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mc:AlternateContent xmlns:mc="http://schemas.openxmlformats.org/markup-compatibility/2006">
    <mc:Choice Requires="x15">
      <x15ac:absPath xmlns:x15ac="http://schemas.microsoft.com/office/spreadsheetml/2010/11/ac" url="C:\Users\MSIlver\Downloads\"/>
    </mc:Choice>
  </mc:AlternateContent>
  <xr:revisionPtr revIDLastSave="0" documentId="13_ncr:1_{D25C75AD-1FA8-4292-82A8-D716BD5C3D34}" xr6:coauthVersionLast="47" xr6:coauthVersionMax="47" xr10:uidLastSave="{00000000-0000-0000-0000-000000000000}"/>
  <bookViews>
    <workbookView xWindow="28680" yWindow="-120" windowWidth="29040" windowHeight="15840" activeTab="1" xr2:uid="{00000000-000D-0000-FFFF-FFFF00000000}"/>
  </bookViews>
  <sheets>
    <sheet name="Rekapitulace stavby" sheetId="1" r:id="rId1"/>
    <sheet name="1 - Stavba bez zateplení ..." sheetId="2" r:id="rId2"/>
    <sheet name="ZTI" sheetId="3" r:id="rId3"/>
    <sheet name="Položky ZTI" sheetId="4" r:id="rId4"/>
    <sheet name="Vytápění" sheetId="5" r:id="rId5"/>
    <sheet name="rekapitulace cen VZT" sheetId="6" r:id="rId6"/>
    <sheet name="specifikace VZT" sheetId="7" r:id="rId7"/>
    <sheet name="Silnoproud" sheetId="8" r:id="rId8"/>
    <sheet name="Slaboproud" sheetId="9" r:id="rId9"/>
  </sheets>
  <externalReferences>
    <externalReference r:id="rId10"/>
    <externalReference r:id="rId11"/>
    <externalReference r:id="rId12"/>
  </externalReferences>
  <definedNames>
    <definedName name="_xlnm._FilterDatabase" localSheetId="1" hidden="1">'1 - Stavba bez zateplení ...'!$C$151:$K$1206</definedName>
    <definedName name="_xlnm._FilterDatabase" localSheetId="7" hidden="1">Silnoproud!$A$8:$L$98</definedName>
    <definedName name="_xlnm._FilterDatabase" localSheetId="8" hidden="1">Slaboproud!$B$15:$H$16</definedName>
    <definedName name="_xlnm._FilterDatabase">Vytápění!$A$8:$K$23</definedName>
    <definedName name="CelkemDPHVypocet" localSheetId="2">ZTI!$H$40</definedName>
    <definedName name="Cena" localSheetId="7">#REF!</definedName>
    <definedName name="Cena">#REF!</definedName>
    <definedName name="Cena1" localSheetId="7">#REF!</definedName>
    <definedName name="Cena1">#REF!</definedName>
    <definedName name="Cena2" localSheetId="7">#REF!</definedName>
    <definedName name="Cena2">#REF!</definedName>
    <definedName name="Cena3" localSheetId="7">#REF!</definedName>
    <definedName name="Cena3">#REF!</definedName>
    <definedName name="Cena4" localSheetId="7">#REF!</definedName>
    <definedName name="Cena4">#REF!</definedName>
    <definedName name="Cena5" localSheetId="7">#REF!</definedName>
    <definedName name="Cena5">#REF!</definedName>
    <definedName name="Cena6" localSheetId="7">#REF!</definedName>
    <definedName name="Cena6">#REF!</definedName>
    <definedName name="Cena7" localSheetId="7">#REF!</definedName>
    <definedName name="Cena7">#REF!</definedName>
    <definedName name="Cena8" localSheetId="7">#REF!</definedName>
    <definedName name="Cena8">#REF!</definedName>
    <definedName name="CenaCelkem">ZTI!$G$29</definedName>
    <definedName name="CenaCelkemBezDPH">ZTI!$G$28</definedName>
    <definedName name="CenaCelkemVypocet" localSheetId="2">ZTI!$I$40</definedName>
    <definedName name="cisloobjektu">ZTI!$C$3</definedName>
    <definedName name="CisloRozpoctu">'[1]Krycí list'!$C$2</definedName>
    <definedName name="CisloStavby" localSheetId="2">ZTI!$C$2</definedName>
    <definedName name="cislostavby">'[1]Krycí list'!$A$7</definedName>
    <definedName name="CisloStavebnihoRozpoctu">ZTI!$D$4</definedName>
    <definedName name="dadresa">ZTI!$D$12:$G$12</definedName>
    <definedName name="Datum">[2]MaR!#REF!</definedName>
    <definedName name="DIČ" localSheetId="2">ZTI!$I$12</definedName>
    <definedName name="Dispečink">[2]MaR!#REF!</definedName>
    <definedName name="dmisto">ZTI!$D$13:$G$13</definedName>
    <definedName name="DPHSni">ZTI!$G$24</definedName>
    <definedName name="DPHZakl">ZTI!$G$26</definedName>
    <definedName name="dpsc" localSheetId="2">ZTI!$C$13</definedName>
    <definedName name="Excel_BuiltIn_Print_Titles">'rekapitulace cen VZT'!#REF!</definedName>
    <definedName name="Hlavička">[2]MaR!#REF!</definedName>
    <definedName name="IČO" localSheetId="2">ZTI!$I$11</definedName>
    <definedName name="Kod" localSheetId="7">#REF!</definedName>
    <definedName name="Kod">#REF!</definedName>
    <definedName name="Mena">#REF!</definedName>
    <definedName name="MistoStavby">ZTI!$D$4</definedName>
    <definedName name="nazevobjektu">ZTI!$D$3</definedName>
    <definedName name="NazevRozpoctu">'[1]Krycí list'!$D$2</definedName>
    <definedName name="NazevStavby" localSheetId="2">ZTI!$D$2</definedName>
    <definedName name="nazevstavby">'[1]Krycí list'!$C$7</definedName>
    <definedName name="NazevStavebnihoRozpoctu">ZTI!$E$4</definedName>
    <definedName name="_xlnm.Print_Titles" localSheetId="1">'1 - Stavba bez zateplení ...'!$151:$151</definedName>
    <definedName name="_xlnm.Print_Titles" localSheetId="0">'Rekapitulace stavby'!$92:$92</definedName>
    <definedName name="_xlnm.Print_Titles" localSheetId="7">Silnoproud!$4:$6</definedName>
    <definedName name="_xlnm.Print_Titles" localSheetId="8">Slaboproud!$15:$15</definedName>
    <definedName name="oadresa">ZTI!$D$6</definedName>
    <definedName name="Objednatel" localSheetId="2">ZTI!$D$5</definedName>
    <definedName name="Objekt" localSheetId="2">ZTI!$B$38</definedName>
    <definedName name="_xlnm.Print_Area" localSheetId="1">'1 - Stavba bez zateplení ...'!$C$4:$J$76,'1 - Stavba bez zateplení ...'!$C$82:$J$133,'1 - Stavba bez zateplení ...'!$C$139:$J$1206</definedName>
    <definedName name="_xlnm.Print_Area" localSheetId="3">'Položky ZTI'!$A$1:$U$170</definedName>
    <definedName name="_xlnm.Print_Area" localSheetId="0">'Rekapitulace stavby'!$D$4:$AO$76,'Rekapitulace stavby'!$C$82:$AQ$96</definedName>
    <definedName name="_xlnm.Print_Area" localSheetId="7">Silnoproud!$A$1:$L$98</definedName>
    <definedName name="_xlnm.Print_Area" localSheetId="6">'specifikace VZT'!$A$1:$K$217</definedName>
    <definedName name="_xlnm.Print_Area" localSheetId="2">ZTI!$A$1:$J$57</definedName>
    <definedName name="odic" localSheetId="2">ZTI!$I$6</definedName>
    <definedName name="oico" localSheetId="2">ZTI!$I$5</definedName>
    <definedName name="okno" localSheetId="7">#REF!</definedName>
    <definedName name="okno">#REF!</definedName>
    <definedName name="omisto" localSheetId="2">ZTI!$D$7</definedName>
    <definedName name="onazev" localSheetId="2">ZTI!$D$6</definedName>
    <definedName name="opsc" localSheetId="2">ZTI!$C$7</definedName>
    <definedName name="padresa">ZTI!$D$9</definedName>
    <definedName name="pdic">ZTI!$I$9</definedName>
    <definedName name="pico">ZTI!$I$8</definedName>
    <definedName name="pmisto">ZTI!$D$10</definedName>
    <definedName name="PocetMJ">#REF!</definedName>
    <definedName name="PoptavkaID">ZTI!$A$1</definedName>
    <definedName name="pPSC">ZTI!$C$10</definedName>
    <definedName name="Print_Area_1_1_1">#REF!</definedName>
    <definedName name="Print_Area_1_1_1_1">Vytápění!$A$1:$K$23</definedName>
    <definedName name="Print_Titles_1">Vytápění!$4:$6</definedName>
    <definedName name="Projektant">ZTI!$D$8</definedName>
    <definedName name="Přehled" localSheetId="7">#REF!</definedName>
    <definedName name="Přehled">#REF!</definedName>
    <definedName name="Rok_nabídky" localSheetId="7">#REF!</definedName>
    <definedName name="Rok_nabídky">#REF!</definedName>
    <definedName name="SazbaDPH1" localSheetId="2">ZTI!$E$23</definedName>
    <definedName name="SazbaDPH1">'[1]Krycí list'!$C$30</definedName>
    <definedName name="SazbaDPH2" localSheetId="2">ZTI!$E$25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pecifikace" localSheetId="7">#REF!</definedName>
    <definedName name="Specifikace">#REF!</definedName>
    <definedName name="Typ">[2]MaR!$C$151:$C$161,[2]MaR!$C$44:$C$143</definedName>
    <definedName name="Vypracoval">ZTI!$D$14</definedName>
    <definedName name="Z_B7E7C763_C459_487D_8ABA_5CFDDFBD5A84_.wvu.Cols" localSheetId="2" hidden="1">ZTI!$A:$A</definedName>
    <definedName name="Z_B7E7C763_C459_487D_8ABA_5CFDDFBD5A84_.wvu.PrintArea" localSheetId="2" hidden="1">ZTI!$B$1:$J$36</definedName>
    <definedName name="ZakladDPHSni">ZTI!$G$23</definedName>
    <definedName name="ZakladDPHSniVypocet" localSheetId="2">ZTI!$F$40</definedName>
    <definedName name="ZakladDPHZakl">ZTI!$G$25</definedName>
    <definedName name="ZakladDPHZaklVypocet" localSheetId="2">ZTI!$G$40</definedName>
    <definedName name="Zaokrouhleni">ZTI!$G$27</definedName>
    <definedName name="Zhotovitel">ZTI!$D$11:$G$11</definedName>
  </definedNames>
  <calcPr calcId="191029"/>
</workbook>
</file>

<file path=xl/calcChain.xml><?xml version="1.0" encoding="utf-8"?>
<calcChain xmlns="http://schemas.openxmlformats.org/spreadsheetml/2006/main">
  <c r="K16" i="4" l="1"/>
  <c r="J983" i="2" l="1"/>
  <c r="J206" i="7" l="1"/>
  <c r="J208" i="7"/>
  <c r="J210" i="7"/>
  <c r="J17" i="7"/>
  <c r="J21" i="7"/>
  <c r="J156" i="7"/>
  <c r="F17" i="4"/>
  <c r="H92" i="9"/>
  <c r="H91" i="9"/>
  <c r="H90" i="9"/>
  <c r="H89" i="9"/>
  <c r="H88" i="9"/>
  <c r="H87" i="9"/>
  <c r="H86" i="9"/>
  <c r="H85" i="9"/>
  <c r="H84" i="9"/>
  <c r="H83" i="9"/>
  <c r="H82" i="9"/>
  <c r="H81" i="9"/>
  <c r="H80" i="9"/>
  <c r="F79" i="9"/>
  <c r="H79" i="9" s="1"/>
  <c r="H78" i="9"/>
  <c r="H77" i="9"/>
  <c r="F76" i="9"/>
  <c r="H76" i="9" s="1"/>
  <c r="H75" i="9"/>
  <c r="H74" i="9"/>
  <c r="H73" i="9"/>
  <c r="H72" i="9"/>
  <c r="H71" i="9"/>
  <c r="H70" i="9"/>
  <c r="H69" i="9"/>
  <c r="F68" i="9"/>
  <c r="H68" i="9" s="1"/>
  <c r="H67" i="9"/>
  <c r="H66" i="9"/>
  <c r="H65" i="9"/>
  <c r="H64" i="9"/>
  <c r="H61" i="9"/>
  <c r="H60" i="9"/>
  <c r="H59" i="9"/>
  <c r="F58" i="9"/>
  <c r="F62" i="9" s="1"/>
  <c r="F63" i="9" s="1"/>
  <c r="H63" i="9" s="1"/>
  <c r="H57" i="9"/>
  <c r="H56" i="9"/>
  <c r="H55" i="9"/>
  <c r="H54" i="9"/>
  <c r="B54" i="9"/>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H53" i="9"/>
  <c r="H50" i="9"/>
  <c r="H49" i="9"/>
  <c r="H48" i="9"/>
  <c r="H47" i="9"/>
  <c r="H46" i="9"/>
  <c r="H45" i="9"/>
  <c r="H44" i="9"/>
  <c r="H43" i="9"/>
  <c r="H42" i="9"/>
  <c r="H41" i="9"/>
  <c r="F40" i="9"/>
  <c r="H40" i="9" s="1"/>
  <c r="H39" i="9"/>
  <c r="H38" i="9"/>
  <c r="F37" i="9"/>
  <c r="H37" i="9" s="1"/>
  <c r="H36" i="9"/>
  <c r="H35" i="9"/>
  <c r="H34" i="9"/>
  <c r="F33" i="9"/>
  <c r="H33" i="9" s="1"/>
  <c r="H32" i="9"/>
  <c r="H31" i="9"/>
  <c r="H30" i="9"/>
  <c r="H29" i="9"/>
  <c r="H28" i="9"/>
  <c r="H27" i="9"/>
  <c r="H26" i="9"/>
  <c r="H25" i="9"/>
  <c r="H24" i="9"/>
  <c r="H23" i="9"/>
  <c r="F23" i="9"/>
  <c r="H22" i="9"/>
  <c r="B22" i="9"/>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H21" i="9"/>
  <c r="Q16" i="9"/>
  <c r="O16" i="9"/>
  <c r="M16" i="9"/>
  <c r="J97" i="8"/>
  <c r="I97" i="8"/>
  <c r="J96" i="8"/>
  <c r="I96" i="8"/>
  <c r="K96" i="8" s="1"/>
  <c r="J95" i="8"/>
  <c r="I95" i="8"/>
  <c r="K95" i="8" s="1"/>
  <c r="J94" i="8"/>
  <c r="I94" i="8"/>
  <c r="K94" i="8" s="1"/>
  <c r="J93" i="8"/>
  <c r="I93" i="8"/>
  <c r="J92" i="8"/>
  <c r="I92" i="8"/>
  <c r="K92" i="8" s="1"/>
  <c r="J91" i="8"/>
  <c r="I91" i="8"/>
  <c r="K91" i="8" s="1"/>
  <c r="J90" i="8"/>
  <c r="I90" i="8"/>
  <c r="K90" i="8" s="1"/>
  <c r="J89" i="8"/>
  <c r="I89" i="8"/>
  <c r="J88" i="8"/>
  <c r="I88" i="8"/>
  <c r="K88" i="8" s="1"/>
  <c r="J87" i="8"/>
  <c r="I87" i="8"/>
  <c r="J86" i="8"/>
  <c r="I86" i="8"/>
  <c r="J85" i="8"/>
  <c r="I85" i="8"/>
  <c r="J84" i="8"/>
  <c r="I84" i="8"/>
  <c r="K84" i="8" s="1"/>
  <c r="J80" i="8"/>
  <c r="I80" i="8"/>
  <c r="K80" i="8" s="1"/>
  <c r="J79" i="8"/>
  <c r="I79" i="8"/>
  <c r="J78" i="8"/>
  <c r="I78" i="8"/>
  <c r="J77" i="8"/>
  <c r="I77" i="8"/>
  <c r="J76" i="8"/>
  <c r="I76" i="8"/>
  <c r="K76" i="8" s="1"/>
  <c r="J75" i="8"/>
  <c r="I75" i="8"/>
  <c r="J74" i="8"/>
  <c r="I74" i="8"/>
  <c r="J73" i="8"/>
  <c r="I73" i="8"/>
  <c r="K73" i="8" s="1"/>
  <c r="J72" i="8"/>
  <c r="I72" i="8"/>
  <c r="J71" i="8"/>
  <c r="I71" i="8"/>
  <c r="J70" i="8"/>
  <c r="I70" i="8"/>
  <c r="J69" i="8"/>
  <c r="I69" i="8"/>
  <c r="K69" i="8" s="1"/>
  <c r="J68" i="8"/>
  <c r="I68" i="8"/>
  <c r="K68" i="8" s="1"/>
  <c r="J67" i="8"/>
  <c r="I67" i="8"/>
  <c r="J66" i="8"/>
  <c r="I66" i="8"/>
  <c r="J65" i="8"/>
  <c r="I65" i="8"/>
  <c r="J64" i="8"/>
  <c r="K64" i="8" s="1"/>
  <c r="I64" i="8"/>
  <c r="J63" i="8"/>
  <c r="I63" i="8"/>
  <c r="J62" i="8"/>
  <c r="I62" i="8"/>
  <c r="J58" i="8"/>
  <c r="I58" i="8"/>
  <c r="J57" i="8"/>
  <c r="I57" i="8"/>
  <c r="J56" i="8"/>
  <c r="K56" i="8" s="1"/>
  <c r="I56" i="8"/>
  <c r="J55" i="8"/>
  <c r="I55" i="8"/>
  <c r="J51" i="8"/>
  <c r="I51" i="8"/>
  <c r="J50" i="8"/>
  <c r="I50" i="8"/>
  <c r="J49" i="8"/>
  <c r="I49" i="8"/>
  <c r="K49" i="8" s="1"/>
  <c r="J48" i="8"/>
  <c r="I48" i="8"/>
  <c r="J47" i="8"/>
  <c r="I47" i="8"/>
  <c r="J46" i="8"/>
  <c r="I46" i="8"/>
  <c r="J45" i="8"/>
  <c r="I45" i="8"/>
  <c r="K45" i="8" s="1"/>
  <c r="J44" i="8"/>
  <c r="I44" i="8"/>
  <c r="K44" i="8" s="1"/>
  <c r="J40" i="8"/>
  <c r="I40" i="8"/>
  <c r="J39" i="8"/>
  <c r="I39" i="8"/>
  <c r="J38" i="8"/>
  <c r="I38" i="8"/>
  <c r="J37" i="8"/>
  <c r="K37" i="8" s="1"/>
  <c r="I37" i="8"/>
  <c r="J36" i="8"/>
  <c r="I36" i="8"/>
  <c r="K36" i="8" s="1"/>
  <c r="J35" i="8"/>
  <c r="I35" i="8"/>
  <c r="J34" i="8"/>
  <c r="I34" i="8"/>
  <c r="J33" i="8"/>
  <c r="I33" i="8"/>
  <c r="J32" i="8"/>
  <c r="I32" i="8"/>
  <c r="K32" i="8" s="1"/>
  <c r="J31" i="8"/>
  <c r="I31" i="8"/>
  <c r="J27" i="8"/>
  <c r="I27" i="8"/>
  <c r="J26" i="8"/>
  <c r="I26" i="8"/>
  <c r="J25" i="8"/>
  <c r="I25" i="8"/>
  <c r="J24" i="8"/>
  <c r="I24" i="8"/>
  <c r="K24" i="8" s="1"/>
  <c r="J23" i="8"/>
  <c r="I23" i="8"/>
  <c r="J22" i="8"/>
  <c r="I22" i="8"/>
  <c r="J21" i="8"/>
  <c r="I21" i="8"/>
  <c r="J17" i="8"/>
  <c r="I17" i="8"/>
  <c r="J16" i="8"/>
  <c r="I16" i="8"/>
  <c r="J15" i="8"/>
  <c r="I15" i="8"/>
  <c r="J14" i="8"/>
  <c r="I14" i="8"/>
  <c r="J13" i="8"/>
  <c r="I13" i="8"/>
  <c r="J12" i="8"/>
  <c r="I12" i="8"/>
  <c r="K12" i="8" s="1"/>
  <c r="J11" i="8"/>
  <c r="I11" i="8"/>
  <c r="J214" i="7"/>
  <c r="K214" i="7" s="1"/>
  <c r="H214" i="7"/>
  <c r="J212" i="7"/>
  <c r="K212" i="7" s="1"/>
  <c r="H212" i="7"/>
  <c r="H210" i="7"/>
  <c r="H208" i="7"/>
  <c r="H206" i="7"/>
  <c r="J204" i="7"/>
  <c r="H204" i="7"/>
  <c r="J194" i="7"/>
  <c r="J196" i="7" s="1"/>
  <c r="F24" i="6" s="1"/>
  <c r="H194" i="7"/>
  <c r="H196" i="7" s="1"/>
  <c r="E24" i="6" s="1"/>
  <c r="J184" i="7"/>
  <c r="H184" i="7"/>
  <c r="K184" i="7" s="1"/>
  <c r="J182" i="7"/>
  <c r="H182" i="7"/>
  <c r="K182" i="7" s="1"/>
  <c r="J180" i="7"/>
  <c r="H180" i="7"/>
  <c r="K180" i="7" s="1"/>
  <c r="J178" i="7"/>
  <c r="H178" i="7"/>
  <c r="J168" i="7"/>
  <c r="H168" i="7"/>
  <c r="J166" i="7"/>
  <c r="H166" i="7"/>
  <c r="J164" i="7"/>
  <c r="H164" i="7"/>
  <c r="J162" i="7"/>
  <c r="H162" i="7"/>
  <c r="J160" i="7"/>
  <c r="H160" i="7"/>
  <c r="J158" i="7"/>
  <c r="H158" i="7"/>
  <c r="H156" i="7"/>
  <c r="J154" i="7"/>
  <c r="H154" i="7"/>
  <c r="J144" i="7"/>
  <c r="H144" i="7"/>
  <c r="K144" i="7" s="1"/>
  <c r="J142" i="7"/>
  <c r="H142" i="7"/>
  <c r="J140" i="7"/>
  <c r="H140" i="7"/>
  <c r="J138" i="7"/>
  <c r="H138" i="7"/>
  <c r="J136" i="7"/>
  <c r="H136" i="7"/>
  <c r="K136" i="7" s="1"/>
  <c r="J134" i="7"/>
  <c r="H134" i="7"/>
  <c r="J132" i="7"/>
  <c r="H132" i="7"/>
  <c r="K132" i="7" s="1"/>
  <c r="J130" i="7"/>
  <c r="H130" i="7"/>
  <c r="J128" i="7"/>
  <c r="H128" i="7"/>
  <c r="K128" i="7" s="1"/>
  <c r="J126" i="7"/>
  <c r="H126" i="7"/>
  <c r="J124" i="7"/>
  <c r="H124" i="7"/>
  <c r="K124" i="7" s="1"/>
  <c r="J122" i="7"/>
  <c r="H122" i="7"/>
  <c r="J120" i="7"/>
  <c r="H120" i="7"/>
  <c r="K120" i="7" s="1"/>
  <c r="J118" i="7"/>
  <c r="H118" i="7"/>
  <c r="K118" i="7" s="1"/>
  <c r="J116" i="7"/>
  <c r="H116" i="7"/>
  <c r="J106" i="7"/>
  <c r="K106" i="7" s="1"/>
  <c r="H106" i="7"/>
  <c r="J104" i="7"/>
  <c r="K104" i="7" s="1"/>
  <c r="H104" i="7"/>
  <c r="J102" i="7"/>
  <c r="K102" i="7" s="1"/>
  <c r="H102" i="7"/>
  <c r="J100" i="7"/>
  <c r="K100" i="7" s="1"/>
  <c r="H100" i="7"/>
  <c r="J98" i="7"/>
  <c r="K98" i="7" s="1"/>
  <c r="H98" i="7"/>
  <c r="J96" i="7"/>
  <c r="K96" i="7" s="1"/>
  <c r="H96" i="7"/>
  <c r="J94" i="7"/>
  <c r="K94" i="7" s="1"/>
  <c r="H94" i="7"/>
  <c r="J92" i="7"/>
  <c r="K92" i="7" s="1"/>
  <c r="H92" i="7"/>
  <c r="J90" i="7"/>
  <c r="K90" i="7" s="1"/>
  <c r="H90" i="7"/>
  <c r="J88" i="7"/>
  <c r="K88" i="7" s="1"/>
  <c r="H88" i="7"/>
  <c r="J86" i="7"/>
  <c r="H86" i="7"/>
  <c r="K86" i="7" s="1"/>
  <c r="J84" i="7"/>
  <c r="H84" i="7"/>
  <c r="J82" i="7"/>
  <c r="H82" i="7"/>
  <c r="K82" i="7" s="1"/>
  <c r="J80" i="7"/>
  <c r="H80" i="7"/>
  <c r="J78" i="7"/>
  <c r="H78" i="7"/>
  <c r="K78" i="7" s="1"/>
  <c r="J76" i="7"/>
  <c r="H76" i="7"/>
  <c r="J74" i="7"/>
  <c r="K74" i="7" s="1"/>
  <c r="H74" i="7"/>
  <c r="J72" i="7"/>
  <c r="H72" i="7"/>
  <c r="K72" i="7" s="1"/>
  <c r="J70" i="7"/>
  <c r="H70" i="7"/>
  <c r="K70" i="7" s="1"/>
  <c r="J68" i="7"/>
  <c r="H68" i="7"/>
  <c r="J66" i="7"/>
  <c r="H66" i="7"/>
  <c r="K66" i="7" s="1"/>
  <c r="J64" i="7"/>
  <c r="H64" i="7"/>
  <c r="J62" i="7"/>
  <c r="H62" i="7"/>
  <c r="K62" i="7" s="1"/>
  <c r="J61" i="7"/>
  <c r="H61" i="7"/>
  <c r="J59" i="7"/>
  <c r="H59" i="7"/>
  <c r="J49" i="7"/>
  <c r="H49" i="7"/>
  <c r="J47" i="7"/>
  <c r="H47" i="7"/>
  <c r="J45" i="7"/>
  <c r="H45" i="7"/>
  <c r="J43" i="7"/>
  <c r="H43" i="7"/>
  <c r="J41" i="7"/>
  <c r="H41" i="7"/>
  <c r="J39" i="7"/>
  <c r="H39" i="7"/>
  <c r="K39" i="7" s="1"/>
  <c r="J37" i="7"/>
  <c r="H37" i="7"/>
  <c r="J27" i="7"/>
  <c r="H27" i="7"/>
  <c r="K27" i="7" s="1"/>
  <c r="J25" i="7"/>
  <c r="H25" i="7"/>
  <c r="J23" i="7"/>
  <c r="H23" i="7"/>
  <c r="K23" i="7" s="1"/>
  <c r="H21" i="7"/>
  <c r="J19" i="7"/>
  <c r="H19" i="7"/>
  <c r="K19" i="7" s="1"/>
  <c r="H17" i="7"/>
  <c r="J15" i="7"/>
  <c r="K15" i="7" s="1"/>
  <c r="H15" i="7"/>
  <c r="C7" i="7"/>
  <c r="C6" i="7"/>
  <c r="C5" i="7"/>
  <c r="C4" i="7"/>
  <c r="C3" i="7"/>
  <c r="D25" i="6"/>
  <c r="C25" i="6"/>
  <c r="D24" i="6"/>
  <c r="C24" i="6"/>
  <c r="D23" i="6"/>
  <c r="C23" i="6"/>
  <c r="D22" i="6"/>
  <c r="C22" i="6"/>
  <c r="D21" i="6"/>
  <c r="C21" i="6"/>
  <c r="D20" i="6"/>
  <c r="C20" i="6"/>
  <c r="D19" i="6"/>
  <c r="C19" i="6"/>
  <c r="D18" i="6"/>
  <c r="C18" i="6"/>
  <c r="D17" i="6"/>
  <c r="C17" i="6"/>
  <c r="D16" i="6"/>
  <c r="C16" i="6"/>
  <c r="D15" i="6"/>
  <c r="C15" i="6"/>
  <c r="D14" i="6"/>
  <c r="C14" i="6"/>
  <c r="D13" i="6"/>
  <c r="C13" i="6"/>
  <c r="D7" i="6"/>
  <c r="D6" i="6"/>
  <c r="D5" i="6"/>
  <c r="D4" i="6"/>
  <c r="I81" i="5"/>
  <c r="H81" i="5"/>
  <c r="I78" i="5"/>
  <c r="H78" i="5"/>
  <c r="I77" i="5"/>
  <c r="H77" i="5"/>
  <c r="I76" i="5"/>
  <c r="H76" i="5"/>
  <c r="I75" i="5"/>
  <c r="H75" i="5"/>
  <c r="I74" i="5"/>
  <c r="H74" i="5"/>
  <c r="I71" i="5"/>
  <c r="H71" i="5"/>
  <c r="I68" i="5"/>
  <c r="H68" i="5"/>
  <c r="E65" i="5"/>
  <c r="H65" i="5" s="1"/>
  <c r="E64" i="5"/>
  <c r="H64" i="5" s="1"/>
  <c r="E63" i="5"/>
  <c r="H63" i="5" s="1"/>
  <c r="E62" i="5"/>
  <c r="H62" i="5" s="1"/>
  <c r="E61" i="5"/>
  <c r="H61" i="5" s="1"/>
  <c r="H60" i="5"/>
  <c r="E60" i="5"/>
  <c r="I60" i="5" s="1"/>
  <c r="I56" i="5"/>
  <c r="J56" i="5" s="1"/>
  <c r="H56" i="5"/>
  <c r="I55" i="5"/>
  <c r="H55" i="5"/>
  <c r="I54" i="5"/>
  <c r="H54" i="5"/>
  <c r="I53" i="5"/>
  <c r="H53" i="5"/>
  <c r="I52" i="5"/>
  <c r="H52" i="5"/>
  <c r="I51" i="5"/>
  <c r="H51" i="5"/>
  <c r="I50" i="5"/>
  <c r="H50" i="5"/>
  <c r="I49" i="5"/>
  <c r="H49" i="5"/>
  <c r="I48" i="5"/>
  <c r="H48" i="5"/>
  <c r="I47" i="5"/>
  <c r="H47" i="5"/>
  <c r="I46" i="5"/>
  <c r="H46" i="5"/>
  <c r="I45" i="5"/>
  <c r="H45" i="5"/>
  <c r="J45" i="5" s="1"/>
  <c r="I44" i="5"/>
  <c r="H44" i="5"/>
  <c r="I43" i="5"/>
  <c r="H43" i="5"/>
  <c r="J43" i="5" s="1"/>
  <c r="I39" i="5"/>
  <c r="H39" i="5"/>
  <c r="J39" i="5" s="1"/>
  <c r="I38" i="5"/>
  <c r="H38" i="5"/>
  <c r="I36" i="5"/>
  <c r="H36" i="5"/>
  <c r="J36" i="5" s="1"/>
  <c r="I34" i="5"/>
  <c r="H34" i="5"/>
  <c r="J34" i="5" s="1"/>
  <c r="I33" i="5"/>
  <c r="H33" i="5"/>
  <c r="I32" i="5"/>
  <c r="H32" i="5"/>
  <c r="J32" i="5" s="1"/>
  <c r="I31" i="5"/>
  <c r="H31" i="5"/>
  <c r="J31" i="5" s="1"/>
  <c r="I29" i="5"/>
  <c r="H29" i="5"/>
  <c r="I27" i="5"/>
  <c r="H27" i="5"/>
  <c r="J27" i="5" s="1"/>
  <c r="I25" i="5"/>
  <c r="H25" i="5"/>
  <c r="J25" i="5" s="1"/>
  <c r="I24" i="5"/>
  <c r="H24" i="5"/>
  <c r="I23" i="5"/>
  <c r="H23" i="5"/>
  <c r="J23" i="5" s="1"/>
  <c r="I22" i="5"/>
  <c r="H22" i="5"/>
  <c r="J22" i="5" s="1"/>
  <c r="I21" i="5"/>
  <c r="H21" i="5"/>
  <c r="E18" i="5"/>
  <c r="H18" i="5" s="1"/>
  <c r="E17" i="5"/>
  <c r="H17" i="5" s="1"/>
  <c r="E16" i="5"/>
  <c r="H16" i="5" s="1"/>
  <c r="E15" i="5"/>
  <c r="H15" i="5" s="1"/>
  <c r="E14" i="5"/>
  <c r="H14" i="5" s="1"/>
  <c r="E13" i="5"/>
  <c r="H13" i="5" s="1"/>
  <c r="I10" i="5"/>
  <c r="H10" i="5"/>
  <c r="J10" i="5" s="1"/>
  <c r="J9" i="5" s="1"/>
  <c r="U168" i="4"/>
  <c r="Q168" i="4"/>
  <c r="O168" i="4"/>
  <c r="K168" i="4"/>
  <c r="I168" i="4"/>
  <c r="F168" i="4"/>
  <c r="G168" i="4" s="1"/>
  <c r="M168" i="4" s="1"/>
  <c r="U167" i="4"/>
  <c r="Q167" i="4"/>
  <c r="O167" i="4"/>
  <c r="K167" i="4"/>
  <c r="I167" i="4"/>
  <c r="F167" i="4"/>
  <c r="G167" i="4" s="1"/>
  <c r="M167" i="4" s="1"/>
  <c r="U166" i="4"/>
  <c r="Q166" i="4"/>
  <c r="O166" i="4"/>
  <c r="K166" i="4"/>
  <c r="I166" i="4"/>
  <c r="F166" i="4"/>
  <c r="G166" i="4" s="1"/>
  <c r="M166" i="4" s="1"/>
  <c r="U165" i="4"/>
  <c r="Q165" i="4"/>
  <c r="O165" i="4"/>
  <c r="O163" i="4" s="1"/>
  <c r="K165" i="4"/>
  <c r="I165" i="4"/>
  <c r="F165" i="4"/>
  <c r="G165" i="4" s="1"/>
  <c r="M165" i="4" s="1"/>
  <c r="U164" i="4"/>
  <c r="U163" i="4" s="1"/>
  <c r="Q164" i="4"/>
  <c r="O164" i="4"/>
  <c r="K164" i="4"/>
  <c r="I164" i="4"/>
  <c r="I163" i="4" s="1"/>
  <c r="G56" i="3" s="1"/>
  <c r="F164" i="4"/>
  <c r="G164" i="4" s="1"/>
  <c r="U162" i="4"/>
  <c r="Q162" i="4"/>
  <c r="O162" i="4"/>
  <c r="K162" i="4"/>
  <c r="I162" i="4"/>
  <c r="F162" i="4"/>
  <c r="G162" i="4" s="1"/>
  <c r="M162" i="4" s="1"/>
  <c r="U161" i="4"/>
  <c r="Q161" i="4"/>
  <c r="O161" i="4"/>
  <c r="K161" i="4"/>
  <c r="I161" i="4"/>
  <c r="F161" i="4"/>
  <c r="G161" i="4" s="1"/>
  <c r="M161" i="4" s="1"/>
  <c r="U160" i="4"/>
  <c r="Q160" i="4"/>
  <c r="O160" i="4"/>
  <c r="K160" i="4"/>
  <c r="I160" i="4"/>
  <c r="F160" i="4"/>
  <c r="G160" i="4" s="1"/>
  <c r="M160" i="4" s="1"/>
  <c r="BA159" i="4"/>
  <c r="U158" i="4"/>
  <c r="Q158" i="4"/>
  <c r="O158" i="4"/>
  <c r="K158" i="4"/>
  <c r="I158" i="4"/>
  <c r="F158" i="4"/>
  <c r="G158" i="4" s="1"/>
  <c r="M158" i="4" s="1"/>
  <c r="BA157" i="4"/>
  <c r="U156" i="4"/>
  <c r="Q156" i="4"/>
  <c r="O156" i="4"/>
  <c r="K156" i="4"/>
  <c r="I156" i="4"/>
  <c r="F156" i="4"/>
  <c r="G156" i="4" s="1"/>
  <c r="M156" i="4" s="1"/>
  <c r="BA155" i="4"/>
  <c r="BA154" i="4"/>
  <c r="U153" i="4"/>
  <c r="Q153" i="4"/>
  <c r="O153" i="4"/>
  <c r="K153" i="4"/>
  <c r="I153" i="4"/>
  <c r="F153" i="4"/>
  <c r="G153" i="4" s="1"/>
  <c r="M153" i="4" s="1"/>
  <c r="BA152" i="4"/>
  <c r="U151" i="4"/>
  <c r="Q151" i="4"/>
  <c r="O151" i="4"/>
  <c r="K151" i="4"/>
  <c r="I151" i="4"/>
  <c r="F151" i="4"/>
  <c r="G151" i="4" s="1"/>
  <c r="M151" i="4" s="1"/>
  <c r="U150" i="4"/>
  <c r="Q150" i="4"/>
  <c r="O150" i="4"/>
  <c r="K150" i="4"/>
  <c r="I150" i="4"/>
  <c r="F150" i="4"/>
  <c r="G150" i="4" s="1"/>
  <c r="M150" i="4" s="1"/>
  <c r="U149" i="4"/>
  <c r="Q149" i="4"/>
  <c r="O149" i="4"/>
  <c r="K149" i="4"/>
  <c r="I149" i="4"/>
  <c r="F149" i="4"/>
  <c r="G149" i="4" s="1"/>
  <c r="M149" i="4" s="1"/>
  <c r="BA148" i="4"/>
  <c r="U147" i="4"/>
  <c r="Q147" i="4"/>
  <c r="O147" i="4"/>
  <c r="K147" i="4"/>
  <c r="I147" i="4"/>
  <c r="F147" i="4"/>
  <c r="G147" i="4" s="1"/>
  <c r="M147" i="4" s="1"/>
  <c r="U146" i="4"/>
  <c r="Q146" i="4"/>
  <c r="O146" i="4"/>
  <c r="K146" i="4"/>
  <c r="I146" i="4"/>
  <c r="F146" i="4"/>
  <c r="G146" i="4" s="1"/>
  <c r="M146" i="4" s="1"/>
  <c r="BA145" i="4"/>
  <c r="U144" i="4"/>
  <c r="Q144" i="4"/>
  <c r="O144" i="4"/>
  <c r="K144" i="4"/>
  <c r="I144" i="4"/>
  <c r="F144" i="4"/>
  <c r="G144" i="4" s="1"/>
  <c r="M144" i="4" s="1"/>
  <c r="U143" i="4"/>
  <c r="Q143" i="4"/>
  <c r="O143" i="4"/>
  <c r="K143" i="4"/>
  <c r="I143" i="4"/>
  <c r="F143" i="4"/>
  <c r="G143" i="4" s="1"/>
  <c r="M143" i="4" s="1"/>
  <c r="U142" i="4"/>
  <c r="Q142" i="4"/>
  <c r="O142" i="4"/>
  <c r="K142" i="4"/>
  <c r="I142" i="4"/>
  <c r="F142" i="4"/>
  <c r="G142" i="4" s="1"/>
  <c r="M142" i="4" s="1"/>
  <c r="BA141" i="4"/>
  <c r="U140" i="4"/>
  <c r="Q140" i="4"/>
  <c r="O140" i="4"/>
  <c r="K140" i="4"/>
  <c r="I140" i="4"/>
  <c r="F140" i="4"/>
  <c r="G140" i="4" s="1"/>
  <c r="M140" i="4" s="1"/>
  <c r="U139" i="4"/>
  <c r="Q139" i="4"/>
  <c r="O139" i="4"/>
  <c r="K139" i="4"/>
  <c r="I139" i="4"/>
  <c r="F139" i="4"/>
  <c r="G139" i="4" s="1"/>
  <c r="M139" i="4" s="1"/>
  <c r="U138" i="4"/>
  <c r="Q138" i="4"/>
  <c r="O138" i="4"/>
  <c r="K138" i="4"/>
  <c r="I138" i="4"/>
  <c r="F138" i="4"/>
  <c r="G138" i="4" s="1"/>
  <c r="M138" i="4" s="1"/>
  <c r="BA137" i="4"/>
  <c r="U136" i="4"/>
  <c r="Q136" i="4"/>
  <c r="O136" i="4"/>
  <c r="K136" i="4"/>
  <c r="I136" i="4"/>
  <c r="F136" i="4"/>
  <c r="G136" i="4" s="1"/>
  <c r="M136" i="4" s="1"/>
  <c r="BA135" i="4"/>
  <c r="U134" i="4"/>
  <c r="Q134" i="4"/>
  <c r="O134" i="4"/>
  <c r="K134" i="4"/>
  <c r="I134" i="4"/>
  <c r="F134" i="4"/>
  <c r="G134" i="4" s="1"/>
  <c r="BA133" i="4"/>
  <c r="U132" i="4"/>
  <c r="Q132" i="4"/>
  <c r="O132" i="4"/>
  <c r="K132" i="4"/>
  <c r="I132" i="4"/>
  <c r="F132" i="4"/>
  <c r="G132" i="4" s="1"/>
  <c r="M132" i="4" s="1"/>
  <c r="U131" i="4"/>
  <c r="Q131" i="4"/>
  <c r="O131" i="4"/>
  <c r="K131" i="4"/>
  <c r="I131" i="4"/>
  <c r="F131" i="4"/>
  <c r="G131" i="4" s="1"/>
  <c r="M131" i="4" s="1"/>
  <c r="U130" i="4"/>
  <c r="Q130" i="4"/>
  <c r="O130" i="4"/>
  <c r="K130" i="4"/>
  <c r="I130" i="4"/>
  <c r="F130" i="4"/>
  <c r="G130" i="4" s="1"/>
  <c r="M130" i="4" s="1"/>
  <c r="U128" i="4"/>
  <c r="Q128" i="4"/>
  <c r="O128" i="4"/>
  <c r="K128" i="4"/>
  <c r="I128" i="4"/>
  <c r="F128" i="4"/>
  <c r="G128" i="4" s="1"/>
  <c r="M128" i="4" s="1"/>
  <c r="U127" i="4"/>
  <c r="Q127" i="4"/>
  <c r="O127" i="4"/>
  <c r="K127" i="4"/>
  <c r="I127" i="4"/>
  <c r="F127" i="4"/>
  <c r="G127" i="4" s="1"/>
  <c r="M127" i="4" s="1"/>
  <c r="U126" i="4"/>
  <c r="Q126" i="4"/>
  <c r="O126" i="4"/>
  <c r="K126" i="4"/>
  <c r="I126" i="4"/>
  <c r="F126" i="4"/>
  <c r="G126" i="4" s="1"/>
  <c r="M126" i="4" s="1"/>
  <c r="U125" i="4"/>
  <c r="Q125" i="4"/>
  <c r="O125" i="4"/>
  <c r="K125" i="4"/>
  <c r="I125" i="4"/>
  <c r="F125" i="4"/>
  <c r="G125" i="4" s="1"/>
  <c r="M125" i="4" s="1"/>
  <c r="U124" i="4"/>
  <c r="Q124" i="4"/>
  <c r="O124" i="4"/>
  <c r="K124" i="4"/>
  <c r="I124" i="4"/>
  <c r="F124" i="4"/>
  <c r="G124" i="4" s="1"/>
  <c r="M124" i="4" s="1"/>
  <c r="U123" i="4"/>
  <c r="Q123" i="4"/>
  <c r="O123" i="4"/>
  <c r="K123" i="4"/>
  <c r="I123" i="4"/>
  <c r="F123" i="4"/>
  <c r="G123" i="4" s="1"/>
  <c r="M123" i="4" s="1"/>
  <c r="U122" i="4"/>
  <c r="Q122" i="4"/>
  <c r="O122" i="4"/>
  <c r="K122" i="4"/>
  <c r="I122" i="4"/>
  <c r="F122" i="4"/>
  <c r="G122" i="4" s="1"/>
  <c r="M122" i="4" s="1"/>
  <c r="U121" i="4"/>
  <c r="Q121" i="4"/>
  <c r="O121" i="4"/>
  <c r="K121" i="4"/>
  <c r="I121" i="4"/>
  <c r="F121" i="4"/>
  <c r="G121" i="4" s="1"/>
  <c r="M121" i="4" s="1"/>
  <c r="U120" i="4"/>
  <c r="Q120" i="4"/>
  <c r="O120" i="4"/>
  <c r="K120" i="4"/>
  <c r="I120" i="4"/>
  <c r="F120" i="4"/>
  <c r="G120" i="4" s="1"/>
  <c r="M120" i="4" s="1"/>
  <c r="U119" i="4"/>
  <c r="Q119" i="4"/>
  <c r="O119" i="4"/>
  <c r="K119" i="4"/>
  <c r="I119" i="4"/>
  <c r="F119" i="4"/>
  <c r="G119" i="4" s="1"/>
  <c r="M119" i="4" s="1"/>
  <c r="U118" i="4"/>
  <c r="Q118" i="4"/>
  <c r="O118" i="4"/>
  <c r="K118" i="4"/>
  <c r="I118" i="4"/>
  <c r="F118" i="4"/>
  <c r="G118" i="4" s="1"/>
  <c r="M118" i="4" s="1"/>
  <c r="U117" i="4"/>
  <c r="Q117" i="4"/>
  <c r="O117" i="4"/>
  <c r="K117" i="4"/>
  <c r="I117" i="4"/>
  <c r="F117" i="4"/>
  <c r="G117" i="4" s="1"/>
  <c r="M117" i="4" s="1"/>
  <c r="U116" i="4"/>
  <c r="Q116" i="4"/>
  <c r="O116" i="4"/>
  <c r="K116" i="4"/>
  <c r="I116" i="4"/>
  <c r="F116" i="4"/>
  <c r="G116" i="4" s="1"/>
  <c r="M116" i="4" s="1"/>
  <c r="U115" i="4"/>
  <c r="Q115" i="4"/>
  <c r="O115" i="4"/>
  <c r="K115" i="4"/>
  <c r="I115" i="4"/>
  <c r="F115" i="4"/>
  <c r="G115" i="4" s="1"/>
  <c r="M115" i="4" s="1"/>
  <c r="U114" i="4"/>
  <c r="Q114" i="4"/>
  <c r="O114" i="4"/>
  <c r="K114" i="4"/>
  <c r="I114" i="4"/>
  <c r="F114" i="4"/>
  <c r="G114" i="4" s="1"/>
  <c r="M114" i="4" s="1"/>
  <c r="U113" i="4"/>
  <c r="Q113" i="4"/>
  <c r="O113" i="4"/>
  <c r="K113" i="4"/>
  <c r="I113" i="4"/>
  <c r="F113" i="4"/>
  <c r="G113" i="4" s="1"/>
  <c r="M113" i="4" s="1"/>
  <c r="U112" i="4"/>
  <c r="Q112" i="4"/>
  <c r="O112" i="4"/>
  <c r="K112" i="4"/>
  <c r="I112" i="4"/>
  <c r="F112" i="4"/>
  <c r="G112" i="4" s="1"/>
  <c r="M112" i="4" s="1"/>
  <c r="U111" i="4"/>
  <c r="Q111" i="4"/>
  <c r="O111" i="4"/>
  <c r="K111" i="4"/>
  <c r="I111" i="4"/>
  <c r="F111" i="4"/>
  <c r="G111" i="4" s="1"/>
  <c r="M111" i="4" s="1"/>
  <c r="U110" i="4"/>
  <c r="Q110" i="4"/>
  <c r="O110" i="4"/>
  <c r="K110" i="4"/>
  <c r="I110" i="4"/>
  <c r="F110" i="4"/>
  <c r="G110" i="4" s="1"/>
  <c r="M110" i="4" s="1"/>
  <c r="U109" i="4"/>
  <c r="Q109" i="4"/>
  <c r="O109" i="4"/>
  <c r="K109" i="4"/>
  <c r="I109" i="4"/>
  <c r="F109" i="4"/>
  <c r="G109" i="4" s="1"/>
  <c r="M109" i="4" s="1"/>
  <c r="U108" i="4"/>
  <c r="Q108" i="4"/>
  <c r="O108" i="4"/>
  <c r="K108" i="4"/>
  <c r="I108" i="4"/>
  <c r="F108" i="4"/>
  <c r="G108" i="4" s="1"/>
  <c r="M108" i="4" s="1"/>
  <c r="U107" i="4"/>
  <c r="Q107" i="4"/>
  <c r="O107" i="4"/>
  <c r="K107" i="4"/>
  <c r="I107" i="4"/>
  <c r="F107" i="4"/>
  <c r="G107" i="4" s="1"/>
  <c r="M107" i="4" s="1"/>
  <c r="U106" i="4"/>
  <c r="Q106" i="4"/>
  <c r="O106" i="4"/>
  <c r="K106" i="4"/>
  <c r="I106" i="4"/>
  <c r="F106" i="4"/>
  <c r="G106" i="4" s="1"/>
  <c r="M106" i="4" s="1"/>
  <c r="U105" i="4"/>
  <c r="Q105" i="4"/>
  <c r="O105" i="4"/>
  <c r="K105" i="4"/>
  <c r="I105" i="4"/>
  <c r="F105" i="4"/>
  <c r="G105" i="4" s="1"/>
  <c r="M105" i="4" s="1"/>
  <c r="U104" i="4"/>
  <c r="Q104" i="4"/>
  <c r="O104" i="4"/>
  <c r="K104" i="4"/>
  <c r="I104" i="4"/>
  <c r="F104" i="4"/>
  <c r="G104" i="4" s="1"/>
  <c r="M104" i="4" s="1"/>
  <c r="U103" i="4"/>
  <c r="Q103" i="4"/>
  <c r="O103" i="4"/>
  <c r="K103" i="4"/>
  <c r="I103" i="4"/>
  <c r="F103" i="4"/>
  <c r="G103" i="4" s="1"/>
  <c r="M103" i="4" s="1"/>
  <c r="U102" i="4"/>
  <c r="Q102" i="4"/>
  <c r="O102" i="4"/>
  <c r="K102" i="4"/>
  <c r="I102" i="4"/>
  <c r="F102" i="4"/>
  <c r="G102" i="4" s="1"/>
  <c r="M102" i="4" s="1"/>
  <c r="U101" i="4"/>
  <c r="Q101" i="4"/>
  <c r="O101" i="4"/>
  <c r="K101" i="4"/>
  <c r="I101" i="4"/>
  <c r="F101" i="4"/>
  <c r="G101" i="4" s="1"/>
  <c r="M101" i="4" s="1"/>
  <c r="U100" i="4"/>
  <c r="Q100" i="4"/>
  <c r="O100" i="4"/>
  <c r="K100" i="4"/>
  <c r="I100" i="4"/>
  <c r="F100" i="4"/>
  <c r="G100" i="4" s="1"/>
  <c r="M100" i="4" s="1"/>
  <c r="U99" i="4"/>
  <c r="Q99" i="4"/>
  <c r="O99" i="4"/>
  <c r="K99" i="4"/>
  <c r="I99" i="4"/>
  <c r="F99" i="4"/>
  <c r="G99" i="4" s="1"/>
  <c r="M99" i="4" s="1"/>
  <c r="U98" i="4"/>
  <c r="Q98" i="4"/>
  <c r="O98" i="4"/>
  <c r="K98" i="4"/>
  <c r="I98" i="4"/>
  <c r="F98" i="4"/>
  <c r="G98" i="4" s="1"/>
  <c r="M98" i="4" s="1"/>
  <c r="U97" i="4"/>
  <c r="Q97" i="4"/>
  <c r="O97" i="4"/>
  <c r="K97" i="4"/>
  <c r="I97" i="4"/>
  <c r="F97" i="4"/>
  <c r="G97" i="4" s="1"/>
  <c r="U95" i="4"/>
  <c r="Q95" i="4"/>
  <c r="O95" i="4"/>
  <c r="K95" i="4"/>
  <c r="I95" i="4"/>
  <c r="F95" i="4"/>
  <c r="G95" i="4" s="1"/>
  <c r="M95" i="4" s="1"/>
  <c r="U94" i="4"/>
  <c r="Q94" i="4"/>
  <c r="O94" i="4"/>
  <c r="K94" i="4"/>
  <c r="I94" i="4"/>
  <c r="F94" i="4"/>
  <c r="G94" i="4" s="1"/>
  <c r="M94" i="4" s="1"/>
  <c r="U93" i="4"/>
  <c r="Q93" i="4"/>
  <c r="O93" i="4"/>
  <c r="K93" i="4"/>
  <c r="I93" i="4"/>
  <c r="F93" i="4"/>
  <c r="G93" i="4" s="1"/>
  <c r="M93" i="4" s="1"/>
  <c r="U92" i="4"/>
  <c r="Q92" i="4"/>
  <c r="O92" i="4"/>
  <c r="K92" i="4"/>
  <c r="I92" i="4"/>
  <c r="F92" i="4"/>
  <c r="G92" i="4" s="1"/>
  <c r="M92" i="4" s="1"/>
  <c r="U91" i="4"/>
  <c r="Q91" i="4"/>
  <c r="O91" i="4"/>
  <c r="K91" i="4"/>
  <c r="I91" i="4"/>
  <c r="F91" i="4"/>
  <c r="G91" i="4" s="1"/>
  <c r="M91" i="4" s="1"/>
  <c r="U90" i="4"/>
  <c r="Q90" i="4"/>
  <c r="O90" i="4"/>
  <c r="K90" i="4"/>
  <c r="I90" i="4"/>
  <c r="F90" i="4"/>
  <c r="G90" i="4" s="1"/>
  <c r="M90" i="4" s="1"/>
  <c r="U89" i="4"/>
  <c r="Q89" i="4"/>
  <c r="O89" i="4"/>
  <c r="K89" i="4"/>
  <c r="I89" i="4"/>
  <c r="F89" i="4"/>
  <c r="G89" i="4" s="1"/>
  <c r="M89" i="4" s="1"/>
  <c r="U88" i="4"/>
  <c r="Q88" i="4"/>
  <c r="O88" i="4"/>
  <c r="K88" i="4"/>
  <c r="I88" i="4"/>
  <c r="F88" i="4"/>
  <c r="G88" i="4" s="1"/>
  <c r="M88" i="4" s="1"/>
  <c r="U87" i="4"/>
  <c r="Q87" i="4"/>
  <c r="O87" i="4"/>
  <c r="K87" i="4"/>
  <c r="I87" i="4"/>
  <c r="F87" i="4"/>
  <c r="G87" i="4" s="1"/>
  <c r="M87" i="4" s="1"/>
  <c r="U86" i="4"/>
  <c r="Q86" i="4"/>
  <c r="O86" i="4"/>
  <c r="K86" i="4"/>
  <c r="I86" i="4"/>
  <c r="F86" i="4"/>
  <c r="G86" i="4" s="1"/>
  <c r="M86" i="4" s="1"/>
  <c r="U85" i="4"/>
  <c r="Q85" i="4"/>
  <c r="O85" i="4"/>
  <c r="K85" i="4"/>
  <c r="I85" i="4"/>
  <c r="F85" i="4"/>
  <c r="G85" i="4" s="1"/>
  <c r="M85" i="4" s="1"/>
  <c r="U84" i="4"/>
  <c r="Q84" i="4"/>
  <c r="O84" i="4"/>
  <c r="K84" i="4"/>
  <c r="I84" i="4"/>
  <c r="F84" i="4"/>
  <c r="G84" i="4" s="1"/>
  <c r="M84" i="4" s="1"/>
  <c r="U83" i="4"/>
  <c r="Q83" i="4"/>
  <c r="O83" i="4"/>
  <c r="K83" i="4"/>
  <c r="I83" i="4"/>
  <c r="F83" i="4"/>
  <c r="G83" i="4" s="1"/>
  <c r="M83" i="4" s="1"/>
  <c r="U82" i="4"/>
  <c r="Q82" i="4"/>
  <c r="O82" i="4"/>
  <c r="K82" i="4"/>
  <c r="I82" i="4"/>
  <c r="F82" i="4"/>
  <c r="G82" i="4" s="1"/>
  <c r="M82" i="4" s="1"/>
  <c r="U81" i="4"/>
  <c r="Q81" i="4"/>
  <c r="O81" i="4"/>
  <c r="K81" i="4"/>
  <c r="I81" i="4"/>
  <c r="F81" i="4"/>
  <c r="G81" i="4" s="1"/>
  <c r="M81" i="4" s="1"/>
  <c r="U80" i="4"/>
  <c r="Q80" i="4"/>
  <c r="O80" i="4"/>
  <c r="K80" i="4"/>
  <c r="I80" i="4"/>
  <c r="F80" i="4"/>
  <c r="G80" i="4" s="1"/>
  <c r="U79" i="4"/>
  <c r="Q79" i="4"/>
  <c r="O79" i="4"/>
  <c r="K79" i="4"/>
  <c r="I79" i="4"/>
  <c r="F79" i="4"/>
  <c r="G79" i="4" s="1"/>
  <c r="M79" i="4" s="1"/>
  <c r="U78" i="4"/>
  <c r="Q78" i="4"/>
  <c r="O78" i="4"/>
  <c r="K78" i="4"/>
  <c r="I78" i="4"/>
  <c r="F78" i="4"/>
  <c r="G78" i="4" s="1"/>
  <c r="M78" i="4" s="1"/>
  <c r="U77" i="4"/>
  <c r="Q77" i="4"/>
  <c r="O77" i="4"/>
  <c r="K77" i="4"/>
  <c r="I77" i="4"/>
  <c r="F77" i="4"/>
  <c r="G77" i="4" s="1"/>
  <c r="M77" i="4" s="1"/>
  <c r="U76" i="4"/>
  <c r="Q76" i="4"/>
  <c r="O76" i="4"/>
  <c r="K76" i="4"/>
  <c r="I76" i="4"/>
  <c r="F76" i="4"/>
  <c r="G76" i="4" s="1"/>
  <c r="M76" i="4" s="1"/>
  <c r="U75" i="4"/>
  <c r="Q75" i="4"/>
  <c r="O75" i="4"/>
  <c r="K75" i="4"/>
  <c r="I75" i="4"/>
  <c r="F75" i="4"/>
  <c r="G75" i="4" s="1"/>
  <c r="M75" i="4" s="1"/>
  <c r="U74" i="4"/>
  <c r="Q74" i="4"/>
  <c r="O74" i="4"/>
  <c r="K74" i="4"/>
  <c r="I74" i="4"/>
  <c r="F74" i="4"/>
  <c r="G74" i="4" s="1"/>
  <c r="M74" i="4" s="1"/>
  <c r="U73" i="4"/>
  <c r="Q73" i="4"/>
  <c r="O73" i="4"/>
  <c r="K73" i="4"/>
  <c r="I73" i="4"/>
  <c r="F73" i="4"/>
  <c r="G73" i="4" s="1"/>
  <c r="M73" i="4" s="1"/>
  <c r="U72" i="4"/>
  <c r="Q72" i="4"/>
  <c r="O72" i="4"/>
  <c r="K72" i="4"/>
  <c r="I72" i="4"/>
  <c r="F72" i="4"/>
  <c r="G72" i="4" s="1"/>
  <c r="M72" i="4" s="1"/>
  <c r="U71" i="4"/>
  <c r="Q71" i="4"/>
  <c r="O71" i="4"/>
  <c r="K71" i="4"/>
  <c r="I71" i="4"/>
  <c r="F71" i="4"/>
  <c r="G71" i="4" s="1"/>
  <c r="M71" i="4" s="1"/>
  <c r="U70" i="4"/>
  <c r="Q70" i="4"/>
  <c r="O70" i="4"/>
  <c r="K70" i="4"/>
  <c r="I70" i="4"/>
  <c r="F70" i="4"/>
  <c r="G70" i="4" s="1"/>
  <c r="M70" i="4" s="1"/>
  <c r="U69" i="4"/>
  <c r="Q69" i="4"/>
  <c r="O69" i="4"/>
  <c r="K69" i="4"/>
  <c r="I69" i="4"/>
  <c r="F69" i="4"/>
  <c r="G69" i="4" s="1"/>
  <c r="M69" i="4" s="1"/>
  <c r="U68" i="4"/>
  <c r="Q68" i="4"/>
  <c r="O68" i="4"/>
  <c r="K68" i="4"/>
  <c r="I68" i="4"/>
  <c r="F68" i="4"/>
  <c r="G68" i="4" s="1"/>
  <c r="M68" i="4" s="1"/>
  <c r="U67" i="4"/>
  <c r="Q67" i="4"/>
  <c r="O67" i="4"/>
  <c r="K67" i="4"/>
  <c r="I67" i="4"/>
  <c r="F67" i="4"/>
  <c r="G67" i="4" s="1"/>
  <c r="M67" i="4" s="1"/>
  <c r="U66" i="4"/>
  <c r="Q66" i="4"/>
  <c r="O66" i="4"/>
  <c r="K66" i="4"/>
  <c r="I66" i="4"/>
  <c r="F66" i="4"/>
  <c r="G66" i="4" s="1"/>
  <c r="M66" i="4" s="1"/>
  <c r="U65" i="4"/>
  <c r="Q65" i="4"/>
  <c r="O65" i="4"/>
  <c r="K65" i="4"/>
  <c r="I65" i="4"/>
  <c r="F65" i="4"/>
  <c r="G65" i="4" s="1"/>
  <c r="M65" i="4" s="1"/>
  <c r="U64" i="4"/>
  <c r="Q64" i="4"/>
  <c r="O64" i="4"/>
  <c r="K64" i="4"/>
  <c r="I64" i="4"/>
  <c r="F64" i="4"/>
  <c r="G64" i="4" s="1"/>
  <c r="M64" i="4" s="1"/>
  <c r="U63" i="4"/>
  <c r="Q63" i="4"/>
  <c r="O63" i="4"/>
  <c r="K63" i="4"/>
  <c r="I63" i="4"/>
  <c r="F63" i="4"/>
  <c r="G63" i="4" s="1"/>
  <c r="M63" i="4" s="1"/>
  <c r="U62" i="4"/>
  <c r="Q62" i="4"/>
  <c r="O62" i="4"/>
  <c r="K62" i="4"/>
  <c r="I62" i="4"/>
  <c r="F62" i="4"/>
  <c r="G62" i="4" s="1"/>
  <c r="M62" i="4" s="1"/>
  <c r="U61" i="4"/>
  <c r="Q61" i="4"/>
  <c r="O61" i="4"/>
  <c r="K61" i="4"/>
  <c r="I61" i="4"/>
  <c r="F61" i="4"/>
  <c r="G61" i="4" s="1"/>
  <c r="M61" i="4" s="1"/>
  <c r="U60" i="4"/>
  <c r="Q60" i="4"/>
  <c r="O60" i="4"/>
  <c r="K60" i="4"/>
  <c r="I60" i="4"/>
  <c r="F60" i="4"/>
  <c r="G60" i="4" s="1"/>
  <c r="M60" i="4" s="1"/>
  <c r="U59" i="4"/>
  <c r="Q59" i="4"/>
  <c r="O59" i="4"/>
  <c r="K59" i="4"/>
  <c r="I59" i="4"/>
  <c r="F59" i="4"/>
  <c r="G59" i="4" s="1"/>
  <c r="M59" i="4" s="1"/>
  <c r="U58" i="4"/>
  <c r="Q58" i="4"/>
  <c r="O58" i="4"/>
  <c r="K58" i="4"/>
  <c r="I58" i="4"/>
  <c r="F58" i="4"/>
  <c r="G58" i="4" s="1"/>
  <c r="M58" i="4" s="1"/>
  <c r="U57" i="4"/>
  <c r="Q57" i="4"/>
  <c r="O57" i="4"/>
  <c r="K57" i="4"/>
  <c r="I57" i="4"/>
  <c r="F57" i="4"/>
  <c r="G57" i="4" s="1"/>
  <c r="M57" i="4" s="1"/>
  <c r="U56" i="4"/>
  <c r="Q56" i="4"/>
  <c r="O56" i="4"/>
  <c r="K56" i="4"/>
  <c r="I56" i="4"/>
  <c r="F56" i="4"/>
  <c r="G56" i="4" s="1"/>
  <c r="M56" i="4" s="1"/>
  <c r="U55" i="4"/>
  <c r="Q55" i="4"/>
  <c r="O55" i="4"/>
  <c r="K55" i="4"/>
  <c r="I55" i="4"/>
  <c r="F55" i="4"/>
  <c r="G55" i="4" s="1"/>
  <c r="M55" i="4" s="1"/>
  <c r="U53" i="4"/>
  <c r="U52" i="4" s="1"/>
  <c r="Q53" i="4"/>
  <c r="Q52" i="4" s="1"/>
  <c r="O53" i="4"/>
  <c r="O52" i="4" s="1"/>
  <c r="K53" i="4"/>
  <c r="K52" i="4" s="1"/>
  <c r="H52" i="3" s="1"/>
  <c r="I53" i="4"/>
  <c r="I52" i="4" s="1"/>
  <c r="G52" i="3" s="1"/>
  <c r="F53" i="4"/>
  <c r="G53" i="4" s="1"/>
  <c r="U51" i="4"/>
  <c r="Q51" i="4"/>
  <c r="O51" i="4"/>
  <c r="K51" i="4"/>
  <c r="I51" i="4"/>
  <c r="F51" i="4"/>
  <c r="G51" i="4" s="1"/>
  <c r="M51" i="4" s="1"/>
  <c r="U50" i="4"/>
  <c r="Q50" i="4"/>
  <c r="O50" i="4"/>
  <c r="K50" i="4"/>
  <c r="I50" i="4"/>
  <c r="F50" i="4"/>
  <c r="G50" i="4" s="1"/>
  <c r="M50" i="4" s="1"/>
  <c r="U49" i="4"/>
  <c r="Q49" i="4"/>
  <c r="O49" i="4"/>
  <c r="K49" i="4"/>
  <c r="I49" i="4"/>
  <c r="F49" i="4"/>
  <c r="G49" i="4" s="1"/>
  <c r="M49" i="4" s="1"/>
  <c r="U48" i="4"/>
  <c r="Q48" i="4"/>
  <c r="O48" i="4"/>
  <c r="K48" i="4"/>
  <c r="I48" i="4"/>
  <c r="F48" i="4"/>
  <c r="G48" i="4" s="1"/>
  <c r="M48" i="4" s="1"/>
  <c r="U47" i="4"/>
  <c r="Q47" i="4"/>
  <c r="O47" i="4"/>
  <c r="K47" i="4"/>
  <c r="I47" i="4"/>
  <c r="F47" i="4"/>
  <c r="G47" i="4" s="1"/>
  <c r="M47" i="4" s="1"/>
  <c r="U46" i="4"/>
  <c r="Q46" i="4"/>
  <c r="O46" i="4"/>
  <c r="K46" i="4"/>
  <c r="I46" i="4"/>
  <c r="F46" i="4"/>
  <c r="G46" i="4" s="1"/>
  <c r="M46" i="4" s="1"/>
  <c r="U45" i="4"/>
  <c r="Q45" i="4"/>
  <c r="O45" i="4"/>
  <c r="K45" i="4"/>
  <c r="I45" i="4"/>
  <c r="F45" i="4"/>
  <c r="G45" i="4" s="1"/>
  <c r="BA43" i="4"/>
  <c r="U42" i="4"/>
  <c r="Q42" i="4"/>
  <c r="O42" i="4"/>
  <c r="K42" i="4"/>
  <c r="I42" i="4"/>
  <c r="F42" i="4"/>
  <c r="G42" i="4" s="1"/>
  <c r="M42" i="4" s="1"/>
  <c r="U41" i="4"/>
  <c r="Q41" i="4"/>
  <c r="O41" i="4"/>
  <c r="K41" i="4"/>
  <c r="I41" i="4"/>
  <c r="F41" i="4"/>
  <c r="G41" i="4" s="1"/>
  <c r="M41" i="4" s="1"/>
  <c r="U40" i="4"/>
  <c r="Q40" i="4"/>
  <c r="O40" i="4"/>
  <c r="K40" i="4"/>
  <c r="I40" i="4"/>
  <c r="F40" i="4"/>
  <c r="G40" i="4" s="1"/>
  <c r="M40" i="4" s="1"/>
  <c r="U39" i="4"/>
  <c r="Q39" i="4"/>
  <c r="O39" i="4"/>
  <c r="K39" i="4"/>
  <c r="I39" i="4"/>
  <c r="F39" i="4"/>
  <c r="G39" i="4" s="1"/>
  <c r="M39" i="4" s="1"/>
  <c r="U38" i="4"/>
  <c r="Q38" i="4"/>
  <c r="O38" i="4"/>
  <c r="K38" i="4"/>
  <c r="I38" i="4"/>
  <c r="F38" i="4"/>
  <c r="G38" i="4" s="1"/>
  <c r="M38" i="4" s="1"/>
  <c r="BA37" i="4"/>
  <c r="U36" i="4"/>
  <c r="Q36" i="4"/>
  <c r="O36" i="4"/>
  <c r="K36" i="4"/>
  <c r="I36" i="4"/>
  <c r="F36" i="4"/>
  <c r="G36" i="4" s="1"/>
  <c r="M36" i="4" s="1"/>
  <c r="U35" i="4"/>
  <c r="Q35" i="4"/>
  <c r="O35" i="4"/>
  <c r="K35" i="4"/>
  <c r="I35" i="4"/>
  <c r="F35" i="4"/>
  <c r="G35" i="4" s="1"/>
  <c r="M35" i="4" s="1"/>
  <c r="U34" i="4"/>
  <c r="Q34" i="4"/>
  <c r="O34" i="4"/>
  <c r="K34" i="4"/>
  <c r="I34" i="4"/>
  <c r="F34" i="4"/>
  <c r="G34" i="4" s="1"/>
  <c r="M34" i="4" s="1"/>
  <c r="U33" i="4"/>
  <c r="Q33" i="4"/>
  <c r="O33" i="4"/>
  <c r="K33" i="4"/>
  <c r="I33" i="4"/>
  <c r="F33" i="4"/>
  <c r="G33" i="4" s="1"/>
  <c r="U31" i="4"/>
  <c r="U30" i="4" s="1"/>
  <c r="Q31" i="4"/>
  <c r="Q30" i="4" s="1"/>
  <c r="O31" i="4"/>
  <c r="O30" i="4" s="1"/>
  <c r="K31" i="4"/>
  <c r="K30" i="4" s="1"/>
  <c r="H49" i="3" s="1"/>
  <c r="I31" i="4"/>
  <c r="I30" i="4" s="1"/>
  <c r="G49" i="3" s="1"/>
  <c r="F31" i="4"/>
  <c r="G31" i="4" s="1"/>
  <c r="U29" i="4"/>
  <c r="Q29" i="4"/>
  <c r="O29" i="4"/>
  <c r="K29" i="4"/>
  <c r="I29" i="4"/>
  <c r="F29" i="4"/>
  <c r="G29" i="4" s="1"/>
  <c r="M29" i="4" s="1"/>
  <c r="U28" i="4"/>
  <c r="Q28" i="4"/>
  <c r="O28" i="4"/>
  <c r="K28" i="4"/>
  <c r="I28" i="4"/>
  <c r="F28" i="4"/>
  <c r="G28" i="4" s="1"/>
  <c r="M28" i="4" s="1"/>
  <c r="BA27" i="4"/>
  <c r="BA26" i="4"/>
  <c r="BA25" i="4"/>
  <c r="U24" i="4"/>
  <c r="Q24" i="4"/>
  <c r="O24" i="4"/>
  <c r="K24" i="4"/>
  <c r="I24" i="4"/>
  <c r="F24" i="4"/>
  <c r="G24" i="4" s="1"/>
  <c r="M24" i="4" s="1"/>
  <c r="U23" i="4"/>
  <c r="Q23" i="4"/>
  <c r="O23" i="4"/>
  <c r="K23" i="4"/>
  <c r="I23" i="4"/>
  <c r="F23" i="4"/>
  <c r="G23" i="4" s="1"/>
  <c r="M23" i="4" s="1"/>
  <c r="U21" i="4"/>
  <c r="Q21" i="4"/>
  <c r="O21" i="4"/>
  <c r="K21" i="4"/>
  <c r="I21" i="4"/>
  <c r="F21" i="4"/>
  <c r="G21" i="4" s="1"/>
  <c r="M21" i="4" s="1"/>
  <c r="U20" i="4"/>
  <c r="Q20" i="4"/>
  <c r="O20" i="4"/>
  <c r="K20" i="4"/>
  <c r="I20" i="4"/>
  <c r="F20" i="4"/>
  <c r="G20" i="4" s="1"/>
  <c r="M20" i="4" s="1"/>
  <c r="U19" i="4"/>
  <c r="Q19" i="4"/>
  <c r="O19" i="4"/>
  <c r="K19" i="4"/>
  <c r="I19" i="4"/>
  <c r="F19" i="4"/>
  <c r="G19" i="4" s="1"/>
  <c r="M19" i="4" s="1"/>
  <c r="U18" i="4"/>
  <c r="Q18" i="4"/>
  <c r="O18" i="4"/>
  <c r="K18" i="4"/>
  <c r="I18" i="4"/>
  <c r="F18" i="4"/>
  <c r="G18" i="4" s="1"/>
  <c r="M18" i="4" s="1"/>
  <c r="U17" i="4"/>
  <c r="Q17" i="4"/>
  <c r="O17" i="4"/>
  <c r="K17" i="4"/>
  <c r="I17" i="4"/>
  <c r="G17" i="4"/>
  <c r="M17" i="4" s="1"/>
  <c r="U15" i="4"/>
  <c r="Q15" i="4"/>
  <c r="O15" i="4"/>
  <c r="K15" i="4"/>
  <c r="I15" i="4"/>
  <c r="F15" i="4"/>
  <c r="G15" i="4" s="1"/>
  <c r="M15" i="4" s="1"/>
  <c r="U14" i="4"/>
  <c r="Q14" i="4"/>
  <c r="O14" i="4"/>
  <c r="K14" i="4"/>
  <c r="I14" i="4"/>
  <c r="F14" i="4"/>
  <c r="G14" i="4" s="1"/>
  <c r="M14" i="4" s="1"/>
  <c r="U13" i="4"/>
  <c r="Q13" i="4"/>
  <c r="O13" i="4"/>
  <c r="K13" i="4"/>
  <c r="I13" i="4"/>
  <c r="F13" i="4"/>
  <c r="G13" i="4" s="1"/>
  <c r="M13" i="4" s="1"/>
  <c r="U12" i="4"/>
  <c r="Q12" i="4"/>
  <c r="O12" i="4"/>
  <c r="K12" i="4"/>
  <c r="I12" i="4"/>
  <c r="F12" i="4"/>
  <c r="G12" i="4" s="1"/>
  <c r="M12" i="4" s="1"/>
  <c r="U11" i="4"/>
  <c r="Q11" i="4"/>
  <c r="O11" i="4"/>
  <c r="K11" i="4"/>
  <c r="I11" i="4"/>
  <c r="F11" i="4"/>
  <c r="G11" i="4" s="1"/>
  <c r="M11" i="4" s="1"/>
  <c r="U10" i="4"/>
  <c r="Q10" i="4"/>
  <c r="O10" i="4"/>
  <c r="K10" i="4"/>
  <c r="I10" i="4"/>
  <c r="F10" i="4"/>
  <c r="G10" i="4" s="1"/>
  <c r="M10" i="4" s="1"/>
  <c r="U9" i="4"/>
  <c r="Q9" i="4"/>
  <c r="O9" i="4"/>
  <c r="K9" i="4"/>
  <c r="I9" i="4"/>
  <c r="F9" i="4"/>
  <c r="G9" i="4" s="1"/>
  <c r="I40" i="3"/>
  <c r="J39" i="3" s="1"/>
  <c r="J40" i="3" s="1"/>
  <c r="H40" i="3"/>
  <c r="G40" i="3"/>
  <c r="F40" i="3"/>
  <c r="G38" i="3"/>
  <c r="F38" i="3"/>
  <c r="J28" i="3"/>
  <c r="E26" i="3"/>
  <c r="E24" i="3"/>
  <c r="J48" i="5" l="1"/>
  <c r="J24" i="5"/>
  <c r="J33" i="5"/>
  <c r="H108" i="7"/>
  <c r="E15" i="6" s="1"/>
  <c r="J21" i="5"/>
  <c r="J29" i="5"/>
  <c r="J38" i="5"/>
  <c r="K25" i="8"/>
  <c r="K40" i="8"/>
  <c r="O96" i="4"/>
  <c r="Q44" i="4"/>
  <c r="K8" i="4"/>
  <c r="H47" i="3" s="1"/>
  <c r="Q54" i="4"/>
  <c r="Q8" i="4"/>
  <c r="U44" i="4"/>
  <c r="Q32" i="4"/>
  <c r="Q22" i="4"/>
  <c r="O8" i="4"/>
  <c r="K44" i="4"/>
  <c r="H51" i="3" s="1"/>
  <c r="U8" i="4"/>
  <c r="O22" i="4"/>
  <c r="Q96" i="4"/>
  <c r="U96" i="4"/>
  <c r="O44" i="4"/>
  <c r="K129" i="4"/>
  <c r="H55" i="3" s="1"/>
  <c r="I44" i="4"/>
  <c r="G51" i="3" s="1"/>
  <c r="U54" i="4"/>
  <c r="U129" i="4"/>
  <c r="O54" i="4"/>
  <c r="O32" i="4"/>
  <c r="Q163" i="4"/>
  <c r="U22" i="4"/>
  <c r="U32" i="4"/>
  <c r="I96" i="4"/>
  <c r="G54" i="3" s="1"/>
  <c r="Q129" i="4"/>
  <c r="O129" i="4"/>
  <c r="K163" i="4"/>
  <c r="H56" i="3" s="1"/>
  <c r="I56" i="3" s="1"/>
  <c r="J46" i="5"/>
  <c r="J47" i="5"/>
  <c r="J49" i="5"/>
  <c r="J50" i="5"/>
  <c r="J51" i="5"/>
  <c r="J53" i="5"/>
  <c r="J54" i="5"/>
  <c r="J55" i="5"/>
  <c r="J68" i="5"/>
  <c r="J67" i="5" s="1"/>
  <c r="J71" i="5"/>
  <c r="J70" i="5" s="1"/>
  <c r="J74" i="5"/>
  <c r="J75" i="5"/>
  <c r="J76" i="5"/>
  <c r="J77" i="5"/>
  <c r="J78" i="5"/>
  <c r="J81" i="5"/>
  <c r="J80" i="5" s="1"/>
  <c r="K13" i="8"/>
  <c r="K48" i="8"/>
  <c r="K57" i="8"/>
  <c r="K65" i="8"/>
  <c r="K79" i="8"/>
  <c r="K86" i="8"/>
  <c r="K87" i="8"/>
  <c r="K89" i="8"/>
  <c r="K97" i="8"/>
  <c r="H58" i="9"/>
  <c r="K54" i="4"/>
  <c r="J60" i="5"/>
  <c r="H19" i="9"/>
  <c r="K21" i="8"/>
  <c r="K33" i="8"/>
  <c r="K72" i="8"/>
  <c r="K77" i="8"/>
  <c r="K85" i="8"/>
  <c r="K82" i="8"/>
  <c r="K93" i="8"/>
  <c r="K39" i="8"/>
  <c r="K47" i="8"/>
  <c r="K50" i="8"/>
  <c r="K55" i="8"/>
  <c r="K58" i="8"/>
  <c r="K63" i="8"/>
  <c r="K66" i="8"/>
  <c r="K71" i="8"/>
  <c r="K74" i="8"/>
  <c r="K46" i="8"/>
  <c r="K51" i="8"/>
  <c r="K62" i="8"/>
  <c r="K67" i="8"/>
  <c r="K70" i="8"/>
  <c r="K75" i="8"/>
  <c r="K23" i="8"/>
  <c r="K26" i="8"/>
  <c r="K31" i="8"/>
  <c r="K34" i="8"/>
  <c r="K78" i="8"/>
  <c r="K15" i="8"/>
  <c r="K17" i="8"/>
  <c r="K14" i="8"/>
  <c r="K16" i="8"/>
  <c r="K22" i="8"/>
  <c r="K27" i="8"/>
  <c r="K35" i="8"/>
  <c r="K29" i="8" s="1"/>
  <c r="K38" i="8"/>
  <c r="K11" i="8"/>
  <c r="H186" i="7"/>
  <c r="E23" i="6" s="1"/>
  <c r="J186" i="7"/>
  <c r="F23" i="6" s="1"/>
  <c r="H146" i="7"/>
  <c r="E20" i="6" s="1"/>
  <c r="K47" i="7"/>
  <c r="K21" i="7"/>
  <c r="K25" i="7"/>
  <c r="K45" i="7"/>
  <c r="K41" i="7"/>
  <c r="K49" i="7"/>
  <c r="K43" i="7"/>
  <c r="K64" i="7"/>
  <c r="K68" i="7"/>
  <c r="K76" i="7"/>
  <c r="K59" i="7"/>
  <c r="K61" i="7"/>
  <c r="K84" i="7"/>
  <c r="K80" i="7"/>
  <c r="K156" i="7"/>
  <c r="K160" i="7"/>
  <c r="K164" i="7"/>
  <c r="K168" i="7"/>
  <c r="K154" i="7"/>
  <c r="K158" i="7"/>
  <c r="K162" i="7"/>
  <c r="K166" i="7"/>
  <c r="K116" i="7"/>
  <c r="K126" i="7"/>
  <c r="K134" i="7"/>
  <c r="K138" i="7"/>
  <c r="K140" i="7"/>
  <c r="K122" i="7"/>
  <c r="K130" i="7"/>
  <c r="K142" i="7"/>
  <c r="K208" i="7"/>
  <c r="K210" i="7"/>
  <c r="K206" i="7"/>
  <c r="J216" i="7"/>
  <c r="F25" i="6" s="1"/>
  <c r="H216" i="7"/>
  <c r="E25" i="6" s="1"/>
  <c r="J170" i="7"/>
  <c r="F22" i="6" s="1"/>
  <c r="J108" i="7"/>
  <c r="F15" i="6" s="1"/>
  <c r="J51" i="7"/>
  <c r="F14" i="6" s="1"/>
  <c r="H51" i="7"/>
  <c r="E14" i="6" s="1"/>
  <c r="J29" i="7"/>
  <c r="F13" i="6" s="1"/>
  <c r="H29" i="7"/>
  <c r="E13" i="6" s="1"/>
  <c r="K17" i="7"/>
  <c r="J44" i="5"/>
  <c r="J52" i="5"/>
  <c r="I32" i="4"/>
  <c r="G50" i="3" s="1"/>
  <c r="K32" i="4"/>
  <c r="H50" i="3" s="1"/>
  <c r="I8" i="4"/>
  <c r="G47" i="3" s="1"/>
  <c r="K22" i="4"/>
  <c r="H48" i="3" s="1"/>
  <c r="I22" i="4"/>
  <c r="G48" i="3" s="1"/>
  <c r="I49" i="3"/>
  <c r="I54" i="4"/>
  <c r="I52" i="3"/>
  <c r="K96" i="4"/>
  <c r="H54" i="3" s="1"/>
  <c r="M80" i="4"/>
  <c r="M54" i="4" s="1"/>
  <c r="G54" i="4"/>
  <c r="M164" i="4"/>
  <c r="M163" i="4" s="1"/>
  <c r="G163" i="4"/>
  <c r="I129" i="4"/>
  <c r="G55" i="3" s="1"/>
  <c r="M9" i="4"/>
  <c r="M8" i="4" s="1"/>
  <c r="G8" i="4"/>
  <c r="G22" i="4"/>
  <c r="M22" i="4"/>
  <c r="M33" i="4"/>
  <c r="M32" i="4" s="1"/>
  <c r="G32" i="4"/>
  <c r="M53" i="4"/>
  <c r="M52" i="4" s="1"/>
  <c r="G52" i="4"/>
  <c r="M97" i="4"/>
  <c r="M96" i="4" s="1"/>
  <c r="G96" i="4"/>
  <c r="J73" i="5"/>
  <c r="J146" i="7"/>
  <c r="F20" i="6" s="1"/>
  <c r="M31" i="4"/>
  <c r="M30" i="4" s="1"/>
  <c r="G30" i="4"/>
  <c r="M134" i="4"/>
  <c r="M129" i="4" s="1"/>
  <c r="G129" i="4"/>
  <c r="M45" i="4"/>
  <c r="M44" i="4" s="1"/>
  <c r="G44" i="4"/>
  <c r="J20" i="5"/>
  <c r="J41" i="5"/>
  <c r="I13" i="5"/>
  <c r="J13" i="5" s="1"/>
  <c r="I14" i="5"/>
  <c r="J14" i="5" s="1"/>
  <c r="I15" i="5"/>
  <c r="J15" i="5" s="1"/>
  <c r="I16" i="5"/>
  <c r="J16" i="5" s="1"/>
  <c r="I17" i="5"/>
  <c r="J17" i="5" s="1"/>
  <c r="I18" i="5"/>
  <c r="J18" i="5" s="1"/>
  <c r="K37" i="7"/>
  <c r="K178" i="7"/>
  <c r="K186" i="7" s="1"/>
  <c r="G23" i="6" s="1"/>
  <c r="H62" i="9"/>
  <c r="H52" i="9" s="1"/>
  <c r="I61" i="5"/>
  <c r="J61" i="5" s="1"/>
  <c r="I62" i="5"/>
  <c r="J62" i="5" s="1"/>
  <c r="I63" i="5"/>
  <c r="J63" i="5" s="1"/>
  <c r="I64" i="5"/>
  <c r="J64" i="5" s="1"/>
  <c r="I65" i="5"/>
  <c r="J65" i="5" s="1"/>
  <c r="K194" i="7"/>
  <c r="K196" i="7" s="1"/>
  <c r="G24" i="6" s="1"/>
  <c r="H170" i="7"/>
  <c r="E22" i="6" s="1"/>
  <c r="K204" i="7"/>
  <c r="I47" i="3" l="1"/>
  <c r="I51" i="3"/>
  <c r="I55" i="3"/>
  <c r="I50" i="3"/>
  <c r="I54" i="3"/>
  <c r="K146" i="7"/>
  <c r="G20" i="6" s="1"/>
  <c r="H53" i="3"/>
  <c r="H57" i="3" s="1"/>
  <c r="G17" i="3"/>
  <c r="H16" i="9"/>
  <c r="I1184" i="2" s="1"/>
  <c r="G53" i="3"/>
  <c r="G57" i="3" s="1"/>
  <c r="E17" i="3"/>
  <c r="K108" i="7"/>
  <c r="G15" i="6" s="1"/>
  <c r="K53" i="8"/>
  <c r="K42" i="8"/>
  <c r="K60" i="8"/>
  <c r="K19" i="8"/>
  <c r="K9" i="8"/>
  <c r="K216" i="7"/>
  <c r="G25" i="6" s="1"/>
  <c r="K170" i="7"/>
  <c r="G22" i="6" s="1"/>
  <c r="K51" i="7"/>
  <c r="G14" i="6" s="1"/>
  <c r="K29" i="7"/>
  <c r="G13" i="6" s="1"/>
  <c r="F27" i="6"/>
  <c r="E27" i="6"/>
  <c r="I48" i="3"/>
  <c r="E16" i="3"/>
  <c r="G16" i="3"/>
  <c r="J12" i="5"/>
  <c r="J58" i="5"/>
  <c r="E21" i="3" l="1"/>
  <c r="I53" i="3"/>
  <c r="I57" i="3" s="1"/>
  <c r="I17" i="3"/>
  <c r="K7" i="8"/>
  <c r="I1183" i="2" s="1"/>
  <c r="G27" i="6"/>
  <c r="I1186" i="2" s="1"/>
  <c r="G21" i="3"/>
  <c r="I16" i="3"/>
  <c r="J7" i="5"/>
  <c r="I845" i="2" s="1"/>
  <c r="I21" i="3" l="1"/>
  <c r="G25" i="3" s="1"/>
  <c r="G26" i="3" s="1"/>
  <c r="G29" i="3" s="1"/>
  <c r="I836" i="2" l="1"/>
  <c r="J836" i="2" s="1"/>
  <c r="J37" i="2"/>
  <c r="J36" i="2"/>
  <c r="AY95" i="1" s="1"/>
  <c r="J35" i="2"/>
  <c r="AX95" i="1" s="1"/>
  <c r="BI1206" i="2"/>
  <c r="BH1206" i="2"/>
  <c r="BG1206" i="2"/>
  <c r="BF1206" i="2"/>
  <c r="T1206" i="2"/>
  <c r="R1206" i="2"/>
  <c r="P1206" i="2"/>
  <c r="BI1205" i="2"/>
  <c r="BH1205" i="2"/>
  <c r="BG1205" i="2"/>
  <c r="BF1205" i="2"/>
  <c r="T1205" i="2"/>
  <c r="R1205" i="2"/>
  <c r="P1205" i="2"/>
  <c r="BI1204" i="2"/>
  <c r="BH1204" i="2"/>
  <c r="BG1204" i="2"/>
  <c r="BF1204" i="2"/>
  <c r="T1204" i="2"/>
  <c r="R1204" i="2"/>
  <c r="P1204" i="2"/>
  <c r="BI1203" i="2"/>
  <c r="BH1203" i="2"/>
  <c r="BG1203" i="2"/>
  <c r="BF1203" i="2"/>
  <c r="T1203" i="2"/>
  <c r="R1203" i="2"/>
  <c r="P1203" i="2"/>
  <c r="BI1202" i="2"/>
  <c r="BH1202" i="2"/>
  <c r="BG1202" i="2"/>
  <c r="BF1202" i="2"/>
  <c r="T1202" i="2"/>
  <c r="R1202" i="2"/>
  <c r="P1202" i="2"/>
  <c r="BI1201" i="2"/>
  <c r="BH1201" i="2"/>
  <c r="BG1201" i="2"/>
  <c r="BF1201" i="2"/>
  <c r="T1201" i="2"/>
  <c r="R1201" i="2"/>
  <c r="P1201" i="2"/>
  <c r="BI1200" i="2"/>
  <c r="BH1200" i="2"/>
  <c r="BG1200" i="2"/>
  <c r="BF1200" i="2"/>
  <c r="T1200" i="2"/>
  <c r="R1200" i="2"/>
  <c r="P1200" i="2"/>
  <c r="BI1199" i="2"/>
  <c r="BH1199" i="2"/>
  <c r="BG1199" i="2"/>
  <c r="BF1199" i="2"/>
  <c r="T1199" i="2"/>
  <c r="R1199" i="2"/>
  <c r="P1199" i="2"/>
  <c r="BI1198" i="2"/>
  <c r="BH1198" i="2"/>
  <c r="BG1198" i="2"/>
  <c r="BF1198" i="2"/>
  <c r="T1198" i="2"/>
  <c r="R1198" i="2"/>
  <c r="P1198" i="2"/>
  <c r="BI1197" i="2"/>
  <c r="BH1197" i="2"/>
  <c r="BG1197" i="2"/>
  <c r="BF1197" i="2"/>
  <c r="T1197" i="2"/>
  <c r="R1197" i="2"/>
  <c r="P1197" i="2"/>
  <c r="BI1195" i="2"/>
  <c r="BH1195" i="2"/>
  <c r="BG1195" i="2"/>
  <c r="BF1195" i="2"/>
  <c r="T1195" i="2"/>
  <c r="R1195" i="2"/>
  <c r="P1195" i="2"/>
  <c r="BI1194" i="2"/>
  <c r="BH1194" i="2"/>
  <c r="BG1194" i="2"/>
  <c r="BF1194" i="2"/>
  <c r="T1194" i="2"/>
  <c r="R1194" i="2"/>
  <c r="P1194" i="2"/>
  <c r="BI1193" i="2"/>
  <c r="BH1193" i="2"/>
  <c r="BG1193" i="2"/>
  <c r="BF1193" i="2"/>
  <c r="T1193" i="2"/>
  <c r="R1193" i="2"/>
  <c r="P1193" i="2"/>
  <c r="BI1191" i="2"/>
  <c r="BH1191" i="2"/>
  <c r="BG1191" i="2"/>
  <c r="BF1191" i="2"/>
  <c r="T1191" i="2"/>
  <c r="R1191" i="2"/>
  <c r="P1191" i="2"/>
  <c r="BI1190" i="2"/>
  <c r="BH1190" i="2"/>
  <c r="BG1190" i="2"/>
  <c r="BF1190" i="2"/>
  <c r="T1190" i="2"/>
  <c r="R1190" i="2"/>
  <c r="P1190" i="2"/>
  <c r="BI1189" i="2"/>
  <c r="BH1189" i="2"/>
  <c r="BG1189" i="2"/>
  <c r="BF1189" i="2"/>
  <c r="T1189" i="2"/>
  <c r="R1189" i="2"/>
  <c r="P1189" i="2"/>
  <c r="BI1186" i="2"/>
  <c r="BH1186" i="2"/>
  <c r="BG1186" i="2"/>
  <c r="BF1186" i="2"/>
  <c r="T1186" i="2"/>
  <c r="T1185" i="2" s="1"/>
  <c r="R1186" i="2"/>
  <c r="R1185" i="2" s="1"/>
  <c r="P1186" i="2"/>
  <c r="P1185" i="2" s="1"/>
  <c r="BI1184" i="2"/>
  <c r="BH1184" i="2"/>
  <c r="BG1184" i="2"/>
  <c r="BF1184" i="2"/>
  <c r="T1184" i="2"/>
  <c r="R1184" i="2"/>
  <c r="P1184" i="2"/>
  <c r="BI1183" i="2"/>
  <c r="BH1183" i="2"/>
  <c r="BG1183" i="2"/>
  <c r="BF1183" i="2"/>
  <c r="T1183" i="2"/>
  <c r="R1183" i="2"/>
  <c r="P1183" i="2"/>
  <c r="BI1170" i="2"/>
  <c r="BH1170" i="2"/>
  <c r="BG1170" i="2"/>
  <c r="BF1170" i="2"/>
  <c r="T1170" i="2"/>
  <c r="R1170" i="2"/>
  <c r="P1170" i="2"/>
  <c r="BI1159" i="2"/>
  <c r="BH1159" i="2"/>
  <c r="BG1159" i="2"/>
  <c r="BF1159" i="2"/>
  <c r="T1159" i="2"/>
  <c r="R1159" i="2"/>
  <c r="P1159" i="2"/>
  <c r="BI1152" i="2"/>
  <c r="BH1152" i="2"/>
  <c r="BG1152" i="2"/>
  <c r="BF1152" i="2"/>
  <c r="T1152" i="2"/>
  <c r="R1152" i="2"/>
  <c r="P1152" i="2"/>
  <c r="BI1148" i="2"/>
  <c r="BH1148" i="2"/>
  <c r="BG1148" i="2"/>
  <c r="BF1148" i="2"/>
  <c r="T1148" i="2"/>
  <c r="R1148" i="2"/>
  <c r="P1148" i="2"/>
  <c r="BI1146" i="2"/>
  <c r="BH1146" i="2"/>
  <c r="BG1146" i="2"/>
  <c r="BF1146" i="2"/>
  <c r="T1146" i="2"/>
  <c r="R1146" i="2"/>
  <c r="P1146" i="2"/>
  <c r="BI1144" i="2"/>
  <c r="BH1144" i="2"/>
  <c r="BG1144" i="2"/>
  <c r="BF1144" i="2"/>
  <c r="T1144" i="2"/>
  <c r="R1144" i="2"/>
  <c r="P1144" i="2"/>
  <c r="BI1142" i="2"/>
  <c r="BH1142" i="2"/>
  <c r="BG1142" i="2"/>
  <c r="BF1142" i="2"/>
  <c r="T1142" i="2"/>
  <c r="R1142" i="2"/>
  <c r="P1142" i="2"/>
  <c r="BI1140" i="2"/>
  <c r="BH1140" i="2"/>
  <c r="BG1140" i="2"/>
  <c r="BF1140" i="2"/>
  <c r="T1140" i="2"/>
  <c r="R1140" i="2"/>
  <c r="P1140" i="2"/>
  <c r="BI1138" i="2"/>
  <c r="BH1138" i="2"/>
  <c r="BG1138" i="2"/>
  <c r="BF1138" i="2"/>
  <c r="T1138" i="2"/>
  <c r="R1138" i="2"/>
  <c r="P1138" i="2"/>
  <c r="BI1134" i="2"/>
  <c r="BH1134" i="2"/>
  <c r="BG1134" i="2"/>
  <c r="BF1134" i="2"/>
  <c r="T1134" i="2"/>
  <c r="R1134" i="2"/>
  <c r="P1134" i="2"/>
  <c r="BI1130" i="2"/>
  <c r="BH1130" i="2"/>
  <c r="BG1130" i="2"/>
  <c r="BF1130" i="2"/>
  <c r="T1130" i="2"/>
  <c r="R1130" i="2"/>
  <c r="P1130" i="2"/>
  <c r="BI1128" i="2"/>
  <c r="BH1128" i="2"/>
  <c r="BG1128" i="2"/>
  <c r="BF1128" i="2"/>
  <c r="T1128" i="2"/>
  <c r="R1128" i="2"/>
  <c r="P1128" i="2"/>
  <c r="BI1126" i="2"/>
  <c r="BH1126" i="2"/>
  <c r="BG1126" i="2"/>
  <c r="BF1126" i="2"/>
  <c r="T1126" i="2"/>
  <c r="R1126" i="2"/>
  <c r="P1126" i="2"/>
  <c r="BI1124" i="2"/>
  <c r="BH1124" i="2"/>
  <c r="BG1124" i="2"/>
  <c r="BF1124" i="2"/>
  <c r="T1124" i="2"/>
  <c r="R1124" i="2"/>
  <c r="P1124" i="2"/>
  <c r="BI1122" i="2"/>
  <c r="BH1122" i="2"/>
  <c r="BG1122" i="2"/>
  <c r="BF1122" i="2"/>
  <c r="T1122" i="2"/>
  <c r="R1122" i="2"/>
  <c r="P1122" i="2"/>
  <c r="BI1120" i="2"/>
  <c r="BH1120" i="2"/>
  <c r="BG1120" i="2"/>
  <c r="BF1120" i="2"/>
  <c r="T1120" i="2"/>
  <c r="R1120" i="2"/>
  <c r="P1120" i="2"/>
  <c r="BI1114" i="2"/>
  <c r="BH1114" i="2"/>
  <c r="BG1114" i="2"/>
  <c r="BF1114" i="2"/>
  <c r="T1114" i="2"/>
  <c r="R1114" i="2"/>
  <c r="P1114" i="2"/>
  <c r="BI1108" i="2"/>
  <c r="BH1108" i="2"/>
  <c r="BG1108" i="2"/>
  <c r="BF1108" i="2"/>
  <c r="T1108" i="2"/>
  <c r="R1108" i="2"/>
  <c r="P1108" i="2"/>
  <c r="BI1102" i="2"/>
  <c r="BH1102" i="2"/>
  <c r="BG1102" i="2"/>
  <c r="BF1102" i="2"/>
  <c r="T1102" i="2"/>
  <c r="R1102" i="2"/>
  <c r="P1102" i="2"/>
  <c r="BI1096" i="2"/>
  <c r="BH1096" i="2"/>
  <c r="BG1096" i="2"/>
  <c r="BF1096" i="2"/>
  <c r="T1096" i="2"/>
  <c r="R1096" i="2"/>
  <c r="P1096" i="2"/>
  <c r="BI1094" i="2"/>
  <c r="BH1094" i="2"/>
  <c r="BG1094" i="2"/>
  <c r="BF1094" i="2"/>
  <c r="T1094" i="2"/>
  <c r="R1094" i="2"/>
  <c r="P1094" i="2"/>
  <c r="BI1092" i="2"/>
  <c r="BH1092" i="2"/>
  <c r="BG1092" i="2"/>
  <c r="BF1092" i="2"/>
  <c r="T1092" i="2"/>
  <c r="R1092" i="2"/>
  <c r="P1092" i="2"/>
  <c r="BI1090" i="2"/>
  <c r="BH1090" i="2"/>
  <c r="BG1090" i="2"/>
  <c r="BF1090" i="2"/>
  <c r="T1090" i="2"/>
  <c r="R1090" i="2"/>
  <c r="P1090" i="2"/>
  <c r="BI1084" i="2"/>
  <c r="BH1084" i="2"/>
  <c r="BG1084" i="2"/>
  <c r="BF1084" i="2"/>
  <c r="T1084" i="2"/>
  <c r="R1084" i="2"/>
  <c r="P1084" i="2"/>
  <c r="BI1080" i="2"/>
  <c r="BH1080" i="2"/>
  <c r="BG1080" i="2"/>
  <c r="BF1080" i="2"/>
  <c r="T1080" i="2"/>
  <c r="R1080" i="2"/>
  <c r="P1080" i="2"/>
  <c r="BI1077" i="2"/>
  <c r="BH1077" i="2"/>
  <c r="BG1077" i="2"/>
  <c r="BF1077" i="2"/>
  <c r="T1077" i="2"/>
  <c r="R1077" i="2"/>
  <c r="P1077" i="2"/>
  <c r="BI1074" i="2"/>
  <c r="BH1074" i="2"/>
  <c r="BG1074" i="2"/>
  <c r="BF1074" i="2"/>
  <c r="T1074" i="2"/>
  <c r="R1074" i="2"/>
  <c r="P1074" i="2"/>
  <c r="BI1071" i="2"/>
  <c r="BH1071" i="2"/>
  <c r="BG1071" i="2"/>
  <c r="BF1071" i="2"/>
  <c r="T1071" i="2"/>
  <c r="R1071" i="2"/>
  <c r="P1071" i="2"/>
  <c r="BI1065" i="2"/>
  <c r="BH1065" i="2"/>
  <c r="BG1065" i="2"/>
  <c r="BF1065" i="2"/>
  <c r="T1065" i="2"/>
  <c r="R1065" i="2"/>
  <c r="P1065" i="2"/>
  <c r="BI1062" i="2"/>
  <c r="BH1062" i="2"/>
  <c r="BG1062" i="2"/>
  <c r="BF1062" i="2"/>
  <c r="T1062" i="2"/>
  <c r="R1062" i="2"/>
  <c r="P1062" i="2"/>
  <c r="BI1060" i="2"/>
  <c r="BH1060" i="2"/>
  <c r="BG1060" i="2"/>
  <c r="BF1060" i="2"/>
  <c r="T1060" i="2"/>
  <c r="R1060" i="2"/>
  <c r="P1060" i="2"/>
  <c r="BI1056" i="2"/>
  <c r="BH1056" i="2"/>
  <c r="BG1056" i="2"/>
  <c r="BF1056" i="2"/>
  <c r="T1056" i="2"/>
  <c r="R1056" i="2"/>
  <c r="P1056" i="2"/>
  <c r="BI1052" i="2"/>
  <c r="BH1052" i="2"/>
  <c r="BG1052" i="2"/>
  <c r="BF1052" i="2"/>
  <c r="T1052" i="2"/>
  <c r="R1052" i="2"/>
  <c r="P1052" i="2"/>
  <c r="BI1050" i="2"/>
  <c r="BH1050" i="2"/>
  <c r="BG1050" i="2"/>
  <c r="BF1050" i="2"/>
  <c r="T1050" i="2"/>
  <c r="R1050" i="2"/>
  <c r="P1050" i="2"/>
  <c r="BI1048" i="2"/>
  <c r="BH1048" i="2"/>
  <c r="BG1048" i="2"/>
  <c r="BF1048" i="2"/>
  <c r="T1048" i="2"/>
  <c r="R1048" i="2"/>
  <c r="P1048" i="2"/>
  <c r="BI1046" i="2"/>
  <c r="BH1046" i="2"/>
  <c r="BG1046" i="2"/>
  <c r="BF1046" i="2"/>
  <c r="T1046" i="2"/>
  <c r="R1046" i="2"/>
  <c r="P1046" i="2"/>
  <c r="BI1044" i="2"/>
  <c r="BH1044" i="2"/>
  <c r="BG1044" i="2"/>
  <c r="BF1044" i="2"/>
  <c r="T1044" i="2"/>
  <c r="R1044" i="2"/>
  <c r="P1044" i="2"/>
  <c r="BI1042" i="2"/>
  <c r="BH1042" i="2"/>
  <c r="BG1042" i="2"/>
  <c r="BF1042" i="2"/>
  <c r="T1042" i="2"/>
  <c r="R1042" i="2"/>
  <c r="P1042" i="2"/>
  <c r="BI1040" i="2"/>
  <c r="BH1040" i="2"/>
  <c r="BG1040" i="2"/>
  <c r="BF1040" i="2"/>
  <c r="T1040" i="2"/>
  <c r="R1040" i="2"/>
  <c r="P1040" i="2"/>
  <c r="BI1036" i="2"/>
  <c r="BH1036" i="2"/>
  <c r="BG1036" i="2"/>
  <c r="BF1036" i="2"/>
  <c r="T1036" i="2"/>
  <c r="R1036" i="2"/>
  <c r="P1036" i="2"/>
  <c r="BI1034" i="2"/>
  <c r="BH1034" i="2"/>
  <c r="BG1034" i="2"/>
  <c r="BF1034" i="2"/>
  <c r="T1034" i="2"/>
  <c r="R1034" i="2"/>
  <c r="P1034" i="2"/>
  <c r="BI1030" i="2"/>
  <c r="BH1030" i="2"/>
  <c r="BG1030" i="2"/>
  <c r="BF1030" i="2"/>
  <c r="T1030" i="2"/>
  <c r="R1030" i="2"/>
  <c r="P1030" i="2"/>
  <c r="BI1026" i="2"/>
  <c r="BH1026" i="2"/>
  <c r="BG1026" i="2"/>
  <c r="BF1026" i="2"/>
  <c r="T1026" i="2"/>
  <c r="R1026" i="2"/>
  <c r="P1026" i="2"/>
  <c r="BI1024" i="2"/>
  <c r="BH1024" i="2"/>
  <c r="BG1024" i="2"/>
  <c r="BF1024" i="2"/>
  <c r="T1024" i="2"/>
  <c r="R1024" i="2"/>
  <c r="P1024" i="2"/>
  <c r="BI1022" i="2"/>
  <c r="BH1022" i="2"/>
  <c r="BG1022" i="2"/>
  <c r="BF1022" i="2"/>
  <c r="T1022" i="2"/>
  <c r="R1022" i="2"/>
  <c r="P1022" i="2"/>
  <c r="BI1020" i="2"/>
  <c r="BH1020" i="2"/>
  <c r="BG1020" i="2"/>
  <c r="BF1020" i="2"/>
  <c r="T1020" i="2"/>
  <c r="R1020" i="2"/>
  <c r="P1020" i="2"/>
  <c r="BI1019" i="2"/>
  <c r="BH1019" i="2"/>
  <c r="BG1019" i="2"/>
  <c r="BF1019" i="2"/>
  <c r="T1019" i="2"/>
  <c r="R1019" i="2"/>
  <c r="P1019" i="2"/>
  <c r="BI1014" i="2"/>
  <c r="BH1014" i="2"/>
  <c r="BG1014" i="2"/>
  <c r="BF1014" i="2"/>
  <c r="T1014" i="2"/>
  <c r="R1014" i="2"/>
  <c r="P1014" i="2"/>
  <c r="BI1013" i="2"/>
  <c r="BH1013" i="2"/>
  <c r="BG1013" i="2"/>
  <c r="BF1013" i="2"/>
  <c r="T1013" i="2"/>
  <c r="R1013" i="2"/>
  <c r="P1013" i="2"/>
  <c r="BI1012" i="2"/>
  <c r="BH1012" i="2"/>
  <c r="BG1012" i="2"/>
  <c r="BF1012" i="2"/>
  <c r="T1012" i="2"/>
  <c r="R1012" i="2"/>
  <c r="P1012" i="2"/>
  <c r="BI1011" i="2"/>
  <c r="BH1011" i="2"/>
  <c r="BG1011" i="2"/>
  <c r="BF1011" i="2"/>
  <c r="T1011" i="2"/>
  <c r="R1011" i="2"/>
  <c r="P1011" i="2"/>
  <c r="BI1010" i="2"/>
  <c r="BH1010" i="2"/>
  <c r="BG1010" i="2"/>
  <c r="BF1010" i="2"/>
  <c r="T1010" i="2"/>
  <c r="R1010" i="2"/>
  <c r="P1010" i="2"/>
  <c r="BI1009" i="2"/>
  <c r="BH1009" i="2"/>
  <c r="BG1009" i="2"/>
  <c r="BF1009" i="2"/>
  <c r="T1009" i="2"/>
  <c r="R1009" i="2"/>
  <c r="P1009" i="2"/>
  <c r="BI1008" i="2"/>
  <c r="BH1008" i="2"/>
  <c r="BG1008" i="2"/>
  <c r="BF1008" i="2"/>
  <c r="T1008" i="2"/>
  <c r="R1008" i="2"/>
  <c r="P1008" i="2"/>
  <c r="BI1007" i="2"/>
  <c r="BH1007" i="2"/>
  <c r="BG1007" i="2"/>
  <c r="BF1007" i="2"/>
  <c r="T1007" i="2"/>
  <c r="R1007" i="2"/>
  <c r="P1007" i="2"/>
  <c r="BI1006" i="2"/>
  <c r="BH1006" i="2"/>
  <c r="BG1006" i="2"/>
  <c r="BF1006" i="2"/>
  <c r="T1006" i="2"/>
  <c r="R1006" i="2"/>
  <c r="P1006" i="2"/>
  <c r="BI1005" i="2"/>
  <c r="BH1005" i="2"/>
  <c r="BG1005" i="2"/>
  <c r="BF1005" i="2"/>
  <c r="T1005" i="2"/>
  <c r="R1005" i="2"/>
  <c r="P1005" i="2"/>
  <c r="BI1004" i="2"/>
  <c r="BH1004" i="2"/>
  <c r="BG1004" i="2"/>
  <c r="BF1004" i="2"/>
  <c r="T1004" i="2"/>
  <c r="R1004" i="2"/>
  <c r="P1004" i="2"/>
  <c r="BI1003" i="2"/>
  <c r="BH1003" i="2"/>
  <c r="BG1003" i="2"/>
  <c r="BF1003" i="2"/>
  <c r="T1003" i="2"/>
  <c r="R1003" i="2"/>
  <c r="P1003" i="2"/>
  <c r="BI1002" i="2"/>
  <c r="BH1002" i="2"/>
  <c r="BG1002" i="2"/>
  <c r="BF1002" i="2"/>
  <c r="T1002" i="2"/>
  <c r="R1002" i="2"/>
  <c r="P1002" i="2"/>
  <c r="BI1001" i="2"/>
  <c r="BH1001" i="2"/>
  <c r="BG1001" i="2"/>
  <c r="BF1001" i="2"/>
  <c r="T1001" i="2"/>
  <c r="R1001" i="2"/>
  <c r="P1001" i="2"/>
  <c r="BI1000" i="2"/>
  <c r="BH1000" i="2"/>
  <c r="BG1000" i="2"/>
  <c r="BF1000" i="2"/>
  <c r="T1000" i="2"/>
  <c r="R1000" i="2"/>
  <c r="P1000" i="2"/>
  <c r="BI999" i="2"/>
  <c r="BH999" i="2"/>
  <c r="BG999" i="2"/>
  <c r="BF999" i="2"/>
  <c r="T999" i="2"/>
  <c r="R999" i="2"/>
  <c r="P999" i="2"/>
  <c r="BI998" i="2"/>
  <c r="BH998" i="2"/>
  <c r="BG998" i="2"/>
  <c r="BF998" i="2"/>
  <c r="T998" i="2"/>
  <c r="R998" i="2"/>
  <c r="P998" i="2"/>
  <c r="BI997" i="2"/>
  <c r="BH997" i="2"/>
  <c r="BG997" i="2"/>
  <c r="BF997" i="2"/>
  <c r="T997" i="2"/>
  <c r="R997" i="2"/>
  <c r="P997" i="2"/>
  <c r="BI996" i="2"/>
  <c r="BH996" i="2"/>
  <c r="BG996" i="2"/>
  <c r="BF996" i="2"/>
  <c r="T996" i="2"/>
  <c r="R996" i="2"/>
  <c r="P996" i="2"/>
  <c r="BI995" i="2"/>
  <c r="BH995" i="2"/>
  <c r="BG995" i="2"/>
  <c r="BF995" i="2"/>
  <c r="T995" i="2"/>
  <c r="R995" i="2"/>
  <c r="P995" i="2"/>
  <c r="BI991" i="2"/>
  <c r="BH991" i="2"/>
  <c r="BG991" i="2"/>
  <c r="BF991" i="2"/>
  <c r="T991" i="2"/>
  <c r="R991" i="2"/>
  <c r="P991" i="2"/>
  <c r="BI986" i="2"/>
  <c r="BH986" i="2"/>
  <c r="BG986" i="2"/>
  <c r="BF986" i="2"/>
  <c r="T986" i="2"/>
  <c r="R986" i="2"/>
  <c r="P986" i="2"/>
  <c r="BI984" i="2"/>
  <c r="BH984" i="2"/>
  <c r="BG984" i="2"/>
  <c r="BF984" i="2"/>
  <c r="T984" i="2"/>
  <c r="R984" i="2"/>
  <c r="P984" i="2"/>
  <c r="BI982" i="2"/>
  <c r="BH982" i="2"/>
  <c r="BG982" i="2"/>
  <c r="BF982" i="2"/>
  <c r="T982" i="2"/>
  <c r="R982" i="2"/>
  <c r="P982" i="2"/>
  <c r="BI981" i="2"/>
  <c r="BH981" i="2"/>
  <c r="BG981" i="2"/>
  <c r="BF981" i="2"/>
  <c r="T981" i="2"/>
  <c r="R981" i="2"/>
  <c r="P981" i="2"/>
  <c r="BI977" i="2"/>
  <c r="BH977" i="2"/>
  <c r="BG977" i="2"/>
  <c r="BF977" i="2"/>
  <c r="T977" i="2"/>
  <c r="R977" i="2"/>
  <c r="P977" i="2"/>
  <c r="BI973" i="2"/>
  <c r="BH973" i="2"/>
  <c r="BG973" i="2"/>
  <c r="BF973" i="2"/>
  <c r="T973" i="2"/>
  <c r="R973" i="2"/>
  <c r="P973" i="2"/>
  <c r="BI972" i="2"/>
  <c r="BH972" i="2"/>
  <c r="BG972" i="2"/>
  <c r="BF972" i="2"/>
  <c r="T972" i="2"/>
  <c r="R972" i="2"/>
  <c r="P972" i="2"/>
  <c r="BI971" i="2"/>
  <c r="BH971" i="2"/>
  <c r="BG971" i="2"/>
  <c r="BF971" i="2"/>
  <c r="T971" i="2"/>
  <c r="R971" i="2"/>
  <c r="P971" i="2"/>
  <c r="BI967" i="2"/>
  <c r="BH967" i="2"/>
  <c r="BG967" i="2"/>
  <c r="BF967" i="2"/>
  <c r="T967" i="2"/>
  <c r="R967" i="2"/>
  <c r="P967" i="2"/>
  <c r="BI963" i="2"/>
  <c r="BH963" i="2"/>
  <c r="BG963" i="2"/>
  <c r="BF963" i="2"/>
  <c r="T963" i="2"/>
  <c r="R963" i="2"/>
  <c r="P963" i="2"/>
  <c r="BI962" i="2"/>
  <c r="BH962" i="2"/>
  <c r="BG962" i="2"/>
  <c r="BF962" i="2"/>
  <c r="T962" i="2"/>
  <c r="R962" i="2"/>
  <c r="P962" i="2"/>
  <c r="BI959" i="2"/>
  <c r="BH959" i="2"/>
  <c r="BG959" i="2"/>
  <c r="BF959" i="2"/>
  <c r="T959" i="2"/>
  <c r="R959" i="2"/>
  <c r="P959" i="2"/>
  <c r="BI950" i="2"/>
  <c r="BH950" i="2"/>
  <c r="BG950" i="2"/>
  <c r="BF950" i="2"/>
  <c r="T950" i="2"/>
  <c r="R950" i="2"/>
  <c r="P950" i="2"/>
  <c r="BI941" i="2"/>
  <c r="BH941" i="2"/>
  <c r="BG941" i="2"/>
  <c r="BF941" i="2"/>
  <c r="T941" i="2"/>
  <c r="R941" i="2"/>
  <c r="P941" i="2"/>
  <c r="BI939" i="2"/>
  <c r="BH939" i="2"/>
  <c r="BG939" i="2"/>
  <c r="BF939" i="2"/>
  <c r="T939" i="2"/>
  <c r="R939" i="2"/>
  <c r="P939" i="2"/>
  <c r="BI938" i="2"/>
  <c r="BH938" i="2"/>
  <c r="BG938" i="2"/>
  <c r="BF938" i="2"/>
  <c r="T938" i="2"/>
  <c r="R938" i="2"/>
  <c r="P938" i="2"/>
  <c r="BI937" i="2"/>
  <c r="BH937" i="2"/>
  <c r="BG937" i="2"/>
  <c r="BF937" i="2"/>
  <c r="T937" i="2"/>
  <c r="R937" i="2"/>
  <c r="P937" i="2"/>
  <c r="BI936" i="2"/>
  <c r="BH936" i="2"/>
  <c r="BG936" i="2"/>
  <c r="BF936" i="2"/>
  <c r="T936" i="2"/>
  <c r="R936" i="2"/>
  <c r="P936" i="2"/>
  <c r="BI935" i="2"/>
  <c r="BH935" i="2"/>
  <c r="BG935" i="2"/>
  <c r="BF935" i="2"/>
  <c r="T935" i="2"/>
  <c r="R935" i="2"/>
  <c r="P935" i="2"/>
  <c r="BI934" i="2"/>
  <c r="BH934" i="2"/>
  <c r="BG934" i="2"/>
  <c r="BF934" i="2"/>
  <c r="T934" i="2"/>
  <c r="R934" i="2"/>
  <c r="P934" i="2"/>
  <c r="BI933" i="2"/>
  <c r="BH933" i="2"/>
  <c r="BG933" i="2"/>
  <c r="BF933" i="2"/>
  <c r="T933" i="2"/>
  <c r="R933" i="2"/>
  <c r="P933" i="2"/>
  <c r="BI932" i="2"/>
  <c r="BH932" i="2"/>
  <c r="BG932" i="2"/>
  <c r="BF932" i="2"/>
  <c r="T932" i="2"/>
  <c r="R932" i="2"/>
  <c r="P932" i="2"/>
  <c r="BI931" i="2"/>
  <c r="BH931" i="2"/>
  <c r="BG931" i="2"/>
  <c r="BF931" i="2"/>
  <c r="T931" i="2"/>
  <c r="R931" i="2"/>
  <c r="P931" i="2"/>
  <c r="BI930" i="2"/>
  <c r="BH930" i="2"/>
  <c r="BG930" i="2"/>
  <c r="BF930" i="2"/>
  <c r="T930" i="2"/>
  <c r="R930" i="2"/>
  <c r="P930" i="2"/>
  <c r="BI929" i="2"/>
  <c r="BH929" i="2"/>
  <c r="BG929" i="2"/>
  <c r="BF929" i="2"/>
  <c r="T929" i="2"/>
  <c r="R929" i="2"/>
  <c r="P929" i="2"/>
  <c r="BI928" i="2"/>
  <c r="BH928" i="2"/>
  <c r="BG928" i="2"/>
  <c r="BF928" i="2"/>
  <c r="T928" i="2"/>
  <c r="R928" i="2"/>
  <c r="P928" i="2"/>
  <c r="BI927" i="2"/>
  <c r="BH927" i="2"/>
  <c r="BG927" i="2"/>
  <c r="BF927" i="2"/>
  <c r="T927" i="2"/>
  <c r="R927" i="2"/>
  <c r="P927" i="2"/>
  <c r="BI926" i="2"/>
  <c r="BH926" i="2"/>
  <c r="BG926" i="2"/>
  <c r="BF926" i="2"/>
  <c r="T926" i="2"/>
  <c r="R926" i="2"/>
  <c r="P926" i="2"/>
  <c r="BI925" i="2"/>
  <c r="BH925" i="2"/>
  <c r="BG925" i="2"/>
  <c r="BF925" i="2"/>
  <c r="T925" i="2"/>
  <c r="R925" i="2"/>
  <c r="P925" i="2"/>
  <c r="BI924" i="2"/>
  <c r="BH924" i="2"/>
  <c r="BG924" i="2"/>
  <c r="BF924" i="2"/>
  <c r="T924" i="2"/>
  <c r="R924" i="2"/>
  <c r="P924" i="2"/>
  <c r="BI923" i="2"/>
  <c r="BH923" i="2"/>
  <c r="BG923" i="2"/>
  <c r="BF923" i="2"/>
  <c r="T923" i="2"/>
  <c r="R923" i="2"/>
  <c r="P923" i="2"/>
  <c r="BI922" i="2"/>
  <c r="BH922" i="2"/>
  <c r="BG922" i="2"/>
  <c r="BF922" i="2"/>
  <c r="T922" i="2"/>
  <c r="R922" i="2"/>
  <c r="P922" i="2"/>
  <c r="BI921" i="2"/>
  <c r="BH921" i="2"/>
  <c r="BG921" i="2"/>
  <c r="BF921" i="2"/>
  <c r="T921" i="2"/>
  <c r="R921" i="2"/>
  <c r="P921" i="2"/>
  <c r="BI920" i="2"/>
  <c r="BH920" i="2"/>
  <c r="BG920" i="2"/>
  <c r="BF920" i="2"/>
  <c r="T920" i="2"/>
  <c r="R920" i="2"/>
  <c r="P920" i="2"/>
  <c r="BI919" i="2"/>
  <c r="BH919" i="2"/>
  <c r="BG919" i="2"/>
  <c r="BF919" i="2"/>
  <c r="T919" i="2"/>
  <c r="R919" i="2"/>
  <c r="P919" i="2"/>
  <c r="BI918" i="2"/>
  <c r="BH918" i="2"/>
  <c r="BG918" i="2"/>
  <c r="BF918" i="2"/>
  <c r="T918" i="2"/>
  <c r="R918" i="2"/>
  <c r="P918" i="2"/>
  <c r="BI917" i="2"/>
  <c r="BH917" i="2"/>
  <c r="BG917" i="2"/>
  <c r="BF917" i="2"/>
  <c r="T917" i="2"/>
  <c r="R917" i="2"/>
  <c r="P917" i="2"/>
  <c r="BI916" i="2"/>
  <c r="BH916" i="2"/>
  <c r="BG916" i="2"/>
  <c r="BF916" i="2"/>
  <c r="T916" i="2"/>
  <c r="R916" i="2"/>
  <c r="P916" i="2"/>
  <c r="BI915" i="2"/>
  <c r="BH915" i="2"/>
  <c r="BG915" i="2"/>
  <c r="BF915" i="2"/>
  <c r="T915" i="2"/>
  <c r="R915" i="2"/>
  <c r="P915" i="2"/>
  <c r="BI914" i="2"/>
  <c r="BH914" i="2"/>
  <c r="BG914" i="2"/>
  <c r="BF914" i="2"/>
  <c r="T914" i="2"/>
  <c r="R914" i="2"/>
  <c r="P914" i="2"/>
  <c r="BI909" i="2"/>
  <c r="BH909" i="2"/>
  <c r="BG909" i="2"/>
  <c r="BF909" i="2"/>
  <c r="T909" i="2"/>
  <c r="R909" i="2"/>
  <c r="P909" i="2"/>
  <c r="BI907" i="2"/>
  <c r="BH907" i="2"/>
  <c r="BG907" i="2"/>
  <c r="BF907" i="2"/>
  <c r="T907" i="2"/>
  <c r="R907" i="2"/>
  <c r="P907" i="2"/>
  <c r="BI905" i="2"/>
  <c r="BH905" i="2"/>
  <c r="BG905" i="2"/>
  <c r="BF905" i="2"/>
  <c r="T905" i="2"/>
  <c r="R905" i="2"/>
  <c r="P905" i="2"/>
  <c r="BI903" i="2"/>
  <c r="BH903" i="2"/>
  <c r="BG903" i="2"/>
  <c r="BF903" i="2"/>
  <c r="T903" i="2"/>
  <c r="R903" i="2"/>
  <c r="P903" i="2"/>
  <c r="BI899" i="2"/>
  <c r="BH899" i="2"/>
  <c r="BG899" i="2"/>
  <c r="BF899" i="2"/>
  <c r="T899" i="2"/>
  <c r="R899" i="2"/>
  <c r="P899" i="2"/>
  <c r="BI897" i="2"/>
  <c r="BH897" i="2"/>
  <c r="BG897" i="2"/>
  <c r="BF897" i="2"/>
  <c r="T897" i="2"/>
  <c r="R897" i="2"/>
  <c r="P897" i="2"/>
  <c r="BI895" i="2"/>
  <c r="BH895" i="2"/>
  <c r="BG895" i="2"/>
  <c r="BF895" i="2"/>
  <c r="T895" i="2"/>
  <c r="R895" i="2"/>
  <c r="P895" i="2"/>
  <c r="BI893" i="2"/>
  <c r="BH893" i="2"/>
  <c r="BG893" i="2"/>
  <c r="BF893" i="2"/>
  <c r="T893" i="2"/>
  <c r="R893" i="2"/>
  <c r="P893" i="2"/>
  <c r="BI891" i="2"/>
  <c r="BH891" i="2"/>
  <c r="BG891" i="2"/>
  <c r="BF891" i="2"/>
  <c r="T891" i="2"/>
  <c r="R891" i="2"/>
  <c r="P891" i="2"/>
  <c r="BI889" i="2"/>
  <c r="BH889" i="2"/>
  <c r="BG889" i="2"/>
  <c r="BF889" i="2"/>
  <c r="T889" i="2"/>
  <c r="R889" i="2"/>
  <c r="P889" i="2"/>
  <c r="BI883" i="2"/>
  <c r="BH883" i="2"/>
  <c r="BG883" i="2"/>
  <c r="BF883" i="2"/>
  <c r="T883" i="2"/>
  <c r="R883" i="2"/>
  <c r="P883" i="2"/>
  <c r="BI881" i="2"/>
  <c r="BH881" i="2"/>
  <c r="BG881" i="2"/>
  <c r="BF881" i="2"/>
  <c r="T881" i="2"/>
  <c r="R881" i="2"/>
  <c r="P881" i="2"/>
  <c r="BI875" i="2"/>
  <c r="BH875" i="2"/>
  <c r="BG875" i="2"/>
  <c r="BF875" i="2"/>
  <c r="T875" i="2"/>
  <c r="R875" i="2"/>
  <c r="P875" i="2"/>
  <c r="BI873" i="2"/>
  <c r="BH873" i="2"/>
  <c r="BG873" i="2"/>
  <c r="BF873" i="2"/>
  <c r="T873" i="2"/>
  <c r="R873" i="2"/>
  <c r="P873" i="2"/>
  <c r="BI871" i="2"/>
  <c r="BH871" i="2"/>
  <c r="BG871" i="2"/>
  <c r="BF871" i="2"/>
  <c r="T871" i="2"/>
  <c r="R871" i="2"/>
  <c r="P871" i="2"/>
  <c r="BI869" i="2"/>
  <c r="BH869" i="2"/>
  <c r="BG869" i="2"/>
  <c r="BF869" i="2"/>
  <c r="T869" i="2"/>
  <c r="R869" i="2"/>
  <c r="P869" i="2"/>
  <c r="BI867" i="2"/>
  <c r="BH867" i="2"/>
  <c r="BG867" i="2"/>
  <c r="BF867" i="2"/>
  <c r="T867" i="2"/>
  <c r="R867" i="2"/>
  <c r="P867" i="2"/>
  <c r="BI865" i="2"/>
  <c r="BH865" i="2"/>
  <c r="BG865" i="2"/>
  <c r="BF865" i="2"/>
  <c r="T865" i="2"/>
  <c r="R865" i="2"/>
  <c r="P865" i="2"/>
  <c r="BI863" i="2"/>
  <c r="BH863" i="2"/>
  <c r="BG863" i="2"/>
  <c r="BF863" i="2"/>
  <c r="T863" i="2"/>
  <c r="R863" i="2"/>
  <c r="P863" i="2"/>
  <c r="BI861" i="2"/>
  <c r="BH861" i="2"/>
  <c r="BG861" i="2"/>
  <c r="BF861" i="2"/>
  <c r="T861" i="2"/>
  <c r="R861" i="2"/>
  <c r="P861" i="2"/>
  <c r="BI857" i="2"/>
  <c r="BH857" i="2"/>
  <c r="BG857" i="2"/>
  <c r="BF857" i="2"/>
  <c r="T857" i="2"/>
  <c r="R857" i="2"/>
  <c r="P857" i="2"/>
  <c r="BI853" i="2"/>
  <c r="BH853" i="2"/>
  <c r="BG853" i="2"/>
  <c r="BF853" i="2"/>
  <c r="T853" i="2"/>
  <c r="R853" i="2"/>
  <c r="P853" i="2"/>
  <c r="BI851" i="2"/>
  <c r="BH851" i="2"/>
  <c r="BG851" i="2"/>
  <c r="BF851" i="2"/>
  <c r="T851" i="2"/>
  <c r="R851" i="2"/>
  <c r="P851" i="2"/>
  <c r="BI847" i="2"/>
  <c r="BH847" i="2"/>
  <c r="BG847" i="2"/>
  <c r="BF847" i="2"/>
  <c r="T847" i="2"/>
  <c r="R847" i="2"/>
  <c r="P847" i="2"/>
  <c r="BI845" i="2"/>
  <c r="BH845" i="2"/>
  <c r="BG845" i="2"/>
  <c r="BF845" i="2"/>
  <c r="T845" i="2"/>
  <c r="T844" i="2" s="1"/>
  <c r="R845" i="2"/>
  <c r="R844" i="2" s="1"/>
  <c r="P845" i="2"/>
  <c r="P844" i="2" s="1"/>
  <c r="BI843" i="2"/>
  <c r="BH843" i="2"/>
  <c r="BG843" i="2"/>
  <c r="BF843" i="2"/>
  <c r="T843" i="2"/>
  <c r="R843" i="2"/>
  <c r="P843" i="2"/>
  <c r="BI842" i="2"/>
  <c r="BH842" i="2"/>
  <c r="BG842" i="2"/>
  <c r="BF842" i="2"/>
  <c r="T842" i="2"/>
  <c r="R842" i="2"/>
  <c r="P842" i="2"/>
  <c r="BI841" i="2"/>
  <c r="BH841" i="2"/>
  <c r="BG841" i="2"/>
  <c r="BF841" i="2"/>
  <c r="T841" i="2"/>
  <c r="R841" i="2"/>
  <c r="P841" i="2"/>
  <c r="BI840" i="2"/>
  <c r="BH840" i="2"/>
  <c r="BG840" i="2"/>
  <c r="BF840" i="2"/>
  <c r="T840" i="2"/>
  <c r="R840" i="2"/>
  <c r="P840" i="2"/>
  <c r="BI839" i="2"/>
  <c r="BH839" i="2"/>
  <c r="BG839" i="2"/>
  <c r="BF839" i="2"/>
  <c r="T839" i="2"/>
  <c r="R839" i="2"/>
  <c r="P839" i="2"/>
  <c r="BI838" i="2"/>
  <c r="BH838" i="2"/>
  <c r="BG838" i="2"/>
  <c r="BF838" i="2"/>
  <c r="T838" i="2"/>
  <c r="R838" i="2"/>
  <c r="P838" i="2"/>
  <c r="BI836" i="2"/>
  <c r="BH836" i="2"/>
  <c r="BG836" i="2"/>
  <c r="BF836" i="2"/>
  <c r="T836" i="2"/>
  <c r="T835" i="2" s="1"/>
  <c r="R836" i="2"/>
  <c r="R835" i="2" s="1"/>
  <c r="P836" i="2"/>
  <c r="P835" i="2" s="1"/>
  <c r="BI834" i="2"/>
  <c r="BH834" i="2"/>
  <c r="BG834" i="2"/>
  <c r="BF834" i="2"/>
  <c r="T834" i="2"/>
  <c r="R834" i="2"/>
  <c r="P834" i="2"/>
  <c r="BI832" i="2"/>
  <c r="BH832" i="2"/>
  <c r="BG832" i="2"/>
  <c r="BF832" i="2"/>
  <c r="T832" i="2"/>
  <c r="R832" i="2"/>
  <c r="P832" i="2"/>
  <c r="BI830" i="2"/>
  <c r="BH830" i="2"/>
  <c r="BG830" i="2"/>
  <c r="BF830" i="2"/>
  <c r="T830" i="2"/>
  <c r="R830" i="2"/>
  <c r="P830" i="2"/>
  <c r="BI828" i="2"/>
  <c r="BH828" i="2"/>
  <c r="BG828" i="2"/>
  <c r="BF828" i="2"/>
  <c r="T828" i="2"/>
  <c r="R828" i="2"/>
  <c r="P828" i="2"/>
  <c r="BI825" i="2"/>
  <c r="BH825" i="2"/>
  <c r="BG825" i="2"/>
  <c r="BF825" i="2"/>
  <c r="T825" i="2"/>
  <c r="R825" i="2"/>
  <c r="P825" i="2"/>
  <c r="BI823" i="2"/>
  <c r="BH823" i="2"/>
  <c r="BG823" i="2"/>
  <c r="BF823" i="2"/>
  <c r="T823" i="2"/>
  <c r="R823" i="2"/>
  <c r="P823" i="2"/>
  <c r="BI819" i="2"/>
  <c r="BH819" i="2"/>
  <c r="BG819" i="2"/>
  <c r="BF819" i="2"/>
  <c r="T819" i="2"/>
  <c r="R819" i="2"/>
  <c r="P819" i="2"/>
  <c r="BI815" i="2"/>
  <c r="BH815" i="2"/>
  <c r="BG815" i="2"/>
  <c r="BF815" i="2"/>
  <c r="T815" i="2"/>
  <c r="R815" i="2"/>
  <c r="P815" i="2"/>
  <c r="BI813" i="2"/>
  <c r="BH813" i="2"/>
  <c r="BG813" i="2"/>
  <c r="BF813" i="2"/>
  <c r="T813" i="2"/>
  <c r="R813" i="2"/>
  <c r="P813" i="2"/>
  <c r="BI809" i="2"/>
  <c r="BH809" i="2"/>
  <c r="BG809" i="2"/>
  <c r="BF809" i="2"/>
  <c r="T809" i="2"/>
  <c r="R809" i="2"/>
  <c r="P809" i="2"/>
  <c r="BI807" i="2"/>
  <c r="BH807" i="2"/>
  <c r="BG807" i="2"/>
  <c r="BF807" i="2"/>
  <c r="T807" i="2"/>
  <c r="R807" i="2"/>
  <c r="P807" i="2"/>
  <c r="BI800" i="2"/>
  <c r="BH800" i="2"/>
  <c r="BG800" i="2"/>
  <c r="BF800" i="2"/>
  <c r="T800" i="2"/>
  <c r="R800" i="2"/>
  <c r="P800" i="2"/>
  <c r="BI798" i="2"/>
  <c r="BH798" i="2"/>
  <c r="BG798" i="2"/>
  <c r="BF798" i="2"/>
  <c r="T798" i="2"/>
  <c r="R798" i="2"/>
  <c r="P798" i="2"/>
  <c r="BI796" i="2"/>
  <c r="BH796" i="2"/>
  <c r="BG796" i="2"/>
  <c r="BF796" i="2"/>
  <c r="T796" i="2"/>
  <c r="R796" i="2"/>
  <c r="P796" i="2"/>
  <c r="BI794" i="2"/>
  <c r="BH794" i="2"/>
  <c r="BG794" i="2"/>
  <c r="BF794" i="2"/>
  <c r="T794" i="2"/>
  <c r="R794" i="2"/>
  <c r="P794" i="2"/>
  <c r="BI792" i="2"/>
  <c r="BH792" i="2"/>
  <c r="BG792" i="2"/>
  <c r="BF792" i="2"/>
  <c r="T792" i="2"/>
  <c r="R792" i="2"/>
  <c r="P792" i="2"/>
  <c r="BI790" i="2"/>
  <c r="BH790" i="2"/>
  <c r="BG790" i="2"/>
  <c r="BF790" i="2"/>
  <c r="T790" i="2"/>
  <c r="R790" i="2"/>
  <c r="P790" i="2"/>
  <c r="BI788" i="2"/>
  <c r="BH788" i="2"/>
  <c r="BG788" i="2"/>
  <c r="BF788" i="2"/>
  <c r="T788" i="2"/>
  <c r="R788" i="2"/>
  <c r="P788" i="2"/>
  <c r="BI786" i="2"/>
  <c r="BH786" i="2"/>
  <c r="BG786" i="2"/>
  <c r="BF786" i="2"/>
  <c r="T786" i="2"/>
  <c r="R786" i="2"/>
  <c r="P786" i="2"/>
  <c r="BI785" i="2"/>
  <c r="BH785" i="2"/>
  <c r="BG785" i="2"/>
  <c r="BF785" i="2"/>
  <c r="T785" i="2"/>
  <c r="R785" i="2"/>
  <c r="P785" i="2"/>
  <c r="BI783" i="2"/>
  <c r="BH783" i="2"/>
  <c r="BG783" i="2"/>
  <c r="BF783" i="2"/>
  <c r="T783" i="2"/>
  <c r="R783" i="2"/>
  <c r="P783" i="2"/>
  <c r="BI781" i="2"/>
  <c r="BH781" i="2"/>
  <c r="BG781" i="2"/>
  <c r="BF781" i="2"/>
  <c r="T781" i="2"/>
  <c r="R781" i="2"/>
  <c r="P781" i="2"/>
  <c r="BI779" i="2"/>
  <c r="BH779" i="2"/>
  <c r="BG779" i="2"/>
  <c r="BF779" i="2"/>
  <c r="T779" i="2"/>
  <c r="R779" i="2"/>
  <c r="P779" i="2"/>
  <c r="BI778" i="2"/>
  <c r="BH778" i="2"/>
  <c r="BG778" i="2"/>
  <c r="BF778" i="2"/>
  <c r="T778" i="2"/>
  <c r="R778" i="2"/>
  <c r="P778" i="2"/>
  <c r="BI776" i="2"/>
  <c r="BH776" i="2"/>
  <c r="BG776" i="2"/>
  <c r="BF776" i="2"/>
  <c r="T776" i="2"/>
  <c r="R776" i="2"/>
  <c r="P776" i="2"/>
  <c r="BI774" i="2"/>
  <c r="BH774" i="2"/>
  <c r="BG774" i="2"/>
  <c r="BF774" i="2"/>
  <c r="T774" i="2"/>
  <c r="R774" i="2"/>
  <c r="P774" i="2"/>
  <c r="BI772" i="2"/>
  <c r="BH772" i="2"/>
  <c r="BG772" i="2"/>
  <c r="BF772" i="2"/>
  <c r="T772" i="2"/>
  <c r="R772" i="2"/>
  <c r="P772" i="2"/>
  <c r="BI770" i="2"/>
  <c r="BH770" i="2"/>
  <c r="BG770" i="2"/>
  <c r="BF770" i="2"/>
  <c r="T770" i="2"/>
  <c r="R770" i="2"/>
  <c r="P770" i="2"/>
  <c r="BI768" i="2"/>
  <c r="BH768" i="2"/>
  <c r="BG768" i="2"/>
  <c r="BF768" i="2"/>
  <c r="T768" i="2"/>
  <c r="R768" i="2"/>
  <c r="P768" i="2"/>
  <c r="BI766" i="2"/>
  <c r="BH766" i="2"/>
  <c r="BG766" i="2"/>
  <c r="BF766" i="2"/>
  <c r="T766" i="2"/>
  <c r="R766" i="2"/>
  <c r="P766" i="2"/>
  <c r="BI764" i="2"/>
  <c r="BH764" i="2"/>
  <c r="BG764" i="2"/>
  <c r="BF764" i="2"/>
  <c r="T764" i="2"/>
  <c r="R764" i="2"/>
  <c r="P764" i="2"/>
  <c r="BI762" i="2"/>
  <c r="BH762" i="2"/>
  <c r="BG762" i="2"/>
  <c r="BF762" i="2"/>
  <c r="T762" i="2"/>
  <c r="R762" i="2"/>
  <c r="P762" i="2"/>
  <c r="BI760" i="2"/>
  <c r="BH760" i="2"/>
  <c r="BG760" i="2"/>
  <c r="BF760" i="2"/>
  <c r="T760" i="2"/>
  <c r="R760" i="2"/>
  <c r="P760" i="2"/>
  <c r="BI758" i="2"/>
  <c r="BH758" i="2"/>
  <c r="BG758" i="2"/>
  <c r="BF758" i="2"/>
  <c r="T758" i="2"/>
  <c r="R758" i="2"/>
  <c r="P758" i="2"/>
  <c r="BI756" i="2"/>
  <c r="BH756" i="2"/>
  <c r="BG756" i="2"/>
  <c r="BF756" i="2"/>
  <c r="T756" i="2"/>
  <c r="R756" i="2"/>
  <c r="P756" i="2"/>
  <c r="BI749" i="2"/>
  <c r="BH749" i="2"/>
  <c r="BG749" i="2"/>
  <c r="BF749" i="2"/>
  <c r="T749" i="2"/>
  <c r="R749" i="2"/>
  <c r="P749" i="2"/>
  <c r="BI747" i="2"/>
  <c r="BH747" i="2"/>
  <c r="BG747" i="2"/>
  <c r="BF747" i="2"/>
  <c r="T747" i="2"/>
  <c r="R747" i="2"/>
  <c r="P747" i="2"/>
  <c r="BI741" i="2"/>
  <c r="BH741" i="2"/>
  <c r="BG741" i="2"/>
  <c r="BF741" i="2"/>
  <c r="T741" i="2"/>
  <c r="R741" i="2"/>
  <c r="P741" i="2"/>
  <c r="BI739" i="2"/>
  <c r="BH739" i="2"/>
  <c r="BG739" i="2"/>
  <c r="BF739" i="2"/>
  <c r="T739" i="2"/>
  <c r="R739" i="2"/>
  <c r="P739" i="2"/>
  <c r="BI732" i="2"/>
  <c r="BH732" i="2"/>
  <c r="BG732" i="2"/>
  <c r="BF732" i="2"/>
  <c r="T732" i="2"/>
  <c r="R732" i="2"/>
  <c r="P732" i="2"/>
  <c r="BI730" i="2"/>
  <c r="BH730" i="2"/>
  <c r="BG730" i="2"/>
  <c r="BF730" i="2"/>
  <c r="T730" i="2"/>
  <c r="R730" i="2"/>
  <c r="P730" i="2"/>
  <c r="BI723" i="2"/>
  <c r="BH723" i="2"/>
  <c r="BG723" i="2"/>
  <c r="BF723" i="2"/>
  <c r="T723" i="2"/>
  <c r="R723" i="2"/>
  <c r="P723" i="2"/>
  <c r="BI722" i="2"/>
  <c r="BH722" i="2"/>
  <c r="BG722" i="2"/>
  <c r="BF722" i="2"/>
  <c r="T722" i="2"/>
  <c r="R722" i="2"/>
  <c r="P722" i="2"/>
  <c r="BI715" i="2"/>
  <c r="BH715" i="2"/>
  <c r="BG715" i="2"/>
  <c r="BF715" i="2"/>
  <c r="T715" i="2"/>
  <c r="R715" i="2"/>
  <c r="P715" i="2"/>
  <c r="BI713" i="2"/>
  <c r="BH713" i="2"/>
  <c r="BG713" i="2"/>
  <c r="BF713" i="2"/>
  <c r="T713" i="2"/>
  <c r="R713" i="2"/>
  <c r="P713" i="2"/>
  <c r="BI709" i="2"/>
  <c r="BH709" i="2"/>
  <c r="BG709" i="2"/>
  <c r="BF709" i="2"/>
  <c r="T709" i="2"/>
  <c r="R709" i="2"/>
  <c r="P709" i="2"/>
  <c r="BI703" i="2"/>
  <c r="BH703" i="2"/>
  <c r="BG703" i="2"/>
  <c r="BF703" i="2"/>
  <c r="T703" i="2"/>
  <c r="R703" i="2"/>
  <c r="P703" i="2"/>
  <c r="BI701" i="2"/>
  <c r="BH701" i="2"/>
  <c r="BG701" i="2"/>
  <c r="BF701" i="2"/>
  <c r="T701" i="2"/>
  <c r="R701" i="2"/>
  <c r="P701" i="2"/>
  <c r="BI694" i="2"/>
  <c r="BH694" i="2"/>
  <c r="BG694" i="2"/>
  <c r="BF694" i="2"/>
  <c r="T694" i="2"/>
  <c r="R694" i="2"/>
  <c r="P694" i="2"/>
  <c r="BI692" i="2"/>
  <c r="BH692" i="2"/>
  <c r="BG692" i="2"/>
  <c r="BF692" i="2"/>
  <c r="T692" i="2"/>
  <c r="R692" i="2"/>
  <c r="P692" i="2"/>
  <c r="BI688" i="2"/>
  <c r="BH688" i="2"/>
  <c r="BG688" i="2"/>
  <c r="BF688" i="2"/>
  <c r="T688" i="2"/>
  <c r="R688" i="2"/>
  <c r="P688" i="2"/>
  <c r="BI684" i="2"/>
  <c r="BH684" i="2"/>
  <c r="BG684" i="2"/>
  <c r="BF684" i="2"/>
  <c r="T684" i="2"/>
  <c r="T683" i="2" s="1"/>
  <c r="R684" i="2"/>
  <c r="R683" i="2" s="1"/>
  <c r="P684" i="2"/>
  <c r="P683" i="2" s="1"/>
  <c r="BI682" i="2"/>
  <c r="BH682" i="2"/>
  <c r="BG682" i="2"/>
  <c r="BF682" i="2"/>
  <c r="T682" i="2"/>
  <c r="R682" i="2"/>
  <c r="P682" i="2"/>
  <c r="BI680" i="2"/>
  <c r="BH680" i="2"/>
  <c r="BG680" i="2"/>
  <c r="BF680" i="2"/>
  <c r="T680" i="2"/>
  <c r="R680" i="2"/>
  <c r="P680" i="2"/>
  <c r="BI679" i="2"/>
  <c r="BH679" i="2"/>
  <c r="BG679" i="2"/>
  <c r="BF679" i="2"/>
  <c r="T679" i="2"/>
  <c r="R679" i="2"/>
  <c r="P679" i="2"/>
  <c r="BI677" i="2"/>
  <c r="BH677" i="2"/>
  <c r="BG677" i="2"/>
  <c r="BF677" i="2"/>
  <c r="T677" i="2"/>
  <c r="R677" i="2"/>
  <c r="P677" i="2"/>
  <c r="BI669" i="2"/>
  <c r="BH669" i="2"/>
  <c r="BG669" i="2"/>
  <c r="BF669" i="2"/>
  <c r="T669" i="2"/>
  <c r="R669" i="2"/>
  <c r="P669" i="2"/>
  <c r="BI665" i="2"/>
  <c r="BH665" i="2"/>
  <c r="BG665" i="2"/>
  <c r="BF665" i="2"/>
  <c r="T665" i="2"/>
  <c r="R665" i="2"/>
  <c r="P665" i="2"/>
  <c r="BI661" i="2"/>
  <c r="BH661" i="2"/>
  <c r="BG661" i="2"/>
  <c r="BF661" i="2"/>
  <c r="T661" i="2"/>
  <c r="R661" i="2"/>
  <c r="P661" i="2"/>
  <c r="BI656" i="2"/>
  <c r="BH656" i="2"/>
  <c r="BG656" i="2"/>
  <c r="BF656" i="2"/>
  <c r="T656" i="2"/>
  <c r="R656" i="2"/>
  <c r="P656" i="2"/>
  <c r="BI654" i="2"/>
  <c r="BH654" i="2"/>
  <c r="BG654" i="2"/>
  <c r="BF654" i="2"/>
  <c r="T654" i="2"/>
  <c r="R654" i="2"/>
  <c r="P654" i="2"/>
  <c r="BI652" i="2"/>
  <c r="BH652" i="2"/>
  <c r="BG652" i="2"/>
  <c r="BF652" i="2"/>
  <c r="T652" i="2"/>
  <c r="R652" i="2"/>
  <c r="P652" i="2"/>
  <c r="BI647" i="2"/>
  <c r="BH647" i="2"/>
  <c r="BG647" i="2"/>
  <c r="BF647" i="2"/>
  <c r="T647" i="2"/>
  <c r="R647" i="2"/>
  <c r="P647" i="2"/>
  <c r="BI645" i="2"/>
  <c r="BH645" i="2"/>
  <c r="BG645" i="2"/>
  <c r="BF645" i="2"/>
  <c r="T645" i="2"/>
  <c r="R645" i="2"/>
  <c r="P645" i="2"/>
  <c r="BI643" i="2"/>
  <c r="BH643" i="2"/>
  <c r="BG643" i="2"/>
  <c r="BF643" i="2"/>
  <c r="T643" i="2"/>
  <c r="R643" i="2"/>
  <c r="P643" i="2"/>
  <c r="BI639" i="2"/>
  <c r="BH639" i="2"/>
  <c r="BG639" i="2"/>
  <c r="BF639" i="2"/>
  <c r="T639" i="2"/>
  <c r="R639" i="2"/>
  <c r="P639" i="2"/>
  <c r="BI637" i="2"/>
  <c r="BH637" i="2"/>
  <c r="BG637" i="2"/>
  <c r="BF637" i="2"/>
  <c r="T637" i="2"/>
  <c r="R637" i="2"/>
  <c r="P637" i="2"/>
  <c r="BI630" i="2"/>
  <c r="BH630" i="2"/>
  <c r="BG630" i="2"/>
  <c r="BF630" i="2"/>
  <c r="T630" i="2"/>
  <c r="R630" i="2"/>
  <c r="P630" i="2"/>
  <c r="BI628" i="2"/>
  <c r="BH628" i="2"/>
  <c r="BG628" i="2"/>
  <c r="BF628" i="2"/>
  <c r="T628" i="2"/>
  <c r="R628" i="2"/>
  <c r="P628" i="2"/>
  <c r="BI626" i="2"/>
  <c r="BH626" i="2"/>
  <c r="BG626" i="2"/>
  <c r="BF626" i="2"/>
  <c r="T626" i="2"/>
  <c r="R626" i="2"/>
  <c r="P626" i="2"/>
  <c r="BI619" i="2"/>
  <c r="BH619" i="2"/>
  <c r="BG619" i="2"/>
  <c r="BF619" i="2"/>
  <c r="T619" i="2"/>
  <c r="R619" i="2"/>
  <c r="P619" i="2"/>
  <c r="BI617" i="2"/>
  <c r="BH617" i="2"/>
  <c r="BG617" i="2"/>
  <c r="BF617" i="2"/>
  <c r="T617" i="2"/>
  <c r="R617" i="2"/>
  <c r="P617" i="2"/>
  <c r="BI615" i="2"/>
  <c r="BH615" i="2"/>
  <c r="BG615" i="2"/>
  <c r="BF615" i="2"/>
  <c r="T615" i="2"/>
  <c r="R615" i="2"/>
  <c r="P615" i="2"/>
  <c r="BI607" i="2"/>
  <c r="BH607" i="2"/>
  <c r="BG607" i="2"/>
  <c r="BF607" i="2"/>
  <c r="T607" i="2"/>
  <c r="R607" i="2"/>
  <c r="P607" i="2"/>
  <c r="BI604" i="2"/>
  <c r="BH604" i="2"/>
  <c r="BG604" i="2"/>
  <c r="BF604" i="2"/>
  <c r="T604" i="2"/>
  <c r="R604" i="2"/>
  <c r="P604" i="2"/>
  <c r="BI602" i="2"/>
  <c r="BH602" i="2"/>
  <c r="BG602" i="2"/>
  <c r="BF602" i="2"/>
  <c r="T602" i="2"/>
  <c r="R602" i="2"/>
  <c r="P602" i="2"/>
  <c r="BI601" i="2"/>
  <c r="BH601" i="2"/>
  <c r="BG601" i="2"/>
  <c r="BF601" i="2"/>
  <c r="T601" i="2"/>
  <c r="R601" i="2"/>
  <c r="P601" i="2"/>
  <c r="BI600" i="2"/>
  <c r="BH600" i="2"/>
  <c r="BG600" i="2"/>
  <c r="BF600" i="2"/>
  <c r="T600" i="2"/>
  <c r="R600" i="2"/>
  <c r="P600" i="2"/>
  <c r="BI599" i="2"/>
  <c r="BH599" i="2"/>
  <c r="BG599" i="2"/>
  <c r="BF599" i="2"/>
  <c r="T599" i="2"/>
  <c r="R599" i="2"/>
  <c r="P599" i="2"/>
  <c r="BI598" i="2"/>
  <c r="BH598" i="2"/>
  <c r="BG598" i="2"/>
  <c r="BF598" i="2"/>
  <c r="T598" i="2"/>
  <c r="R598" i="2"/>
  <c r="P598" i="2"/>
  <c r="BI597" i="2"/>
  <c r="BH597" i="2"/>
  <c r="BG597" i="2"/>
  <c r="BF597" i="2"/>
  <c r="T597" i="2"/>
  <c r="R597" i="2"/>
  <c r="P597" i="2"/>
  <c r="BI595" i="2"/>
  <c r="BH595" i="2"/>
  <c r="BG595" i="2"/>
  <c r="BF595" i="2"/>
  <c r="T595" i="2"/>
  <c r="R595" i="2"/>
  <c r="P595" i="2"/>
  <c r="BI591" i="2"/>
  <c r="BH591" i="2"/>
  <c r="BG591" i="2"/>
  <c r="BF591" i="2"/>
  <c r="T591" i="2"/>
  <c r="R591" i="2"/>
  <c r="P591" i="2"/>
  <c r="BI587" i="2"/>
  <c r="BH587" i="2"/>
  <c r="BG587" i="2"/>
  <c r="BF587" i="2"/>
  <c r="T587" i="2"/>
  <c r="R587" i="2"/>
  <c r="P587" i="2"/>
  <c r="BI585" i="2"/>
  <c r="BH585" i="2"/>
  <c r="BG585" i="2"/>
  <c r="BF585" i="2"/>
  <c r="T585" i="2"/>
  <c r="R585" i="2"/>
  <c r="P585" i="2"/>
  <c r="BI583" i="2"/>
  <c r="BH583" i="2"/>
  <c r="BG583" i="2"/>
  <c r="BF583" i="2"/>
  <c r="T583" i="2"/>
  <c r="R583" i="2"/>
  <c r="P583" i="2"/>
  <c r="BI581" i="2"/>
  <c r="BH581" i="2"/>
  <c r="BG581" i="2"/>
  <c r="BF581" i="2"/>
  <c r="T581" i="2"/>
  <c r="R581" i="2"/>
  <c r="P581" i="2"/>
  <c r="BI580" i="2"/>
  <c r="BH580" i="2"/>
  <c r="BG580" i="2"/>
  <c r="BF580" i="2"/>
  <c r="T580" i="2"/>
  <c r="R580" i="2"/>
  <c r="P580" i="2"/>
  <c r="BI578" i="2"/>
  <c r="BH578" i="2"/>
  <c r="BG578" i="2"/>
  <c r="BF578" i="2"/>
  <c r="T578" i="2"/>
  <c r="R578" i="2"/>
  <c r="P578" i="2"/>
  <c r="BI577" i="2"/>
  <c r="BH577" i="2"/>
  <c r="BG577" i="2"/>
  <c r="BF577" i="2"/>
  <c r="T577" i="2"/>
  <c r="R577" i="2"/>
  <c r="P577" i="2"/>
  <c r="BI576" i="2"/>
  <c r="BH576" i="2"/>
  <c r="BG576" i="2"/>
  <c r="BF576" i="2"/>
  <c r="T576" i="2"/>
  <c r="R576" i="2"/>
  <c r="P576" i="2"/>
  <c r="BI574" i="2"/>
  <c r="BH574" i="2"/>
  <c r="BG574" i="2"/>
  <c r="BF574" i="2"/>
  <c r="T574" i="2"/>
  <c r="R574" i="2"/>
  <c r="P574" i="2"/>
  <c r="BI568" i="2"/>
  <c r="BH568" i="2"/>
  <c r="BG568" i="2"/>
  <c r="BF568" i="2"/>
  <c r="T568" i="2"/>
  <c r="R568" i="2"/>
  <c r="P568" i="2"/>
  <c r="BI566" i="2"/>
  <c r="BH566" i="2"/>
  <c r="BG566" i="2"/>
  <c r="BF566" i="2"/>
  <c r="T566" i="2"/>
  <c r="R566" i="2"/>
  <c r="P566" i="2"/>
  <c r="BI564" i="2"/>
  <c r="BH564" i="2"/>
  <c r="BG564" i="2"/>
  <c r="BF564" i="2"/>
  <c r="T564" i="2"/>
  <c r="R564" i="2"/>
  <c r="P564" i="2"/>
  <c r="BI562" i="2"/>
  <c r="BH562" i="2"/>
  <c r="BG562" i="2"/>
  <c r="BF562" i="2"/>
  <c r="T562" i="2"/>
  <c r="T561" i="2" s="1"/>
  <c r="R562" i="2"/>
  <c r="R561" i="2" s="1"/>
  <c r="P562" i="2"/>
  <c r="P561" i="2" s="1"/>
  <c r="BI559" i="2"/>
  <c r="BH559" i="2"/>
  <c r="BG559" i="2"/>
  <c r="BF559" i="2"/>
  <c r="T559" i="2"/>
  <c r="R559" i="2"/>
  <c r="P559" i="2"/>
  <c r="BI557" i="2"/>
  <c r="BH557" i="2"/>
  <c r="BG557" i="2"/>
  <c r="BF557" i="2"/>
  <c r="T557" i="2"/>
  <c r="R557" i="2"/>
  <c r="P557" i="2"/>
  <c r="BI555" i="2"/>
  <c r="BH555" i="2"/>
  <c r="BG555" i="2"/>
  <c r="BF555" i="2"/>
  <c r="T555" i="2"/>
  <c r="R555" i="2"/>
  <c r="P555" i="2"/>
  <c r="BI553" i="2"/>
  <c r="BH553" i="2"/>
  <c r="BG553" i="2"/>
  <c r="BF553" i="2"/>
  <c r="T553" i="2"/>
  <c r="R553" i="2"/>
  <c r="P553" i="2"/>
  <c r="BI551" i="2"/>
  <c r="BH551" i="2"/>
  <c r="BG551" i="2"/>
  <c r="BF551" i="2"/>
  <c r="T551" i="2"/>
  <c r="R551" i="2"/>
  <c r="P551" i="2"/>
  <c r="BI549" i="2"/>
  <c r="BH549" i="2"/>
  <c r="BG549" i="2"/>
  <c r="BF549" i="2"/>
  <c r="T549" i="2"/>
  <c r="R549" i="2"/>
  <c r="P549" i="2"/>
  <c r="BI543" i="2"/>
  <c r="BH543" i="2"/>
  <c r="BG543" i="2"/>
  <c r="BF543" i="2"/>
  <c r="T543" i="2"/>
  <c r="R543" i="2"/>
  <c r="P543" i="2"/>
  <c r="BI541" i="2"/>
  <c r="BH541" i="2"/>
  <c r="BG541" i="2"/>
  <c r="BF541" i="2"/>
  <c r="T541" i="2"/>
  <c r="R541" i="2"/>
  <c r="P541" i="2"/>
  <c r="BI539" i="2"/>
  <c r="BH539" i="2"/>
  <c r="BG539" i="2"/>
  <c r="BF539" i="2"/>
  <c r="T539" i="2"/>
  <c r="R539" i="2"/>
  <c r="P539" i="2"/>
  <c r="BI534" i="2"/>
  <c r="BH534" i="2"/>
  <c r="BG534" i="2"/>
  <c r="BF534" i="2"/>
  <c r="T534" i="2"/>
  <c r="R534" i="2"/>
  <c r="P534" i="2"/>
  <c r="BI532" i="2"/>
  <c r="BH532" i="2"/>
  <c r="BG532" i="2"/>
  <c r="BF532" i="2"/>
  <c r="T532" i="2"/>
  <c r="R532" i="2"/>
  <c r="P532" i="2"/>
  <c r="BI527" i="2"/>
  <c r="BH527" i="2"/>
  <c r="BG527" i="2"/>
  <c r="BF527" i="2"/>
  <c r="T527" i="2"/>
  <c r="R527" i="2"/>
  <c r="P527" i="2"/>
  <c r="BI521" i="2"/>
  <c r="BH521" i="2"/>
  <c r="BG521" i="2"/>
  <c r="BF521" i="2"/>
  <c r="T521" i="2"/>
  <c r="R521" i="2"/>
  <c r="P521" i="2"/>
  <c r="BI516" i="2"/>
  <c r="BH516" i="2"/>
  <c r="BG516" i="2"/>
  <c r="BF516" i="2"/>
  <c r="T516" i="2"/>
  <c r="R516" i="2"/>
  <c r="P516" i="2"/>
  <c r="BI514" i="2"/>
  <c r="BH514" i="2"/>
  <c r="BG514" i="2"/>
  <c r="BF514" i="2"/>
  <c r="T514" i="2"/>
  <c r="R514" i="2"/>
  <c r="P514" i="2"/>
  <c r="BI508" i="2"/>
  <c r="BH508" i="2"/>
  <c r="BG508" i="2"/>
  <c r="BF508" i="2"/>
  <c r="T508" i="2"/>
  <c r="R508" i="2"/>
  <c r="P508" i="2"/>
  <c r="BI506" i="2"/>
  <c r="BH506" i="2"/>
  <c r="BG506" i="2"/>
  <c r="BF506" i="2"/>
  <c r="T506" i="2"/>
  <c r="R506" i="2"/>
  <c r="P506" i="2"/>
  <c r="BI501" i="2"/>
  <c r="BH501" i="2"/>
  <c r="BG501" i="2"/>
  <c r="BF501" i="2"/>
  <c r="T501" i="2"/>
  <c r="R501" i="2"/>
  <c r="P501" i="2"/>
  <c r="BI496" i="2"/>
  <c r="BH496" i="2"/>
  <c r="BG496" i="2"/>
  <c r="BF496" i="2"/>
  <c r="T496" i="2"/>
  <c r="R496" i="2"/>
  <c r="P496" i="2"/>
  <c r="BI491" i="2"/>
  <c r="BH491" i="2"/>
  <c r="BG491" i="2"/>
  <c r="BF491" i="2"/>
  <c r="T491" i="2"/>
  <c r="R491" i="2"/>
  <c r="P491" i="2"/>
  <c r="BI488" i="2"/>
  <c r="BH488" i="2"/>
  <c r="BG488" i="2"/>
  <c r="BF488" i="2"/>
  <c r="T488" i="2"/>
  <c r="R488" i="2"/>
  <c r="P488" i="2"/>
  <c r="BI483" i="2"/>
  <c r="BH483" i="2"/>
  <c r="BG483" i="2"/>
  <c r="BF483" i="2"/>
  <c r="T483" i="2"/>
  <c r="R483" i="2"/>
  <c r="P483" i="2"/>
  <c r="BI478" i="2"/>
  <c r="BH478" i="2"/>
  <c r="BG478" i="2"/>
  <c r="BF478" i="2"/>
  <c r="T478" i="2"/>
  <c r="R478" i="2"/>
  <c r="P478" i="2"/>
  <c r="BI473" i="2"/>
  <c r="BH473" i="2"/>
  <c r="BG473" i="2"/>
  <c r="BF473" i="2"/>
  <c r="T473" i="2"/>
  <c r="R473" i="2"/>
  <c r="P473" i="2"/>
  <c r="BI469" i="2"/>
  <c r="BH469" i="2"/>
  <c r="BG469" i="2"/>
  <c r="BF469" i="2"/>
  <c r="T469" i="2"/>
  <c r="R469" i="2"/>
  <c r="P469" i="2"/>
  <c r="BI465" i="2"/>
  <c r="BH465" i="2"/>
  <c r="BG465" i="2"/>
  <c r="BF465" i="2"/>
  <c r="T465" i="2"/>
  <c r="R465" i="2"/>
  <c r="P465" i="2"/>
  <c r="BI463" i="2"/>
  <c r="BH463" i="2"/>
  <c r="BG463" i="2"/>
  <c r="BF463" i="2"/>
  <c r="T463" i="2"/>
  <c r="R463" i="2"/>
  <c r="P463" i="2"/>
  <c r="BI461" i="2"/>
  <c r="BH461" i="2"/>
  <c r="BG461" i="2"/>
  <c r="BF461" i="2"/>
  <c r="T461" i="2"/>
  <c r="R461" i="2"/>
  <c r="P461" i="2"/>
  <c r="BI458" i="2"/>
  <c r="BH458" i="2"/>
  <c r="BG458" i="2"/>
  <c r="BF458" i="2"/>
  <c r="T458" i="2"/>
  <c r="R458" i="2"/>
  <c r="P458" i="2"/>
  <c r="BI457" i="2"/>
  <c r="BH457" i="2"/>
  <c r="BG457" i="2"/>
  <c r="BF457" i="2"/>
  <c r="T457" i="2"/>
  <c r="R457" i="2"/>
  <c r="P457" i="2"/>
  <c r="BI454" i="2"/>
  <c r="BH454" i="2"/>
  <c r="BG454" i="2"/>
  <c r="BF454" i="2"/>
  <c r="T454" i="2"/>
  <c r="R454" i="2"/>
  <c r="P454" i="2"/>
  <c r="BI448" i="2"/>
  <c r="BH448" i="2"/>
  <c r="BG448" i="2"/>
  <c r="BF448" i="2"/>
  <c r="T448" i="2"/>
  <c r="R448" i="2"/>
  <c r="P448" i="2"/>
  <c r="BI442" i="2"/>
  <c r="BH442" i="2"/>
  <c r="BG442" i="2"/>
  <c r="BF442" i="2"/>
  <c r="T442" i="2"/>
  <c r="R442" i="2"/>
  <c r="P442" i="2"/>
  <c r="BI441" i="2"/>
  <c r="BH441" i="2"/>
  <c r="BG441" i="2"/>
  <c r="BF441" i="2"/>
  <c r="T441" i="2"/>
  <c r="R441" i="2"/>
  <c r="P441" i="2"/>
  <c r="BI435" i="2"/>
  <c r="BH435" i="2"/>
  <c r="BG435" i="2"/>
  <c r="BF435" i="2"/>
  <c r="T435" i="2"/>
  <c r="R435" i="2"/>
  <c r="P435" i="2"/>
  <c r="BI434" i="2"/>
  <c r="BH434" i="2"/>
  <c r="BG434" i="2"/>
  <c r="BF434" i="2"/>
  <c r="T434" i="2"/>
  <c r="R434" i="2"/>
  <c r="P434" i="2"/>
  <c r="BI428" i="2"/>
  <c r="BH428" i="2"/>
  <c r="BG428" i="2"/>
  <c r="BF428" i="2"/>
  <c r="T428" i="2"/>
  <c r="R428" i="2"/>
  <c r="P428" i="2"/>
  <c r="BI426" i="2"/>
  <c r="BH426" i="2"/>
  <c r="BG426" i="2"/>
  <c r="BF426" i="2"/>
  <c r="T426" i="2"/>
  <c r="R426" i="2"/>
  <c r="P426" i="2"/>
  <c r="BI420" i="2"/>
  <c r="BH420" i="2"/>
  <c r="BG420" i="2"/>
  <c r="BF420" i="2"/>
  <c r="T420" i="2"/>
  <c r="R420" i="2"/>
  <c r="P420" i="2"/>
  <c r="BI418" i="2"/>
  <c r="BH418" i="2"/>
  <c r="BG418" i="2"/>
  <c r="BF418" i="2"/>
  <c r="T418" i="2"/>
  <c r="R418" i="2"/>
  <c r="P418" i="2"/>
  <c r="BI416" i="2"/>
  <c r="BH416" i="2"/>
  <c r="BG416" i="2"/>
  <c r="BF416" i="2"/>
  <c r="T416" i="2"/>
  <c r="R416" i="2"/>
  <c r="P416" i="2"/>
  <c r="BI415" i="2"/>
  <c r="BH415" i="2"/>
  <c r="BG415" i="2"/>
  <c r="BF415" i="2"/>
  <c r="T415" i="2"/>
  <c r="R415" i="2"/>
  <c r="P415" i="2"/>
  <c r="BI410" i="2"/>
  <c r="BH410" i="2"/>
  <c r="BG410" i="2"/>
  <c r="BF410" i="2"/>
  <c r="T410" i="2"/>
  <c r="R410" i="2"/>
  <c r="P410" i="2"/>
  <c r="BI405" i="2"/>
  <c r="BH405" i="2"/>
  <c r="BG405" i="2"/>
  <c r="BF405" i="2"/>
  <c r="T405" i="2"/>
  <c r="R405" i="2"/>
  <c r="P405" i="2"/>
  <c r="BI403" i="2"/>
  <c r="BH403" i="2"/>
  <c r="BG403" i="2"/>
  <c r="BF403" i="2"/>
  <c r="T403" i="2"/>
  <c r="R403" i="2"/>
  <c r="P403" i="2"/>
  <c r="BI402" i="2"/>
  <c r="BH402" i="2"/>
  <c r="BG402" i="2"/>
  <c r="BF402" i="2"/>
  <c r="T402" i="2"/>
  <c r="R402" i="2"/>
  <c r="P402" i="2"/>
  <c r="BI388" i="2"/>
  <c r="BH388" i="2"/>
  <c r="BG388" i="2"/>
  <c r="BF388" i="2"/>
  <c r="T388" i="2"/>
  <c r="R388" i="2"/>
  <c r="P388" i="2"/>
  <c r="BI387" i="2"/>
  <c r="BH387" i="2"/>
  <c r="BG387" i="2"/>
  <c r="BF387" i="2"/>
  <c r="T387" i="2"/>
  <c r="R387" i="2"/>
  <c r="P387" i="2"/>
  <c r="BI373" i="2"/>
  <c r="BH373" i="2"/>
  <c r="BG373" i="2"/>
  <c r="BF373" i="2"/>
  <c r="T373" i="2"/>
  <c r="R373" i="2"/>
  <c r="P373" i="2"/>
  <c r="BI359" i="2"/>
  <c r="BH359" i="2"/>
  <c r="BG359" i="2"/>
  <c r="BF359" i="2"/>
  <c r="T359" i="2"/>
  <c r="R359" i="2"/>
  <c r="P359" i="2"/>
  <c r="BI353" i="2"/>
  <c r="BH353" i="2"/>
  <c r="BG353" i="2"/>
  <c r="BF353" i="2"/>
  <c r="T353" i="2"/>
  <c r="R353" i="2"/>
  <c r="P353" i="2"/>
  <c r="BI352" i="2"/>
  <c r="BH352" i="2"/>
  <c r="BG352" i="2"/>
  <c r="BF352" i="2"/>
  <c r="T352" i="2"/>
  <c r="R352" i="2"/>
  <c r="P352" i="2"/>
  <c r="BI348" i="2"/>
  <c r="BH348" i="2"/>
  <c r="BG348" i="2"/>
  <c r="BF348" i="2"/>
  <c r="T348" i="2"/>
  <c r="R348" i="2"/>
  <c r="P348" i="2"/>
  <c r="BI347" i="2"/>
  <c r="BH347" i="2"/>
  <c r="BG347" i="2"/>
  <c r="BF347" i="2"/>
  <c r="T347" i="2"/>
  <c r="R347" i="2"/>
  <c r="P347" i="2"/>
  <c r="BI341" i="2"/>
  <c r="BH341" i="2"/>
  <c r="BG341" i="2"/>
  <c r="BF341" i="2"/>
  <c r="T341" i="2"/>
  <c r="R341" i="2"/>
  <c r="P341" i="2"/>
  <c r="BI335" i="2"/>
  <c r="BH335" i="2"/>
  <c r="BG335" i="2"/>
  <c r="BF335" i="2"/>
  <c r="T335" i="2"/>
  <c r="R335" i="2"/>
  <c r="P335" i="2"/>
  <c r="BI332" i="2"/>
  <c r="BH332" i="2"/>
  <c r="BG332" i="2"/>
  <c r="BF332" i="2"/>
  <c r="T332" i="2"/>
  <c r="R332" i="2"/>
  <c r="P332" i="2"/>
  <c r="BI331" i="2"/>
  <c r="BH331" i="2"/>
  <c r="BG331" i="2"/>
  <c r="BF331" i="2"/>
  <c r="T331" i="2"/>
  <c r="R331" i="2"/>
  <c r="P331" i="2"/>
  <c r="BI329" i="2"/>
  <c r="BH329" i="2"/>
  <c r="BG329" i="2"/>
  <c r="BF329" i="2"/>
  <c r="T329" i="2"/>
  <c r="R329" i="2"/>
  <c r="P329" i="2"/>
  <c r="BI327" i="2"/>
  <c r="BH327" i="2"/>
  <c r="BG327" i="2"/>
  <c r="BF327" i="2"/>
  <c r="T327" i="2"/>
  <c r="R327" i="2"/>
  <c r="P327" i="2"/>
  <c r="BI322" i="2"/>
  <c r="BH322" i="2"/>
  <c r="BG322" i="2"/>
  <c r="BF322" i="2"/>
  <c r="T322" i="2"/>
  <c r="R322" i="2"/>
  <c r="P322" i="2"/>
  <c r="BI316" i="2"/>
  <c r="BH316" i="2"/>
  <c r="BG316" i="2"/>
  <c r="BF316" i="2"/>
  <c r="T316" i="2"/>
  <c r="R316" i="2"/>
  <c r="P316" i="2"/>
  <c r="BI314" i="2"/>
  <c r="BH314" i="2"/>
  <c r="BG314" i="2"/>
  <c r="BF314" i="2"/>
  <c r="T314" i="2"/>
  <c r="R314" i="2"/>
  <c r="P314" i="2"/>
  <c r="BI313" i="2"/>
  <c r="BH313" i="2"/>
  <c r="BG313" i="2"/>
  <c r="BF313" i="2"/>
  <c r="T313" i="2"/>
  <c r="R313" i="2"/>
  <c r="P313" i="2"/>
  <c r="BI311" i="2"/>
  <c r="BH311" i="2"/>
  <c r="BG311" i="2"/>
  <c r="BF311" i="2"/>
  <c r="T311" i="2"/>
  <c r="R311" i="2"/>
  <c r="P311" i="2"/>
  <c r="BI309" i="2"/>
  <c r="BH309" i="2"/>
  <c r="BG309" i="2"/>
  <c r="BF309" i="2"/>
  <c r="T309" i="2"/>
  <c r="R309" i="2"/>
  <c r="P309" i="2"/>
  <c r="BI305" i="2"/>
  <c r="BH305" i="2"/>
  <c r="BG305" i="2"/>
  <c r="BF305" i="2"/>
  <c r="T305" i="2"/>
  <c r="R305" i="2"/>
  <c r="P305" i="2"/>
  <c r="BI303" i="2"/>
  <c r="BH303" i="2"/>
  <c r="BG303" i="2"/>
  <c r="BF303" i="2"/>
  <c r="T303" i="2"/>
  <c r="R303" i="2"/>
  <c r="P303" i="2"/>
  <c r="BI301" i="2"/>
  <c r="BH301" i="2"/>
  <c r="BG301" i="2"/>
  <c r="BF301" i="2"/>
  <c r="T301" i="2"/>
  <c r="R301" i="2"/>
  <c r="P301" i="2"/>
  <c r="BI297" i="2"/>
  <c r="BH297" i="2"/>
  <c r="BG297" i="2"/>
  <c r="BF297" i="2"/>
  <c r="T297" i="2"/>
  <c r="R297" i="2"/>
  <c r="P297" i="2"/>
  <c r="BI293" i="2"/>
  <c r="BH293" i="2"/>
  <c r="BG293" i="2"/>
  <c r="BF293" i="2"/>
  <c r="T293" i="2"/>
  <c r="R293" i="2"/>
  <c r="P293" i="2"/>
  <c r="BI291" i="2"/>
  <c r="BH291" i="2"/>
  <c r="BG291" i="2"/>
  <c r="BF291" i="2"/>
  <c r="T291" i="2"/>
  <c r="R291" i="2"/>
  <c r="P291" i="2"/>
  <c r="BI289" i="2"/>
  <c r="BH289" i="2"/>
  <c r="BG289" i="2"/>
  <c r="BF289" i="2"/>
  <c r="T289" i="2"/>
  <c r="R289" i="2"/>
  <c r="P289" i="2"/>
  <c r="BI287" i="2"/>
  <c r="BH287" i="2"/>
  <c r="BG287" i="2"/>
  <c r="BF287" i="2"/>
  <c r="T287" i="2"/>
  <c r="R287" i="2"/>
  <c r="P287" i="2"/>
  <c r="BI282" i="2"/>
  <c r="BH282" i="2"/>
  <c r="BG282" i="2"/>
  <c r="BF282" i="2"/>
  <c r="T282" i="2"/>
  <c r="R282" i="2"/>
  <c r="P282" i="2"/>
  <c r="BI270" i="2"/>
  <c r="BH270" i="2"/>
  <c r="BG270" i="2"/>
  <c r="BF270" i="2"/>
  <c r="T270" i="2"/>
  <c r="R270" i="2"/>
  <c r="P270" i="2"/>
  <c r="BI268" i="2"/>
  <c r="BH268" i="2"/>
  <c r="BG268" i="2"/>
  <c r="BF268" i="2"/>
  <c r="T268" i="2"/>
  <c r="R268" i="2"/>
  <c r="P268" i="2"/>
  <c r="BI260" i="2"/>
  <c r="BH260" i="2"/>
  <c r="BG260" i="2"/>
  <c r="BF260" i="2"/>
  <c r="T260" i="2"/>
  <c r="R260" i="2"/>
  <c r="P260" i="2"/>
  <c r="BI256" i="2"/>
  <c r="BH256" i="2"/>
  <c r="BG256" i="2"/>
  <c r="BF256" i="2"/>
  <c r="T256" i="2"/>
  <c r="R256" i="2"/>
  <c r="P256" i="2"/>
  <c r="BI251" i="2"/>
  <c r="BH251" i="2"/>
  <c r="BG251" i="2"/>
  <c r="BF251" i="2"/>
  <c r="T251" i="2"/>
  <c r="R251" i="2"/>
  <c r="P251" i="2"/>
  <c r="BI246" i="2"/>
  <c r="BH246" i="2"/>
  <c r="BG246" i="2"/>
  <c r="BF246" i="2"/>
  <c r="T246" i="2"/>
  <c r="R246" i="2"/>
  <c r="P246" i="2"/>
  <c r="BI245" i="2"/>
  <c r="BH245" i="2"/>
  <c r="BG245" i="2"/>
  <c r="BF245" i="2"/>
  <c r="T245" i="2"/>
  <c r="R245" i="2"/>
  <c r="P245" i="2"/>
  <c r="BI226" i="2"/>
  <c r="BH226" i="2"/>
  <c r="BG226" i="2"/>
  <c r="BF226" i="2"/>
  <c r="T226" i="2"/>
  <c r="R226" i="2"/>
  <c r="P226" i="2"/>
  <c r="BI210" i="2"/>
  <c r="BH210" i="2"/>
  <c r="BG210" i="2"/>
  <c r="BF210" i="2"/>
  <c r="T210" i="2"/>
  <c r="R210" i="2"/>
  <c r="P210" i="2"/>
  <c r="BI206" i="2"/>
  <c r="BH206" i="2"/>
  <c r="BG206" i="2"/>
  <c r="BF206" i="2"/>
  <c r="T206" i="2"/>
  <c r="R206" i="2"/>
  <c r="P206" i="2"/>
  <c r="BI204" i="2"/>
  <c r="BH204" i="2"/>
  <c r="BG204" i="2"/>
  <c r="BF204" i="2"/>
  <c r="T204" i="2"/>
  <c r="R204" i="2"/>
  <c r="P204" i="2"/>
  <c r="BI203" i="2"/>
  <c r="BH203" i="2"/>
  <c r="BG203" i="2"/>
  <c r="BF203" i="2"/>
  <c r="T203" i="2"/>
  <c r="R203" i="2"/>
  <c r="P203" i="2"/>
  <c r="BI199" i="2"/>
  <c r="BH199" i="2"/>
  <c r="BG199" i="2"/>
  <c r="BF199" i="2"/>
  <c r="T199" i="2"/>
  <c r="R199" i="2"/>
  <c r="P199" i="2"/>
  <c r="BI195" i="2"/>
  <c r="BH195" i="2"/>
  <c r="BG195" i="2"/>
  <c r="BF195" i="2"/>
  <c r="T195" i="2"/>
  <c r="R195" i="2"/>
  <c r="P195" i="2"/>
  <c r="BI193" i="2"/>
  <c r="BH193" i="2"/>
  <c r="BG193" i="2"/>
  <c r="BF193" i="2"/>
  <c r="T193" i="2"/>
  <c r="R193" i="2"/>
  <c r="P193" i="2"/>
  <c r="BI191" i="2"/>
  <c r="BH191" i="2"/>
  <c r="BG191" i="2"/>
  <c r="BF191" i="2"/>
  <c r="T191" i="2"/>
  <c r="R191" i="2"/>
  <c r="P191" i="2"/>
  <c r="BI189" i="2"/>
  <c r="BH189" i="2"/>
  <c r="BG189" i="2"/>
  <c r="BF189" i="2"/>
  <c r="T189" i="2"/>
  <c r="R189" i="2"/>
  <c r="P189" i="2"/>
  <c r="BI187" i="2"/>
  <c r="BH187" i="2"/>
  <c r="BG187" i="2"/>
  <c r="BF187" i="2"/>
  <c r="T187" i="2"/>
  <c r="R187" i="2"/>
  <c r="P187" i="2"/>
  <c r="BI185" i="2"/>
  <c r="BH185" i="2"/>
  <c r="BG185" i="2"/>
  <c r="BF185" i="2"/>
  <c r="T185" i="2"/>
  <c r="R185" i="2"/>
  <c r="P185" i="2"/>
  <c r="BI174" i="2"/>
  <c r="BH174" i="2"/>
  <c r="BG174" i="2"/>
  <c r="BF174" i="2"/>
  <c r="T174" i="2"/>
  <c r="R174" i="2"/>
  <c r="P174" i="2"/>
  <c r="BI173" i="2"/>
  <c r="BH173" i="2"/>
  <c r="BG173" i="2"/>
  <c r="BF173" i="2"/>
  <c r="T173" i="2"/>
  <c r="R173" i="2"/>
  <c r="P173" i="2"/>
  <c r="BI171" i="2"/>
  <c r="BH171" i="2"/>
  <c r="BG171" i="2"/>
  <c r="BF171" i="2"/>
  <c r="T171" i="2"/>
  <c r="R171" i="2"/>
  <c r="P171" i="2"/>
  <c r="BI169" i="2"/>
  <c r="BH169" i="2"/>
  <c r="BG169" i="2"/>
  <c r="BF169" i="2"/>
  <c r="T169" i="2"/>
  <c r="R169" i="2"/>
  <c r="P169" i="2"/>
  <c r="BI167" i="2"/>
  <c r="BH167" i="2"/>
  <c r="BG167" i="2"/>
  <c r="BF167" i="2"/>
  <c r="T167" i="2"/>
  <c r="R167" i="2"/>
  <c r="P167" i="2"/>
  <c r="BI162" i="2"/>
  <c r="BH162" i="2"/>
  <c r="BG162" i="2"/>
  <c r="BF162" i="2"/>
  <c r="T162" i="2"/>
  <c r="R162" i="2"/>
  <c r="P162" i="2"/>
  <c r="BI160" i="2"/>
  <c r="BH160" i="2"/>
  <c r="BG160" i="2"/>
  <c r="BF160" i="2"/>
  <c r="T160" i="2"/>
  <c r="R160" i="2"/>
  <c r="P160" i="2"/>
  <c r="BI156" i="2"/>
  <c r="BH156" i="2"/>
  <c r="BG156" i="2"/>
  <c r="BF156" i="2"/>
  <c r="T156" i="2"/>
  <c r="R156" i="2"/>
  <c r="P156" i="2"/>
  <c r="BI155" i="2"/>
  <c r="BH155" i="2"/>
  <c r="BG155" i="2"/>
  <c r="BF155" i="2"/>
  <c r="T155" i="2"/>
  <c r="R155" i="2"/>
  <c r="P155" i="2"/>
  <c r="J149" i="2"/>
  <c r="J148" i="2"/>
  <c r="F148" i="2"/>
  <c r="F146" i="2"/>
  <c r="E144" i="2"/>
  <c r="J92" i="2"/>
  <c r="J91" i="2"/>
  <c r="F91" i="2"/>
  <c r="F89" i="2"/>
  <c r="E87" i="2"/>
  <c r="J18" i="2"/>
  <c r="E18" i="2"/>
  <c r="F92" i="2" s="1"/>
  <c r="J17" i="2"/>
  <c r="J12" i="2"/>
  <c r="J146" i="2" s="1"/>
  <c r="E7" i="2"/>
  <c r="E142" i="2" s="1"/>
  <c r="L90" i="1"/>
  <c r="AM90" i="1"/>
  <c r="AM89" i="1"/>
  <c r="L89" i="1"/>
  <c r="AM87" i="1"/>
  <c r="L87" i="1"/>
  <c r="L85" i="1"/>
  <c r="L84" i="1"/>
  <c r="BK1203" i="2"/>
  <c r="BK1200" i="2"/>
  <c r="BK1198" i="2"/>
  <c r="J1195" i="2"/>
  <c r="BK1189" i="2"/>
  <c r="BK1183" i="2"/>
  <c r="BK1144" i="2"/>
  <c r="BK1134" i="2"/>
  <c r="BK1120" i="2"/>
  <c r="BK1108" i="2"/>
  <c r="BK1096" i="2"/>
  <c r="BK1094" i="2"/>
  <c r="BK1092" i="2"/>
  <c r="BK1065" i="2"/>
  <c r="J1060" i="2"/>
  <c r="J1052" i="2"/>
  <c r="BK1022" i="2"/>
  <c r="BK1019" i="2"/>
  <c r="J1012" i="2"/>
  <c r="BK1006" i="2"/>
  <c r="BK1003" i="2"/>
  <c r="J999" i="2"/>
  <c r="J997" i="2"/>
  <c r="J986" i="2"/>
  <c r="BK962" i="2"/>
  <c r="BK934" i="2"/>
  <c r="BK924" i="2"/>
  <c r="J918" i="2"/>
  <c r="BK897" i="2"/>
  <c r="BK893" i="2"/>
  <c r="BK869" i="2"/>
  <c r="BK839" i="2"/>
  <c r="BK819" i="2"/>
  <c r="BK794" i="2"/>
  <c r="J788" i="2"/>
  <c r="J778" i="2"/>
  <c r="J764" i="2"/>
  <c r="J741" i="2"/>
  <c r="J682" i="2"/>
  <c r="J669" i="2"/>
  <c r="BK607" i="2"/>
  <c r="BK598" i="2"/>
  <c r="BK553" i="2"/>
  <c r="J534" i="2"/>
  <c r="J521" i="2"/>
  <c r="J488" i="2"/>
  <c r="BK473" i="2"/>
  <c r="BK463" i="2"/>
  <c r="J426" i="2"/>
  <c r="J410" i="2"/>
  <c r="J402" i="2"/>
  <c r="J373" i="2"/>
  <c r="J314" i="2"/>
  <c r="J305" i="2"/>
  <c r="BK297" i="2"/>
  <c r="J287" i="2"/>
  <c r="BK256" i="2"/>
  <c r="BK195" i="2"/>
  <c r="BK191" i="2"/>
  <c r="J174" i="2"/>
  <c r="BK169" i="2"/>
  <c r="BK1194" i="2"/>
  <c r="J1183" i="2"/>
  <c r="J1134" i="2"/>
  <c r="J1128" i="2"/>
  <c r="J1120" i="2"/>
  <c r="BK1114" i="2"/>
  <c r="J1096" i="2"/>
  <c r="BK1080" i="2"/>
  <c r="J1048" i="2"/>
  <c r="BK1036" i="2"/>
  <c r="J1019" i="2"/>
  <c r="BK1013" i="2"/>
  <c r="J1011" i="2"/>
  <c r="BK1008" i="2"/>
  <c r="J972" i="2"/>
  <c r="BK959" i="2"/>
  <c r="BK938" i="2"/>
  <c r="J934" i="2"/>
  <c r="J930" i="2"/>
  <c r="J919" i="2"/>
  <c r="J916" i="2"/>
  <c r="BK909" i="2"/>
  <c r="BK905" i="2"/>
  <c r="J893" i="2"/>
  <c r="BK889" i="2"/>
  <c r="J875" i="2"/>
  <c r="J851" i="2"/>
  <c r="J832" i="2"/>
  <c r="J813" i="2"/>
  <c r="BK781" i="2"/>
  <c r="BK766" i="2"/>
  <c r="BK758" i="2"/>
  <c r="BK730" i="2"/>
  <c r="BK715" i="2"/>
  <c r="J713" i="2"/>
  <c r="BK701" i="2"/>
  <c r="J684" i="2"/>
  <c r="J677" i="2"/>
  <c r="BK665" i="2"/>
  <c r="BK656" i="2"/>
  <c r="BK637" i="2"/>
  <c r="J628" i="2"/>
  <c r="BK604" i="2"/>
  <c r="J600" i="2"/>
  <c r="J581" i="2"/>
  <c r="J577" i="2"/>
  <c r="BK557" i="2"/>
  <c r="BK534" i="2"/>
  <c r="BK516" i="2"/>
  <c r="J491" i="2"/>
  <c r="J469" i="2"/>
  <c r="BK435" i="2"/>
  <c r="J428" i="2"/>
  <c r="J403" i="2"/>
  <c r="J359" i="2"/>
  <c r="BK329" i="2"/>
  <c r="J297" i="2"/>
  <c r="BK210" i="2"/>
  <c r="BK185" i="2"/>
  <c r="J173" i="2"/>
  <c r="BK162" i="2"/>
  <c r="AS94" i="1"/>
  <c r="J1184" i="2"/>
  <c r="J1146" i="2"/>
  <c r="J1142" i="2"/>
  <c r="BK1130" i="2"/>
  <c r="BK1124" i="2"/>
  <c r="J1065" i="2"/>
  <c r="BK1040" i="2"/>
  <c r="BK1034" i="2"/>
  <c r="J1020" i="2"/>
  <c r="J1010" i="2"/>
  <c r="J1002" i="2"/>
  <c r="BK997" i="2"/>
  <c r="BK982" i="2"/>
  <c r="BK971" i="2"/>
  <c r="J959" i="2"/>
  <c r="J939" i="2"/>
  <c r="BK933" i="2"/>
  <c r="BK926" i="2"/>
  <c r="BK919" i="2"/>
  <c r="BK881" i="2"/>
  <c r="BK871" i="2"/>
  <c r="BK853" i="2"/>
  <c r="BK828" i="2"/>
  <c r="BK823" i="2"/>
  <c r="BK809" i="2"/>
  <c r="J792" i="2"/>
  <c r="J781" i="2"/>
  <c r="BK772" i="2"/>
  <c r="J766" i="2"/>
  <c r="J756" i="2"/>
  <c r="BK723" i="2"/>
  <c r="J688" i="2"/>
  <c r="J645" i="2"/>
  <c r="BK639" i="2"/>
  <c r="BK626" i="2"/>
  <c r="BK599" i="2"/>
  <c r="BK591" i="2"/>
  <c r="BK578" i="2"/>
  <c r="J566" i="2"/>
  <c r="BK549" i="2"/>
  <c r="BK521" i="2"/>
  <c r="BK501" i="2"/>
  <c r="BK483" i="2"/>
  <c r="BK454" i="2"/>
  <c r="J441" i="2"/>
  <c r="BK418" i="2"/>
  <c r="BK402" i="2"/>
  <c r="BK387" i="2"/>
  <c r="J341" i="2"/>
  <c r="J332" i="2"/>
  <c r="J322" i="2"/>
  <c r="BK311" i="2"/>
  <c r="BK303" i="2"/>
  <c r="BK291" i="2"/>
  <c r="BK282" i="2"/>
  <c r="BK245" i="2"/>
  <c r="J204" i="2"/>
  <c r="J195" i="2"/>
  <c r="J1206" i="2"/>
  <c r="BK1204" i="2"/>
  <c r="J1202" i="2"/>
  <c r="J1200" i="2"/>
  <c r="BK1197" i="2"/>
  <c r="J1190" i="2"/>
  <c r="BK1148" i="2"/>
  <c r="J1122" i="2"/>
  <c r="J1080" i="2"/>
  <c r="J1050" i="2"/>
  <c r="BK1046" i="2"/>
  <c r="BK1026" i="2"/>
  <c r="BK1011" i="2"/>
  <c r="J1003" i="2"/>
  <c r="J1000" i="2"/>
  <c r="BK996" i="2"/>
  <c r="J991" i="2"/>
  <c r="BK967" i="2"/>
  <c r="J936" i="2"/>
  <c r="BK930" i="2"/>
  <c r="BK927" i="2"/>
  <c r="BK921" i="2"/>
  <c r="BK917" i="2"/>
  <c r="J905" i="2"/>
  <c r="J883" i="2"/>
  <c r="J861" i="2"/>
  <c r="BK851" i="2"/>
  <c r="BK840" i="2"/>
  <c r="J839" i="2"/>
  <c r="BK830" i="2"/>
  <c r="BK807" i="2"/>
  <c r="BK788" i="2"/>
  <c r="J779" i="2"/>
  <c r="BK762" i="2"/>
  <c r="BK756" i="2"/>
  <c r="J739" i="2"/>
  <c r="J701" i="2"/>
  <c r="J643" i="2"/>
  <c r="J615" i="2"/>
  <c r="J598" i="2"/>
  <c r="BK581" i="2"/>
  <c r="J564" i="2"/>
  <c r="BK551" i="2"/>
  <c r="BK539" i="2"/>
  <c r="J506" i="2"/>
  <c r="J463" i="2"/>
  <c r="J448" i="2"/>
  <c r="J405" i="2"/>
  <c r="BK352" i="2"/>
  <c r="BK322" i="2"/>
  <c r="J256" i="2"/>
  <c r="J226" i="2"/>
  <c r="J199" i="2"/>
  <c r="J169" i="2"/>
  <c r="J973" i="2"/>
  <c r="J929" i="2"/>
  <c r="BK899" i="2"/>
  <c r="BK895" i="2"/>
  <c r="BK875" i="2"/>
  <c r="BK861" i="2"/>
  <c r="J842" i="2"/>
  <c r="J840" i="2"/>
  <c r="J798" i="2"/>
  <c r="BK792" i="2"/>
  <c r="BK786" i="2"/>
  <c r="J776" i="2"/>
  <c r="BK768" i="2"/>
  <c r="J749" i="2"/>
  <c r="BK684" i="2"/>
  <c r="J652" i="2"/>
  <c r="J604" i="2"/>
  <c r="BK597" i="2"/>
  <c r="BK564" i="2"/>
  <c r="BK541" i="2"/>
  <c r="BK508" i="2"/>
  <c r="J483" i="2"/>
  <c r="BK469" i="2"/>
  <c r="J458" i="2"/>
  <c r="J442" i="2"/>
  <c r="BK420" i="2"/>
  <c r="BK405" i="2"/>
  <c r="J352" i="2"/>
  <c r="J309" i="2"/>
  <c r="J303" i="2"/>
  <c r="BK293" i="2"/>
  <c r="J289" i="2"/>
  <c r="BK268" i="2"/>
  <c r="BK246" i="2"/>
  <c r="J189" i="2"/>
  <c r="BK171" i="2"/>
  <c r="J156" i="2"/>
  <c r="J1191" i="2"/>
  <c r="J1189" i="2"/>
  <c r="J1124" i="2"/>
  <c r="J1108" i="2"/>
  <c r="J1094" i="2"/>
  <c r="BK1090" i="2"/>
  <c r="BK1077" i="2"/>
  <c r="J1044" i="2"/>
  <c r="J1034" i="2"/>
  <c r="BK1012" i="2"/>
  <c r="BK1010" i="2"/>
  <c r="J1005" i="2"/>
  <c r="J998" i="2"/>
  <c r="BK984" i="2"/>
  <c r="J977" i="2"/>
  <c r="J941" i="2"/>
  <c r="BK935" i="2"/>
  <c r="J933" i="2"/>
  <c r="BK928" i="2"/>
  <c r="J924" i="2"/>
  <c r="J921" i="2"/>
  <c r="BK918" i="2"/>
  <c r="BK914" i="2"/>
  <c r="J907" i="2"/>
  <c r="J899" i="2"/>
  <c r="BK883" i="2"/>
  <c r="J873" i="2"/>
  <c r="BK857" i="2"/>
  <c r="BK845" i="2"/>
  <c r="BK825" i="2"/>
  <c r="J809" i="2"/>
  <c r="BK790" i="2"/>
  <c r="BK778" i="2"/>
  <c r="J762" i="2"/>
  <c r="BK741" i="2"/>
  <c r="BK709" i="2"/>
  <c r="BK692" i="2"/>
  <c r="J680" i="2"/>
  <c r="BK669" i="2"/>
  <c r="J661" i="2"/>
  <c r="BK652" i="2"/>
  <c r="J617" i="2"/>
  <c r="J607" i="2"/>
  <c r="J601" i="2"/>
  <c r="J583" i="2"/>
  <c r="J578" i="2"/>
  <c r="J568" i="2"/>
  <c r="J543" i="2"/>
  <c r="BK506" i="2"/>
  <c r="BK478" i="2"/>
  <c r="J465" i="2"/>
  <c r="J434" i="2"/>
  <c r="BK416" i="2"/>
  <c r="BK341" i="2"/>
  <c r="BK331" i="2"/>
  <c r="BK316" i="2"/>
  <c r="J293" i="2"/>
  <c r="BK174" i="2"/>
  <c r="J171" i="2"/>
  <c r="J160" i="2"/>
  <c r="BK1195" i="2"/>
  <c r="BK1193" i="2"/>
  <c r="J1159" i="2"/>
  <c r="J1148" i="2"/>
  <c r="J1138" i="2"/>
  <c r="J1126" i="2"/>
  <c r="BK1074" i="2"/>
  <c r="BK1060" i="2"/>
  <c r="BK1050" i="2"/>
  <c r="BK1042" i="2"/>
  <c r="BK1030" i="2"/>
  <c r="J1014" i="2"/>
  <c r="J1007" i="2"/>
  <c r="BK1000" i="2"/>
  <c r="J996" i="2"/>
  <c r="BK973" i="2"/>
  <c r="BK950" i="2"/>
  <c r="BK936" i="2"/>
  <c r="J931" i="2"/>
  <c r="BK923" i="2"/>
  <c r="J909" i="2"/>
  <c r="J895" i="2"/>
  <c r="J863" i="2"/>
  <c r="J843" i="2"/>
  <c r="J834" i="2"/>
  <c r="J825" i="2"/>
  <c r="J815" i="2"/>
  <c r="BK800" i="2"/>
  <c r="J796" i="2"/>
  <c r="BK774" i="2"/>
  <c r="J768" i="2"/>
  <c r="BK764" i="2"/>
  <c r="J732" i="2"/>
  <c r="BK703" i="2"/>
  <c r="J656" i="2"/>
  <c r="J630" i="2"/>
  <c r="BK619" i="2"/>
  <c r="BK595" i="2"/>
  <c r="J587" i="2"/>
  <c r="BK577" i="2"/>
  <c r="J574" i="2"/>
  <c r="BK555" i="2"/>
  <c r="BK488" i="2"/>
  <c r="BK457" i="2"/>
  <c r="BK442" i="2"/>
  <c r="BK434" i="2"/>
  <c r="J420" i="2"/>
  <c r="BK415" i="2"/>
  <c r="J353" i="2"/>
  <c r="J335" i="2"/>
  <c r="BK327" i="2"/>
  <c r="J316" i="2"/>
  <c r="J313" i="2"/>
  <c r="BK305" i="2"/>
  <c r="BK287" i="2"/>
  <c r="J268" i="2"/>
  <c r="BK226" i="2"/>
  <c r="BK199" i="2"/>
  <c r="BK187" i="2"/>
  <c r="BK160" i="2"/>
  <c r="BK1206" i="2"/>
  <c r="J1204" i="2"/>
  <c r="BK1201" i="2"/>
  <c r="J1199" i="2"/>
  <c r="J1193" i="2"/>
  <c r="J1186" i="2"/>
  <c r="BK1159" i="2"/>
  <c r="BK1128" i="2"/>
  <c r="J1071" i="2"/>
  <c r="BK1048" i="2"/>
  <c r="BK1044" i="2"/>
  <c r="BK1024" i="2"/>
  <c r="BK1009" i="2"/>
  <c r="BK1004" i="2"/>
  <c r="BK999" i="2"/>
  <c r="BK995" i="2"/>
  <c r="BK981" i="2"/>
  <c r="J963" i="2"/>
  <c r="J938" i="2"/>
  <c r="BK931" i="2"/>
  <c r="J926" i="2"/>
  <c r="J920" i="2"/>
  <c r="BK907" i="2"/>
  <c r="BK903" i="2"/>
  <c r="J871" i="2"/>
  <c r="BK865" i="2"/>
  <c r="J857" i="2"/>
  <c r="BK841" i="2"/>
  <c r="J838" i="2"/>
  <c r="BK834" i="2"/>
  <c r="J828" i="2"/>
  <c r="BK813" i="2"/>
  <c r="J800" i="2"/>
  <c r="J783" i="2"/>
  <c r="J774" i="2"/>
  <c r="J758" i="2"/>
  <c r="BK749" i="2"/>
  <c r="J715" i="2"/>
  <c r="J692" i="2"/>
  <c r="BK679" i="2"/>
  <c r="J654" i="2"/>
  <c r="J637" i="2"/>
  <c r="J626" i="2"/>
  <c r="J599" i="2"/>
  <c r="J591" i="2"/>
  <c r="J580" i="2"/>
  <c r="BK566" i="2"/>
  <c r="J557" i="2"/>
  <c r="BK543" i="2"/>
  <c r="J532" i="2"/>
  <c r="J508" i="2"/>
  <c r="BK465" i="2"/>
  <c r="BK458" i="2"/>
  <c r="BK441" i="2"/>
  <c r="BK373" i="2"/>
  <c r="J348" i="2"/>
  <c r="J331" i="2"/>
  <c r="J260" i="2"/>
  <c r="J246" i="2"/>
  <c r="BK204" i="2"/>
  <c r="BK173" i="2"/>
  <c r="J155" i="2"/>
  <c r="BK732" i="2"/>
  <c r="BK682" i="2"/>
  <c r="J647" i="2"/>
  <c r="J602" i="2"/>
  <c r="J597" i="2"/>
  <c r="J585" i="2"/>
  <c r="BK574" i="2"/>
  <c r="BK559" i="2"/>
  <c r="J541" i="2"/>
  <c r="J514" i="2"/>
  <c r="J496" i="2"/>
  <c r="J457" i="2"/>
  <c r="BK426" i="2"/>
  <c r="BK353" i="2"/>
  <c r="BK332" i="2"/>
  <c r="J282" i="2"/>
  <c r="BK251" i="2"/>
  <c r="BK206" i="2"/>
  <c r="BK193" i="2"/>
  <c r="BK167" i="2"/>
  <c r="BK1202" i="2"/>
  <c r="J1201" i="2"/>
  <c r="BK1199" i="2"/>
  <c r="J1197" i="2"/>
  <c r="BK1186" i="2"/>
  <c r="BK1146" i="2"/>
  <c r="BK1142" i="2"/>
  <c r="BK1138" i="2"/>
  <c r="BK1122" i="2"/>
  <c r="J1114" i="2"/>
  <c r="J1102" i="2"/>
  <c r="J1077" i="2"/>
  <c r="J1074" i="2"/>
  <c r="BK1062" i="2"/>
  <c r="J1056" i="2"/>
  <c r="J1024" i="2"/>
  <c r="BK1020" i="2"/>
  <c r="J1008" i="2"/>
  <c r="BK1007" i="2"/>
  <c r="BK1005" i="2"/>
  <c r="BK1002" i="2"/>
  <c r="BK998" i="2"/>
  <c r="BK991" i="2"/>
  <c r="J982" i="2"/>
  <c r="BK977" i="2"/>
  <c r="BK963" i="2"/>
  <c r="J935" i="2"/>
  <c r="J925" i="2"/>
  <c r="J922" i="2"/>
  <c r="J914" i="2"/>
  <c r="BK891" i="2"/>
  <c r="BK867" i="2"/>
  <c r="BK843" i="2"/>
  <c r="J841" i="2"/>
  <c r="BK838" i="2"/>
  <c r="J830" i="2"/>
  <c r="BK796" i="2"/>
  <c r="BK785" i="2"/>
  <c r="BK770" i="2"/>
  <c r="BK760" i="2"/>
  <c r="BK747" i="2"/>
  <c r="J730" i="2"/>
  <c r="BK645" i="2"/>
  <c r="BK600" i="2"/>
  <c r="BK587" i="2"/>
  <c r="J562" i="2"/>
  <c r="J551" i="2"/>
  <c r="BK527" i="2"/>
  <c r="BK491" i="2"/>
  <c r="BK461" i="2"/>
  <c r="BK428" i="2"/>
  <c r="J418" i="2"/>
  <c r="BK403" i="2"/>
  <c r="J387" i="2"/>
  <c r="BK348" i="2"/>
  <c r="J301" i="2"/>
  <c r="J291" i="2"/>
  <c r="BK270" i="2"/>
  <c r="BK260" i="2"/>
  <c r="J210" i="2"/>
  <c r="J193" i="2"/>
  <c r="J187" i="2"/>
  <c r="BK155" i="2"/>
  <c r="BK1190" i="2"/>
  <c r="BK1184" i="2"/>
  <c r="J1152" i="2"/>
  <c r="J1130" i="2"/>
  <c r="BK1126" i="2"/>
  <c r="BK1102" i="2"/>
  <c r="J1092" i="2"/>
  <c r="BK1084" i="2"/>
  <c r="BK1056" i="2"/>
  <c r="J1040" i="2"/>
  <c r="J1030" i="2"/>
  <c r="BK1014" i="2"/>
  <c r="J1009" i="2"/>
  <c r="J1004" i="2"/>
  <c r="J995" i="2"/>
  <c r="J981" i="2"/>
  <c r="J967" i="2"/>
  <c r="J950" i="2"/>
  <c r="BK937" i="2"/>
  <c r="BK929" i="2"/>
  <c r="J927" i="2"/>
  <c r="BK922" i="2"/>
  <c r="BK920" i="2"/>
  <c r="J917" i="2"/>
  <c r="BK915" i="2"/>
  <c r="J903" i="2"/>
  <c r="J891" i="2"/>
  <c r="J881" i="2"/>
  <c r="J865" i="2"/>
  <c r="J847" i="2"/>
  <c r="BK842" i="2"/>
  <c r="BK815" i="2"/>
  <c r="J794" i="2"/>
  <c r="J786" i="2"/>
  <c r="J772" i="2"/>
  <c r="J747" i="2"/>
  <c r="J722" i="2"/>
  <c r="BK713" i="2"/>
  <c r="J703" i="2"/>
  <c r="J694" i="2"/>
  <c r="BK688" i="2"/>
  <c r="J679" i="2"/>
  <c r="BK654" i="2"/>
  <c r="BK630" i="2"/>
  <c r="J619" i="2"/>
  <c r="BK615" i="2"/>
  <c r="BK602" i="2"/>
  <c r="BK585" i="2"/>
  <c r="BK576" i="2"/>
  <c r="J555" i="2"/>
  <c r="BK532" i="2"/>
  <c r="BK514" i="2"/>
  <c r="BK496" i="2"/>
  <c r="J473" i="2"/>
  <c r="J415" i="2"/>
  <c r="BK388" i="2"/>
  <c r="BK335" i="2"/>
  <c r="J327" i="2"/>
  <c r="J311" i="2"/>
  <c r="J251" i="2"/>
  <c r="J206" i="2"/>
  <c r="J167" i="2"/>
  <c r="BK156" i="2"/>
  <c r="J1194" i="2"/>
  <c r="J1170" i="2"/>
  <c r="BK1152" i="2"/>
  <c r="J1144" i="2"/>
  <c r="BK1140" i="2"/>
  <c r="BK1071" i="2"/>
  <c r="BK1052" i="2"/>
  <c r="J1046" i="2"/>
  <c r="J1036" i="2"/>
  <c r="J1026" i="2"/>
  <c r="J1013" i="2"/>
  <c r="BK1001" i="2"/>
  <c r="BK986" i="2"/>
  <c r="BK972" i="2"/>
  <c r="J962" i="2"/>
  <c r="BK941" i="2"/>
  <c r="BK932" i="2"/>
  <c r="BK925" i="2"/>
  <c r="BK916" i="2"/>
  <c r="J897" i="2"/>
  <c r="BK873" i="2"/>
  <c r="J869" i="2"/>
  <c r="BK847" i="2"/>
  <c r="J819" i="2"/>
  <c r="J807" i="2"/>
  <c r="BK798" i="2"/>
  <c r="BK783" i="2"/>
  <c r="BK779" i="2"/>
  <c r="J770" i="2"/>
  <c r="BK739" i="2"/>
  <c r="J709" i="2"/>
  <c r="J665" i="2"/>
  <c r="BK647" i="2"/>
  <c r="BK643" i="2"/>
  <c r="BK628" i="2"/>
  <c r="BK617" i="2"/>
  <c r="BK580" i="2"/>
  <c r="J576" i="2"/>
  <c r="J559" i="2"/>
  <c r="J553" i="2"/>
  <c r="J539" i="2"/>
  <c r="J516" i="2"/>
  <c r="J478" i="2"/>
  <c r="BK448" i="2"/>
  <c r="J435" i="2"/>
  <c r="J416" i="2"/>
  <c r="BK410" i="2"/>
  <c r="J388" i="2"/>
  <c r="BK347" i="2"/>
  <c r="J329" i="2"/>
  <c r="BK314" i="2"/>
  <c r="BK309" i="2"/>
  <c r="BK301" i="2"/>
  <c r="BK289" i="2"/>
  <c r="J270" i="2"/>
  <c r="BK203" i="2"/>
  <c r="BK189" i="2"/>
  <c r="J185" i="2"/>
  <c r="BK1205" i="2"/>
  <c r="J1205" i="2"/>
  <c r="J1203" i="2"/>
  <c r="J1198" i="2"/>
  <c r="BK1191" i="2"/>
  <c r="BK1170" i="2"/>
  <c r="J1140" i="2"/>
  <c r="J1090" i="2"/>
  <c r="J1084" i="2"/>
  <c r="J1062" i="2"/>
  <c r="J1042" i="2"/>
  <c r="J1022" i="2"/>
  <c r="J1006" i="2"/>
  <c r="J1001" i="2"/>
  <c r="J984" i="2"/>
  <c r="J971" i="2"/>
  <c r="BK939" i="2"/>
  <c r="J937" i="2"/>
  <c r="J932" i="2"/>
  <c r="J928" i="2"/>
  <c r="J923" i="2"/>
  <c r="J915" i="2"/>
  <c r="J889" i="2"/>
  <c r="J867" i="2"/>
  <c r="BK863" i="2"/>
  <c r="J853" i="2"/>
  <c r="J845" i="2"/>
  <c r="BK832" i="2"/>
  <c r="J823" i="2"/>
  <c r="J790" i="2"/>
  <c r="J785" i="2"/>
  <c r="BK776" i="2"/>
  <c r="J760" i="2"/>
  <c r="J723" i="2"/>
  <c r="BK722" i="2"/>
  <c r="BK694" i="2"/>
  <c r="BK680" i="2"/>
  <c r="BK677" i="2"/>
  <c r="BK661" i="2"/>
  <c r="J639" i="2"/>
  <c r="BK601" i="2"/>
  <c r="J595" i="2"/>
  <c r="BK583" i="2"/>
  <c r="BK568" i="2"/>
  <c r="BK562" i="2"/>
  <c r="J549" i="2"/>
  <c r="J527" i="2"/>
  <c r="J501" i="2"/>
  <c r="J461" i="2"/>
  <c r="J454" i="2"/>
  <c r="BK359" i="2"/>
  <c r="J347" i="2"/>
  <c r="BK313" i="2"/>
  <c r="J245" i="2"/>
  <c r="J203" i="2"/>
  <c r="J191" i="2"/>
  <c r="J162" i="2"/>
  <c r="BK836" i="2" l="1"/>
  <c r="BK835" i="2" s="1"/>
  <c r="J835" i="2" s="1"/>
  <c r="J113" i="2" s="1"/>
  <c r="R154" i="2"/>
  <c r="P188" i="2"/>
  <c r="T188" i="2"/>
  <c r="T250" i="2"/>
  <c r="R334" i="2"/>
  <c r="P464" i="2"/>
  <c r="BK563" i="2"/>
  <c r="J563" i="2" s="1"/>
  <c r="J105" i="2" s="1"/>
  <c r="P563" i="2"/>
  <c r="BK676" i="2"/>
  <c r="J676" i="2" s="1"/>
  <c r="J106" i="2" s="1"/>
  <c r="R676" i="2"/>
  <c r="T687" i="2"/>
  <c r="T759" i="2"/>
  <c r="P795" i="2"/>
  <c r="BK829" i="2"/>
  <c r="J829" i="2" s="1"/>
  <c r="J112" i="2" s="1"/>
  <c r="R829" i="2"/>
  <c r="P837" i="2"/>
  <c r="T837" i="2"/>
  <c r="P846" i="2"/>
  <c r="BK908" i="2"/>
  <c r="J908" i="2" s="1"/>
  <c r="J118" i="2" s="1"/>
  <c r="R908" i="2"/>
  <c r="P985" i="2"/>
  <c r="R985" i="2"/>
  <c r="P1021" i="2"/>
  <c r="BK1091" i="2"/>
  <c r="J1091" i="2" s="1"/>
  <c r="J121" i="2" s="1"/>
  <c r="BK1095" i="2"/>
  <c r="J1095" i="2" s="1"/>
  <c r="J122" i="2" s="1"/>
  <c r="R1095" i="2"/>
  <c r="P1121" i="2"/>
  <c r="BK1141" i="2"/>
  <c r="J1141" i="2" s="1"/>
  <c r="J124" i="2" s="1"/>
  <c r="R1141" i="2"/>
  <c r="T1158" i="2"/>
  <c r="R1182" i="2"/>
  <c r="R1181" i="2" s="1"/>
  <c r="T1188" i="2"/>
  <c r="R1192" i="2"/>
  <c r="P1196" i="2"/>
  <c r="P154" i="2"/>
  <c r="T154" i="2"/>
  <c r="R188" i="2"/>
  <c r="P250" i="2"/>
  <c r="R250" i="2"/>
  <c r="T334" i="2"/>
  <c r="BK460" i="2"/>
  <c r="J460" i="2" s="1"/>
  <c r="J102" i="2" s="1"/>
  <c r="P460" i="2"/>
  <c r="R460" i="2"/>
  <c r="T460" i="2"/>
  <c r="T464" i="2"/>
  <c r="T563" i="2"/>
  <c r="BK687" i="2"/>
  <c r="R687" i="2"/>
  <c r="P759" i="2"/>
  <c r="BK795" i="2"/>
  <c r="J795" i="2" s="1"/>
  <c r="J111" i="2" s="1"/>
  <c r="R795" i="2"/>
  <c r="T829" i="2"/>
  <c r="BK837" i="2"/>
  <c r="J837" i="2" s="1"/>
  <c r="J114" i="2" s="1"/>
  <c r="R837" i="2"/>
  <c r="T846" i="2"/>
  <c r="P892" i="2"/>
  <c r="T892" i="2"/>
  <c r="T908" i="2"/>
  <c r="BK1021" i="2"/>
  <c r="J1021" i="2" s="1"/>
  <c r="J120" i="2" s="1"/>
  <c r="T1021" i="2"/>
  <c r="R1091" i="2"/>
  <c r="P1095" i="2"/>
  <c r="BK1121" i="2"/>
  <c r="J1121" i="2" s="1"/>
  <c r="J123" i="2" s="1"/>
  <c r="T1121" i="2"/>
  <c r="BK1158" i="2"/>
  <c r="J1158" i="2" s="1"/>
  <c r="J125" i="2" s="1"/>
  <c r="R1158" i="2"/>
  <c r="T1182" i="2"/>
  <c r="T1181" i="2" s="1"/>
  <c r="BK1188" i="2"/>
  <c r="R1188" i="2"/>
  <c r="P1192" i="2"/>
  <c r="T1192" i="2"/>
  <c r="R1196" i="2"/>
  <c r="BK154" i="2"/>
  <c r="J154" i="2" s="1"/>
  <c r="J98" i="2" s="1"/>
  <c r="BK188" i="2"/>
  <c r="J188" i="2" s="1"/>
  <c r="J99" i="2" s="1"/>
  <c r="BK250" i="2"/>
  <c r="J250" i="2" s="1"/>
  <c r="J100" i="2" s="1"/>
  <c r="BK334" i="2"/>
  <c r="J334" i="2" s="1"/>
  <c r="J101" i="2" s="1"/>
  <c r="P334" i="2"/>
  <c r="BK464" i="2"/>
  <c r="J464" i="2" s="1"/>
  <c r="J103" i="2" s="1"/>
  <c r="R464" i="2"/>
  <c r="R563" i="2"/>
  <c r="P676" i="2"/>
  <c r="T676" i="2"/>
  <c r="P687" i="2"/>
  <c r="BK759" i="2"/>
  <c r="J759" i="2" s="1"/>
  <c r="J110" i="2" s="1"/>
  <c r="R759" i="2"/>
  <c r="T795" i="2"/>
  <c r="P829" i="2"/>
  <c r="BK846" i="2"/>
  <c r="J846" i="2" s="1"/>
  <c r="J116" i="2" s="1"/>
  <c r="R846" i="2"/>
  <c r="BK892" i="2"/>
  <c r="J892" i="2" s="1"/>
  <c r="J117" i="2" s="1"/>
  <c r="R892" i="2"/>
  <c r="P908" i="2"/>
  <c r="BK985" i="2"/>
  <c r="J985" i="2" s="1"/>
  <c r="J119" i="2" s="1"/>
  <c r="T985" i="2"/>
  <c r="R1021" i="2"/>
  <c r="P1091" i="2"/>
  <c r="T1091" i="2"/>
  <c r="T1095" i="2"/>
  <c r="R1121" i="2"/>
  <c r="P1141" i="2"/>
  <c r="T1141" i="2"/>
  <c r="P1158" i="2"/>
  <c r="BK1182" i="2"/>
  <c r="J1182" i="2" s="1"/>
  <c r="J127" i="2" s="1"/>
  <c r="P1182" i="2"/>
  <c r="P1181" i="2" s="1"/>
  <c r="P1188" i="2"/>
  <c r="BK1192" i="2"/>
  <c r="J1192" i="2" s="1"/>
  <c r="J131" i="2" s="1"/>
  <c r="BK1196" i="2"/>
  <c r="J1196" i="2" s="1"/>
  <c r="J132" i="2" s="1"/>
  <c r="T1196" i="2"/>
  <c r="BK683" i="2"/>
  <c r="J683" i="2" s="1"/>
  <c r="J107" i="2" s="1"/>
  <c r="BK561" i="2"/>
  <c r="J561" i="2" s="1"/>
  <c r="J104" i="2" s="1"/>
  <c r="BK844" i="2"/>
  <c r="J844" i="2" s="1"/>
  <c r="J115" i="2" s="1"/>
  <c r="BK1185" i="2"/>
  <c r="J1185" i="2" s="1"/>
  <c r="J128" i="2" s="1"/>
  <c r="E85" i="2"/>
  <c r="F149" i="2"/>
  <c r="BE156" i="2"/>
  <c r="BE169" i="2"/>
  <c r="BE174" i="2"/>
  <c r="BE185" i="2"/>
  <c r="BE189" i="2"/>
  <c r="BE195" i="2"/>
  <c r="BE210" i="2"/>
  <c r="BE260" i="2"/>
  <c r="BE287" i="2"/>
  <c r="BE291" i="2"/>
  <c r="BE297" i="2"/>
  <c r="BE303" i="2"/>
  <c r="BE309" i="2"/>
  <c r="BE314" i="2"/>
  <c r="BE327" i="2"/>
  <c r="BE329" i="2"/>
  <c r="BE335" i="2"/>
  <c r="BE387" i="2"/>
  <c r="BE388" i="2"/>
  <c r="BE410" i="2"/>
  <c r="BE415" i="2"/>
  <c r="BE418" i="2"/>
  <c r="BE428" i="2"/>
  <c r="BE434" i="2"/>
  <c r="BE469" i="2"/>
  <c r="BE473" i="2"/>
  <c r="BE478" i="2"/>
  <c r="BE488" i="2"/>
  <c r="BE516" i="2"/>
  <c r="BE553" i="2"/>
  <c r="BE568" i="2"/>
  <c r="BE576" i="2"/>
  <c r="BE578" i="2"/>
  <c r="BE585" i="2"/>
  <c r="BE604" i="2"/>
  <c r="BE617" i="2"/>
  <c r="BE628" i="2"/>
  <c r="BE643" i="2"/>
  <c r="BE656" i="2"/>
  <c r="BE665" i="2"/>
  <c r="BE684" i="2"/>
  <c r="BE701" i="2"/>
  <c r="BE703" i="2"/>
  <c r="BE764" i="2"/>
  <c r="BE766" i="2"/>
  <c r="BE770" i="2"/>
  <c r="BE790" i="2"/>
  <c r="BE794" i="2"/>
  <c r="BE796" i="2"/>
  <c r="BE815" i="2"/>
  <c r="BE842" i="2"/>
  <c r="BE867" i="2"/>
  <c r="BE875" i="2"/>
  <c r="BE891" i="2"/>
  <c r="BE897" i="2"/>
  <c r="BE905" i="2"/>
  <c r="BE909" i="2"/>
  <c r="BE918" i="2"/>
  <c r="BE922" i="2"/>
  <c r="BE923" i="2"/>
  <c r="BE924" i="2"/>
  <c r="BE931" i="2"/>
  <c r="BE933" i="2"/>
  <c r="BE935" i="2"/>
  <c r="BE941" i="2"/>
  <c r="BE959" i="2"/>
  <c r="BE973" i="2"/>
  <c r="BE984" i="2"/>
  <c r="BE997" i="2"/>
  <c r="BE1004" i="2"/>
  <c r="BE1007" i="2"/>
  <c r="BE1008" i="2"/>
  <c r="BE1012" i="2"/>
  <c r="BE1014" i="2"/>
  <c r="BE1019" i="2"/>
  <c r="BE1034" i="2"/>
  <c r="BE1036" i="2"/>
  <c r="BE1052" i="2"/>
  <c r="BE1124" i="2"/>
  <c r="BE1130" i="2"/>
  <c r="BE1142" i="2"/>
  <c r="BE1144" i="2"/>
  <c r="BE1183" i="2"/>
  <c r="BE1199" i="2"/>
  <c r="BE1202" i="2"/>
  <c r="BE1203" i="2"/>
  <c r="BE1204" i="2"/>
  <c r="BE1205" i="2"/>
  <c r="BE1206" i="2"/>
  <c r="BE155" i="2"/>
  <c r="BE162" i="2"/>
  <c r="BE167" i="2"/>
  <c r="BE171" i="2"/>
  <c r="BE173" i="2"/>
  <c r="BE206" i="2"/>
  <c r="BE246" i="2"/>
  <c r="BE251" i="2"/>
  <c r="BE293" i="2"/>
  <c r="BE352" i="2"/>
  <c r="BE359" i="2"/>
  <c r="BE403" i="2"/>
  <c r="BE426" i="2"/>
  <c r="BE463" i="2"/>
  <c r="BE491" i="2"/>
  <c r="BE506" i="2"/>
  <c r="BE508" i="2"/>
  <c r="BE527" i="2"/>
  <c r="BE532" i="2"/>
  <c r="BE541" i="2"/>
  <c r="BE557" i="2"/>
  <c r="BE562" i="2"/>
  <c r="BE581" i="2"/>
  <c r="BE597" i="2"/>
  <c r="BE600" i="2"/>
  <c r="BE602" i="2"/>
  <c r="BE607" i="2"/>
  <c r="BE654" i="2"/>
  <c r="BE669" i="2"/>
  <c r="BE679" i="2"/>
  <c r="BE682" i="2"/>
  <c r="BE692" i="2"/>
  <c r="BE715" i="2"/>
  <c r="BE741" i="2"/>
  <c r="BE747" i="2"/>
  <c r="BE749" i="2"/>
  <c r="BE758" i="2"/>
  <c r="BE776" i="2"/>
  <c r="BE778" i="2"/>
  <c r="BE786" i="2"/>
  <c r="BE788" i="2"/>
  <c r="BE792" i="2"/>
  <c r="BE830" i="2"/>
  <c r="BE838" i="2"/>
  <c r="BE839" i="2"/>
  <c r="BE841" i="2"/>
  <c r="BE857" i="2"/>
  <c r="BE865" i="2"/>
  <c r="BE883" i="2"/>
  <c r="BE893" i="2"/>
  <c r="BE899" i="2"/>
  <c r="BE903" i="2"/>
  <c r="BE914" i="2"/>
  <c r="BE917" i="2"/>
  <c r="BE920" i="2"/>
  <c r="BE921" i="2"/>
  <c r="BE927" i="2"/>
  <c r="BE928" i="2"/>
  <c r="BE929" i="2"/>
  <c r="BE934" i="2"/>
  <c r="BE938" i="2"/>
  <c r="BE963" i="2"/>
  <c r="BE977" i="2"/>
  <c r="BE981" i="2"/>
  <c r="BE991" i="2"/>
  <c r="BE998" i="2"/>
  <c r="BE1003" i="2"/>
  <c r="BE1005" i="2"/>
  <c r="BE1011" i="2"/>
  <c r="BE1056" i="2"/>
  <c r="BE1062" i="2"/>
  <c r="BE1077" i="2"/>
  <c r="BE1120" i="2"/>
  <c r="BE1122" i="2"/>
  <c r="BE1134" i="2"/>
  <c r="BE1186" i="2"/>
  <c r="BE1189" i="2"/>
  <c r="BE1190" i="2"/>
  <c r="J89" i="2"/>
  <c r="BE187" i="2"/>
  <c r="BE191" i="2"/>
  <c r="BE193" i="2"/>
  <c r="BE203" i="2"/>
  <c r="BE245" i="2"/>
  <c r="BE256" i="2"/>
  <c r="BE268" i="2"/>
  <c r="BE270" i="2"/>
  <c r="BE282" i="2"/>
  <c r="BE301" i="2"/>
  <c r="BE305" i="2"/>
  <c r="BE313" i="2"/>
  <c r="BE322" i="2"/>
  <c r="BE347" i="2"/>
  <c r="BE348" i="2"/>
  <c r="BE373" i="2"/>
  <c r="BE402" i="2"/>
  <c r="BE405" i="2"/>
  <c r="BE416" i="2"/>
  <c r="BE420" i="2"/>
  <c r="BE441" i="2"/>
  <c r="BE442" i="2"/>
  <c r="BE454" i="2"/>
  <c r="BE458" i="2"/>
  <c r="BE461" i="2"/>
  <c r="BE483" i="2"/>
  <c r="BE521" i="2"/>
  <c r="BE539" i="2"/>
  <c r="BE549" i="2"/>
  <c r="BE551" i="2"/>
  <c r="BE559" i="2"/>
  <c r="BE564" i="2"/>
  <c r="BE566" i="2"/>
  <c r="BE580" i="2"/>
  <c r="BE587" i="2"/>
  <c r="BE595" i="2"/>
  <c r="BE598" i="2"/>
  <c r="BE599" i="2"/>
  <c r="BE619" i="2"/>
  <c r="BE645" i="2"/>
  <c r="BE713" i="2"/>
  <c r="BE732" i="2"/>
  <c r="BE760" i="2"/>
  <c r="BE762" i="2"/>
  <c r="BE768" i="2"/>
  <c r="BE774" i="2"/>
  <c r="BE783" i="2"/>
  <c r="BE785" i="2"/>
  <c r="BE798" i="2"/>
  <c r="BE819" i="2"/>
  <c r="BE828" i="2"/>
  <c r="BE834" i="2"/>
  <c r="BE836" i="2"/>
  <c r="BE840" i="2"/>
  <c r="BE843" i="2"/>
  <c r="BE861" i="2"/>
  <c r="BE869" i="2"/>
  <c r="BE895" i="2"/>
  <c r="BE925" i="2"/>
  <c r="BE939" i="2"/>
  <c r="BE962" i="2"/>
  <c r="BE972" i="2"/>
  <c r="BE982" i="2"/>
  <c r="BE986" i="2"/>
  <c r="BE996" i="2"/>
  <c r="BE999" i="2"/>
  <c r="BE1002" i="2"/>
  <c r="BE1006" i="2"/>
  <c r="BE1020" i="2"/>
  <c r="BE1022" i="2"/>
  <c r="BE1024" i="2"/>
  <c r="BE1042" i="2"/>
  <c r="BE1046" i="2"/>
  <c r="BE1050" i="2"/>
  <c r="BE1060" i="2"/>
  <c r="BE1065" i="2"/>
  <c r="BE1071" i="2"/>
  <c r="BE1074" i="2"/>
  <c r="BE1080" i="2"/>
  <c r="BE1096" i="2"/>
  <c r="BE1102" i="2"/>
  <c r="BE1108" i="2"/>
  <c r="BE1114" i="2"/>
  <c r="BE1138" i="2"/>
  <c r="BE1140" i="2"/>
  <c r="BE1146" i="2"/>
  <c r="BE1170" i="2"/>
  <c r="BE1193" i="2"/>
  <c r="BE1195" i="2"/>
  <c r="BE160" i="2"/>
  <c r="BE199" i="2"/>
  <c r="BE204" i="2"/>
  <c r="BE226" i="2"/>
  <c r="BE289" i="2"/>
  <c r="BE311" i="2"/>
  <c r="BE316" i="2"/>
  <c r="BE331" i="2"/>
  <c r="BE332" i="2"/>
  <c r="BE341" i="2"/>
  <c r="BE353" i="2"/>
  <c r="BE435" i="2"/>
  <c r="BE448" i="2"/>
  <c r="BE457" i="2"/>
  <c r="BE465" i="2"/>
  <c r="BE496" i="2"/>
  <c r="BE501" i="2"/>
  <c r="BE514" i="2"/>
  <c r="BE534" i="2"/>
  <c r="BE543" i="2"/>
  <c r="BE555" i="2"/>
  <c r="BE574" i="2"/>
  <c r="BE577" i="2"/>
  <c r="BE583" i="2"/>
  <c r="BE591" i="2"/>
  <c r="BE601" i="2"/>
  <c r="BE615" i="2"/>
  <c r="BE626" i="2"/>
  <c r="BE630" i="2"/>
  <c r="BE637" i="2"/>
  <c r="BE639" i="2"/>
  <c r="BE647" i="2"/>
  <c r="BE652" i="2"/>
  <c r="BE661" i="2"/>
  <c r="BE677" i="2"/>
  <c r="BE680" i="2"/>
  <c r="BE688" i="2"/>
  <c r="BE694" i="2"/>
  <c r="BE709" i="2"/>
  <c r="BE722" i="2"/>
  <c r="BE723" i="2"/>
  <c r="BE730" i="2"/>
  <c r="BE739" i="2"/>
  <c r="BE756" i="2"/>
  <c r="BE772" i="2"/>
  <c r="BE779" i="2"/>
  <c r="BE781" i="2"/>
  <c r="BE800" i="2"/>
  <c r="BE807" i="2"/>
  <c r="BE809" i="2"/>
  <c r="BE813" i="2"/>
  <c r="BE823" i="2"/>
  <c r="BE825" i="2"/>
  <c r="BE832" i="2"/>
  <c r="BE845" i="2"/>
  <c r="BE847" i="2"/>
  <c r="BE851" i="2"/>
  <c r="BE853" i="2"/>
  <c r="BE863" i="2"/>
  <c r="BE871" i="2"/>
  <c r="BE873" i="2"/>
  <c r="BE881" i="2"/>
  <c r="BE889" i="2"/>
  <c r="BE907" i="2"/>
  <c r="BE915" i="2"/>
  <c r="BE916" i="2"/>
  <c r="BE919" i="2"/>
  <c r="BE926" i="2"/>
  <c r="BE930" i="2"/>
  <c r="BE932" i="2"/>
  <c r="BE936" i="2"/>
  <c r="BE937" i="2"/>
  <c r="BE950" i="2"/>
  <c r="BE967" i="2"/>
  <c r="BE971" i="2"/>
  <c r="BE995" i="2"/>
  <c r="BE1000" i="2"/>
  <c r="BE1001" i="2"/>
  <c r="BE1009" i="2"/>
  <c r="BE1010" i="2"/>
  <c r="BE1013" i="2"/>
  <c r="BE1026" i="2"/>
  <c r="BE1030" i="2"/>
  <c r="BE1040" i="2"/>
  <c r="BE1044" i="2"/>
  <c r="BE1048" i="2"/>
  <c r="BE1084" i="2"/>
  <c r="BE1090" i="2"/>
  <c r="BE1092" i="2"/>
  <c r="BE1094" i="2"/>
  <c r="BE1126" i="2"/>
  <c r="BE1128" i="2"/>
  <c r="BE1148" i="2"/>
  <c r="BE1152" i="2"/>
  <c r="BE1159" i="2"/>
  <c r="BE1184" i="2"/>
  <c r="BE1191" i="2"/>
  <c r="BE1194" i="2"/>
  <c r="BE1197" i="2"/>
  <c r="BE1198" i="2"/>
  <c r="BE1200" i="2"/>
  <c r="BE1201" i="2"/>
  <c r="F36" i="2"/>
  <c r="BC95" i="1" s="1"/>
  <c r="BC94" i="1" s="1"/>
  <c r="W32" i="1" s="1"/>
  <c r="J34" i="2"/>
  <c r="AW95" i="1" s="1"/>
  <c r="F35" i="2"/>
  <c r="BB95" i="1" s="1"/>
  <c r="BB94" i="1" s="1"/>
  <c r="W31" i="1" s="1"/>
  <c r="F37" i="2"/>
  <c r="BD95" i="1" s="1"/>
  <c r="BD94" i="1" s="1"/>
  <c r="W33" i="1" s="1"/>
  <c r="F34" i="2"/>
  <c r="BA95" i="1" s="1"/>
  <c r="BA94" i="1" s="1"/>
  <c r="W30" i="1" s="1"/>
  <c r="P1187" i="2" l="1"/>
  <c r="R686" i="2"/>
  <c r="P153" i="2"/>
  <c r="R1187" i="2"/>
  <c r="T153" i="2"/>
  <c r="P686" i="2"/>
  <c r="BK1187" i="2"/>
  <c r="J1187" i="2" s="1"/>
  <c r="J129" i="2" s="1"/>
  <c r="BK686" i="2"/>
  <c r="J686" i="2" s="1"/>
  <c r="J108" i="2" s="1"/>
  <c r="T1187" i="2"/>
  <c r="T686" i="2"/>
  <c r="R153" i="2"/>
  <c r="BK153" i="2"/>
  <c r="J687" i="2"/>
  <c r="J109" i="2" s="1"/>
  <c r="BK1181" i="2"/>
  <c r="J1181" i="2" s="1"/>
  <c r="J126" i="2" s="1"/>
  <c r="J1188" i="2"/>
  <c r="J130" i="2" s="1"/>
  <c r="AY94" i="1"/>
  <c r="F33" i="2"/>
  <c r="AZ95" i="1" s="1"/>
  <c r="AZ94" i="1" s="1"/>
  <c r="AV94" i="1" s="1"/>
  <c r="AK29" i="1" s="1"/>
  <c r="AW94" i="1"/>
  <c r="AK30" i="1" s="1"/>
  <c r="AX94" i="1"/>
  <c r="J33" i="2"/>
  <c r="AV95" i="1" s="1"/>
  <c r="AT95" i="1" s="1"/>
  <c r="R152" i="2" l="1"/>
  <c r="BK152" i="2"/>
  <c r="J152" i="2" s="1"/>
  <c r="J96" i="2" s="1"/>
  <c r="T152" i="2"/>
  <c r="P152" i="2"/>
  <c r="AU95" i="1" s="1"/>
  <c r="AU94" i="1" s="1"/>
  <c r="J153" i="2"/>
  <c r="J97" i="2" s="1"/>
  <c r="AT94" i="1"/>
  <c r="W29" i="1"/>
  <c r="J30" i="2" l="1"/>
  <c r="AG95" i="1" s="1"/>
  <c r="AG94" i="1" s="1"/>
  <c r="AK26" i="1" s="1"/>
  <c r="AK35" i="1" s="1"/>
  <c r="J39" i="2" l="1"/>
  <c r="AN95" i="1"/>
  <c r="AN9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200-000001000000}">
      <text>
        <r>
          <rPr>
            <sz val="9"/>
            <color indexed="81"/>
            <rFont val="Tahoma"/>
            <family val="2"/>
            <charset val="238"/>
          </rPr>
          <t>Název</t>
        </r>
      </text>
    </comment>
    <comment ref="I11" authorId="0" shapeId="0" xr:uid="{00000000-0006-0000-0200-000002000000}">
      <text>
        <r>
          <rPr>
            <sz val="9"/>
            <color indexed="81"/>
            <rFont val="Tahoma"/>
            <family val="2"/>
            <charset val="238"/>
          </rPr>
          <t>IČO</t>
        </r>
      </text>
    </comment>
    <comment ref="D12" authorId="0" shapeId="0" xr:uid="{00000000-0006-0000-0200-000003000000}">
      <text>
        <r>
          <rPr>
            <sz val="9"/>
            <color indexed="81"/>
            <rFont val="Tahoma"/>
            <family val="2"/>
            <charset val="238"/>
          </rPr>
          <t>Ulice</t>
        </r>
      </text>
    </comment>
    <comment ref="I12" authorId="0" shapeId="0" xr:uid="{00000000-0006-0000-0200-000004000000}">
      <text>
        <r>
          <rPr>
            <sz val="9"/>
            <color indexed="81"/>
            <rFont val="Tahoma"/>
            <family val="2"/>
            <charset val="238"/>
          </rPr>
          <t>DIČ</t>
        </r>
      </text>
    </comment>
    <comment ref="C13" authorId="0" shapeId="0" xr:uid="{00000000-0006-0000-0200-000005000000}">
      <text>
        <r>
          <rPr>
            <sz val="9"/>
            <color indexed="81"/>
            <rFont val="Tahoma"/>
            <family val="2"/>
            <charset val="238"/>
          </rPr>
          <t>PSČ</t>
        </r>
      </text>
    </comment>
    <comment ref="D13" authorId="0" shapeId="0" xr:uid="{00000000-0006-0000-0200-000006000000}">
      <text>
        <r>
          <rPr>
            <sz val="9"/>
            <color indexed="81"/>
            <rFont val="Tahoma"/>
            <family val="2"/>
            <charset val="238"/>
          </rPr>
          <t>Ulice</t>
        </r>
      </text>
    </comment>
  </commentList>
</comments>
</file>

<file path=xl/sharedStrings.xml><?xml version="1.0" encoding="utf-8"?>
<sst xmlns="http://schemas.openxmlformats.org/spreadsheetml/2006/main" count="13252" uniqueCount="2913">
  <si>
    <t>Export Komplet</t>
  </si>
  <si>
    <t/>
  </si>
  <si>
    <t>2.0</t>
  </si>
  <si>
    <t>ZAMOK</t>
  </si>
  <si>
    <t>False</t>
  </si>
  <si>
    <t>{464e587e-6706-4cb4-a9e5-ddcce8544950}</t>
  </si>
  <si>
    <t>0,01</t>
  </si>
  <si>
    <t>21</t>
  </si>
  <si>
    <t>15</t>
  </si>
  <si>
    <t>REKAPITULACE STAVBY</t>
  </si>
  <si>
    <t>v ---  níže se nacházejí doplnkové a pomocné údaje k sestavám  --- v</t>
  </si>
  <si>
    <t>Návod na vyplnění</t>
  </si>
  <si>
    <t>0,001</t>
  </si>
  <si>
    <t>Kód:</t>
  </si>
  <si>
    <t>KDZabreh2-nezatepl</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</si>
  <si>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</si>
  <si>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</si>
  <si>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a dostavba KD v Zábřehu - II. etapa rev. 08/2022 bez</t>
  </si>
  <si>
    <t>KSO:</t>
  </si>
  <si>
    <t>CC-CZ:</t>
  </si>
  <si>
    <t>Místo:</t>
  </si>
  <si>
    <t>Zábřeh</t>
  </si>
  <si>
    <t>Datum:</t>
  </si>
  <si>
    <t>28. 3. 2023</t>
  </si>
  <si>
    <t>Zadavatel:</t>
  </si>
  <si>
    <t>IČ:</t>
  </si>
  <si>
    <t>Město Zábřeh</t>
  </si>
  <si>
    <t>DIČ:</t>
  </si>
  <si>
    <t>Uchazeč:</t>
  </si>
  <si>
    <t>Vyplň údaj</t>
  </si>
  <si>
    <t>Projektant:</t>
  </si>
  <si>
    <t>BDA Architekti s.r.o.</t>
  </si>
  <si>
    <t>True</t>
  </si>
  <si>
    <t>Zpracovatel:</t>
  </si>
  <si>
    <t>Ing.P.Čoudek</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</si>
  <si>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</si>
  <si>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</si>
  <si>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</si>
  <si>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</si>
  <si>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</si>
  <si>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</si>
  <si>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</si>
  <si>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</si>
  <si>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</si>
  <si>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</si>
  <si>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</si>
  <si>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</si>
  <si>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</si>
  <si>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</si>
  <si>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</si>
  <si>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</si>
  <si>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</si>
  <si>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</si>
  <si>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</si>
  <si>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</si>
  <si>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</si>
  <si>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</si>
  <si>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</si>
  <si>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</si>
  <si>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</si>
  <si>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</si>
  <si>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</si>
  <si>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</si>
  <si>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</si>
  <si>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</si>
  <si>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</si>
  <si>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</si>
  <si>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</si>
  <si>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</si>
  <si>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</si>
  <si>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</si>
  <si>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</si>
  <si>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</si>
  <si>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</si>
  <si>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</si>
  <si>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</si>
  <si>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</si>
  <si>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</si>
  <si>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</si>
  <si>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</si>
  <si>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</si>
  <si>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1</t>
  </si>
  <si>
    <t xml:space="preserve">Stavba bez zateplení stávajícího objektu  </t>
  </si>
  <si>
    <t>STA</t>
  </si>
  <si>
    <t>{11488f65-e59a-435f-ab8a-6259cd15b679}</t>
  </si>
  <si>
    <t>2</t>
  </si>
  <si>
    <t>KRYCÍ LIST SOUPISU PRACÍ</t>
  </si>
  <si>
    <t>Objekt:</t>
  </si>
  <si>
    <t xml:space="preserve">1 - Stavba bez zateplení stávajícího objektu  </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</si>
  <si>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</si>
  <si>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</si>
  <si>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</si>
  <si>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</si>
  <si>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</si>
  <si>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</si>
  <si>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</si>
  <si>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</si>
  <si>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</si>
  <si>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</si>
  <si>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</si>
  <si>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</si>
  <si>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</si>
  <si>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</si>
  <si>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</si>
  <si>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</si>
  <si>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</si>
  <si>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</si>
  <si>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</si>
  <si>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</si>
  <si>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714 - Akustická a protiotřesová opatření</t>
  </si>
  <si>
    <t xml:space="preserve">    721 - Zdravotechnika </t>
  </si>
  <si>
    <t xml:space="preserve">    725 - Zdravotechnika - zařizovací předměty</t>
  </si>
  <si>
    <t xml:space="preserve">    731 - Ústřední vytápění - kotelny</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</si>
  <si>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</si>
  <si>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</si>
  <si>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</si>
  <si>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</si>
  <si>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</si>
  <si>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772 - Podlahy z kamene</t>
  </si>
  <si>
    <t xml:space="preserve">    777 - Podlahy lité</t>
  </si>
  <si>
    <t xml:space="preserve">    781 - Dokončovací práce - obklady</t>
  </si>
  <si>
    <t xml:space="preserve">    783 - Dokončovací práce - nátěry</t>
  </si>
  <si>
    <t xml:space="preserve">    784 - Dokončovací práce - malby</t>
  </si>
  <si>
    <t>M - Práce a dodávky M</t>
  </si>
  <si>
    <t xml:space="preserve">    21-M - Elektromontáže</t>
  </si>
  <si>
    <t xml:space="preserve">    24-M - Montáže vzduchotechnických zařízení</t>
  </si>
  <si>
    <t>VRN - Vedlejší rozpočtové náklady</t>
  </si>
  <si>
    <t xml:space="preserve">    VRN1 - Průzkumné, geodetické a projektové práce</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</si>
  <si>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</si>
  <si>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</si>
  <si>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</si>
  <si>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</si>
  <si>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</si>
  <si>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</si>
  <si>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</si>
  <si>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</si>
  <si>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</si>
  <si>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</si>
  <si>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</si>
  <si>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</si>
  <si>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</si>
  <si>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</si>
  <si>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</si>
  <si>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</si>
  <si>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</si>
  <si>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</si>
  <si>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</si>
  <si>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</si>
  <si>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112251102</t>
  </si>
  <si>
    <t>Odstranění pařezů D přes 300 do 500 mm</t>
  </si>
  <si>
    <t>kus</t>
  </si>
  <si>
    <t>4</t>
  </si>
  <si>
    <t>-832952853</t>
  </si>
  <si>
    <t>121151113</t>
  </si>
  <si>
    <t>Sejmutí ornice plochy do 500 m2 tl vrstvy do 200 mm strojně</t>
  </si>
  <si>
    <t>m2</t>
  </si>
  <si>
    <t>1861841284</t>
  </si>
  <si>
    <t>VV</t>
  </si>
  <si>
    <t>"pod přístavbou" 458</t>
  </si>
  <si>
    <t>"nový chodník" 13,4</t>
  </si>
  <si>
    <t>Součet</t>
  </si>
  <si>
    <t>3</t>
  </si>
  <si>
    <t>131251105</t>
  </si>
  <si>
    <t>Hloubení jam nezapažených v hornině třídy těžitelnosti I skupiny 3 objemu do 1000 m3 strojně</t>
  </si>
  <si>
    <t>m3</t>
  </si>
  <si>
    <t>-815770288</t>
  </si>
  <si>
    <t>(458+393)/2*((3,1+2,1+1,8)-0,2*3)/3</t>
  </si>
  <si>
    <t>132251254</t>
  </si>
  <si>
    <t>Hloubení rýh nezapažených š do 2000 mm v hornině třídy těžitelnosti I skupiny 3 objem do 500 m3 strojně</t>
  </si>
  <si>
    <t>-1381073052</t>
  </si>
  <si>
    <t>"základové pásy" 53,638</t>
  </si>
  <si>
    <t>"žlb základové pásy" 67,193</t>
  </si>
  <si>
    <t>"zásyp podél osy A"  13,161</t>
  </si>
  <si>
    <t>5</t>
  </si>
  <si>
    <t>139001101</t>
  </si>
  <si>
    <t>Příplatek za ztížení vykopávky v blízkosti podzemního vedení - za  ruční provedení</t>
  </si>
  <si>
    <t>734271160</t>
  </si>
  <si>
    <t>"podél osy A"41*1,5*1,5</t>
  </si>
  <si>
    <t>6</t>
  </si>
  <si>
    <t>162751117</t>
  </si>
  <si>
    <t>Vodorovné přemístění přes 9 000 do 10000 m výkopku/sypaniny z horniny třídy těžitelnosti I skupiny 1 až 3</t>
  </si>
  <si>
    <t>-957036697</t>
  </si>
  <si>
    <t>907,733-209,23</t>
  </si>
  <si>
    <t>7</t>
  </si>
  <si>
    <t>171201221</t>
  </si>
  <si>
    <t>Poplatek za uložení na skládce (skládkovné) zeminy</t>
  </si>
  <si>
    <t>t</t>
  </si>
  <si>
    <t>-333308988</t>
  </si>
  <si>
    <t>698,503*1,6</t>
  </si>
  <si>
    <t>8</t>
  </si>
  <si>
    <t>171251201</t>
  </si>
  <si>
    <t>Uložení sypaniny na skládky nebo meziskládky</t>
  </si>
  <si>
    <t>-609272389</t>
  </si>
  <si>
    <t>9</t>
  </si>
  <si>
    <t>174151101</t>
  </si>
  <si>
    <t>Zásyp jam, šachet rýh nebo kolem objektů sypaninou se zhutněním</t>
  </si>
  <si>
    <t>-433665063</t>
  </si>
  <si>
    <t xml:space="preserve">"obsyp objektu" </t>
  </si>
  <si>
    <t>13,62*4,7"m2 řez"</t>
  </si>
  <si>
    <t>14,85*2,1 "m2 řez"</t>
  </si>
  <si>
    <t>5,6*1,95 "m2 řez"</t>
  </si>
  <si>
    <t>28,5*2,1 "m2 řez"</t>
  </si>
  <si>
    <t>8,6*3,5 "m2 řez"</t>
  </si>
  <si>
    <t>"OSA A podél pásů :"</t>
  </si>
  <si>
    <t>24*((0,475*0,25)*2+0,15*0,7)</t>
  </si>
  <si>
    <t>(40,2-24)*(0,8*0,25+0,15*0,7)</t>
  </si>
  <si>
    <t>10</t>
  </si>
  <si>
    <t>181111111</t>
  </si>
  <si>
    <t>Plošná úprava terénu do 500 m2 zemina skupiny 1 až 4 nerovnosti přes 50 do 100 mm v rovinně a svahu do 1:5</t>
  </si>
  <si>
    <t>812683765</t>
  </si>
  <si>
    <t>"ze zeminy pod přístavbou a chodníikem" 458+13,4</t>
  </si>
  <si>
    <t>11</t>
  </si>
  <si>
    <t>181351103</t>
  </si>
  <si>
    <t>Rozprostření ornice tl vrstvy do 200 mm pl přes 100 do 500 m2 v rovině nebo ve svahu do 1:5 strojně</t>
  </si>
  <si>
    <t>1409161555</t>
  </si>
  <si>
    <t>Zakládání</t>
  </si>
  <si>
    <t>12</t>
  </si>
  <si>
    <t>212312111</t>
  </si>
  <si>
    <t>Lože pro trativody z betonu prostého</t>
  </si>
  <si>
    <t>1432754242</t>
  </si>
  <si>
    <t>(0,6*0,15)*6,9+12,4+6,25+27,9+7,7</t>
  </si>
  <si>
    <t>13</t>
  </si>
  <si>
    <t>212755214</t>
  </si>
  <si>
    <t>Trativody z drenážních trubek plastových flexibilních D 100 mm bez lože</t>
  </si>
  <si>
    <t>m</t>
  </si>
  <si>
    <t>-284040894</t>
  </si>
  <si>
    <t>6,9+12,4+6,25+27,9+7,7</t>
  </si>
  <si>
    <t>14</t>
  </si>
  <si>
    <t>273313711</t>
  </si>
  <si>
    <t>Podkladní beton tř. C 20/25</t>
  </si>
  <si>
    <t>-1565924607</t>
  </si>
  <si>
    <t>(133+38,8+110,6+14,1)*0,1</t>
  </si>
  <si>
    <t>273322511</t>
  </si>
  <si>
    <t>Základové desky ze ŽB se zvýšenými nároky na prostředí tř. C 25/30</t>
  </si>
  <si>
    <t>-2142520883</t>
  </si>
  <si>
    <t>"základová deska" 326,3*0,2</t>
  </si>
  <si>
    <t>"podkladní beton" 351,2*0,1</t>
  </si>
  <si>
    <t>16</t>
  </si>
  <si>
    <t>273351121</t>
  </si>
  <si>
    <t>Zřízení bednění základových desek</t>
  </si>
  <si>
    <t>446765867</t>
  </si>
  <si>
    <t>"základová deska" 103,8*0,2</t>
  </si>
  <si>
    <t>"podkladní beton" 105,85*0,1</t>
  </si>
  <si>
    <t>17</t>
  </si>
  <si>
    <t>273351122</t>
  </si>
  <si>
    <t>Odstranění bednění základových desek</t>
  </si>
  <si>
    <t>1937969125</t>
  </si>
  <si>
    <t>18</t>
  </si>
  <si>
    <t>273361821</t>
  </si>
  <si>
    <t>Výztuž základových desek betonářskou ocelí 10 505 (R)</t>
  </si>
  <si>
    <t>-815860218</t>
  </si>
  <si>
    <t>100,38*0,145</t>
  </si>
  <si>
    <t>19</t>
  </si>
  <si>
    <t>274313811</t>
  </si>
  <si>
    <t>Základové pásy z betonu tř. C 25/30</t>
  </si>
  <si>
    <t>-1819757017</t>
  </si>
  <si>
    <t>11,925*0,8*0,7+9,95*1,1*0,7+3,45*1*0,7+5,6*1*0,7</t>
  </si>
  <si>
    <t>27*1,3*0,7+1,505*0,8*0,7+2,23*1,55*0,7+1,595*0,8*0,7+4,105*0,8*0,7+2,77*1*0,7</t>
  </si>
  <si>
    <t>20</t>
  </si>
  <si>
    <t>274322511</t>
  </si>
  <si>
    <t>Základové pasy ze ŽB se zvýšenými nároky na prostředí tř. C 25/30</t>
  </si>
  <si>
    <t>2036073677</t>
  </si>
  <si>
    <t>"ZP1"9,57*1,6*0,7</t>
  </si>
  <si>
    <t>"ZP2" 3,5*2,6*0,7</t>
  </si>
  <si>
    <t>"ZP3" 4,9*1,7*0,7</t>
  </si>
  <si>
    <t>"ZP4" 24*0,8*0,45+24*0,25*0,25</t>
  </si>
  <si>
    <t>"ZP5" 1,5*0,8*0,45</t>
  </si>
  <si>
    <t>"ZP6" 7,47*2*0,7</t>
  </si>
  <si>
    <t>"ZP7" 8,2*1,2*0,45+8,2*0,25*0,25</t>
  </si>
  <si>
    <t>"ZP8" 18,77*0,8*0,7</t>
  </si>
  <si>
    <t>"ZP9" 2,95*1*0,7</t>
  </si>
  <si>
    <t>"ZP10" 2,37*1*0,45+2,37*0,25*0,25</t>
  </si>
  <si>
    <t>"ZP11" 2,2*1*0,7</t>
  </si>
  <si>
    <t>"základové trámy ZT1" (2,1*0,45+0,825*0,565*2)*0,24*3</t>
  </si>
  <si>
    <t>"základové trámy ZT2" (0,575+2,1+4,2+2,1+0,675)*0,45*0,24</t>
  </si>
  <si>
    <t>"základové trámy ZT3" (2,1*0,45+0,825*0,565+0,825*0,665)*0,24</t>
  </si>
  <si>
    <t>274351121</t>
  </si>
  <si>
    <t>Zřízení bednění základových pasů rovného</t>
  </si>
  <si>
    <t>-1777983413</t>
  </si>
  <si>
    <t>"ZP1"9,57*0,7*2</t>
  </si>
  <si>
    <t>"ZP2" 3,5*0,7*2</t>
  </si>
  <si>
    <t>"ZP3" 4,9*0,7*2</t>
  </si>
  <si>
    <t>"ZP4" 24*0,45*2+24*0,25*2</t>
  </si>
  <si>
    <t>"ZP5" 1,5*0,45*2</t>
  </si>
  <si>
    <t>"ZP6" 7,47*0,7*2</t>
  </si>
  <si>
    <t>"ZP7" 8,2*0,45*2+8,2*0,25*2</t>
  </si>
  <si>
    <t>"ZP8" 18,77*0,7*2</t>
  </si>
  <si>
    <t>"ZP9" 2,95*0,7*2</t>
  </si>
  <si>
    <t>"ZP10" 2,37*0,45*2+2,37*0,25*2</t>
  </si>
  <si>
    <t>"ZP11" 2,2*0,7*2</t>
  </si>
  <si>
    <t>"základové trámy ZT1" (2,1+0,565*2+0,825+0,375)*2*0,24*3</t>
  </si>
  <si>
    <t>"základové trámy ZT2" (0,575+2,1+4,2+2,1+0,675+0,45)*2*0,24</t>
  </si>
  <si>
    <t>"základové trámy ZT3" (2,1+0,656+0,665+0,375)*2*0,24</t>
  </si>
  <si>
    <t xml:space="preserve">"z prostého betonu" </t>
  </si>
  <si>
    <t>11,925*0,7*2+9,95*0,7*2+3,45*0,7*2+5,6*0,7*2</t>
  </si>
  <si>
    <t>27*0,7*2+1,505*0,7*2+2,23*0,7*2+1,595*0,7*2+4,105*0,7*2+2,77*0,7*2</t>
  </si>
  <si>
    <t>22</t>
  </si>
  <si>
    <t>274351122</t>
  </si>
  <si>
    <t>Odstranění bednění základových pasů rovného</t>
  </si>
  <si>
    <t>-1623231390</t>
  </si>
  <si>
    <t>23</t>
  </si>
  <si>
    <t>274361821</t>
  </si>
  <si>
    <t>Výztuž základových pasů betonářskou ocelí 10 505 (R)</t>
  </si>
  <si>
    <t>-485375534</t>
  </si>
  <si>
    <t>"základové trámy"( 1,352+1,042+0,47)*0,23</t>
  </si>
  <si>
    <t>Svislé a kompletní konstrukce</t>
  </si>
  <si>
    <t>24</t>
  </si>
  <si>
    <t>310238211</t>
  </si>
  <si>
    <t>Zazdívka otvorů pl přes 0,25 do 1 m2 ve zdivu nadzákladovém cihlami pálenými na MVC</t>
  </si>
  <si>
    <t>-509136977</t>
  </si>
  <si>
    <t>"1.PP" 0,88*0,85*0,45*7+0,8*0,85*0,45*5+0,3*0,85*0,45*4</t>
  </si>
  <si>
    <t>"1.NP"0,88*0,81*0,28*5</t>
  </si>
  <si>
    <t>2,49*0,81*0,28</t>
  </si>
  <si>
    <t>25</t>
  </si>
  <si>
    <t>310239211</t>
  </si>
  <si>
    <t>Zazdívka otvorů pl přes 1 do 4 m2 ve zdivu nadzákladovém cihlami pálenými na MVC</t>
  </si>
  <si>
    <t>-698011507</t>
  </si>
  <si>
    <t>"1.PP vytvoření propojení s přístavbou" 1,4*2,2*0,45</t>
  </si>
  <si>
    <t>"1.NP okna"1,25*2,05*0,45*3</t>
  </si>
  <si>
    <t>26</t>
  </si>
  <si>
    <t>311113153</t>
  </si>
  <si>
    <t>Nosná zeď tl přes 200 do 250 mm z hladkých tvárnic ztraceného bednění včetně výplně z betonu tř. C 25/30</t>
  </si>
  <si>
    <t>-2896322</t>
  </si>
  <si>
    <t>"1.PP obvodové stěny"</t>
  </si>
  <si>
    <t>"W01" 8,75*3,55+3,55*4,4</t>
  </si>
  <si>
    <t>"W02" 1,95*4,4+9,15*3,55-2,1*0,7-1,1*2</t>
  </si>
  <si>
    <t>"W03"5,95*3,55</t>
  </si>
  <si>
    <t>"W04" 26,2+3,55+2,5*2,35-2,1*0,7*2-1,4*0,45*2</t>
  </si>
  <si>
    <t>"W05"6,6*2,35</t>
  </si>
  <si>
    <t>27</t>
  </si>
  <si>
    <t>311231116</t>
  </si>
  <si>
    <t>Zdivo nosné z cihel dl 290 mm P7 až 15 na MVC</t>
  </si>
  <si>
    <t>-1303299208</t>
  </si>
  <si>
    <t>"původní 0.50"1,42*3,45*0,3</t>
  </si>
  <si>
    <t>28</t>
  </si>
  <si>
    <t>311234045</t>
  </si>
  <si>
    <t>Zdivo jednovrstvé z cihel děrovaných přes P10 do P15 na maltu M5 tl 250 mm</t>
  </si>
  <si>
    <t>-2047272006</t>
  </si>
  <si>
    <t>"1.PP" (0,25+9,35+19,35)*2,85+3,45*1,65</t>
  </si>
  <si>
    <t>(5,45+4,5)*3,1-1,6*1,97</t>
  </si>
  <si>
    <t>5,06*3,1+1,5*1,95+(2,75+1,25)*3,1-0,8*1,7</t>
  </si>
  <si>
    <t>"nenosné"5,45*2,85</t>
  </si>
  <si>
    <t>"1.NP" (3,95+1,7)*2,53</t>
  </si>
  <si>
    <t>(8,9+5,95+11,7+2,12+4,75+0,2+3,05)*3,38</t>
  </si>
  <si>
    <t>-(2,05*0,9+2,05*0,9)</t>
  </si>
  <si>
    <t>(4,75+2,75)*3,38+3,15</t>
  </si>
  <si>
    <t>(2,25+6,25+4,26)*4,53-1,4*2,2</t>
  </si>
  <si>
    <t>"nenosné"2,75*3,38</t>
  </si>
  <si>
    <t>29</t>
  </si>
  <si>
    <t>311234051</t>
  </si>
  <si>
    <t>Zdivo jednovrstvé z cihel děrovaných do P10 na maltu M5 tl 300 mm</t>
  </si>
  <si>
    <t>1614476280</t>
  </si>
  <si>
    <t>"1.PP"5,45*3,1-1,6*1,97+9,1*3,1</t>
  </si>
  <si>
    <t>"1.PP původní 0.49 a 0.50" 1,5*2,7+0,15*2,7</t>
  </si>
  <si>
    <t>"1.NP původní 1.48" (0,5*2+1)*3,4</t>
  </si>
  <si>
    <t>30</t>
  </si>
  <si>
    <t>311236131</t>
  </si>
  <si>
    <t>Zdivo jednovrstvé zvukově izolační na cementovou maltu M10 z cihel děrovaných pře P15 do P20 tl 250 mm</t>
  </si>
  <si>
    <t>-840099860</t>
  </si>
  <si>
    <t>"1.NP"23,05*4,53-1,5*2,0</t>
  </si>
  <si>
    <t>31</t>
  </si>
  <si>
    <t>311361821</t>
  </si>
  <si>
    <t>Výztuž nosných zdí betonářskou ocelí 10 505</t>
  </si>
  <si>
    <t>1011036935</t>
  </si>
  <si>
    <t>"W1-W5" 152,134*0,25*0,135</t>
  </si>
  <si>
    <t>32</t>
  </si>
  <si>
    <t>317168058</t>
  </si>
  <si>
    <t>Překlad keramický vysoký v 238 mm dl 2750 mm</t>
  </si>
  <si>
    <t>1139497533</t>
  </si>
  <si>
    <t>"KP"3*2</t>
  </si>
  <si>
    <t>33</t>
  </si>
  <si>
    <t>330321410</t>
  </si>
  <si>
    <t>Sloupy nebo pilíře ze ŽB tř. C 25/30 bez výztuže</t>
  </si>
  <si>
    <t>2045201790</t>
  </si>
  <si>
    <t>"S01"(0,2+2,75+0,35+0,25)*0,45*0,45</t>
  </si>
  <si>
    <t>"S02"(0,2+3,1+0,25)*0,45*0,45</t>
  </si>
  <si>
    <t>34</t>
  </si>
  <si>
    <t>331351125</t>
  </si>
  <si>
    <t>Zřízení bednění čtyřúhelníkových sloupů v do 4 m průřezu přes 0,16 do 0,36 m2</t>
  </si>
  <si>
    <t>-1527493321</t>
  </si>
  <si>
    <t>"S01"(0,2+2,75+0,35+0,25)*0,45*4</t>
  </si>
  <si>
    <t>"S02"(0,2+3,1+0,25)*0,45*4</t>
  </si>
  <si>
    <t>35</t>
  </si>
  <si>
    <t>331361821</t>
  </si>
  <si>
    <t>Výztuž sloupů hranatých betonářskou ocelí 10 505</t>
  </si>
  <si>
    <t>-583004750</t>
  </si>
  <si>
    <t>1,438*0,1</t>
  </si>
  <si>
    <t>36</t>
  </si>
  <si>
    <t>3399411121R</t>
  </si>
  <si>
    <t xml:space="preserve">Sloup z tr.obd 150/100/8 </t>
  </si>
  <si>
    <t>622072877</t>
  </si>
  <si>
    <t>"OS11" 7</t>
  </si>
  <si>
    <t>37</t>
  </si>
  <si>
    <t>R</t>
  </si>
  <si>
    <t>340A2302</t>
  </si>
  <si>
    <t>Přizdívka izolační a ochranná tl 140 mm z cihel plných</t>
  </si>
  <si>
    <t>396220896</t>
  </si>
  <si>
    <t>"1.NP přístavba 1.56"3,15*3,38</t>
  </si>
  <si>
    <t>"1.NP přístavba 1.47 a 1.60" 0,975*1,2+0,9*1,2</t>
  </si>
  <si>
    <t>38</t>
  </si>
  <si>
    <t>341321410</t>
  </si>
  <si>
    <t>Stěny nosné ze ŽB tř. C 25/30</t>
  </si>
  <si>
    <t>-390624470</t>
  </si>
  <si>
    <t>"boční stěna schodiště SCH4" 5,8*0,2*0,6</t>
  </si>
  <si>
    <t>39</t>
  </si>
  <si>
    <t>341351311</t>
  </si>
  <si>
    <t>Zřízení jednostranného bednění nosných stěn</t>
  </si>
  <si>
    <t>531151556</t>
  </si>
  <si>
    <t>"bořní stěna schodiště SCH4" (5,8+0,2)*0,6</t>
  </si>
  <si>
    <t>40</t>
  </si>
  <si>
    <t>341351312</t>
  </si>
  <si>
    <t>Odstranění jednostranného bednění nosných stěn</t>
  </si>
  <si>
    <t>-1352250894</t>
  </si>
  <si>
    <t>41</t>
  </si>
  <si>
    <t>341361821</t>
  </si>
  <si>
    <t>Výztuž stěn betonářskou ocelí 10 505</t>
  </si>
  <si>
    <t>-637183789</t>
  </si>
  <si>
    <t>0,696*0,15</t>
  </si>
  <si>
    <t>42</t>
  </si>
  <si>
    <t>342244111</t>
  </si>
  <si>
    <t>Příčka z cihel děrovaných do P10 na maltu M5 tloušťky 115 mm</t>
  </si>
  <si>
    <t>-674280797</t>
  </si>
  <si>
    <t>"1.NP"(1,6+3,3)*2,53+(2,65+1,98+0,975)*3,28-(0,8*1,79+0,7*1,98)</t>
  </si>
  <si>
    <t>(4,65+2,75+0,75+1+0,75+1+2,15+2,9+3,6+2,75)*3,28-(0,8*1,97*4+0,9*1,97)</t>
  </si>
  <si>
    <t>(4,25+2,65*2+3,4+1,5)*3,28-(0,8*1,97*2+0,7*1,97)+1*4,53</t>
  </si>
  <si>
    <t>"1.NP původní schodiště" (6+0,6)*3,35</t>
  </si>
  <si>
    <t>43</t>
  </si>
  <si>
    <t>342244121</t>
  </si>
  <si>
    <t>Příčka z cihel děrovaných do P10 na maltu M5 tloušťky 140 mm</t>
  </si>
  <si>
    <t>712471679</t>
  </si>
  <si>
    <t>"1.PP" (4,3+9,1+20,64)*3,1-1,8*1,97*2</t>
  </si>
  <si>
    <t>"1.NP"1,5*3,38+2,25*4,43-(0,8*1,97+0,9*1,97)</t>
  </si>
  <si>
    <t>"1.NP původní schodiště" (3+1,54)*3,35</t>
  </si>
  <si>
    <t>44</t>
  </si>
  <si>
    <t>345321515</t>
  </si>
  <si>
    <t>Zídky atikové, parapetní, schodišťové a zábradelní ze ŽB tř. C 25/30</t>
  </si>
  <si>
    <t>-985130533</t>
  </si>
  <si>
    <t>"A11" 63,16*0,24*0,82</t>
  </si>
  <si>
    <t>45</t>
  </si>
  <si>
    <t>345351005</t>
  </si>
  <si>
    <t>Zřízení bednění plnostěnných zídek atikových, parapetních, zábradelních</t>
  </si>
  <si>
    <t>1311192443</t>
  </si>
  <si>
    <t>"A11" 63,16*0,82*2</t>
  </si>
  <si>
    <t>46</t>
  </si>
  <si>
    <t>345351006</t>
  </si>
  <si>
    <t>Odstranění bednění plnostěnných zídek atikových, parapetních, zábradelních</t>
  </si>
  <si>
    <t>1021903607</t>
  </si>
  <si>
    <t>47</t>
  </si>
  <si>
    <t>345361821</t>
  </si>
  <si>
    <t>Výztuž zídek atikových, parapetních, schodišťových a zábradelních betonářskou ocelí 10 505</t>
  </si>
  <si>
    <t>-731353015</t>
  </si>
  <si>
    <t>12,43*0,15</t>
  </si>
  <si>
    <t>Vodorovné konstrukce</t>
  </si>
  <si>
    <t>48</t>
  </si>
  <si>
    <t>411321414</t>
  </si>
  <si>
    <t>Stropy deskové ze ŽB tř. C 25/30</t>
  </si>
  <si>
    <t>1438271678</t>
  </si>
  <si>
    <t>"nad 1.PP"(320,4-"SCH1" 3,28*1,5-"SCH2"3,8*1,51-"SCH3"1,95*1,51-"podesta SCH3"14,7)*0,25</t>
  </si>
  <si>
    <t>"otvory" -(0,67*0,4+1,01*0,6)*0,25</t>
  </si>
  <si>
    <t>"deska podesty SCH3" 14,7*0,2</t>
  </si>
  <si>
    <t>"nad 1.NP" 320,4*0,22</t>
  </si>
  <si>
    <t>49</t>
  </si>
  <si>
    <t>411351011</t>
  </si>
  <si>
    <t>Zřízení bednění stropů deskových tl přes 5 do 25 cm bez podpěrné kce</t>
  </si>
  <si>
    <t>263610362</t>
  </si>
  <si>
    <t>"nad 1.PP"320,4-14,7+103,7*0,25+"SCH1+SCH2+SCH3" (3,28+1,5+3,8+1,51+1,95+1,51)*2*0,25</t>
  </si>
  <si>
    <t>"otvory" (0,67+0,4+1,01+0,6)*2*0,25</t>
  </si>
  <si>
    <t>"deska podesty SCH3" 14,7</t>
  </si>
  <si>
    <t>"nad 1.NP" 320,4+103,5*0,22</t>
  </si>
  <si>
    <t>50</t>
  </si>
  <si>
    <t>411351012</t>
  </si>
  <si>
    <t>Odstranění bednění stropů deskových tl přes 5 do 25 cm bez podpěrné kce</t>
  </si>
  <si>
    <t>-195087059</t>
  </si>
  <si>
    <t>51</t>
  </si>
  <si>
    <t>411354313</t>
  </si>
  <si>
    <t>Zřízení podpěrné konstrukce stropů výšky do 4 m tl přes 15 do 25 cm</t>
  </si>
  <si>
    <t>-1000079674</t>
  </si>
  <si>
    <t>"nad 1.PP"320,4</t>
  </si>
  <si>
    <t>"nad 1.NP" 320,4</t>
  </si>
  <si>
    <t>52</t>
  </si>
  <si>
    <t>411354314</t>
  </si>
  <si>
    <t>Odstranění podpěrné konstrukce stropů výšky do 4 m tl přes 15 do 25 cm</t>
  </si>
  <si>
    <t>-855237866</t>
  </si>
  <si>
    <t>53</t>
  </si>
  <si>
    <t>411361821</t>
  </si>
  <si>
    <t>Výztuž stropů betonářskou ocelí 10 505</t>
  </si>
  <si>
    <t>-220741167</t>
  </si>
  <si>
    <t>"nad 1.PP"(320,4-"SCH1" 3,28*1,5-"SCH2"3,8*1,51-"SCH3"1,95*1,51-"podesta SCH3"14,7)*0,25*0,16</t>
  </si>
  <si>
    <t>"deska podesty SCH3" 14,7*0,2*0,16</t>
  </si>
  <si>
    <t>"nad 1.NP" 320,4*0,22*0,165</t>
  </si>
  <si>
    <t>54</t>
  </si>
  <si>
    <t>413321414</t>
  </si>
  <si>
    <t>Nosníky ze ŽB tř. C 25/30</t>
  </si>
  <si>
    <t>557595003</t>
  </si>
  <si>
    <t>"T01" 1,99*0,3*0,3</t>
  </si>
  <si>
    <t>"T02" 2,25*0,24*0,3</t>
  </si>
  <si>
    <t>"T03" 12,2*0,45*0,6</t>
  </si>
  <si>
    <t>"T04" 1,45*0,3*0,85</t>
  </si>
  <si>
    <t>"T05" 2*0,24*0,25</t>
  </si>
  <si>
    <t>"T06" 1,95*0,2*1,05</t>
  </si>
  <si>
    <t>"T07" 3,55*0,24*1,1</t>
  </si>
  <si>
    <t>"T08" 2,12*0,24*0,5</t>
  </si>
  <si>
    <t>"T11" 8,25*0,24*1,05</t>
  </si>
  <si>
    <t>"T12"5,68*0,24*1,05</t>
  </si>
  <si>
    <t>"T13" 5,45*0,24*1,05</t>
  </si>
  <si>
    <t>"T14"21,44*0,24*1,05</t>
  </si>
  <si>
    <t>55</t>
  </si>
  <si>
    <t>413351121</t>
  </si>
  <si>
    <t>Zřízení bednění nosníků a průvlaků bez podpěrné kce výšky přes 100 cm</t>
  </si>
  <si>
    <t>1815865832</t>
  </si>
  <si>
    <t>"T01" 1,99*(0,05+0,3+0,1)</t>
  </si>
  <si>
    <t>"T02" 2,25*(0,1+0,24+0,05)</t>
  </si>
  <si>
    <t>"T03" 12,2*(0,45+0,35*2)</t>
  </si>
  <si>
    <t>"T04" 1,45*(0,3+0,6*2)</t>
  </si>
  <si>
    <t>"T05" 2*(0,24+0,05*2)</t>
  </si>
  <si>
    <t>"T06" 1,95*(0,2+0,85*2)</t>
  </si>
  <si>
    <t>"T07" 3,55*(0,24+0,9*2)</t>
  </si>
  <si>
    <t>"T08" 2,12*(0,5+0,24+0,25)</t>
  </si>
  <si>
    <t>"T11" 8,25*(0,24+1,05*2)</t>
  </si>
  <si>
    <t>"T12"5,68*(0,24+1,05*2)</t>
  </si>
  <si>
    <t>"T13" 5,45*(0,24+1,05*2)</t>
  </si>
  <si>
    <t>"T14"21,44*(0,24+1,05*2)</t>
  </si>
  <si>
    <t>56</t>
  </si>
  <si>
    <t>413351122</t>
  </si>
  <si>
    <t>Odstranění bednění nosníků a průvlaků bez podpěrné kce výšky přes 100 cm</t>
  </si>
  <si>
    <t>-819790076</t>
  </si>
  <si>
    <t>57</t>
  </si>
  <si>
    <t>413352115</t>
  </si>
  <si>
    <t>Zřízení podpěrné konstrukce nosníků výšky podepření do 4 m pro nosník výšky přes 100 cm</t>
  </si>
  <si>
    <t>-1228062808</t>
  </si>
  <si>
    <t>"T01" 1,99*(0,3)</t>
  </si>
  <si>
    <t>"T02" 2,25*(0,24)</t>
  </si>
  <si>
    <t>"T03" 12,2*(0,45)</t>
  </si>
  <si>
    <t>"T04" 1,45*(0,3)</t>
  </si>
  <si>
    <t>"T05" 2*(0,24)</t>
  </si>
  <si>
    <t>"T06" 1,95*(0,2)</t>
  </si>
  <si>
    <t>"T07" 3,55*(0,24)</t>
  </si>
  <si>
    <t>"T08" 2,12*(0,24)</t>
  </si>
  <si>
    <t>"T11" 8,25*(0,24)</t>
  </si>
  <si>
    <t>"T12"5,68*(0,24)</t>
  </si>
  <si>
    <t>"T13" 5,45*(0,24)</t>
  </si>
  <si>
    <t>"T14"21,44*(0,24)</t>
  </si>
  <si>
    <t>58</t>
  </si>
  <si>
    <t>413352116</t>
  </si>
  <si>
    <t>Odstranění podpěrné konstrukce nosníků výšky podepření do 4 m pro nosník výšky přes 100 cm</t>
  </si>
  <si>
    <t>-1365993699</t>
  </si>
  <si>
    <t>59</t>
  </si>
  <si>
    <t>413361821</t>
  </si>
  <si>
    <t>Výztuž nosníků, volných trámů nebo průvlaků volných trámů betonářskou ocelí 10 505</t>
  </si>
  <si>
    <t>2006957356</t>
  </si>
  <si>
    <t>16,012*0,15</t>
  </si>
  <si>
    <t>60</t>
  </si>
  <si>
    <t>417321515</t>
  </si>
  <si>
    <t>Ztužující pásy a věnce ze ŽB tř. C 25/30</t>
  </si>
  <si>
    <t>-297112207</t>
  </si>
  <si>
    <t>"V01" 6,05*0,24*0,25</t>
  </si>
  <si>
    <t>"V11"19,14*0,24*0,25</t>
  </si>
  <si>
    <t>"V12" 4,73*0,14*0,33</t>
  </si>
  <si>
    <t>61</t>
  </si>
  <si>
    <t>417351115</t>
  </si>
  <si>
    <t>Zřízení bednění ztužujících věnců</t>
  </si>
  <si>
    <t>-219317934</t>
  </si>
  <si>
    <t>"V01" 6,05*0,25*2</t>
  </si>
  <si>
    <t>"V11"19,14*0,25*2</t>
  </si>
  <si>
    <t>"V12" 4,73*0,33*2</t>
  </si>
  <si>
    <t>62</t>
  </si>
  <si>
    <t>417351116</t>
  </si>
  <si>
    <t>Odstranění bednění ztužujících věnců</t>
  </si>
  <si>
    <t>1216749316</t>
  </si>
  <si>
    <t>63</t>
  </si>
  <si>
    <t>417361821</t>
  </si>
  <si>
    <t>Výztuž ztužujících pásů a věnců betonářskou ocelí 10 505</t>
  </si>
  <si>
    <t>-1177698845</t>
  </si>
  <si>
    <t>1,73*0,15</t>
  </si>
  <si>
    <t>64</t>
  </si>
  <si>
    <t>430A0021</t>
  </si>
  <si>
    <t>Venkovní vyrovnávací schodiště ze ŽB tř. C 30/37 přímočaré včetně výztuže, bednění a odbednění- rozšíření stávající podesty a rampy hlavního vstupu</t>
  </si>
  <si>
    <t>-1782312414</t>
  </si>
  <si>
    <t>"původní venkovní schodiště" 19</t>
  </si>
  <si>
    <t>65</t>
  </si>
  <si>
    <t>430321414</t>
  </si>
  <si>
    <t>Schodišťová konstrukce a rampa ze ŽB tř. C 25/30</t>
  </si>
  <si>
    <t>-1077265429</t>
  </si>
  <si>
    <t>"SCHod1 rameno+deska" (3,4+1,2)*1,5*0,15+0,2*1,5*0,28</t>
  </si>
  <si>
    <t>"SCHod2 rameno+deska" (5,1+1,2)*1,51*0,15+0,2*1,51*0,32</t>
  </si>
  <si>
    <t>"SCHod3 rameno" (2,4)*1,51*0,15+0,7*0,5*1,15</t>
  </si>
  <si>
    <t>"SCHod4 rameno+deska" 1,4*5,8*0,15+1,1*5,8*0,25+0,15*0,35*5,8</t>
  </si>
  <si>
    <t>66</t>
  </si>
  <si>
    <t>430361821</t>
  </si>
  <si>
    <t>Výztuž schodišťové konstrukce a rampy betonářskou ocelí 10 505</t>
  </si>
  <si>
    <t>-603893870</t>
  </si>
  <si>
    <t>6,707*0,15</t>
  </si>
  <si>
    <t>67</t>
  </si>
  <si>
    <t>431351121</t>
  </si>
  <si>
    <t>Zřízení bednění podest schodišť a ramp přímočarých v do 4 m</t>
  </si>
  <si>
    <t>-250746722</t>
  </si>
  <si>
    <t>"SCHod1 rameno+deska" (3,4+1,2)*1,5+0,2*1,5*2</t>
  </si>
  <si>
    <t>"SCHschod2 rameno+deska" (5,1+1,2)*1,51+0,2*1,51*2</t>
  </si>
  <si>
    <t>"SCHod3 rameno" (2,4)*1,51+0,5*1,15*2</t>
  </si>
  <si>
    <t>"SCHod4 rameno+deska" 1,4*5,8+1,1*5,8+0,15*5,8*2</t>
  </si>
  <si>
    <t>68</t>
  </si>
  <si>
    <t>431351122</t>
  </si>
  <si>
    <t>Odstranění bednění podest schodišť a ramp přímočarých v do 4 m</t>
  </si>
  <si>
    <t>1180170476</t>
  </si>
  <si>
    <t>69</t>
  </si>
  <si>
    <t>431351128</t>
  </si>
  <si>
    <t>Příplatek ke zřízení bednění podest schodišť za podpěrnou konstrukci přes 4 do 6 m</t>
  </si>
  <si>
    <t>2082656651</t>
  </si>
  <si>
    <t>"SCHod1 rameno+deska" (3,4+1,2)*1,5</t>
  </si>
  <si>
    <t>"SCHod2 rameno+deska" (5,1+1,2)*1,51</t>
  </si>
  <si>
    <t>"SCHod3 rameno" (2,4)*1,51</t>
  </si>
  <si>
    <t>"SCHod4 rameno+deska" 1,4*5,8+1,1*5,8</t>
  </si>
  <si>
    <t>70</t>
  </si>
  <si>
    <t>431351129</t>
  </si>
  <si>
    <t>Příplatek k odstranění bednění podest schodišť za podpěrnou konstrukci přes 4 do 6 m</t>
  </si>
  <si>
    <t>1969569005</t>
  </si>
  <si>
    <t>71</t>
  </si>
  <si>
    <t>434311115</t>
  </si>
  <si>
    <t>Schodišťové stupně dusané na terén z betonu tř. C 20/25 bez potěru</t>
  </si>
  <si>
    <t>-1719699831</t>
  </si>
  <si>
    <t>"SCHod1 rameno+deska" 10*1,5</t>
  </si>
  <si>
    <t>"SCHod2 rameno+deska" 14*1,51</t>
  </si>
  <si>
    <t>"SCHod3 rameno" 7*1,51</t>
  </si>
  <si>
    <t>"SCHod4 rameno+deska" 5*5,8</t>
  </si>
  <si>
    <t>72</t>
  </si>
  <si>
    <t>434351141</t>
  </si>
  <si>
    <t>Zřízení bednění stupňů přímočarých schodišť</t>
  </si>
  <si>
    <t>1683218027</t>
  </si>
  <si>
    <t>"SCHod1 rameno+deska" 10*1,5*(0,32+0,17)</t>
  </si>
  <si>
    <t>"SCHod2 rameno+deska" 14*1,51*(0,32+0,15)</t>
  </si>
  <si>
    <t>"SCHod3 rameno" 7*1,51*(0,28+0,14)</t>
  </si>
  <si>
    <t>"SCHod4 rameno+deska" 5*5,8*(0,3+0,14)</t>
  </si>
  <si>
    <t>73</t>
  </si>
  <si>
    <t>434351141R</t>
  </si>
  <si>
    <t>Příplatek k cenám bednění stupňů za pohledový beton</t>
  </si>
  <si>
    <t>437687054</t>
  </si>
  <si>
    <t>74</t>
  </si>
  <si>
    <t>434351142</t>
  </si>
  <si>
    <t>Odstranění bednění stupňů přímočarých schodišť</t>
  </si>
  <si>
    <t>968208484</t>
  </si>
  <si>
    <t>75</t>
  </si>
  <si>
    <t>434351142R</t>
  </si>
  <si>
    <t>Příplatek k cenám odbednění stupňů za pohledový beton</t>
  </si>
  <si>
    <t>-1177311891</t>
  </si>
  <si>
    <t>Komunikace pozemní</t>
  </si>
  <si>
    <t>76</t>
  </si>
  <si>
    <t>500A1305</t>
  </si>
  <si>
    <t>Chodník ze zámkových betonových dlaždic tl 60mm jednobarevných podklad štěrkodrť tl 150 mm</t>
  </si>
  <si>
    <t>-445118494</t>
  </si>
  <si>
    <t>"nový chodník" 13,4+20,4</t>
  </si>
  <si>
    <t>77</t>
  </si>
  <si>
    <t>500A5011</t>
  </si>
  <si>
    <t>Odvodňovací polymerbetonový žlab pochůzí š 150 mm s krycím roštem</t>
  </si>
  <si>
    <t>271471012</t>
  </si>
  <si>
    <t>Úpravy povrchů, podlahy a osazování výplní</t>
  </si>
  <si>
    <t>78</t>
  </si>
  <si>
    <t>611131121</t>
  </si>
  <si>
    <t>Penetrační disperzní nátěr vnitřních stropů nanášený ručně</t>
  </si>
  <si>
    <t>463961796</t>
  </si>
  <si>
    <t>"přístavba 1.PP" 270,2</t>
  </si>
  <si>
    <t>"původní 1.PP 0.49, 0.50"14,7</t>
  </si>
  <si>
    <t>79</t>
  </si>
  <si>
    <t>611311141</t>
  </si>
  <si>
    <t>Vápenná omítka štuková dvouvrstvá vnitřních stropů rovných nanášená ručně</t>
  </si>
  <si>
    <t>-1925711709</t>
  </si>
  <si>
    <t>80</t>
  </si>
  <si>
    <t>612131121</t>
  </si>
  <si>
    <t>Penetrační disperzní nátěr vnitřních stěn nanášený ručně</t>
  </si>
  <si>
    <t>1869336153</t>
  </si>
  <si>
    <t>"přístavba 1.PP" 725,7</t>
  </si>
  <si>
    <t>"přístavba 1.NP" 736,4</t>
  </si>
  <si>
    <t>"původní 1.PP+1.NP" 252,9</t>
  </si>
  <si>
    <t>81</t>
  </si>
  <si>
    <t>612311121</t>
  </si>
  <si>
    <t>Vápenná omítka hladká jednovrstvá vnitřních stěn nanášená ručně</t>
  </si>
  <si>
    <t>646378028</t>
  </si>
  <si>
    <t>82</t>
  </si>
  <si>
    <t>612311131</t>
  </si>
  <si>
    <t>Potažení vnitřních stěn vápenným štukem tloušťky do 3 mm</t>
  </si>
  <si>
    <t>-294557929</t>
  </si>
  <si>
    <t>"přístavba 1.PP - pod malby" 725,65</t>
  </si>
  <si>
    <t>"přístavba 1.NP - pod malby" 531,9</t>
  </si>
  <si>
    <t>"původní" 241,9</t>
  </si>
  <si>
    <t>83</t>
  </si>
  <si>
    <t>622131121</t>
  </si>
  <si>
    <t>Penetrační nátěr vnějších stěn nanášený ručně</t>
  </si>
  <si>
    <t>-43792538</t>
  </si>
  <si>
    <t>"venkovní sloupy"</t>
  </si>
  <si>
    <t>0,4*4*3,6*4</t>
  </si>
  <si>
    <t>84</t>
  </si>
  <si>
    <t>622142001</t>
  </si>
  <si>
    <t>Potažení vnějších stěn sklovláknitým pletivem vtlačeným do tenkovrstvé hmoty</t>
  </si>
  <si>
    <t>1951204352</t>
  </si>
  <si>
    <t>"SO02"</t>
  </si>
  <si>
    <t>6,55*0,3</t>
  </si>
  <si>
    <t>(0,6+9,6)*0,3+5,7*0,3+28,45*0,3+(3,2+2,2)*0,3</t>
  </si>
  <si>
    <t>85</t>
  </si>
  <si>
    <t>622151021</t>
  </si>
  <si>
    <t>Penetrační nátěr vnějších tenkovrstvých omítek stěn</t>
  </si>
  <si>
    <t>754322485</t>
  </si>
  <si>
    <t>86</t>
  </si>
  <si>
    <t>622211031</t>
  </si>
  <si>
    <t>Montáž kontaktního zateplení vnějších stěn lepením a mechanickým kotvením polystyrénových desek  do betonu a zdiva tl přes 120 do 160 mm</t>
  </si>
  <si>
    <t>1409928693</t>
  </si>
  <si>
    <t>87</t>
  </si>
  <si>
    <t>M</t>
  </si>
  <si>
    <t>28376460</t>
  </si>
  <si>
    <t>deska z polystyrénu XPS, hrana polodrážková a hladký povrch 500kPa tl 160mm</t>
  </si>
  <si>
    <t>-98136643</t>
  </si>
  <si>
    <t>16,89*1,05 'Přepočtené koeficientem množství</t>
  </si>
  <si>
    <t>88</t>
  </si>
  <si>
    <t>6222210311</t>
  </si>
  <si>
    <t>Montáž kontaktního zateplení vnějších stěn lepením a mechanickým kotvením TI z minerální vlny s podélnou orientací do zdiva a betonu tl přes 120 do 160 mm, systém závěsných konzol</t>
  </si>
  <si>
    <t>-1054976683</t>
  </si>
  <si>
    <t>"S03+S04"</t>
  </si>
  <si>
    <t>"JZ"35,6</t>
  </si>
  <si>
    <t>"SZ"66+109,9</t>
  </si>
  <si>
    <t>"SV" 34,5+35</t>
  </si>
  <si>
    <t>89</t>
  </si>
  <si>
    <t>63151521</t>
  </si>
  <si>
    <t>deska tepelně izolační minerální kontaktních fasád podélné vlákno λ=0,036 tl 150mm</t>
  </si>
  <si>
    <t>2011261134</t>
  </si>
  <si>
    <t>281*1,05 'Přepočtené koeficientem množství</t>
  </si>
  <si>
    <t>90</t>
  </si>
  <si>
    <t>622251201</t>
  </si>
  <si>
    <t>Příplatek k cenám kontaktního zateplení vnějších stěn za použití disperzní (organické) armovací hmoty stěrkování</t>
  </si>
  <si>
    <t>916873238</t>
  </si>
  <si>
    <t>91</t>
  </si>
  <si>
    <t>622321131</t>
  </si>
  <si>
    <t>Potažení vnějších stěn vápenocementovým aktivovaným štukem tloušťky do 3 mm</t>
  </si>
  <si>
    <t>-763490115</t>
  </si>
  <si>
    <t>92</t>
  </si>
  <si>
    <t>622511112.WBR.001</t>
  </si>
  <si>
    <t>Tenkovrstvá omítka soklová střednězrnný vnějších stěn</t>
  </si>
  <si>
    <t>-1791006751</t>
  </si>
  <si>
    <t>93</t>
  </si>
  <si>
    <t>623311141</t>
  </si>
  <si>
    <t>Vápenná omítka štuková dvouvrstvá vnějších pilířů nebo sloupů nanášená ručně</t>
  </si>
  <si>
    <t>908865431</t>
  </si>
  <si>
    <t>"sloupy" 0,4*4*3,65*4</t>
  </si>
  <si>
    <t>94</t>
  </si>
  <si>
    <t>631311116</t>
  </si>
  <si>
    <t>Mazanina tl přes 50 do 80 mm z betonu prostého bez zvýšených nároků na prostředí tř. C 25/30</t>
  </si>
  <si>
    <t>1299553530</t>
  </si>
  <si>
    <t>"P01 ochranná tl.50mm 065-069"285,2*0,05</t>
  </si>
  <si>
    <t>"P01 roznášecí tl.60mm 065-069" 285,2*0,06</t>
  </si>
  <si>
    <t>"P02 1.43-1.61 roznášecí tl.50mm" 337,4*0,05</t>
  </si>
  <si>
    <t>95</t>
  </si>
  <si>
    <t>631319011</t>
  </si>
  <si>
    <t>Příplatek k mazanině tl přes 50 do 80 mm za přehlazení povrchu</t>
  </si>
  <si>
    <t>1203040069</t>
  </si>
  <si>
    <t>96</t>
  </si>
  <si>
    <t>632451031</t>
  </si>
  <si>
    <t>Vyrovnávací potěr tl od 10 do 20 mm z MC 15 provedený v ploše</t>
  </si>
  <si>
    <t>554957523</t>
  </si>
  <si>
    <t>"SCH1" 329,2</t>
  </si>
  <si>
    <t>97</t>
  </si>
  <si>
    <t>632481213</t>
  </si>
  <si>
    <t>Separační vrstva z PE fólie</t>
  </si>
  <si>
    <t>-647133392</t>
  </si>
  <si>
    <t>"P01 065-069"285,2</t>
  </si>
  <si>
    <t>"vytažení" 227,1*0,05</t>
  </si>
  <si>
    <t>"P02 1.43-1.61" 337,4</t>
  </si>
  <si>
    <t>"vytažení" 251*0,05</t>
  </si>
  <si>
    <t>98</t>
  </si>
  <si>
    <t>636311121</t>
  </si>
  <si>
    <t>Kladení dlažby z betonových dlaždic 50x50 cm na sucho na terče z umělé hmoty do výšky do 25 mm</t>
  </si>
  <si>
    <t>-1702908477</t>
  </si>
  <si>
    <t>"původní střecha" 4,5+1,5*4</t>
  </si>
  <si>
    <t>99</t>
  </si>
  <si>
    <t>59245620</t>
  </si>
  <si>
    <t>dlažba desková betonová 500x500x60mm přírodní</t>
  </si>
  <si>
    <t>1501492942</t>
  </si>
  <si>
    <t>10,5*1,02 'Přepočtené koeficientem množství</t>
  </si>
  <si>
    <t>100</t>
  </si>
  <si>
    <t>637121111</t>
  </si>
  <si>
    <t>Okapový chodník ze štěrkodrtě 4/8 tl 100 mm s udusáním - skladba</t>
  </si>
  <si>
    <t>367775378</t>
  </si>
  <si>
    <t>"přístavba" (7+11,55-1,5+5,7+29,3+2,7)*0,5</t>
  </si>
  <si>
    <t>101</t>
  </si>
  <si>
    <t>637121112</t>
  </si>
  <si>
    <t>Okapový chodník ze štěrkodrtě 16/32 tl 100 mm s udusáním - skladba</t>
  </si>
  <si>
    <t>-1650663058</t>
  </si>
  <si>
    <t>102</t>
  </si>
  <si>
    <t>637211121</t>
  </si>
  <si>
    <t>Okapový chodník z betonových dlaždic tl 40 mm kladených do písku se zalitím spár MC</t>
  </si>
  <si>
    <t>-255909285</t>
  </si>
  <si>
    <t>103</t>
  </si>
  <si>
    <t>637311131</t>
  </si>
  <si>
    <t>Okapový chodník z betonových záhonových obrubníků lože beton</t>
  </si>
  <si>
    <t>1817062199</t>
  </si>
  <si>
    <t>"přístavba" 7+11,55-1,55+5,7+29,3+2,7</t>
  </si>
  <si>
    <t>Trubní vedení</t>
  </si>
  <si>
    <t>104</t>
  </si>
  <si>
    <t>800A4001R</t>
  </si>
  <si>
    <t>Přeložka stávajícího kabelu TKR AQUA, předpokládaný rozsah dle PD</t>
  </si>
  <si>
    <t>-706989744</t>
  </si>
  <si>
    <t>Ostatní konstrukce a práce, bourání</t>
  </si>
  <si>
    <t>105</t>
  </si>
  <si>
    <t>916231213</t>
  </si>
  <si>
    <t>Osazení chodníkového obrubníku betonového stojatého s boční opěrou do lože z betonu prostého</t>
  </si>
  <si>
    <t>-1324740321</t>
  </si>
  <si>
    <t>8,7+9,2+(2,45+10,7)*2</t>
  </si>
  <si>
    <t>106</t>
  </si>
  <si>
    <t>59217018</t>
  </si>
  <si>
    <t>obrubník betonový chodníkový 1000x80x200mm</t>
  </si>
  <si>
    <t>-1969009765</t>
  </si>
  <si>
    <t>44,2*1,02 'Přepočtené koeficientem množství</t>
  </si>
  <si>
    <t>107</t>
  </si>
  <si>
    <t>941111121</t>
  </si>
  <si>
    <t>Montáž lešení řadového trubkového lehkého s podlahami zatížení do 200 kg/m2 š přes 0,9 do 1,2 m v do 10 m</t>
  </si>
  <si>
    <t>-619118752</t>
  </si>
  <si>
    <t>"přístavba"</t>
  </si>
  <si>
    <t>"SZ"(40,05+1*2)*(6,35-1,9)</t>
  </si>
  <si>
    <t>"SV"(12,4+1)*(6,1-1,9)</t>
  </si>
  <si>
    <t>"JZ"(12,4+1)*(5,7-1,9)</t>
  </si>
  <si>
    <t>108</t>
  </si>
  <si>
    <t>941111221</t>
  </si>
  <si>
    <t>Příplatek k lešení řadovému trubkovému lehkému s podlahami š 1,2 m v 10 m za první a ZKD den použití</t>
  </si>
  <si>
    <t>694780954</t>
  </si>
  <si>
    <t>294,323*90</t>
  </si>
  <si>
    <t>109</t>
  </si>
  <si>
    <t>941111821</t>
  </si>
  <si>
    <t>Demontáž lešení řadového trubkového lehkého s podlahami zatížení do 200 kg/m2 š přes 0,9 do 1,2 m v do 10 m</t>
  </si>
  <si>
    <t>1944891856</t>
  </si>
  <si>
    <t>110</t>
  </si>
  <si>
    <t>944511111</t>
  </si>
  <si>
    <t>Montáž ochranné sítě z textilie z umělých vláken</t>
  </si>
  <si>
    <t>2065842907</t>
  </si>
  <si>
    <t>111</t>
  </si>
  <si>
    <t>944511211</t>
  </si>
  <si>
    <t>Příplatek k ochranné síti za první a ZKD den použití</t>
  </si>
  <si>
    <t>-829574378</t>
  </si>
  <si>
    <t>112</t>
  </si>
  <si>
    <t>944511811</t>
  </si>
  <si>
    <t>Demontáž ochranné sítě z textilie z umělých vláken</t>
  </si>
  <si>
    <t>648139018</t>
  </si>
  <si>
    <t>113</t>
  </si>
  <si>
    <t>946112116</t>
  </si>
  <si>
    <t>Montáž pojízdných věží trubkových/dílcových š do 1,6 m dl do 3,2 m v do 6,6 m</t>
  </si>
  <si>
    <t>-1536674272</t>
  </si>
  <si>
    <t>"místnosti 1.01 a 1.49" 2</t>
  </si>
  <si>
    <t>114</t>
  </si>
  <si>
    <t>946112216</t>
  </si>
  <si>
    <t>Příplatek k pojízdným věžím š do 1,6 m dl do 3,2 m v do 6,6 m za první a ZKD den použití</t>
  </si>
  <si>
    <t>-983229689</t>
  </si>
  <si>
    <t>"místnosti 1.01 a 1.49" 2*30</t>
  </si>
  <si>
    <t>115</t>
  </si>
  <si>
    <t>946112816</t>
  </si>
  <si>
    <t>Demontáž pojízdných věží trubkových/dílcových š do 1,6 m dl do 3,2 m v do 6,6 m</t>
  </si>
  <si>
    <t>1955458131</t>
  </si>
  <si>
    <t>116</t>
  </si>
  <si>
    <t>949101112</t>
  </si>
  <si>
    <t>Lešení pomocné pro objekty pozemních staveb s lešeňovou podlahou v do 3,5 m zatížení do 150 kg/m2</t>
  </si>
  <si>
    <t>-602196423</t>
  </si>
  <si>
    <t>"1.PP"300,9</t>
  </si>
  <si>
    <t>"1.NP"227,5</t>
  </si>
  <si>
    <t>117</t>
  </si>
  <si>
    <t>952901111</t>
  </si>
  <si>
    <t>Vyčištění budov bytové a občanské výstavby při výšce podlaží do 4 m</t>
  </si>
  <si>
    <t>-1277258662</t>
  </si>
  <si>
    <t>"1.PP"399</t>
  </si>
  <si>
    <t>"1.NP"740</t>
  </si>
  <si>
    <t>118</t>
  </si>
  <si>
    <t>953241210</t>
  </si>
  <si>
    <t>Osazení smykových dilatačních trnů D 16 mm pro nižší zatížení nerez nebo pozink s pouzdrem</t>
  </si>
  <si>
    <t>659667409</t>
  </si>
  <si>
    <t>"ST1" 25</t>
  </si>
  <si>
    <t>119</t>
  </si>
  <si>
    <t>54879271</t>
  </si>
  <si>
    <t>trn pro přenos smykové síly u dilatačních spár pro nižší zatížení nerez s nerezovým kombinovaným pouzdrem D 16mm</t>
  </si>
  <si>
    <t>-772439644</t>
  </si>
  <si>
    <t>120</t>
  </si>
  <si>
    <t>953511217.SCW</t>
  </si>
  <si>
    <t>Nosný tepelně-izolační prvek pro přerušení tepelného mostu</t>
  </si>
  <si>
    <t>-1712972180</t>
  </si>
  <si>
    <t>121</t>
  </si>
  <si>
    <t>953943211</t>
  </si>
  <si>
    <t>V1.10 Osazování hasicího přístroje</t>
  </si>
  <si>
    <t>-576271032</t>
  </si>
  <si>
    <t>122</t>
  </si>
  <si>
    <t>44932114</t>
  </si>
  <si>
    <t>přístroj hasicí ruční práškový PG 6 LE</t>
  </si>
  <si>
    <t>-1514981082</t>
  </si>
  <si>
    <t>123</t>
  </si>
  <si>
    <t>953999901</t>
  </si>
  <si>
    <t>Stavební přípomoce profesím</t>
  </si>
  <si>
    <t>kpl</t>
  </si>
  <si>
    <t>1557810385</t>
  </si>
  <si>
    <t>124</t>
  </si>
  <si>
    <t>953999902</t>
  </si>
  <si>
    <t>Dilatace kyvná deska</t>
  </si>
  <si>
    <t>1817329593</t>
  </si>
  <si>
    <t>"napojení přístavby před D1.28"1</t>
  </si>
  <si>
    <t>125</t>
  </si>
  <si>
    <t>962031133</t>
  </si>
  <si>
    <t xml:space="preserve">Bourání příček z cihel pálených na MVC tl do 150 mm </t>
  </si>
  <si>
    <t>-557249812</t>
  </si>
  <si>
    <t>"původní 1.NP"</t>
  </si>
  <si>
    <t>(3,71+1,78+1,1*2)*3,05</t>
  </si>
  <si>
    <t>126</t>
  </si>
  <si>
    <t>962032231</t>
  </si>
  <si>
    <t>Bourání zdiva z cihel pálených nebo vápenopískových na MV nebo MVC přes 1 m3</t>
  </si>
  <si>
    <t>1941571596</t>
  </si>
  <si>
    <t>(5,95*3,3+2,48*3,3)*0,28</t>
  </si>
  <si>
    <t>(9,2+5,07+4,6)*3,4*0,2+3,3*1,2*0,2</t>
  </si>
  <si>
    <t>4,13*3,4*0,22</t>
  </si>
  <si>
    <t>"1.PP 060"5,98*3</t>
  </si>
  <si>
    <t>"1.NP vstup ubourání zídky u venkovního schodiště" 1,7*0,4*3,3</t>
  </si>
  <si>
    <t>127</t>
  </si>
  <si>
    <t>963042819</t>
  </si>
  <si>
    <t>Bourání schodišťových stupňů betonových zhotovených na místě, kompletní kce</t>
  </si>
  <si>
    <t>-2092787254</t>
  </si>
  <si>
    <t>"původní 049, 050"1,57*20</t>
  </si>
  <si>
    <t>128</t>
  </si>
  <si>
    <t>963053935</t>
  </si>
  <si>
    <t>Bourání ŽB schodišťových ramen monolitických zazděných oboustranně</t>
  </si>
  <si>
    <t>1458040251</t>
  </si>
  <si>
    <t>"původní 049, 050"16,2</t>
  </si>
  <si>
    <t>129</t>
  </si>
  <si>
    <t>965046111</t>
  </si>
  <si>
    <t>Broušení stávajících betonových podlah úběr do 3 mm</t>
  </si>
  <si>
    <t>225467301</t>
  </si>
  <si>
    <t>"po odstranění dlažby"</t>
  </si>
  <si>
    <t>"původní-venkovní schodiště a podesta"43</t>
  </si>
  <si>
    <t>"původní 1.PP 055"1</t>
  </si>
  <si>
    <t>"1.NP1.05-1.11"2,9+3,5+9,7+1,5+1,5+16,7+2,4</t>
  </si>
  <si>
    <t>"původní 1.01-1.04" 7,8+92,9+20+189,7</t>
  </si>
  <si>
    <t>130</t>
  </si>
  <si>
    <t>965081333</t>
  </si>
  <si>
    <t>Bourání podlah z dlaždic betonových</t>
  </si>
  <si>
    <t>467196979</t>
  </si>
  <si>
    <t>131</t>
  </si>
  <si>
    <t>966031314</t>
  </si>
  <si>
    <t>Vybourání částí říms z cihel vyložených do 250 mm tl přes 300 mm</t>
  </si>
  <si>
    <t>1157872993</t>
  </si>
  <si>
    <t>"SZ fasáda" 11,45</t>
  </si>
  <si>
    <t>132</t>
  </si>
  <si>
    <t>967031132</t>
  </si>
  <si>
    <t>Přisekání rovných ostění v cihelném zdivu na MV nebo MVC po vybourání zárubní a otvorů</t>
  </si>
  <si>
    <t>389327134</t>
  </si>
  <si>
    <t>"původní 1.PP 050"2,7*0,45*2</t>
  </si>
  <si>
    <t>"původní 1.PP 060" 0,17*3*2</t>
  </si>
  <si>
    <t>"původní 1.NP" 0,2*3,4*2+0,22*3,4+0,15*3,4</t>
  </si>
  <si>
    <t>"1.NP obvodová zeď" 3,3*0,28*2+2*0,28*2</t>
  </si>
  <si>
    <t>"prostupy pod stropem pro VZT" 0,35*0,6*2*2</t>
  </si>
  <si>
    <t>133</t>
  </si>
  <si>
    <t>967031734</t>
  </si>
  <si>
    <t>Přisekání plošné zdiva z cihel pálených na MV nebo MVC tl do 300 mm</t>
  </si>
  <si>
    <t>-1470880474</t>
  </si>
  <si>
    <t>"původní 1.PP rozšíření dveří" 2*0,2</t>
  </si>
  <si>
    <t>134</t>
  </si>
  <si>
    <t>968062374</t>
  </si>
  <si>
    <t>Vybourání dřevěných rámů oken zdvojených včetně křídel pl do 1 m2</t>
  </si>
  <si>
    <t>519731128</t>
  </si>
  <si>
    <t>"1.PP" 0,8*0,85*12</t>
  </si>
  <si>
    <t>"1.NP"0,8*0,85*5</t>
  </si>
  <si>
    <t>135</t>
  </si>
  <si>
    <t>968072356</t>
  </si>
  <si>
    <t>Vybourání kovových rámů oken zdvojených včetně křídel pl do 4 m2</t>
  </si>
  <si>
    <t>441014029</t>
  </si>
  <si>
    <t>"SZ fasáda" 1,25*2,05*3</t>
  </si>
  <si>
    <t>136</t>
  </si>
  <si>
    <t>968072455</t>
  </si>
  <si>
    <t>Vybourání kovových dveřních zárubní pl do 2 m2</t>
  </si>
  <si>
    <t>-34665233</t>
  </si>
  <si>
    <t>"původní 1.PP"0,8*2*2</t>
  </si>
  <si>
    <t>137</t>
  </si>
  <si>
    <t>971033651</t>
  </si>
  <si>
    <t>Vybourání otvorů ve zdivu cihelném pl do 4 m2 na MVC nebo MV tl do 600 mm</t>
  </si>
  <si>
    <t>1694838038</t>
  </si>
  <si>
    <t>"původní 1.PP 050"2,4*2,7*0,45</t>
  </si>
  <si>
    <t>"původní 1.NP SZ fasáda"1,6*2*0,28</t>
  </si>
  <si>
    <t>"prostupy pod stropem pro VZT" 1,28*0,35*0,6*2</t>
  </si>
  <si>
    <t>138</t>
  </si>
  <si>
    <t>975022351</t>
  </si>
  <si>
    <t>Podchycení nadzákladového zdiva tl přes 450 do 600 mm dřevěnou výztuhou v do 3 m dl podchycení přes 3 do 5 m</t>
  </si>
  <si>
    <t>1861049918</t>
  </si>
  <si>
    <t>"při bourání otvorů ve zdivu" 2,4+1*2+(1,6+1*2)*2+(1,28+1*2)*2</t>
  </si>
  <si>
    <t>139</t>
  </si>
  <si>
    <t>977131215</t>
  </si>
  <si>
    <t>Vrty dovrchní příklepovými vrtáky D 16 mm do cihelného zdiva nebo prostého betonu</t>
  </si>
  <si>
    <t>-307736242</t>
  </si>
  <si>
    <t>"původní střecha" 2*0,5</t>
  </si>
  <si>
    <t>140</t>
  </si>
  <si>
    <t>978011191</t>
  </si>
  <si>
    <t>Otlučení (osekání) vnitřní vápenné nebo vápenocementové omítky stropů v rozsahu přes 50 do 100 %</t>
  </si>
  <si>
    <t>-1133383524</t>
  </si>
  <si>
    <t>"původní 1.PP 0.55" 1</t>
  </si>
  <si>
    <t>"původní 1.NP 1.01-1.04 a 1.11" 7,8+92,9+20+189,7+2,4</t>
  </si>
  <si>
    <t>"býv.schodiště"15</t>
  </si>
  <si>
    <t>141</t>
  </si>
  <si>
    <t>978013191</t>
  </si>
  <si>
    <t>Otlučení (osekání) vnitřní vápenné nebo vápenocementové omítky stěn v rozsahu přes 50 do 100 %</t>
  </si>
  <si>
    <t>1370452346</t>
  </si>
  <si>
    <t>"původní 1.PP 049, 050, 055, stěna 0.60"17,7*3,05+3,14*3,05+5,98*3,45</t>
  </si>
  <si>
    <t>"původní 1.NP 1.02, 1.04, 1.07, 1.10"150,2+(4,8+5,07+0,47+0,1)*3,4+"sloupy" (0,52+0,4)*2*3,4*4</t>
  </si>
  <si>
    <t>142</t>
  </si>
  <si>
    <t>978059541</t>
  </si>
  <si>
    <t>Odsekání a odebrání obkladů stěn z vnitřních obkládaček plochy přes 1 m2</t>
  </si>
  <si>
    <t>-187062832</t>
  </si>
  <si>
    <t>"původní 1.PP 055"3,1*2</t>
  </si>
  <si>
    <t>"původní 1.NP 1.05, 1.07, 1.10"(4,8+4,92+0,47+0,1)*2,2</t>
  </si>
  <si>
    <t>143</t>
  </si>
  <si>
    <t>978059641</t>
  </si>
  <si>
    <t>Odsekání a odebrání obkladů stěn z vnějších obkládaček plochy přes 1 m2</t>
  </si>
  <si>
    <t>2104280365</t>
  </si>
  <si>
    <t>"SZ"67,3</t>
  </si>
  <si>
    <t>"JZ"4,5+0,4+0,2</t>
  </si>
  <si>
    <t>"sloupy" 1,4*4*5+12,5</t>
  </si>
  <si>
    <t>"JV"1,9*2+0,4+4,5+6,5+79</t>
  </si>
  <si>
    <t>"SV"3,2+6,4+4,2</t>
  </si>
  <si>
    <t>997</t>
  </si>
  <si>
    <t>Přesun sutě</t>
  </si>
  <si>
    <t>144</t>
  </si>
  <si>
    <t>997013152R</t>
  </si>
  <si>
    <t xml:space="preserve">Vnitrostaveništní doprava suti a vybouraných hmot </t>
  </si>
  <si>
    <t>-1064858677</t>
  </si>
  <si>
    <t>248-5,2</t>
  </si>
  <si>
    <t>145</t>
  </si>
  <si>
    <t>997013501</t>
  </si>
  <si>
    <t>Odvoz suti a vybouraných hmot na skládku nebo meziskládku do 1 km se složením</t>
  </si>
  <si>
    <t>675386107</t>
  </si>
  <si>
    <t>146</t>
  </si>
  <si>
    <t>997013509</t>
  </si>
  <si>
    <t>Příplatek k odvozu suti a vybouraných hmot na skládku ZKD 1 km přes 1 km</t>
  </si>
  <si>
    <t>358493829</t>
  </si>
  <si>
    <t>242,8*14</t>
  </si>
  <si>
    <t>147</t>
  </si>
  <si>
    <t>997013831</t>
  </si>
  <si>
    <t>Poplatek za uložení stavebního směsného odpadu na skládce (skládkovné)</t>
  </si>
  <si>
    <t>1149974590</t>
  </si>
  <si>
    <t>998</t>
  </si>
  <si>
    <t>Přesun hmot</t>
  </si>
  <si>
    <t>148</t>
  </si>
  <si>
    <t>998011003</t>
  </si>
  <si>
    <t>Přesun hmot pro budovy zděné v do 24 m</t>
  </si>
  <si>
    <t>80159705</t>
  </si>
  <si>
    <t>2106-290</t>
  </si>
  <si>
    <t>PSV</t>
  </si>
  <si>
    <t>Práce a dodávky PSV</t>
  </si>
  <si>
    <t>711</t>
  </si>
  <si>
    <t>Izolace proti vodě, vlhkosti a plynům</t>
  </si>
  <si>
    <t>149</t>
  </si>
  <si>
    <t>711111001</t>
  </si>
  <si>
    <t>Provedení izolace proti zemní vlhkosti vodorovné za studena nátěrem penetračním</t>
  </si>
  <si>
    <t>-1957231203</t>
  </si>
  <si>
    <t>"P01"328,4</t>
  </si>
  <si>
    <t>"vytažení" 103,9*0,35</t>
  </si>
  <si>
    <t>150</t>
  </si>
  <si>
    <t>11163150</t>
  </si>
  <si>
    <t>lak penetrační asfaltový</t>
  </si>
  <si>
    <t>1695990389</t>
  </si>
  <si>
    <t>364,765*0,00033 'Přepočtené koeficientem množství</t>
  </si>
  <si>
    <t>151</t>
  </si>
  <si>
    <t>711112011</t>
  </si>
  <si>
    <t>Provedení izolace proti zemní vlhkosti svislé za studena suspenzí asfaltovou</t>
  </si>
  <si>
    <t>-506207457</t>
  </si>
  <si>
    <t>"S01"</t>
  </si>
  <si>
    <t>"pod schodištěm"5,8*3,5</t>
  </si>
  <si>
    <t>6,55*2,43</t>
  </si>
  <si>
    <t>"pod vstupem" 1,1*2,1</t>
  </si>
  <si>
    <t>(0,6+9,6)*1,65+5,7*1,65+28,45*1,65+6,9*2,43</t>
  </si>
  <si>
    <t>152</t>
  </si>
  <si>
    <t>11163346</t>
  </si>
  <si>
    <t>suspenze hydroizolační asfaltová</t>
  </si>
  <si>
    <t>-1752664425</t>
  </si>
  <si>
    <t>128,472*0,0011 'Přepočtené koeficientem množství</t>
  </si>
  <si>
    <t>153</t>
  </si>
  <si>
    <t>711113121</t>
  </si>
  <si>
    <t xml:space="preserve">Izolace proti vlhkosti na svislé ploše za studena těsnicím nátěrem </t>
  </si>
  <si>
    <t>-1722781467</t>
  </si>
  <si>
    <t>154</t>
  </si>
  <si>
    <t>711141559</t>
  </si>
  <si>
    <t>Provedení izolace proti zemní vlhkosti pásy přitavením vodorovné NAIP 2x</t>
  </si>
  <si>
    <t>1532968588</t>
  </si>
  <si>
    <t>"P01"328,4*2</t>
  </si>
  <si>
    <t>"vytažení" 103,9*0,35*2</t>
  </si>
  <si>
    <t>155</t>
  </si>
  <si>
    <t>62853003</t>
  </si>
  <si>
    <t xml:space="preserve">pás asfaltový natavitelný modifikovaný SBS </t>
  </si>
  <si>
    <t>1968312232</t>
  </si>
  <si>
    <t>729,53*1,1655 'Přepočtené koeficientem množství</t>
  </si>
  <si>
    <t>156</t>
  </si>
  <si>
    <t>711142559</t>
  </si>
  <si>
    <t xml:space="preserve">Provedení izolace proti zemní vlhkosti pásy přitavením svislé NAIP </t>
  </si>
  <si>
    <t>-1012503044</t>
  </si>
  <si>
    <t>157</t>
  </si>
  <si>
    <t>62855002</t>
  </si>
  <si>
    <t>pás asfaltový natavitelný modifikovaný SBS tl 5,0mm s vložkou z polyesterové rohože a spalitelnou PE fólií nebo jemnozrnným minerálním posypem na horním povrchu</t>
  </si>
  <si>
    <t>2078959807</t>
  </si>
  <si>
    <t>158</t>
  </si>
  <si>
    <t>711161273</t>
  </si>
  <si>
    <t>Provedení izolace proti zemní vlhkosti svislé z nopové fólie</t>
  </si>
  <si>
    <t>-340080888</t>
  </si>
  <si>
    <t>159</t>
  </si>
  <si>
    <t>28323010</t>
  </si>
  <si>
    <t>fólie profilovaná (nopová) drenážní HDPE s výškou nopů 20mm</t>
  </si>
  <si>
    <t>-1857891495</t>
  </si>
  <si>
    <t>128,472*1,221 'Přepočtené koeficientem množství</t>
  </si>
  <si>
    <t>160</t>
  </si>
  <si>
    <t>711491272</t>
  </si>
  <si>
    <t>Provedení doplňků izolace proti vodě na ploše svislé z textilií vrstva ochranná</t>
  </si>
  <si>
    <t>1357712008</t>
  </si>
  <si>
    <t>161</t>
  </si>
  <si>
    <t>69311081</t>
  </si>
  <si>
    <t>geotextilie netkaná separační, ochranná, filtrační, drenážní PES, 300g/m2</t>
  </si>
  <si>
    <t>-1419243146</t>
  </si>
  <si>
    <t>128,472*1,05 'Přepočtené koeficientem množství</t>
  </si>
  <si>
    <t>162</t>
  </si>
  <si>
    <t>2046531982</t>
  </si>
  <si>
    <t>163</t>
  </si>
  <si>
    <t>2140583657</t>
  </si>
  <si>
    <t>164</t>
  </si>
  <si>
    <t>711494002</t>
  </si>
  <si>
    <t>Ukončení textilie nebo izolace na svislé stěně</t>
  </si>
  <si>
    <t>72558055</t>
  </si>
  <si>
    <t>"pod schodištěm"5,8</t>
  </si>
  <si>
    <t>6,55</t>
  </si>
  <si>
    <t>"pod vstupem" 1,1</t>
  </si>
  <si>
    <t>(0,6+9,6)+5,7+28,45+6,9</t>
  </si>
  <si>
    <t>165</t>
  </si>
  <si>
    <t>55344004</t>
  </si>
  <si>
    <t>lišta stěnová vyhnutá z poplastovaného plechu (PVC-P) rš 70mm</t>
  </si>
  <si>
    <t>305245045</t>
  </si>
  <si>
    <t>64,7*1,08 'Přepočtené koeficientem množství</t>
  </si>
  <si>
    <t>166</t>
  </si>
  <si>
    <t>998711202</t>
  </si>
  <si>
    <t>Přesun hmot procentní pro izolace proti vodě, vlhkosti a plynům v objektech v přes 6 do 12 m</t>
  </si>
  <si>
    <t>%</t>
  </si>
  <si>
    <t>902671942</t>
  </si>
  <si>
    <t>712</t>
  </si>
  <si>
    <t>Povlakové krytiny</t>
  </si>
  <si>
    <t>167</t>
  </si>
  <si>
    <t>712341559</t>
  </si>
  <si>
    <t>Provedení povlakové krytiny střech do 10° pásy NAIP přitavením v plné ploše</t>
  </si>
  <si>
    <t>-1911431653</t>
  </si>
  <si>
    <t>"SCH1" 329,2+"vytažení" 39,55*(0,88+0,2)+(103,5-39,55)*(0,88+0,2)</t>
  </si>
  <si>
    <t>168</t>
  </si>
  <si>
    <t>62855001</t>
  </si>
  <si>
    <t>pás asfaltový natavitelný modifikovaný SBS tl 4,0mm s vložkou z polyesterové rohože a spalitelnou PE fólií nebo jemnozrnný minerálním posypem na horním povrchu</t>
  </si>
  <si>
    <t>1966477958</t>
  </si>
  <si>
    <t>440,98*1,15 'Přepočtené koeficientem množství</t>
  </si>
  <si>
    <t>169</t>
  </si>
  <si>
    <t>712363001</t>
  </si>
  <si>
    <t>Provedení povlakové krytiny střech do 10° fólií PVC-P rozvinutím a natažením v ploše, mech.kotvené</t>
  </si>
  <si>
    <t>1203748335</t>
  </si>
  <si>
    <t>"SCH1" 329,2+"vytažení" 103,5*(0,3+0,3)</t>
  </si>
  <si>
    <t>170</t>
  </si>
  <si>
    <t>28322000</t>
  </si>
  <si>
    <t>fólie hydroizolační střešní PVC-P tl 2,0mm šedá</t>
  </si>
  <si>
    <t>-1060390962</t>
  </si>
  <si>
    <t>391,3*1,166 'Přepočtené koeficientem množství</t>
  </si>
  <si>
    <t>171</t>
  </si>
  <si>
    <t>712771101</t>
  </si>
  <si>
    <t>Provedení ochranné vrstvy z textilií nebo rohoží volně s přesahem vegetační střechy sklon do 5°</t>
  </si>
  <si>
    <t>425193714</t>
  </si>
  <si>
    <t>172</t>
  </si>
  <si>
    <t>69334002</t>
  </si>
  <si>
    <t>textilie ochranná vegetačních střech 300g/m2</t>
  </si>
  <si>
    <t>665872001</t>
  </si>
  <si>
    <t>391,3*1,05 'Přepočtené koeficientem množství</t>
  </si>
  <si>
    <t>173</t>
  </si>
  <si>
    <t>712771271</t>
  </si>
  <si>
    <t>Provedení filtrační vrstvy vegetační střechy z textilií sklon do 5°</t>
  </si>
  <si>
    <t>413326071</t>
  </si>
  <si>
    <t>174</t>
  </si>
  <si>
    <t>69334310</t>
  </si>
  <si>
    <t>geotextilie netkaná separační, ochranná, filtrační, drenážní 110g/m2</t>
  </si>
  <si>
    <t>1674276104</t>
  </si>
  <si>
    <t>391,3*1,1 'Přepočtené koeficientem množství</t>
  </si>
  <si>
    <t>175</t>
  </si>
  <si>
    <t>712771331</t>
  </si>
  <si>
    <t>Provedení hydroakumulační vrstvy z nopových fólií na sraz vegetační střechy sklon do 5°</t>
  </si>
  <si>
    <t>-1465779571</t>
  </si>
  <si>
    <t>176</t>
  </si>
  <si>
    <t>69334321</t>
  </si>
  <si>
    <t>fólie profilovaná (nopová) perforovaná HDPE s hydroakumulační a drenážní funkcí do vegetačních střech s výškou nopů 25mm</t>
  </si>
  <si>
    <t>1370665151</t>
  </si>
  <si>
    <t>177</t>
  </si>
  <si>
    <t>712771401</t>
  </si>
  <si>
    <t>Provedení vegetační vrstvy ze substrátu tloušťky do 100 mm vegetační střechy sklon do 5°</t>
  </si>
  <si>
    <t>-880092746</t>
  </si>
  <si>
    <t>"SCH1" 329,2-103,5*0,15</t>
  </si>
  <si>
    <t>178</t>
  </si>
  <si>
    <t>OPG.20656</t>
  </si>
  <si>
    <t>substrát pro pro vegetační ploché střechy extenzivní  tl.30-50mm</t>
  </si>
  <si>
    <t>-1855409404</t>
  </si>
  <si>
    <t>313,675*0,06</t>
  </si>
  <si>
    <t>179</t>
  </si>
  <si>
    <t>712771521</t>
  </si>
  <si>
    <t>Položení vegetační nebo trávníkové rohože vegetační střechy sklon do 5°</t>
  </si>
  <si>
    <t>172053517</t>
  </si>
  <si>
    <t>180</t>
  </si>
  <si>
    <t>69334504</t>
  </si>
  <si>
    <t>koberec rozchodníkový vegetačních střech</t>
  </si>
  <si>
    <t>-1005918710</t>
  </si>
  <si>
    <t>181</t>
  </si>
  <si>
    <t>712771601</t>
  </si>
  <si>
    <t>Provedení ochranných pásů z praného říčního kameniva šířky do 500 mm</t>
  </si>
  <si>
    <t>-1978030676</t>
  </si>
  <si>
    <t>"SCH1"49,2*0,15</t>
  </si>
  <si>
    <t>182</t>
  </si>
  <si>
    <t>58337401</t>
  </si>
  <si>
    <t>kamenivo dekorační (kačírek) frakce 8/16</t>
  </si>
  <si>
    <t>1275523131</t>
  </si>
  <si>
    <t>183</t>
  </si>
  <si>
    <t>712771613</t>
  </si>
  <si>
    <t>Osazení ochranné kačírkové lišty navařením na hydroizolaci</t>
  </si>
  <si>
    <t>-845575127</t>
  </si>
  <si>
    <t>"SCH1"96</t>
  </si>
  <si>
    <t>184</t>
  </si>
  <si>
    <t>69334040</t>
  </si>
  <si>
    <t>lišta kačírková  Al</t>
  </si>
  <si>
    <t>245015260</t>
  </si>
  <si>
    <t>96*1,02 'Přepočtené koeficientem množství</t>
  </si>
  <si>
    <t>185</t>
  </si>
  <si>
    <t>998712202</t>
  </si>
  <si>
    <t>Přesun hmot procentní pro krytiny povlakové v objektech v do 12 m</t>
  </si>
  <si>
    <t>-1952803202</t>
  </si>
  <si>
    <t>713</t>
  </si>
  <si>
    <t>Izolace tepelné</t>
  </si>
  <si>
    <t>186</t>
  </si>
  <si>
    <t>713121111</t>
  </si>
  <si>
    <t>Montáž izolace tepelné podlah volně kladenými rohožemi, pásy, dílci, deskami 1 vrstva</t>
  </si>
  <si>
    <t>238467825</t>
  </si>
  <si>
    <t>"P01 tl.120mm 065-069"285,2</t>
  </si>
  <si>
    <t>187</t>
  </si>
  <si>
    <t>28372312</t>
  </si>
  <si>
    <t>deska EPS 100 pro konstrukce s běžným zatížením λ=0,037 tl 120mm</t>
  </si>
  <si>
    <t>1390163901</t>
  </si>
  <si>
    <t>285,2*1,02 'Přepočtené koeficientem množství</t>
  </si>
  <si>
    <t>188</t>
  </si>
  <si>
    <t>713131141</t>
  </si>
  <si>
    <t>Montáž izolace tepelné stěn a základů lepením celoplošně rohoží, pásů, dílců, desek</t>
  </si>
  <si>
    <t>-1705749041</t>
  </si>
  <si>
    <t>189</t>
  </si>
  <si>
    <t>28376459</t>
  </si>
  <si>
    <t>deska z polystyrénu XPS, hrana polodrážková a hladký povrch 500kPa tl 140mm</t>
  </si>
  <si>
    <t>-1969962496</t>
  </si>
  <si>
    <t>190</t>
  </si>
  <si>
    <t>713141151</t>
  </si>
  <si>
    <t>Montáž izolace tepelné střech plochých kladené volně 1 vrstva rohoží, pásů, dílců, desek</t>
  </si>
  <si>
    <t>2080319180</t>
  </si>
  <si>
    <t>"vytažení" 103,9*0,15</t>
  </si>
  <si>
    <t>191</t>
  </si>
  <si>
    <t>28376425</t>
  </si>
  <si>
    <t>deska z polystyrénu XPS, hrana polodrážková a hladký povrch 300kPA tl 160mm</t>
  </si>
  <si>
    <t>306174846</t>
  </si>
  <si>
    <t>344,785*1,02 'Přepočtené koeficientem množství</t>
  </si>
  <si>
    <t>192</t>
  </si>
  <si>
    <t>713141311</t>
  </si>
  <si>
    <t>Montáž izolace tepelné střech plochých kladené volně, spádová vrstva</t>
  </si>
  <si>
    <t>1900027914</t>
  </si>
  <si>
    <t>"přetažení atiky" 103,5*(0,15+0,45)</t>
  </si>
  <si>
    <t>193</t>
  </si>
  <si>
    <t>28376141</t>
  </si>
  <si>
    <t>klín izolační z pěnového polystyrenu EPS 100 spád do 5%</t>
  </si>
  <si>
    <t>812777424</t>
  </si>
  <si>
    <t>329,2*(0,3+0,08)/2</t>
  </si>
  <si>
    <t>"přetažení atiky" 103,5*(0,15+0,45)*0,15</t>
  </si>
  <si>
    <t>194</t>
  </si>
  <si>
    <t>713191132</t>
  </si>
  <si>
    <t>Montáž izolace tepelné podlah, stropů vrchem nebo střech překrytí separační fólií z PE</t>
  </si>
  <si>
    <t>1314379562</t>
  </si>
  <si>
    <t>195</t>
  </si>
  <si>
    <t>28343122</t>
  </si>
  <si>
    <t>rohož separační ze skelných vláken 120g/m2 pod hydroizolační fólie</t>
  </si>
  <si>
    <t>1970425790</t>
  </si>
  <si>
    <t>391,3*1,1655 'Přepočtené koeficientem množství</t>
  </si>
  <si>
    <t>196</t>
  </si>
  <si>
    <t>998713202</t>
  </si>
  <si>
    <t>Přesun hmot procentní pro izolace tepelné v objektech v do 12 m</t>
  </si>
  <si>
    <t>-631987010</t>
  </si>
  <si>
    <t>714</t>
  </si>
  <si>
    <t>Akustická a protiotřesová opatření</t>
  </si>
  <si>
    <t>197</t>
  </si>
  <si>
    <t>714183002</t>
  </si>
  <si>
    <t>Montáž pohltivých desek na sraz volně stropů a stěn</t>
  </si>
  <si>
    <t>-135737794</t>
  </si>
  <si>
    <t>"P02 1.43-1.61 podlaha 1.NP"337,4</t>
  </si>
  <si>
    <t>198</t>
  </si>
  <si>
    <t>28372302</t>
  </si>
  <si>
    <t>deska EPS 100 pro konstrukce s běžným zatížením λ=0,037 tl 30mm</t>
  </si>
  <si>
    <t>1416058874</t>
  </si>
  <si>
    <t>337,4*1,02 'Přepočtené koeficientem množství</t>
  </si>
  <si>
    <t>199</t>
  </si>
  <si>
    <t>998714202</t>
  </si>
  <si>
    <t>Přesun hmot procentní pro akustická a protiotřesová opatření v objektech v do 12 m</t>
  </si>
  <si>
    <t>-869073932</t>
  </si>
  <si>
    <t>721</t>
  </si>
  <si>
    <t xml:space="preserve">Zdravotechnika </t>
  </si>
  <si>
    <t>200</t>
  </si>
  <si>
    <t>721100000</t>
  </si>
  <si>
    <t>ZTI (vnitřní kanalizace, vodovod, plynovod, zařizovací předměty) (viz.samostatný rozpočet)</t>
  </si>
  <si>
    <t>soubor</t>
  </si>
  <si>
    <t>315764243</t>
  </si>
  <si>
    <t>725</t>
  </si>
  <si>
    <t>Zdravotechnika - zařizovací předměty</t>
  </si>
  <si>
    <t>201</t>
  </si>
  <si>
    <t>725110811</t>
  </si>
  <si>
    <t>Demontáž klozetů splachovací s nádrží</t>
  </si>
  <si>
    <t>228807949</t>
  </si>
  <si>
    <t>202</t>
  </si>
  <si>
    <t>725122817</t>
  </si>
  <si>
    <t>Demontáž pisoárových stání bez nádrže a jedním záchodkem</t>
  </si>
  <si>
    <t>-1124355915</t>
  </si>
  <si>
    <t>203</t>
  </si>
  <si>
    <t>725210821</t>
  </si>
  <si>
    <t>Demontáž umyvadel , baterií</t>
  </si>
  <si>
    <t>-43833384</t>
  </si>
  <si>
    <t>204</t>
  </si>
  <si>
    <t>725991120R</t>
  </si>
  <si>
    <t>2118754480</t>
  </si>
  <si>
    <t>205</t>
  </si>
  <si>
    <t>725991121R</t>
  </si>
  <si>
    <t>434155405</t>
  </si>
  <si>
    <t>206</t>
  </si>
  <si>
    <t>998725202</t>
  </si>
  <si>
    <t>Přesun hmot procentní pro zařizovací předměty v objektech v přes 6 do 12 m</t>
  </si>
  <si>
    <t>-106606959</t>
  </si>
  <si>
    <t>731</t>
  </si>
  <si>
    <t>Ústřední vytápění - kotelny</t>
  </si>
  <si>
    <t>207</t>
  </si>
  <si>
    <t>7311</t>
  </si>
  <si>
    <t>Ústřední vytápění (viz.samostatný rozpočet)</t>
  </si>
  <si>
    <t>-1941361969</t>
  </si>
  <si>
    <t>763</t>
  </si>
  <si>
    <t>Konstrukce suché výstavby</t>
  </si>
  <si>
    <t>208</t>
  </si>
  <si>
    <t>763131411</t>
  </si>
  <si>
    <t>SDK podhled desky 1xA 12,5 bez TI dvouvrstvá spodní kce profil CD+UD</t>
  </si>
  <si>
    <t>-2069063898</t>
  </si>
  <si>
    <t>"typ 1 1.45, 1.46, 1.50, 1.57, 1.58, 1.59, 1.61" 53,5</t>
  </si>
  <si>
    <t>"1.04+1.44+1.49" (250,3+48,7+128,1)-(186,5+29,2+100,3)</t>
  </si>
  <si>
    <t>209</t>
  </si>
  <si>
    <t>763131431</t>
  </si>
  <si>
    <t>SDK podhled deska 1xDF 12,5 bez izolace dvouvrstvá spodní kce profil CD+UD REI do 90</t>
  </si>
  <si>
    <t>795519360</t>
  </si>
  <si>
    <t>"typ 4 1.48" 36,2</t>
  </si>
  <si>
    <t>210</t>
  </si>
  <si>
    <t>763131451</t>
  </si>
  <si>
    <t>SDK podhled deska 1xH2 12,5 bez izolace dvouvrstvá spodní kce profil CD+UD</t>
  </si>
  <si>
    <t>-340098441</t>
  </si>
  <si>
    <t>"typ 2 1.47, 1.51 - 1.56, 1.60" 65</t>
  </si>
  <si>
    <t>"055"1</t>
  </si>
  <si>
    <t>211</t>
  </si>
  <si>
    <t>763131491</t>
  </si>
  <si>
    <t>SDK podhled deska 1x akustická s izolací dvouvrstvá spodní kce profil CD+UD REI 90 Rw 60 dB</t>
  </si>
  <si>
    <t>986190969</t>
  </si>
  <si>
    <t>"typ 3 - 1.43+1.44+1.49" 100,3+29,2+6,8</t>
  </si>
  <si>
    <t>"1.01+1.04" 9,1*2+186,5</t>
  </si>
  <si>
    <t>212</t>
  </si>
  <si>
    <t>763131714</t>
  </si>
  <si>
    <t>SDK podhled základní penetrační nátěr</t>
  </si>
  <si>
    <t>57169404</t>
  </si>
  <si>
    <t>164,6+36,2+66+341</t>
  </si>
  <si>
    <t>213</t>
  </si>
  <si>
    <t>763164717</t>
  </si>
  <si>
    <t>SDK obklad kcí uzavřeného tvaru š do 0,8 m desky 2xDF 12,5</t>
  </si>
  <si>
    <t>1786169783</t>
  </si>
  <si>
    <t>"1.NP obklad sloupů" (0,2*4)*2,9*7</t>
  </si>
  <si>
    <t>214</t>
  </si>
  <si>
    <t>763411111</t>
  </si>
  <si>
    <t>Sanitární příčky do mokrého prostředí, desky s HPL - laminátem</t>
  </si>
  <si>
    <t>-722067756</t>
  </si>
  <si>
    <t>"T1.10, T1.14. T1.15 1.NP"(3,15*2+1,5*4+3,15+1,5*2)*2-0,7*1,97*9</t>
  </si>
  <si>
    <t>215</t>
  </si>
  <si>
    <t>763411121</t>
  </si>
  <si>
    <t>Dveře sanitárních příček, desky s HPL - laminátem, š do 800 mm, v do 2000 mm</t>
  </si>
  <si>
    <t>495371528</t>
  </si>
  <si>
    <t>"1.NP"9</t>
  </si>
  <si>
    <t>216</t>
  </si>
  <si>
    <t>763411211</t>
  </si>
  <si>
    <t>Dělící přepážky k pisoárům, desky s HPL - laminátem tl 30 mm</t>
  </si>
  <si>
    <t>120089017</t>
  </si>
  <si>
    <t>"T1.11, T1.12. T1.13 1.NP" 0,9*0,5*3</t>
  </si>
  <si>
    <t>217</t>
  </si>
  <si>
    <t>763431802</t>
  </si>
  <si>
    <t>Demontáž minerálního podhledu zavěšeného</t>
  </si>
  <si>
    <t>1801532945</t>
  </si>
  <si>
    <t>"původní 1.NP 1.05-1.10"2,9+3,5+9,7+1,5+1,5+16,7</t>
  </si>
  <si>
    <t>218</t>
  </si>
  <si>
    <t>763711811</t>
  </si>
  <si>
    <t>Demontáž dřevostaveb stěn a příček z panelů bez izolace a omítky tl do 100 mm, vč.dveří</t>
  </si>
  <si>
    <t>-1387524956</t>
  </si>
  <si>
    <t>"původní 1.NP příčky WC" (2,67+1,7*2+3,3+1,65*3)*2</t>
  </si>
  <si>
    <t>219</t>
  </si>
  <si>
    <t>763A1121</t>
  </si>
  <si>
    <t>Obložení stěn palubkam ze sibiřského modřínu profilu 24x68mmi, D+M</t>
  </si>
  <si>
    <t>272634350</t>
  </si>
  <si>
    <t>220</t>
  </si>
  <si>
    <t>763A1122R</t>
  </si>
  <si>
    <t>Obložení stěn panely, D+M</t>
  </si>
  <si>
    <t>-1471260542</t>
  </si>
  <si>
    <t>"míst.1.49"8,275*3,0</t>
  </si>
  <si>
    <t>221</t>
  </si>
  <si>
    <t>763A1151</t>
  </si>
  <si>
    <t>Podkladový rošt pod obložení stěn palubkami ze sibiřského modřínu, vodorovné a svislé latě dřevěné 30x50mm,  D+M</t>
  </si>
  <si>
    <t>316694865</t>
  </si>
  <si>
    <t>222</t>
  </si>
  <si>
    <t>763A1152R</t>
  </si>
  <si>
    <t>Podkladový rošt pod obložení stěn panely, vodorovné a svislé latě dřevěné 30x50mm, D+M</t>
  </si>
  <si>
    <t>1532023055</t>
  </si>
  <si>
    <t>223</t>
  </si>
  <si>
    <t>998763402</t>
  </si>
  <si>
    <t>Přesun hmot procentní pro sádrokartonové konstrukce v objektech v přes 6 do 12 m</t>
  </si>
  <si>
    <t>-820948788</t>
  </si>
  <si>
    <t>764</t>
  </si>
  <si>
    <t>Konstrukce klempířské</t>
  </si>
  <si>
    <t>224</t>
  </si>
  <si>
    <t>764225405</t>
  </si>
  <si>
    <t>Oplechování horních ploch a nadezdívek (atik) bez rohů z Al plechu celoplošně lepené rš 425 mm</t>
  </si>
  <si>
    <t>1712290777</t>
  </si>
  <si>
    <t>"K2.80" 40</t>
  </si>
  <si>
    <t>225</t>
  </si>
  <si>
    <t>764225411</t>
  </si>
  <si>
    <t>Oplechování horních ploch a nadezdívek (atik) bez rohů z Al plechu celoplošně lepené rš přes 800 mm, povrchová úprava</t>
  </si>
  <si>
    <t>-170037881</t>
  </si>
  <si>
    <t>"K2.25" 64,75*0,875</t>
  </si>
  <si>
    <t>226</t>
  </si>
  <si>
    <t>764226448</t>
  </si>
  <si>
    <t>Vnější oplechování oken rovných celoplošně lepené z Al plechu rš 700 mm, povrchová úprava</t>
  </si>
  <si>
    <t>-311181595</t>
  </si>
  <si>
    <t>"K0.29, 0.32, 0.33" 2,1*3</t>
  </si>
  <si>
    <t>227</t>
  </si>
  <si>
    <t>764226451</t>
  </si>
  <si>
    <t>Vnější oplechování oken celoplošně lepené z Al plechu rš 900 mm, povrchová úprava</t>
  </si>
  <si>
    <t>1162578304</t>
  </si>
  <si>
    <t>"K1.01"7,6</t>
  </si>
  <si>
    <t>"K1.03" 21,05</t>
  </si>
  <si>
    <t>228</t>
  </si>
  <si>
    <t>764226451R</t>
  </si>
  <si>
    <t>Vnější oplechování oken celoplošně lepené z Al plechu rš 1200 mm, povrchová úprava</t>
  </si>
  <si>
    <t>-1648478077</t>
  </si>
  <si>
    <t>"K 0.30, 0.31" 1,8*2</t>
  </si>
  <si>
    <t>229</t>
  </si>
  <si>
    <t>764321409</t>
  </si>
  <si>
    <t>Meziokenní panel z Al plechu rš 800 mm, povrchová úprava</t>
  </si>
  <si>
    <t>941754564</t>
  </si>
  <si>
    <t>"K1.02"3,6</t>
  </si>
  <si>
    <t>230</t>
  </si>
  <si>
    <t>998764202</t>
  </si>
  <si>
    <t>Přesun hmot procentní pro konstrukce klempířské v objektech v přes 6 do 12 m</t>
  </si>
  <si>
    <t>-376089935</t>
  </si>
  <si>
    <t>766</t>
  </si>
  <si>
    <t>Konstrukce truhlářské</t>
  </si>
  <si>
    <t>231</t>
  </si>
  <si>
    <t>761A9201</t>
  </si>
  <si>
    <t xml:space="preserve">Parapetní vnitřní deska šířky do 30 cm </t>
  </si>
  <si>
    <t>-844368386</t>
  </si>
  <si>
    <t>"T1.19, 1.20" 0,975*2</t>
  </si>
  <si>
    <t>"T1.21" 2,05</t>
  </si>
  <si>
    <t>"T0.22, 0.23, 0.24, 0.25, 0.26" 2,1*5</t>
  </si>
  <si>
    <t>232</t>
  </si>
  <si>
    <t>766001100</t>
  </si>
  <si>
    <t>D1.06 Dvoukřídlé interiérové 1870/1970, nátěr zárubně, kování, Sm+C</t>
  </si>
  <si>
    <t>534115444</t>
  </si>
  <si>
    <t>233</t>
  </si>
  <si>
    <t>766001200</t>
  </si>
  <si>
    <t>D1.08, 1.11 Dvoukřídlé interiérové 1450/1970, zárubeň, kování, práh</t>
  </si>
  <si>
    <t>613457805</t>
  </si>
  <si>
    <t>234</t>
  </si>
  <si>
    <t>766001220</t>
  </si>
  <si>
    <t>D1.07, 1.12 Stěna a dvoukřídlé interiérové 1450/1970, zárubeň, kování, práh, napojení na EPS, motorický zámek, akust</t>
  </si>
  <si>
    <t>-1460620095</t>
  </si>
  <si>
    <t>235</t>
  </si>
  <si>
    <t>766001300</t>
  </si>
  <si>
    <t>D1.09, 1.10 Stěna a dvoukřídlé interiérové 1450/1970, zárubeň, kování, práh, akust</t>
  </si>
  <si>
    <t>2048896778</t>
  </si>
  <si>
    <t>236</t>
  </si>
  <si>
    <t>766002000</t>
  </si>
  <si>
    <t>D1.13 Dvoukřídlové asymetrické interiérové 1500/2000, zárubeń, kování, práh, EW30DP3+C</t>
  </si>
  <si>
    <t>-823829289</t>
  </si>
  <si>
    <t>237</t>
  </si>
  <si>
    <t>766003000</t>
  </si>
  <si>
    <t>D1.14 Jednokřídlé interiérové 900/1970, zárubeň, kování, práh, EW30DP3+C+Sm</t>
  </si>
  <si>
    <t>-558287743</t>
  </si>
  <si>
    <t>238</t>
  </si>
  <si>
    <t>766004000</t>
  </si>
  <si>
    <t>D1.15 Dvoukřídlé asymetrické interiérové 1300/1970, zárubeň, kování, EW30DP3+C+Sm</t>
  </si>
  <si>
    <t>347664533</t>
  </si>
  <si>
    <t>239</t>
  </si>
  <si>
    <t>766005000</t>
  </si>
  <si>
    <t>D1.16 Dvoukřídlové asymetrické vstupní 1300/1970, zárubeň, kování, práh</t>
  </si>
  <si>
    <t>-1439700503</t>
  </si>
  <si>
    <t>240</t>
  </si>
  <si>
    <t>766006000</t>
  </si>
  <si>
    <t>D1.17, 1.18, 1.20 Jednokřídlé interiérové 800/1970, zárubeň, kování, EI30DP3+C+Sm</t>
  </si>
  <si>
    <t>-738758379</t>
  </si>
  <si>
    <t>241</t>
  </si>
  <si>
    <t>766007000</t>
  </si>
  <si>
    <t>D1.19 1.35 Jednokřídlé interiérové 700/1970, nátěr zárubeň, kování, VZT mřížka</t>
  </si>
  <si>
    <t>472110354</t>
  </si>
  <si>
    <t>242</t>
  </si>
  <si>
    <t>766008000</t>
  </si>
  <si>
    <t>D1.21, 1.22, 1.23, 1.24  Stěna a dvoukřídlé interiérové 1800/2160, zárubeň, kování</t>
  </si>
  <si>
    <t>297287865</t>
  </si>
  <si>
    <t>243</t>
  </si>
  <si>
    <t>766009000</t>
  </si>
  <si>
    <t>D1.25  Automatické dvoukřídlé posuvné interiérové 1500/1970, zárubeň, kování</t>
  </si>
  <si>
    <t>441257710</t>
  </si>
  <si>
    <t>244</t>
  </si>
  <si>
    <t>766010000</t>
  </si>
  <si>
    <t>D1.26 Stěna a jednokřídlé interiérové 1000/1970, zárubeň, kování, EW30DP3+C+Sm</t>
  </si>
  <si>
    <t>1360415955</t>
  </si>
  <si>
    <t>245</t>
  </si>
  <si>
    <t>766011000</t>
  </si>
  <si>
    <t>D1.27 Jednokřídlé interiérové 800/1970, zárubeň, kování, EI30DP3+C</t>
  </si>
  <si>
    <t>-1475426244</t>
  </si>
  <si>
    <t>246</t>
  </si>
  <si>
    <t>766011100</t>
  </si>
  <si>
    <t>D1.28 Dvoukřídlé interiérové prosklené 1800/1970, zárubeň, kování, EW30DP3+C+Sm</t>
  </si>
  <si>
    <t>-1857294875</t>
  </si>
  <si>
    <t>247</t>
  </si>
  <si>
    <t>766011200</t>
  </si>
  <si>
    <t>D1.29, 1.30, 1.32, 1.33 Jednokřídlé interiérové 800/1970, zárubeň, kování, VZT mřížka</t>
  </si>
  <si>
    <t>-298689024</t>
  </si>
  <si>
    <t>248</t>
  </si>
  <si>
    <t>766014000</t>
  </si>
  <si>
    <t>D1.31 Jednokřídlé interiérové 900/1970, zárubeň, kování, VZT mřížka, madlo</t>
  </si>
  <si>
    <t>-1304124296</t>
  </si>
  <si>
    <t>249</t>
  </si>
  <si>
    <t>766015000</t>
  </si>
  <si>
    <t>D1.34 Jednokřídlé interiérové 800/1970, zárubeň, kování</t>
  </si>
  <si>
    <t>-2108994350</t>
  </si>
  <si>
    <t>250</t>
  </si>
  <si>
    <t>766016000</t>
  </si>
  <si>
    <t>D0.36 Jednokřídlé interiérové 800/1970, zárubeň, kování, EW30DP3+C</t>
  </si>
  <si>
    <t>-1156048775</t>
  </si>
  <si>
    <t>251</t>
  </si>
  <si>
    <t>766017000</t>
  </si>
  <si>
    <t>D0.37 Jednokřídlé interiérové 1000/1970, zárubeň, kování, EW30DP3+C</t>
  </si>
  <si>
    <t>866380989</t>
  </si>
  <si>
    <t>252</t>
  </si>
  <si>
    <t>766018000</t>
  </si>
  <si>
    <t>D0.38, 0.39, 0.40 Dvoukřídlé interiérové 1800/1970, zárubeň, kování, EW45DP1</t>
  </si>
  <si>
    <t>-166923196</t>
  </si>
  <si>
    <t>253</t>
  </si>
  <si>
    <t>766019000</t>
  </si>
  <si>
    <t>D0.41 Jednokřídlé interiérové 800/1970, zárubeň, kování</t>
  </si>
  <si>
    <t>-1262400348</t>
  </si>
  <si>
    <t>254</t>
  </si>
  <si>
    <t>766020000</t>
  </si>
  <si>
    <t>D0.42 Jednokřídlé interiérové 1000/1970, zárubeň, kování, práh</t>
  </si>
  <si>
    <t>-224919825</t>
  </si>
  <si>
    <t>255</t>
  </si>
  <si>
    <t>766021000</t>
  </si>
  <si>
    <t>D0.43 Jednokřídlé interiérové 1000/1970, zárubeň, kování</t>
  </si>
  <si>
    <t>-1079005539</t>
  </si>
  <si>
    <t>256</t>
  </si>
  <si>
    <t>766221112R</t>
  </si>
  <si>
    <t>T1.17 D+M Vyrovnávací stupně masivní dřevo, povrchová úprava, 5 stupňů</t>
  </si>
  <si>
    <t>-124064232</t>
  </si>
  <si>
    <t>257</t>
  </si>
  <si>
    <t>766411811</t>
  </si>
  <si>
    <t>Demontáž truhlářského obložení stěn z panelů plochy do 1,5 m2</t>
  </si>
  <si>
    <t>1754906369</t>
  </si>
  <si>
    <t>"původní 1.NP 1.04" 12*3,05</t>
  </si>
  <si>
    <t>258</t>
  </si>
  <si>
    <t>766416242R</t>
  </si>
  <si>
    <t>T1.01 až 1.06 Montáž obložení stěn panely z aglomerovaných desek, rošt</t>
  </si>
  <si>
    <t>1095621867</t>
  </si>
  <si>
    <t>"za kuchyňskou linkou" (0,6+2,4)*0,6</t>
  </si>
  <si>
    <t>"T1.01" 2,06*3</t>
  </si>
  <si>
    <t>"T1.02" 2,17*3*2</t>
  </si>
  <si>
    <t>"T1.03" 4,25*3*2</t>
  </si>
  <si>
    <t>"T1.04" 2.12*3</t>
  </si>
  <si>
    <t>"T1.05" 1,55*3</t>
  </si>
  <si>
    <t>"T1.06" 1,45*1,03*6</t>
  </si>
  <si>
    <t>259</t>
  </si>
  <si>
    <t>62432032R</t>
  </si>
  <si>
    <t>-132920243</t>
  </si>
  <si>
    <t>64,671*1,06 'Přepočtené koeficientem množství</t>
  </si>
  <si>
    <t>260</t>
  </si>
  <si>
    <t>62432043R</t>
  </si>
  <si>
    <t>obkladová deska za kuchyňskou linkou laminátová, barva bílá</t>
  </si>
  <si>
    <t>-821326349</t>
  </si>
  <si>
    <t>"za kuchyňskou linkou" (2,4+0,6)*0,6</t>
  </si>
  <si>
    <t>1,8*1,06 'Přepočtené koeficientem množství</t>
  </si>
  <si>
    <t>261</t>
  </si>
  <si>
    <t>766660701R</t>
  </si>
  <si>
    <t>D1.01, 1.02, 1.03, 1.04 Stávající exteriérové dveře- doplnění o panikové kování, madlo</t>
  </si>
  <si>
    <t>-1951777360</t>
  </si>
  <si>
    <t>262</t>
  </si>
  <si>
    <t>766691914</t>
  </si>
  <si>
    <t>Vyvěšení nebo zavěšení dřevěných křídel dveří pl do 2 m2</t>
  </si>
  <si>
    <t>1226635319</t>
  </si>
  <si>
    <t>"původní 1.PP" 2</t>
  </si>
  <si>
    <t>"1.NP"6</t>
  </si>
  <si>
    <t>263</t>
  </si>
  <si>
    <t>766693413</t>
  </si>
  <si>
    <t>T1.08 Montáž umyvadlové desky bez výřezu dl přes 2000 mm</t>
  </si>
  <si>
    <t>57454256</t>
  </si>
  <si>
    <t>"T1.08"1</t>
  </si>
  <si>
    <t>"T1.09"1</t>
  </si>
  <si>
    <t>264</t>
  </si>
  <si>
    <t>64294623R1</t>
  </si>
  <si>
    <t>deska umyvadlová a zrcadlo s led pásky 3700/600mm</t>
  </si>
  <si>
    <t>530092187</t>
  </si>
  <si>
    <t>265</t>
  </si>
  <si>
    <t>64294623R2</t>
  </si>
  <si>
    <t>deska umyvadlová a zrcadlo s led pásky 4900/600mm</t>
  </si>
  <si>
    <t>869744488</t>
  </si>
  <si>
    <t>266</t>
  </si>
  <si>
    <t>766693421</t>
  </si>
  <si>
    <t>Příplatek k montáži umyvadlové desky za vyřezání otvoru pro umyvadlo</t>
  </si>
  <si>
    <t>243553188</t>
  </si>
  <si>
    <t>"T1.08"3</t>
  </si>
  <si>
    <t>"T1.09" 4</t>
  </si>
  <si>
    <t>267</t>
  </si>
  <si>
    <t>766693422</t>
  </si>
  <si>
    <t>Příplatek k montáži umyvadlové desky za vyvrtání otvoru pro baterii</t>
  </si>
  <si>
    <t>281492818</t>
  </si>
  <si>
    <t>268</t>
  </si>
  <si>
    <t>766810010R</t>
  </si>
  <si>
    <t>T1.16 Kuchyňská linka dl.1450mm dodávka a montáž</t>
  </si>
  <si>
    <t>1196497043</t>
  </si>
  <si>
    <t>272</t>
  </si>
  <si>
    <t>766825831R</t>
  </si>
  <si>
    <t>Demontáž vybavení a interiérových prvků 1.NP</t>
  </si>
  <si>
    <t>1063491175</t>
  </si>
  <si>
    <t>273</t>
  </si>
  <si>
    <t>998766202</t>
  </si>
  <si>
    <t>Přesun hmot procentní pro konstrukce truhlářské v objektech v do 12 m</t>
  </si>
  <si>
    <t>-1844862661</t>
  </si>
  <si>
    <t>767</t>
  </si>
  <si>
    <t>Konstrukce zámečnické</t>
  </si>
  <si>
    <t>274</t>
  </si>
  <si>
    <t>767112811R</t>
  </si>
  <si>
    <t>Demontáž stěn a příček , vč.dveří</t>
  </si>
  <si>
    <t>1673431844</t>
  </si>
  <si>
    <t>"infocentrum" (0,275+4,705+2,15+2,38)*3,4+5,48*3,1</t>
  </si>
  <si>
    <t>"zádveří"(1,1+4,075+1,1)*3,4</t>
  </si>
  <si>
    <t>"vstup" 5,25*2,95*2</t>
  </si>
  <si>
    <t>275</t>
  </si>
  <si>
    <t>767161813</t>
  </si>
  <si>
    <t>Demontáž zábradlí rovného nerozebíratelného hmotnosti 1 m zábradlí do 20 kg do suti</t>
  </si>
  <si>
    <t>2122104095</t>
  </si>
  <si>
    <t>"původní venkovní" 1,9+6,4</t>
  </si>
  <si>
    <t>"původní vnitřní"  20,6</t>
  </si>
  <si>
    <t>276</t>
  </si>
  <si>
    <t>767210160R</t>
  </si>
  <si>
    <t xml:space="preserve">Z1.10 Pororoštové schodiště, demontovatelné zábradlí, povrchová úprava </t>
  </si>
  <si>
    <t>-1792722147</t>
  </si>
  <si>
    <t>277</t>
  </si>
  <si>
    <t>767531112R</t>
  </si>
  <si>
    <t>V1.06 D+M venkovní čistící rohož 3870/550</t>
  </si>
  <si>
    <t>-1422634192</t>
  </si>
  <si>
    <t>278</t>
  </si>
  <si>
    <t>767531113R</t>
  </si>
  <si>
    <t>V1.07 D+M venkovní čistící rohož 1500/2160</t>
  </si>
  <si>
    <t>89580155</t>
  </si>
  <si>
    <t>279</t>
  </si>
  <si>
    <t>767531114R</t>
  </si>
  <si>
    <t>V1.08+1.09  D+M venkovní čistící rohož 3870/1710</t>
  </si>
  <si>
    <t>1409406071</t>
  </si>
  <si>
    <t>280</t>
  </si>
  <si>
    <t>767610010R</t>
  </si>
  <si>
    <t>O1.01 Okno dvoudílné otvíravé, výklopné 2200/800 hliníkový rám, izolační dvojsklo bezpečnostní, kování</t>
  </si>
  <si>
    <t>-343116641</t>
  </si>
  <si>
    <t>281</t>
  </si>
  <si>
    <t>767610020R</t>
  </si>
  <si>
    <t>O1.02 Okno jednodílné otvíravé, výklopné 2200/800 hliníkový rám, izolační dvojsklo bezpečnostní, kování</t>
  </si>
  <si>
    <t>-859059811</t>
  </si>
  <si>
    <t>282</t>
  </si>
  <si>
    <t>767610030R</t>
  </si>
  <si>
    <t>O1.03 Okno dvanáctidílné fixní 20950/3000 hliníkový rám, izolační dvojsklo bezpečnostní, kování</t>
  </si>
  <si>
    <t>-1333293157</t>
  </si>
  <si>
    <t>283</t>
  </si>
  <si>
    <t>767610040R</t>
  </si>
  <si>
    <t>O0.04+05+06 Okno jednodílné otvíravé, výklopné 2100/700 hliníkový rám, izolační dvojsklo bezpečnostní, kování</t>
  </si>
  <si>
    <t>-815075268</t>
  </si>
  <si>
    <t>284</t>
  </si>
  <si>
    <t>767640010R</t>
  </si>
  <si>
    <t>D1.05 automatické posuvné vstupní 1500/2000, zárubeň, kování, práh</t>
  </si>
  <si>
    <t>1657285382</t>
  </si>
  <si>
    <t>285</t>
  </si>
  <si>
    <t>767662105R</t>
  </si>
  <si>
    <t>V1.11 Bezpečnostní mříž pro vstupní dveře, povrchová úprava</t>
  </si>
  <si>
    <t>-985832172</t>
  </si>
  <si>
    <t>286</t>
  </si>
  <si>
    <t>767995201R</t>
  </si>
  <si>
    <t>V1.01 D+M Manipulační sklopná rampa, 4950/1000 ocelová konstrukce, žárové pozinkování</t>
  </si>
  <si>
    <t>2146126677</t>
  </si>
  <si>
    <t>287</t>
  </si>
  <si>
    <t>767995202R</t>
  </si>
  <si>
    <t>V1.02 D+M Manipulační sklopná rampa, 7600/9000 ocelová konstrukce, žárové pozinkování</t>
  </si>
  <si>
    <t>1946315217</t>
  </si>
  <si>
    <t>288</t>
  </si>
  <si>
    <t>767995203R</t>
  </si>
  <si>
    <t>V1.03 D+M Mobilní stěna-kolejnicový systém, 7600/900 ocelová konstrukce, žárové pozinkování, 2x mobilní stěna 5200/3000</t>
  </si>
  <si>
    <t>-417571823</t>
  </si>
  <si>
    <t>289</t>
  </si>
  <si>
    <t>767995204R</t>
  </si>
  <si>
    <t>V1.04 D+M Protipožární žaluzie 10m2, dl.5,8m</t>
  </si>
  <si>
    <t>-881831748</t>
  </si>
  <si>
    <t>290</t>
  </si>
  <si>
    <t>767995205R</t>
  </si>
  <si>
    <t>V1.05 D+M Protipožární žaluzie 7,8m2, dl.4,5m</t>
  </si>
  <si>
    <t>-71610003</t>
  </si>
  <si>
    <t>291</t>
  </si>
  <si>
    <t>767A2101R</t>
  </si>
  <si>
    <t>Z1.01 D+M Zábradlí exteriérové 990/900mm, povrchová úprava</t>
  </si>
  <si>
    <t>1598012508</t>
  </si>
  <si>
    <t>292</t>
  </si>
  <si>
    <t>767A2102R</t>
  </si>
  <si>
    <t>Z1.02 D+M Madlo exteriérové dl.990mm</t>
  </si>
  <si>
    <t>-126812390</t>
  </si>
  <si>
    <t>293</t>
  </si>
  <si>
    <t>767A2103R</t>
  </si>
  <si>
    <t>Z1.03 D+M Zábradlí exteriérové 5350/900mm, povrchová úprava</t>
  </si>
  <si>
    <t>-1224053576</t>
  </si>
  <si>
    <t>294</t>
  </si>
  <si>
    <t>767A2104R</t>
  </si>
  <si>
    <t>Z1.04 D+M Madlo exteriérové dl.5025mm</t>
  </si>
  <si>
    <t>-114528560</t>
  </si>
  <si>
    <t>295</t>
  </si>
  <si>
    <t>767A2105R</t>
  </si>
  <si>
    <t xml:space="preserve">Z1.05, 1.06, 0.07, 0.08 D+M Madlo interiérové </t>
  </si>
  <si>
    <t>1792121710</t>
  </si>
  <si>
    <t>"Z1.05" 1,75</t>
  </si>
  <si>
    <t>"Z1.06" 4,65</t>
  </si>
  <si>
    <t>296</t>
  </si>
  <si>
    <t>767A2106R</t>
  </si>
  <si>
    <t>Z1.09 D+M Sklopné zábradlí exteriérové, 4 klopné díly, 2 fixní díly</t>
  </si>
  <si>
    <t>740658786</t>
  </si>
  <si>
    <t>297</t>
  </si>
  <si>
    <t>998767202</t>
  </si>
  <si>
    <t>Přesun hmot procentní pro zámečnické konstrukce v objektech v do 12 m</t>
  </si>
  <si>
    <t>-1861386144</t>
  </si>
  <si>
    <t>771</t>
  </si>
  <si>
    <t>Podlahy z dlaždic</t>
  </si>
  <si>
    <t>298</t>
  </si>
  <si>
    <t>771551112</t>
  </si>
  <si>
    <t>Montáž podlah z dlaždic betonových  do malty přes 6 do 9 ks/m2</t>
  </si>
  <si>
    <t>-751400147</t>
  </si>
  <si>
    <t>"hlavní venkovní schodiště a podesta" 51</t>
  </si>
  <si>
    <t>299</t>
  </si>
  <si>
    <t>59246115</t>
  </si>
  <si>
    <t xml:space="preserve">dlažba betonová chodníková </t>
  </si>
  <si>
    <t>915359596</t>
  </si>
  <si>
    <t>51*1,05 'Přepočtené koeficientem množství</t>
  </si>
  <si>
    <t>300</t>
  </si>
  <si>
    <t>771571810</t>
  </si>
  <si>
    <t>Demontáž podlah z dlaždic keramických kladených do malty</t>
  </si>
  <si>
    <t>149846230</t>
  </si>
  <si>
    <t>"původní 055"1</t>
  </si>
  <si>
    <t>"původní 1.NP 1.05-1.11"2,9+3,5+9,7+1,5+1,5+16,7+2,4</t>
  </si>
  <si>
    <t>301</t>
  </si>
  <si>
    <t>771574112</t>
  </si>
  <si>
    <t>Montáž podlah keramických hladkých lepených flexibilním lepidlem přes 9 do 12 ks/m2</t>
  </si>
  <si>
    <t>-518494908</t>
  </si>
  <si>
    <t>"P02 1.45+1.46+1.47+1.58+1.59+1.60+1.61+0.55"30,9</t>
  </si>
  <si>
    <t>"055" 1</t>
  </si>
  <si>
    <t>302</t>
  </si>
  <si>
    <t>59761011</t>
  </si>
  <si>
    <t>dlažba keramická 300 x 300 mm keramická, slinutá, neglazovaná, rektifikovaná v designu betonu, vhodná do vlhkých prostor, povrch matný, hladký, součinitel protiskluznosti bude min. 0,5 i za mokra(R10A+B)</t>
  </si>
  <si>
    <t>-142652752</t>
  </si>
  <si>
    <t>31,9*1,1 'Přepočtené koeficientem množství</t>
  </si>
  <si>
    <t>303</t>
  </si>
  <si>
    <t>771574152</t>
  </si>
  <si>
    <t>Montáž podlah keramických velkoformátových hladkých lepených flexibilním lepidlem přes 0,5 do 2 ks/m2</t>
  </si>
  <si>
    <t>375682062</t>
  </si>
  <si>
    <t>"1.43+1.44+1.48+1.49+1.50" 230,7</t>
  </si>
  <si>
    <t>"1.01+1.04" 18,2+250,3</t>
  </si>
  <si>
    <t>304</t>
  </si>
  <si>
    <t>59761370</t>
  </si>
  <si>
    <t>dlažba velkoformátová 1200 x 600 mm keramická, slinutá, neglazovaná, rektifikovaná v designu betonu, vhodná do vlhkých prostor, povrch matný, hladký, součinitel protiskluznosti bude min. 0,5 i za mokra (R10 A+B)</t>
  </si>
  <si>
    <t>-983417844</t>
  </si>
  <si>
    <t>499,2*1,15 'Přepočtené koeficientem množství</t>
  </si>
  <si>
    <t>305</t>
  </si>
  <si>
    <t>771574153</t>
  </si>
  <si>
    <t xml:space="preserve">Montáž podlah keramických velkoformátových lepených rozlivovým lepidlem přes 2 do 4 ks/ m2, </t>
  </si>
  <si>
    <t>-587447010</t>
  </si>
  <si>
    <t>"1,51+1,52+1,53+1,54+1,55+1,56+1,57" 75,8</t>
  </si>
  <si>
    <t>306</t>
  </si>
  <si>
    <t>59761008</t>
  </si>
  <si>
    <t>dlažba velkoformátová keramická 600 x 600 mm, neglazovaná, rektifikovaná v designu betonu (totožný dekor jako velkoformátová keramická dlažba), vhodná do vlhkých prostor, povrch matný, hladký, součinitel protiskluznosti bude min. 0,5 i za mokra (R10 A+B)</t>
  </si>
  <si>
    <t>-165323569</t>
  </si>
  <si>
    <t>75,8*1,15 'Přepočtené koeficientem množství</t>
  </si>
  <si>
    <t>307</t>
  </si>
  <si>
    <t>771574263</t>
  </si>
  <si>
    <t>Montáž podlah keramických pro mechanické zatížení protiskluzných lepených flexibilním lepidlem přes 9 do 12 ks/m2</t>
  </si>
  <si>
    <t>-287645345</t>
  </si>
  <si>
    <t>"SCH4"5,8*7,25</t>
  </si>
  <si>
    <t>308</t>
  </si>
  <si>
    <t>597611105</t>
  </si>
  <si>
    <t>dlaždice keramické 300x300mm keramická, slinutá, neglazovaná, rektifikovaná v designu betonu, vhodná do vlhkých prostor, povrch matný, hladký, součinitel protiskluznosti bude min. 0,5 i za mokra(R10A+B)</t>
  </si>
  <si>
    <t>-472931509</t>
  </si>
  <si>
    <t>42,05*1,05 'Přepočtené koeficientem množství</t>
  </si>
  <si>
    <t>309</t>
  </si>
  <si>
    <t>771111011</t>
  </si>
  <si>
    <t>Vysátí podkladu před pokládkou dlažby</t>
  </si>
  <si>
    <t>1240112846</t>
  </si>
  <si>
    <t>499,2+75,8+31,9</t>
  </si>
  <si>
    <t>310</t>
  </si>
  <si>
    <t>771121011</t>
  </si>
  <si>
    <t>Nátěr penetrační na podlahu</t>
  </si>
  <si>
    <t>-1994359303</t>
  </si>
  <si>
    <t>311</t>
  </si>
  <si>
    <t>771151021</t>
  </si>
  <si>
    <t>Samonivelační stěrka podlah pevnosti 30 MPa tl 3 mm</t>
  </si>
  <si>
    <t>-196777183</t>
  </si>
  <si>
    <t>312</t>
  </si>
  <si>
    <t>771273123</t>
  </si>
  <si>
    <t>Montáž obkladů stupnic z dlaždic protiskluzných keramických lepených š do 300 mm</t>
  </si>
  <si>
    <t>-1661068007</t>
  </si>
  <si>
    <t>"SCHod4"5,8*4</t>
  </si>
  <si>
    <t>313</t>
  </si>
  <si>
    <t>261998711</t>
  </si>
  <si>
    <t>"SCH4"(0,3+0,1375)*5,8*4+5,8*0,725</t>
  </si>
  <si>
    <t>14,355*1,05 'Přepočtené koeficientem množství</t>
  </si>
  <si>
    <t>314</t>
  </si>
  <si>
    <t>771474111</t>
  </si>
  <si>
    <t>Montáž soklů z dlaždic keramických rovných flexibilní lepidlo v do 65 mm</t>
  </si>
  <si>
    <t>889158430</t>
  </si>
  <si>
    <t>"SCH1, SCH2, SCH3"</t>
  </si>
  <si>
    <t>"120/60"195</t>
  </si>
  <si>
    <t>"60/60" 77</t>
  </si>
  <si>
    <t>"30/30" 59</t>
  </si>
  <si>
    <t>315</t>
  </si>
  <si>
    <t>59761003</t>
  </si>
  <si>
    <t>dlažba keramická hutná hladká do interiéru přes 9 do 12ks/m2</t>
  </si>
  <si>
    <t>-889241698</t>
  </si>
  <si>
    <t>(59/0,3)/2+1</t>
  </si>
  <si>
    <t>99,333*1,1 'Přepočtené koeficientem množství</t>
  </si>
  <si>
    <t>316</t>
  </si>
  <si>
    <t>-390630106</t>
  </si>
  <si>
    <t>(77/0,6)/2+1</t>
  </si>
  <si>
    <t>65,167*1,15 'Přepočtené koeficientem množství</t>
  </si>
  <si>
    <t>317</t>
  </si>
  <si>
    <t>2146977022</t>
  </si>
  <si>
    <t>(195/1,2)/2+1</t>
  </si>
  <si>
    <t>82,25*1,15 'Přepočtené koeficientem množství</t>
  </si>
  <si>
    <t>318</t>
  </si>
  <si>
    <t>771577144</t>
  </si>
  <si>
    <t>Příplatek k montáži podlah keramických lepených disperzním lepidlem za spárování tmelem dvousložkovým</t>
  </si>
  <si>
    <t>-1966411646</t>
  </si>
  <si>
    <t>"1.47+1.51+1,52+1.53+1.54+1.55+1.56+1.60+1.61"1,8+12,6+12,4+3,9+2,6+13,9+15,4+2,4+6</t>
  </si>
  <si>
    <t>319</t>
  </si>
  <si>
    <t>771591112</t>
  </si>
  <si>
    <t>Izolace pod dlažbu nátěrem nebo stěrkou ve dvou vrstvách</t>
  </si>
  <si>
    <t>1610030338</t>
  </si>
  <si>
    <t>"vytažení" 94,1*0,15</t>
  </si>
  <si>
    <t>"vytažení" 3,3*0,15</t>
  </si>
  <si>
    <t>320</t>
  </si>
  <si>
    <t>998771202</t>
  </si>
  <si>
    <t>Přesun hmot procentní pro podlahy z dlaždic v objektech v do 12 m</t>
  </si>
  <si>
    <t>996363255</t>
  </si>
  <si>
    <t>772</t>
  </si>
  <si>
    <t>Podlahy z kamene</t>
  </si>
  <si>
    <t>321</t>
  </si>
  <si>
    <t>772522811</t>
  </si>
  <si>
    <t>Demontáž dlažby z kamene do suti z tvrdých kamenů kladených do malty</t>
  </si>
  <si>
    <t>1558227510</t>
  </si>
  <si>
    <t>322</t>
  </si>
  <si>
    <t>998772202</t>
  </si>
  <si>
    <t>Přesun hmot procentní pro podlahy z kamene v objektech v přes 6 do 12 m</t>
  </si>
  <si>
    <t>-129129227</t>
  </si>
  <si>
    <t>777</t>
  </si>
  <si>
    <t>Podlahy lité</t>
  </si>
  <si>
    <t>323</t>
  </si>
  <si>
    <t>777111101</t>
  </si>
  <si>
    <t>Zametení podkladu před provedením lité podlahy</t>
  </si>
  <si>
    <t>1947785310</t>
  </si>
  <si>
    <t>"P01"285,2+8,3+6,4</t>
  </si>
  <si>
    <t>"SCHod1 stupně" 10*1,5*(0,32+0,17)</t>
  </si>
  <si>
    <t>"SCHod2 stupně" 14*1,51*(0,32+0,15)</t>
  </si>
  <si>
    <t>"SCHod3 stupně" 7*1,51*(0,28+0,14)</t>
  </si>
  <si>
    <t>324</t>
  </si>
  <si>
    <t>777131113</t>
  </si>
  <si>
    <t>Penetrační polyuretanový nátěr podlahy</t>
  </si>
  <si>
    <t>137951927</t>
  </si>
  <si>
    <t>325</t>
  </si>
  <si>
    <t>777521103</t>
  </si>
  <si>
    <t>Krycí polyuretanová stěrka tloušťky do 2 mm lité podlahy</t>
  </si>
  <si>
    <t>-687937896</t>
  </si>
  <si>
    <t>326</t>
  </si>
  <si>
    <t>777911111</t>
  </si>
  <si>
    <t>Tuhé napojení lité podlahy na stěnu</t>
  </si>
  <si>
    <t>1942570436</t>
  </si>
  <si>
    <t>"P01" 232</t>
  </si>
  <si>
    <t>"SCHod1" (0,32+0,17+0,32)*10*2</t>
  </si>
  <si>
    <t>"SCHod2" (0,32+0,15+0,32)*14*2</t>
  </si>
  <si>
    <t>"SCHod3" (0,28+0,164+0,28)*7*2</t>
  </si>
  <si>
    <t>327</t>
  </si>
  <si>
    <t>998777202</t>
  </si>
  <si>
    <t>Přesun hmot procentní pro podlahy lité v objektech v přes 6 do 12 m</t>
  </si>
  <si>
    <t>-1195768323</t>
  </si>
  <si>
    <t>781</t>
  </si>
  <si>
    <t>Dokončovací práce - obklady</t>
  </si>
  <si>
    <t>328</t>
  </si>
  <si>
    <t>781131112</t>
  </si>
  <si>
    <t>Izolace pod obklad nátěrem nebo stěrkou ve dvou vrstvách</t>
  </si>
  <si>
    <t>144891791</t>
  </si>
  <si>
    <t>"1.60 za sprchovým koutem" (0,8*2+0,9)*2</t>
  </si>
  <si>
    <t>329</t>
  </si>
  <si>
    <t>781131264</t>
  </si>
  <si>
    <t>Izolace pod obklad těsnícími pásy mezi podlahou a stěnou</t>
  </si>
  <si>
    <t>-992858297</t>
  </si>
  <si>
    <t>"1.60 za sprchovým koutem" (0,8*2+0,9)</t>
  </si>
  <si>
    <t>330</t>
  </si>
  <si>
    <t>781474154</t>
  </si>
  <si>
    <t>Montáž obkladů vnitřních keramických velkoformátových hladkých do 6 ks/m2 lepených flexibilním lepidlem, vč.ukončujících lišt a hran</t>
  </si>
  <si>
    <t>-68198110</t>
  </si>
  <si>
    <t>"1.51+1.52+1.53+1.55+1.56"181,4</t>
  </si>
  <si>
    <t>331</t>
  </si>
  <si>
    <t>59761065</t>
  </si>
  <si>
    <t>obklad keramický pro interiér přes 4 do 6 ks/m2</t>
  </si>
  <si>
    <t>-618569785</t>
  </si>
  <si>
    <t>181,4*1,15 'Přepočtené koeficientem množství</t>
  </si>
  <si>
    <t>332</t>
  </si>
  <si>
    <t>781479196</t>
  </si>
  <si>
    <t>Příplatek k montáži obkladů vnitřních keramických hladkých za spárování tmelem dvousložkovým</t>
  </si>
  <si>
    <t>633084820</t>
  </si>
  <si>
    <t>"1.47+1.54+1,60+1,61"63,7</t>
  </si>
  <si>
    <t>"055" 11</t>
  </si>
  <si>
    <t>333</t>
  </si>
  <si>
    <t>781484116</t>
  </si>
  <si>
    <t>Montáž obkladů vnitřních z mozaiky 300x300 mm lepených flexibilním lepidlem, vč.ukončujících lišt a hran</t>
  </si>
  <si>
    <t>-869699355</t>
  </si>
  <si>
    <t>334</t>
  </si>
  <si>
    <t>59761181</t>
  </si>
  <si>
    <t>mozaika keramická hladká na podlahu i stěnu pro interiér i exteriér (5x5)-set 300mx300mm</t>
  </si>
  <si>
    <t>-1846016570</t>
  </si>
  <si>
    <t>74,7*12,22222 'Přepočtené koeficientem množství</t>
  </si>
  <si>
    <t>335</t>
  </si>
  <si>
    <t>998781202</t>
  </si>
  <si>
    <t>Přesun hmot procentní pro obklady keramické v objektech v do 12 m</t>
  </si>
  <si>
    <t>-2117617180</t>
  </si>
  <si>
    <t>783</t>
  </si>
  <si>
    <t>Dokončovací práce - nátěry</t>
  </si>
  <si>
    <t>336</t>
  </si>
  <si>
    <t>783306801</t>
  </si>
  <si>
    <t>Odstranění nátěru ze zámečnických konstrukcí obroušením</t>
  </si>
  <si>
    <t>1995510334</t>
  </si>
  <si>
    <t>"zábradlí z foyer do 2.NP" 8,1*1,1*2</t>
  </si>
  <si>
    <t>337</t>
  </si>
  <si>
    <t>783324101</t>
  </si>
  <si>
    <t>Základní jednonásobný akrylátový nátěr zámečnických konstrukcí</t>
  </si>
  <si>
    <t>1745524088</t>
  </si>
  <si>
    <t>338</t>
  </si>
  <si>
    <t>783327101</t>
  </si>
  <si>
    <t>Krycí jednonásobný akrylátový nátěr zámečnických konstrukcí</t>
  </si>
  <si>
    <t>-1658900831</t>
  </si>
  <si>
    <t>339</t>
  </si>
  <si>
    <t>783932171</t>
  </si>
  <si>
    <t>Celoplošné vyrovnání betonové podlahy cementovou stěrkou tl do 3 mm</t>
  </si>
  <si>
    <t>-837529559</t>
  </si>
  <si>
    <t>"P01 049,050" 8,3+6,4</t>
  </si>
  <si>
    <t>340</t>
  </si>
  <si>
    <t>783947161</t>
  </si>
  <si>
    <t>Krycí dvojnásobný polyuretanový vodou ředitelný nátěr betonové podlahy</t>
  </si>
  <si>
    <t>2015944687</t>
  </si>
  <si>
    <t>"sokl" (94,8+29,1+26,5+62,5+18,8)*0,05</t>
  </si>
  <si>
    <t>"P01 049, 050" 8,3+6,4</t>
  </si>
  <si>
    <t>"sokl" (14,4+18,4)*0,05</t>
  </si>
  <si>
    <t>784</t>
  </si>
  <si>
    <t>Dokončovací práce - malby</t>
  </si>
  <si>
    <t>341</t>
  </si>
  <si>
    <t>784181101</t>
  </si>
  <si>
    <t>Základní jednonásobná bezbarvá penetrace podkladu v místnostech v do 3,80 m</t>
  </si>
  <si>
    <t>-178101255</t>
  </si>
  <si>
    <t xml:space="preserve">"stropy" </t>
  </si>
  <si>
    <t>"omítka" 284,9</t>
  </si>
  <si>
    <t>"SDK podhled-akustický"607,8-341</t>
  </si>
  <si>
    <t>"část 059" 43</t>
  </si>
  <si>
    <t>"stěny"</t>
  </si>
  <si>
    <t>"původní" 252,9</t>
  </si>
  <si>
    <t>-"obklady" (74,7+181,4)</t>
  </si>
  <si>
    <t>342</t>
  </si>
  <si>
    <t>784221101</t>
  </si>
  <si>
    <t>Dvojnásobné bílé malby  ze směsí za sucha dobře otěruvzdorných v místnostech do 3,80 m</t>
  </si>
  <si>
    <t>978615142</t>
  </si>
  <si>
    <t>Práce a dodávky M</t>
  </si>
  <si>
    <t>21-M</t>
  </si>
  <si>
    <t>Elektromontáže</t>
  </si>
  <si>
    <t>343</t>
  </si>
  <si>
    <t>2101</t>
  </si>
  <si>
    <t>Elektroinstalace - silnoproud (viz.samostatný rozpočet)</t>
  </si>
  <si>
    <t>141735336</t>
  </si>
  <si>
    <t>344</t>
  </si>
  <si>
    <t>2102</t>
  </si>
  <si>
    <t>Elektroinstalace - slaboproud (viz.samostatný rozpočet)</t>
  </si>
  <si>
    <t>-161732275</t>
  </si>
  <si>
    <t>24-M</t>
  </si>
  <si>
    <t>Montáže vzduchotechnických zařízení</t>
  </si>
  <si>
    <t>345</t>
  </si>
  <si>
    <t>240000200</t>
  </si>
  <si>
    <t>VZT (viz.samostatný rozpočet)</t>
  </si>
  <si>
    <t>1277035686</t>
  </si>
  <si>
    <t>VRN</t>
  </si>
  <si>
    <t>Vedlejší rozpočtové náklady</t>
  </si>
  <si>
    <t>VRN1</t>
  </si>
  <si>
    <t>Průzkumné, geodetické a projektové práce</t>
  </si>
  <si>
    <t>346</t>
  </si>
  <si>
    <t>011434000</t>
  </si>
  <si>
    <t>Zpracování dílenské dokumentace dilatační spáry mezi stávajícím objektem a přístavbou</t>
  </si>
  <si>
    <t>…</t>
  </si>
  <si>
    <t>1024</t>
  </si>
  <si>
    <t>475729835</t>
  </si>
  <si>
    <t>347</t>
  </si>
  <si>
    <t>011514000</t>
  </si>
  <si>
    <t>Zpracování dílenské dokumentace dřevěné fasády přístavby</t>
  </si>
  <si>
    <t>1761551372</t>
  </si>
  <si>
    <t>348</t>
  </si>
  <si>
    <t>011515000</t>
  </si>
  <si>
    <t>Zpracování dílenské dokumentace všech atypických prvků</t>
  </si>
  <si>
    <t>-1749493720</t>
  </si>
  <si>
    <t>VRN4</t>
  </si>
  <si>
    <t>Inženýrská činnost</t>
  </si>
  <si>
    <t>349</t>
  </si>
  <si>
    <t>043002000</t>
  </si>
  <si>
    <t>Zkoušky pro svislý obvodový plášť - trhové, soudržnosti, sondy a ověření soudržnosti podkladu pro kotvení zateplení</t>
  </si>
  <si>
    <t>1265348790</t>
  </si>
  <si>
    <t>350</t>
  </si>
  <si>
    <t>043003000</t>
  </si>
  <si>
    <t>Zkoušky pro střechu - trhové, soudržnosti, sondy a ověření soudržnosti podkladu pro kotvení zateplení</t>
  </si>
  <si>
    <t>287510691</t>
  </si>
  <si>
    <t>351</t>
  </si>
  <si>
    <t>043004000</t>
  </si>
  <si>
    <t>Individuální a komplexní zkoušky</t>
  </si>
  <si>
    <t>421862697</t>
  </si>
  <si>
    <t>VRN9</t>
  </si>
  <si>
    <t>Ostatní náklady</t>
  </si>
  <si>
    <t>352</t>
  </si>
  <si>
    <t>091002000</t>
  </si>
  <si>
    <t xml:space="preserve"> Náklady vzniklé v průběhu stavebních prací vyplývající z povahy díla, a požadavků v SoD.na zajištění dopravní obsluhy přiléhajících nem.í, obchodů a služeb včetně provozu pěších. Náklad na vliv způsobený ztíženým pohybem vozidel a obsluhy stavby v centru</t>
  </si>
  <si>
    <t>373847335</t>
  </si>
  <si>
    <t>353</t>
  </si>
  <si>
    <t>091003000</t>
  </si>
  <si>
    <t>Náklad na zvýšení rozpočtových nákladů z titulu rušení dopravy vně i uvnitř staveniště, vlivu prostředí, přestávek v práci nařízených investorem a ostatních vlivů způsobených investorem. Náklady na vliv ostatních provozních vlivů.</t>
  </si>
  <si>
    <t>1357380111</t>
  </si>
  <si>
    <t>354</t>
  </si>
  <si>
    <t>091004000</t>
  </si>
  <si>
    <t>Vytýčení inženýrských sítí dotčených nebo souvisejících se stavbou před a v průběhu výstavby.</t>
  </si>
  <si>
    <t>287678504</t>
  </si>
  <si>
    <t>355</t>
  </si>
  <si>
    <t>091005000</t>
  </si>
  <si>
    <t xml:space="preserve">Vyhotovení geometrického plánu stavby ověřený oprávněným zeměměřičským inženýrem 3x v tištěné podobě. </t>
  </si>
  <si>
    <t>-1209327793</t>
  </si>
  <si>
    <t>356</t>
  </si>
  <si>
    <t>091006000</t>
  </si>
  <si>
    <t>Náklady na dokumentaci ZS, na přípravu území pro ZS včetně odstranění materiálu a konstrukcí v prostoru staveniště, na vybudování odběrných míst, na zřízení přípojek médií, na vlastní vybudování objektů ZS, provizornich komunikací , oplocení a osvětlení</t>
  </si>
  <si>
    <t>-1638384387</t>
  </si>
  <si>
    <t>357</t>
  </si>
  <si>
    <t>091007000</t>
  </si>
  <si>
    <t>Náklady na vybavení/pronájem objektů ZS, náklady na energie, úklid, údržbu a opravy objektů ZS, čištění pojezdových a manipulačních ploch, zabezpečení staveniště apod.</t>
  </si>
  <si>
    <t>-418075037</t>
  </si>
  <si>
    <t>358</t>
  </si>
  <si>
    <t>091008000</t>
  </si>
  <si>
    <t>Náklady na zřízení, údržbu a zrušení dočasného dopravního značení, potřebného k zajištění přístupu nebo provozu na staveništi a/nebo v okolí staveniště.</t>
  </si>
  <si>
    <t>-278338235</t>
  </si>
  <si>
    <t>359</t>
  </si>
  <si>
    <t>091009000</t>
  </si>
  <si>
    <t xml:space="preserve">Náklady na demontáž/odstranění objektů ZS a jejich odvozu a náklady na uvedení pozemku do původního stavu včetně nákladů s tím spojených. </t>
  </si>
  <si>
    <t>-213928365</t>
  </si>
  <si>
    <t>360</t>
  </si>
  <si>
    <t>091010000</t>
  </si>
  <si>
    <t>Inženýrská činnost prováděná v průběhu stavebních prací vyplývající z povahy díla, a požadavků ve smlouvě o dílo.</t>
  </si>
  <si>
    <t>-1361059379</t>
  </si>
  <si>
    <t>361</t>
  </si>
  <si>
    <t>091011000</t>
  </si>
  <si>
    <t>Náklad na pořízení projektové dokumentace skutečného provedení v počtu 1 paré tištěného vyhotovení a 1x digitálního vyhotovení ve formátu *.dwg, případně *.dgn a *.pdf</t>
  </si>
  <si>
    <t>595308894</t>
  </si>
  <si>
    <t>#RTSROZP#</t>
  </si>
  <si>
    <t>Položkový rozpočet</t>
  </si>
  <si>
    <t>Zakázka:</t>
  </si>
  <si>
    <t>STAVEBNÍ ÚPRAVY A DOSTAVBA KULTURNÍHO DOMU V ZÁBŘEHU</t>
  </si>
  <si>
    <t>Misto</t>
  </si>
  <si>
    <t>ČESKOSLOVENSKÉ ARMÁDY 835/1, 789 01 ZÁBŘEH</t>
  </si>
  <si>
    <t>Rozpočet:</t>
  </si>
  <si>
    <t>Objednatel:</t>
  </si>
  <si>
    <t>D-CINEMA, S.R.O.</t>
  </si>
  <si>
    <t>RADIMOVA 234/36</t>
  </si>
  <si>
    <t>169 00</t>
  </si>
  <si>
    <t>Praha 6</t>
  </si>
  <si>
    <t>Zhotovitel:</t>
  </si>
  <si>
    <t>Vypracoval:</t>
  </si>
  <si>
    <t>Rozpis ceny</t>
  </si>
  <si>
    <t>Dodávka</t>
  </si>
  <si>
    <t>Montáž</t>
  </si>
  <si>
    <t>Celkem</t>
  </si>
  <si>
    <t>MON</t>
  </si>
  <si>
    <t>VN</t>
  </si>
  <si>
    <t>Vedlejší náklady</t>
  </si>
  <si>
    <t>ON</t>
  </si>
  <si>
    <t>Rekapitulace daní</t>
  </si>
  <si>
    <t>Základ pro sníženou DPH</t>
  </si>
  <si>
    <t xml:space="preserve">Snížená DPH </t>
  </si>
  <si>
    <t>Základ pro základní DPH</t>
  </si>
  <si>
    <t xml:space="preserve">Základní DPH </t>
  </si>
  <si>
    <t>Zaokrouhlení</t>
  </si>
  <si>
    <t>Cena celkem bez DPH</t>
  </si>
  <si>
    <t>Cena celkem s DPH</t>
  </si>
  <si>
    <t>dne</t>
  </si>
  <si>
    <t>Za zhotovitele</t>
  </si>
  <si>
    <t>Za objednatele</t>
  </si>
  <si>
    <t>Rekapitulace dílčích částí</t>
  </si>
  <si>
    <t>#CASTI&gt;&gt;</t>
  </si>
  <si>
    <t>Číslo</t>
  </si>
  <si>
    <t>Název</t>
  </si>
  <si>
    <t>DPH celkem</t>
  </si>
  <si>
    <t>Cena celkem</t>
  </si>
  <si>
    <t>Rozpočet</t>
  </si>
  <si>
    <t>Celkem za stavbu</t>
  </si>
  <si>
    <t>Rekapitulace dílů</t>
  </si>
  <si>
    <t>Typ dílu</t>
  </si>
  <si>
    <t>Základy,zvláštní zakládání</t>
  </si>
  <si>
    <t>Prorážení otvorů</t>
  </si>
  <si>
    <t>Staveništní přesun hmot</t>
  </si>
  <si>
    <t>Vnitřní kanalizace</t>
  </si>
  <si>
    <t>722</t>
  </si>
  <si>
    <t>Vnitřní vodovod</t>
  </si>
  <si>
    <t>Zařizovací předměty</t>
  </si>
  <si>
    <t>726</t>
  </si>
  <si>
    <t>Instalační prefabrikáty</t>
  </si>
  <si>
    <t xml:space="preserve">Položkový rozpočet </t>
  </si>
  <si>
    <t>#TypZaznamu#</t>
  </si>
  <si>
    <t>S:</t>
  </si>
  <si>
    <t>O:</t>
  </si>
  <si>
    <t>OBJ</t>
  </si>
  <si>
    <t>R:</t>
  </si>
  <si>
    <t>ROZ</t>
  </si>
  <si>
    <t>C:</t>
  </si>
  <si>
    <t>CAS_STR</t>
  </si>
  <si>
    <t>P.č.</t>
  </si>
  <si>
    <t>Číslo položky</t>
  </si>
  <si>
    <t>Název položky</t>
  </si>
  <si>
    <t>množství</t>
  </si>
  <si>
    <t>cena / MJ</t>
  </si>
  <si>
    <t>Dodávka celk.</t>
  </si>
  <si>
    <t>Montáž celk.</t>
  </si>
  <si>
    <t>cena s DPH</t>
  </si>
  <si>
    <t>hmotnost / MJ</t>
  </si>
  <si>
    <t>hmotnost celk.(t)</t>
  </si>
  <si>
    <t>dem. hmotnost / MJ</t>
  </si>
  <si>
    <t>dem. hmotnost celk.(t)</t>
  </si>
  <si>
    <t>Ceník</t>
  </si>
  <si>
    <t>Cen. soustava</t>
  </si>
  <si>
    <t>Nhod / MJ</t>
  </si>
  <si>
    <t>Nhod celk.</t>
  </si>
  <si>
    <t>Díl:</t>
  </si>
  <si>
    <t>DIL</t>
  </si>
  <si>
    <t>132200010RA0</t>
  </si>
  <si>
    <t>Hloubení nezapaž. rýh šířky do 60 cm v hornině 1-4</t>
  </si>
  <si>
    <t>POL2_0</t>
  </si>
  <si>
    <t>132201211R00</t>
  </si>
  <si>
    <t>Hloubení rýh š.do 200 cm hor.3 do 100 m3,STROJNĚ</t>
  </si>
  <si>
    <t>POL1_0</t>
  </si>
  <si>
    <t>133101101R00</t>
  </si>
  <si>
    <t>Hloubení šachet v hor.2 do 100 m3</t>
  </si>
  <si>
    <t>139601102R00</t>
  </si>
  <si>
    <t>Ruční výkop jam, rýh a šachet v hornině tř. 3</t>
  </si>
  <si>
    <t>131201119R00</t>
  </si>
  <si>
    <t>Příplatek za lepivost - hloubení nezap.jam v hor.3</t>
  </si>
  <si>
    <t>161101102R00</t>
  </si>
  <si>
    <t>Svislé přemístění výkopku z hor.1-4 do 4,0 m</t>
  </si>
  <si>
    <t>162201102R00</t>
  </si>
  <si>
    <t>Vodorovné přemístění výkopku z hor.1-4 do 50 m</t>
  </si>
  <si>
    <t>58341010.AR</t>
  </si>
  <si>
    <t>Drť hraněná Z  fr.32 - 64 tř.B</t>
  </si>
  <si>
    <t>POL3_0</t>
  </si>
  <si>
    <t>583415034R</t>
  </si>
  <si>
    <t>Kamenivo drcené frakce  8/16  B Olomoucký kraj</t>
  </si>
  <si>
    <t>174100050RAC</t>
  </si>
  <si>
    <t>Zásyp jam,rýh a šachet štěrkopískem, dovoz štěrkopísku ze vzdálenosti 10 km</t>
  </si>
  <si>
    <t>199000002R00</t>
  </si>
  <si>
    <t>Poplatek za skládku horniny 1- 4</t>
  </si>
  <si>
    <t>460600001RT8</t>
  </si>
  <si>
    <t>Naložení a odvoz zeminy, odvoz na vzdálenost 10000 m</t>
  </si>
  <si>
    <t>273316131R00</t>
  </si>
  <si>
    <t>Základ.desky z betonu prostého vodostaveb. C25/30</t>
  </si>
  <si>
    <t>213159001RAC</t>
  </si>
  <si>
    <t>Vsakovací nádrž vel.2,4x4,2x0,825 m, Avsak=10,0 m2, ret.objem 7,27 m3 pro T=6 hod, čas prázdn. 22,15 h</t>
  </si>
  <si>
    <t>akumulační box 28 ks, dno boxu 14 ks, boční deska 24 ks, vstupní hrdlo 200/315,</t>
  </si>
  <si>
    <t>POP</t>
  </si>
  <si>
    <t>KGU přesuvka 200 1 ks, KG redukce 200/160 1 ks, geotextílie 250 g/m2 48 m2</t>
  </si>
  <si>
    <t>včetně dopravy</t>
  </si>
  <si>
    <t>213151121R00</t>
  </si>
  <si>
    <t>Obalení vsakovacích bloků geotextílií</t>
  </si>
  <si>
    <t>212850001RAA</t>
  </si>
  <si>
    <t>Drenáž podél základu objektu z dren. trub d 100 mm, bet.lože, obsyp kamenivo, geotextilie,reviz.šachta</t>
  </si>
  <si>
    <t>451572111R00</t>
  </si>
  <si>
    <t>Lože pod potrubí z kameniva těženého 0 - 4 mm</t>
  </si>
  <si>
    <t>28611151.AR</t>
  </si>
  <si>
    <t>Trubka kanalizační KGEM SN 4 PVC 150x4,0x1000 mm</t>
  </si>
  <si>
    <t>28611142.AR</t>
  </si>
  <si>
    <t>Trubka kanalizační KGEM SN 4 PVC 110x3,2x2000 mm</t>
  </si>
  <si>
    <t>28611141.AR</t>
  </si>
  <si>
    <t>Trubka kanalizační KGEM SN 4 PVC 110x3,2x1000 mm</t>
  </si>
  <si>
    <t>894431490RAA</t>
  </si>
  <si>
    <t>Šachta D 600 mm, dl.šach.roury 3,00 m, slepé dno, poklop litina 12,5 t</t>
  </si>
  <si>
    <t>spojka d110 mm-2 ks, spojka d160 mm-1 ks</t>
  </si>
  <si>
    <t>894431180R00</t>
  </si>
  <si>
    <t>Osazení plastové šachty z dílů prům.600 mm</t>
  </si>
  <si>
    <t>894435916RAA</t>
  </si>
  <si>
    <t>Filtr pro dešťovou šachtu D 160</t>
  </si>
  <si>
    <t>892571111R00</t>
  </si>
  <si>
    <t>Zkouška těsnosti kanalizace DN do 200, vodou</t>
  </si>
  <si>
    <t>892561111R00</t>
  </si>
  <si>
    <t>Zkouška těsnosti kanalizace DN do 125, vodou</t>
  </si>
  <si>
    <t>55162493.AR</t>
  </si>
  <si>
    <t>Lapač střešních splavenin DN 110, , koš, kulový kloub, suchá klapka</t>
  </si>
  <si>
    <t>pro předsazenou fasádu s bočním přítokem, průtok 10 l/s</t>
  </si>
  <si>
    <t>974031132R00</t>
  </si>
  <si>
    <t>Vysekání rýh ve zdi cihelné 5 x 7 cm</t>
  </si>
  <si>
    <t>974031143R00</t>
  </si>
  <si>
    <t>Vysekání rýh ve zdi cihelné 7 x 10 cm</t>
  </si>
  <si>
    <t>974031164R00</t>
  </si>
  <si>
    <t>Vysekání rýh ve zdi cihelné 15 x 15 cm</t>
  </si>
  <si>
    <t>979082111R00</t>
  </si>
  <si>
    <t xml:space="preserve">Vnitrostaveništní doprava suti </t>
  </si>
  <si>
    <t>979011111R00</t>
  </si>
  <si>
    <t>Svislá doprava suti a vybour. hmot za 1.PP až 2.NP</t>
  </si>
  <si>
    <t>979990101R00</t>
  </si>
  <si>
    <t>Poplatek za sklád.suti-směs bet.a cihel do 30x30cm</t>
  </si>
  <si>
    <t>979100013RA0</t>
  </si>
  <si>
    <t>Odvoz suti a vyb.hmot do 15 km, vnitrost. 15 m</t>
  </si>
  <si>
    <t>998276101R00</t>
  </si>
  <si>
    <t>Přesun hmot, trubní vedení plastová, otevř. výkop</t>
  </si>
  <si>
    <t>721176223R00</t>
  </si>
  <si>
    <t>Potrubí KG svodné (ležaté) v zemi D 125 x 3,2 mm</t>
  </si>
  <si>
    <t>721176224R00</t>
  </si>
  <si>
    <t>Potrubí KG svodné (ležaté) v zemi D 160 x 4,0 mm</t>
  </si>
  <si>
    <t>721100012RA0</t>
  </si>
  <si>
    <t>Kanalizace vnitřní, PVC, D 125 mm, zemní práce</t>
  </si>
  <si>
    <t>721100013RA0</t>
  </si>
  <si>
    <t>Kanalizace vnitřní, PVC, D 160 mm, zemní práce</t>
  </si>
  <si>
    <t>721176136R00</t>
  </si>
  <si>
    <t>Potrubí HT svodné (ležaté) zavěšené D 125 x 3,1 mm</t>
  </si>
  <si>
    <t>721176135R00</t>
  </si>
  <si>
    <t>Potrubí HT svodné (ležaté) zavěšené D 110 x 2,7 mm</t>
  </si>
  <si>
    <t>721176134R00</t>
  </si>
  <si>
    <t>Potrubí HT svodné (ležaté) zavěšené D 75 x 1,9 mm</t>
  </si>
  <si>
    <t>721176116R00</t>
  </si>
  <si>
    <t>Potrubí HT odpadní svislé D 125 x 3,1 mm</t>
  </si>
  <si>
    <t>721176115R00</t>
  </si>
  <si>
    <t>Potrubí HT odpadní svislé D 110 x 2,7 mm</t>
  </si>
  <si>
    <t>721176114R00</t>
  </si>
  <si>
    <t>Potrubí HT odpadní svislé D 75 x 1,9 mm</t>
  </si>
  <si>
    <t>721176105R00</t>
  </si>
  <si>
    <t>Potrubí HT připojovací D 110 x 2,7 mm</t>
  </si>
  <si>
    <t>721176104R00</t>
  </si>
  <si>
    <t>Potrubí HT připojovací D 75 x 1,9 mm</t>
  </si>
  <si>
    <t>721176103R00</t>
  </si>
  <si>
    <t>Potrubí HT připojovací D 50 x 1,8 mm</t>
  </si>
  <si>
    <t>721176102R00</t>
  </si>
  <si>
    <t>Potrubí HT připojovací D 40 x 1,8 mm</t>
  </si>
  <si>
    <t>721176101R00</t>
  </si>
  <si>
    <t>Potrubí HT připojovací D 32 x 1,8 mm</t>
  </si>
  <si>
    <t>998721102R00</t>
  </si>
  <si>
    <t>Přesun hmot pro vnitřní kanalizaci, výšky do 12 m</t>
  </si>
  <si>
    <t>721273210PP1</t>
  </si>
  <si>
    <t>Souprava ventilační střešní , souprava větrací hlavice PP  D 110 mm</t>
  </si>
  <si>
    <t>721181158O12</t>
  </si>
  <si>
    <t>Ochrana potrubí polyetylén DN 125</t>
  </si>
  <si>
    <t>721181158O10</t>
  </si>
  <si>
    <t>Ochrana potrubí polyetylén DN 100</t>
  </si>
  <si>
    <t>721181157O75</t>
  </si>
  <si>
    <t>Ochrana potrubí polyetylén DN 70</t>
  </si>
  <si>
    <t>721290821R00</t>
  </si>
  <si>
    <t>Přesun vybouraných hmot - kanalizace, H do 6 m</t>
  </si>
  <si>
    <t>28615444.AR</t>
  </si>
  <si>
    <t>Kus čisticí HTRE D 125 mm PP</t>
  </si>
  <si>
    <t>28615443.AR</t>
  </si>
  <si>
    <t>Kus čisticí HTRE D 110 mm PP</t>
  </si>
  <si>
    <t>721223470VP2</t>
  </si>
  <si>
    <t>Vpusť podlahová se zápach.uzáv.-pachotěs. bez vody, mřížka nerez 115 x 115 D 50 mm, odtok svislý</t>
  </si>
  <si>
    <t>721234176R00</t>
  </si>
  <si>
    <t>Vtok střešní DN 100, ploché střechy vodor. odtok, s přírubou dle typu hydroizolace střechy</t>
  </si>
  <si>
    <t>5516231252R</t>
  </si>
  <si>
    <t>Nástavec 300 mm/d 125mm, s izolační přírubou</t>
  </si>
  <si>
    <t>28653080.AR</t>
  </si>
  <si>
    <t>Zápachová uzávěrka ve tvaru U , d 32 mm</t>
  </si>
  <si>
    <t>5516231259R</t>
  </si>
  <si>
    <t>Nástavec 180 mm/d 145mm, prodlužovací</t>
  </si>
  <si>
    <t>551623146R</t>
  </si>
  <si>
    <t>Kroužek odvodňovací d 145 mm, ke střešním vtokům</t>
  </si>
  <si>
    <t>42320245R</t>
  </si>
  <si>
    <t>Objímka ODM FRSM 47-52 mm 6/4" M10/M12, s pryžovou vložkou</t>
  </si>
  <si>
    <t>42320248R</t>
  </si>
  <si>
    <t>Objímka ODM FRSM 73-78 mm 2 1/2" M10/M12, s pryžovou vložkou</t>
  </si>
  <si>
    <t>42320251R</t>
  </si>
  <si>
    <t>Objímka ODM FRSM 108-116 mm 4" M10/M12, s pryžovou vložkou</t>
  </si>
  <si>
    <t>42320252R</t>
  </si>
  <si>
    <t>Objímka ODM FRSM 124-129 mm  M10/M12, s pryžovou vložkou</t>
  </si>
  <si>
    <t>28650025R</t>
  </si>
  <si>
    <t>Manžeta protipožární D 125-30 mm, pro potrubí, plech+laminát, červená</t>
  </si>
  <si>
    <t>28650024R</t>
  </si>
  <si>
    <t>Manžeta protipožární D 110-30 mm, pro potrubí, plech+laminát, červená</t>
  </si>
  <si>
    <t>28650022R</t>
  </si>
  <si>
    <t>Manžeta protipožární D 75-30 mm, pro potrubí, plech+laminát, červená</t>
  </si>
  <si>
    <t>28650020R</t>
  </si>
  <si>
    <t>Manžeta protipožární D 50-30 mm, pro potrubí, plech+laminát, červená</t>
  </si>
  <si>
    <t>721290112R00</t>
  </si>
  <si>
    <t>Zkouška těsnosti kanalizace vodou DN 200</t>
  </si>
  <si>
    <t>721290111R00</t>
  </si>
  <si>
    <t>Zkouška těsnosti kanalizace vodou DN 125</t>
  </si>
  <si>
    <t>721171809R00</t>
  </si>
  <si>
    <t>Demontáž potrubí z PVC do D 160 mm</t>
  </si>
  <si>
    <t>721300050RAA</t>
  </si>
  <si>
    <t>Demontáž potrubí ležatého z PVC, do DN 200, vybourání podlahy, výkop</t>
  </si>
  <si>
    <t>2861518550RS</t>
  </si>
  <si>
    <t>Trubka 50 x 6,9 x 4000 mm, třívrstvá PP-RCT/AL/PPR, S 3,2, max 90°C</t>
  </si>
  <si>
    <t>2861518540RS</t>
  </si>
  <si>
    <t>Trubka 40 x 5,5 x 4000 mm, třívrstvá PP-RCT/AL/PPR, S 3,2, max 90°C</t>
  </si>
  <si>
    <t>2861518532RS</t>
  </si>
  <si>
    <t>Trubka 32 x 4,4 x 4000 mm, třívrstvá PP-RCT/AL/PPR, S 3,2, max 90°C</t>
  </si>
  <si>
    <t>2861518525RS</t>
  </si>
  <si>
    <t>Trubka 25 x 3,5 x 4000 mm, třívrstvá PP-RCT/AL/PPR, S 3,2, max 90°C</t>
  </si>
  <si>
    <t>2861518520RS</t>
  </si>
  <si>
    <t>Trubka 20 x 2,8 x 4000 mm, třívrstvá PP-RCT/AL/PPR, S 3,2, max 90°C</t>
  </si>
  <si>
    <t>2861518516RS</t>
  </si>
  <si>
    <t>Trubka 16 x 2,2 x 4000 mm, třívrstvá PP-RCT/AL/PPR, S 3,2, max 90°C</t>
  </si>
  <si>
    <t>722181352RW6</t>
  </si>
  <si>
    <t>Izolace návleková tl. stěny 9 mm, vnitřní průměr 50 mm</t>
  </si>
  <si>
    <t>722181351RV9</t>
  </si>
  <si>
    <t>Izolace návleková tl. stěny 6 mm, vnitřní průměr 40 mm</t>
  </si>
  <si>
    <t>722181351RU1</t>
  </si>
  <si>
    <t>Izolace návleková tl. stěny 6 mm, vnitřní průměr 32 mm</t>
  </si>
  <si>
    <t>722181351RT8</t>
  </si>
  <si>
    <t>Izolace návleková tl. stěny 6 mm, vnitřní průměr 25 mm</t>
  </si>
  <si>
    <t>722181311RT7</t>
  </si>
  <si>
    <t>Izolace návleková tl. stěny 6 mm, vnitřní průměr 22 mm</t>
  </si>
  <si>
    <t>722181313RT8</t>
  </si>
  <si>
    <t>Izolace návleková tl. stěny 20 mm, vnitřní průměr 22 mm</t>
  </si>
  <si>
    <t>722181310RT6</t>
  </si>
  <si>
    <t>Izolace návleková tl. stěny 6 mm, vnitřní průměr 18 mm</t>
  </si>
  <si>
    <t>722181309RT6</t>
  </si>
  <si>
    <t>Izolace návleková tl. stěny 20 mm, vnitřní průměr 18 mm</t>
  </si>
  <si>
    <t>722202213R00</t>
  </si>
  <si>
    <t>Nástěnka MZD PP-R INSTAPLAST D 20xR1/2</t>
  </si>
  <si>
    <t>722239213R00</t>
  </si>
  <si>
    <t>Kohout vod.kul.,vnitř.-vnitř.z. DN 25</t>
  </si>
  <si>
    <t>722239215R00</t>
  </si>
  <si>
    <t>Kohout vod.kul.,vnitř.-vnitř.z.DN 40</t>
  </si>
  <si>
    <t>722239214R00</t>
  </si>
  <si>
    <t>Kohout vod.kul.,vnitř.-vnitř.z. DN 32</t>
  </si>
  <si>
    <t>722239212R00</t>
  </si>
  <si>
    <t>Kohout vod.kul.,vnitř.-vnitř.z. DN 20</t>
  </si>
  <si>
    <t>722239211R00</t>
  </si>
  <si>
    <t>Kohout vod.kul.,vnitř.-vnitř.z. DN 15</t>
  </si>
  <si>
    <t>5514190RV</t>
  </si>
  <si>
    <t xml:space="preserve">Ventil rohový mosazný 1/2" x 3/8" </t>
  </si>
  <si>
    <t>551114920R</t>
  </si>
  <si>
    <t>Pojistný ventil se zp. klapkou DN 20, k elektrickému bojleru</t>
  </si>
  <si>
    <t>551114915R</t>
  </si>
  <si>
    <t>Pojistný ventil se zp. klapkou DN15, k elektrickému bojleru</t>
  </si>
  <si>
    <t>44982602.AR</t>
  </si>
  <si>
    <t>Hydrantový systém D25 prům. 25/30</t>
  </si>
  <si>
    <t>5413223511R</t>
  </si>
  <si>
    <t>Ohřívač elektrický závěsný svislý tlakový EOV 50</t>
  </si>
  <si>
    <t>5413223513R</t>
  </si>
  <si>
    <t>Ohřívač elektrický závěsný svislý tlakový EOV 100</t>
  </si>
  <si>
    <t>722280107R40</t>
  </si>
  <si>
    <t>Tlaková zkouška vodovodního potrubí do DN 40</t>
  </si>
  <si>
    <t>998722102R00</t>
  </si>
  <si>
    <t>Přesun hmot pro vnitřní vodovod, výšky do 12 m</t>
  </si>
  <si>
    <t>551070800R</t>
  </si>
  <si>
    <t>Oddálené pneumatické splachování WC ruční chrom, pro zabudování do zdi</t>
  </si>
  <si>
    <t>28654700OK</t>
  </si>
  <si>
    <t xml:space="preserve">Objímka kovová 15 - 52 mm (šroub/ matka) s vrutem </t>
  </si>
  <si>
    <t>722130801RD2</t>
  </si>
  <si>
    <t>Demontáž potrubí ocelových závitových DN 15-25</t>
  </si>
  <si>
    <t>725017000KZS</t>
  </si>
  <si>
    <t>Klozet závěsný + sedátko, bílý, včetně sedátka v bílé barvě</t>
  </si>
  <si>
    <t>725017100KZS</t>
  </si>
  <si>
    <t xml:space="preserve">Klozet závěsný invalid. + sedátko, bílý, včetně sedátka v bílé barvě </t>
  </si>
  <si>
    <t>551070150OVL</t>
  </si>
  <si>
    <t xml:space="preserve">Ovládací tlačítko chrom - alpská bílá duální, pro předstěnové instalační systémy </t>
  </si>
  <si>
    <t>(např. Grohe Arena Cosmopolitan S)</t>
  </si>
  <si>
    <t>725100051RA0</t>
  </si>
  <si>
    <t>Umyvadlo vsazené do desky z umělého kamene, zápach.uzávěrka, bílé</t>
  </si>
  <si>
    <t>tento prvek je přesně specifikován v části D.1.1.C Specifikace - truhlářské prvky</t>
  </si>
  <si>
    <t>725100055RA0</t>
  </si>
  <si>
    <t>Umyvadlo, 55x48x11,5 cm, keramické, zápach. uzávěrka, otvor pro baterii, bílé</t>
  </si>
  <si>
    <t>(např. AMUR)</t>
  </si>
  <si>
    <t>64221500UM</t>
  </si>
  <si>
    <t xml:space="preserve">Umývátko,otvor pro bat.,keramické, 41,5x12,5x28,5 , bílé, zápach. uzávěrka </t>
  </si>
  <si>
    <t>725100092RA0</t>
  </si>
  <si>
    <t>Umyvadlo invalidé,zápach.uzávěrka, otvor pro bat, bílé</t>
  </si>
  <si>
    <t>642938110SP</t>
  </si>
  <si>
    <t>Vanička sprchová litý mramor,čtverec 90x90x3cm, bílá, protiskluzová</t>
  </si>
  <si>
    <t>(např. AURA LIGHT)</t>
  </si>
  <si>
    <t>55484488.AR</t>
  </si>
  <si>
    <t>Dveře sprchové 90x195 cm , chrom lesklý, levé provedení</t>
  </si>
  <si>
    <t>55161596R</t>
  </si>
  <si>
    <t>Sifon ke sprchové vaničce chrom</t>
  </si>
  <si>
    <t>64251550UR</t>
  </si>
  <si>
    <t>Urinál odsáv. radar přív. vnitř. vodor. síť, bílý</t>
  </si>
  <si>
    <t>230 V-integrovaný zdroj</t>
  </si>
  <si>
    <t>64271595R</t>
  </si>
  <si>
    <t>Výlevka závěsná keramická s chrom. mřížkou, bílá, 455x380x205/355 mm</t>
  </si>
  <si>
    <t>55231555R</t>
  </si>
  <si>
    <t>Dřez nerez kruhový vestavný d 470 mm</t>
  </si>
  <si>
    <t>vsazen do kuchyňské linky</t>
  </si>
  <si>
    <t>725314290R00</t>
  </si>
  <si>
    <t>Příslušenství k dřezu v kuchyňské sestavě</t>
  </si>
  <si>
    <t>998725102R00</t>
  </si>
  <si>
    <t>Přesun hmot pro zařizovací předměty, výšky do 12 m</t>
  </si>
  <si>
    <t>725823114RT1</t>
  </si>
  <si>
    <t>Baterie dřezová stojánková ruční, bez otvír.odpadu, standardní</t>
  </si>
  <si>
    <t>keramická kartuš</t>
  </si>
  <si>
    <t>725823129RT0</t>
  </si>
  <si>
    <t>Umyvadlová páková baterie, pevný výtok 115 mm,, průtok 5,3 l/min, s automatickou výpustí</t>
  </si>
  <si>
    <t>pro umyvadlo vsazené do desky</t>
  </si>
  <si>
    <t>chrom, kartuš keramická</t>
  </si>
  <si>
    <t>725823121RT0</t>
  </si>
  <si>
    <t>Baterie umyvadlová stoján. ruční, chrom</t>
  </si>
  <si>
    <t>725835190R00</t>
  </si>
  <si>
    <t>Baterie nad výlevku nástěnná ruční, rozteč 150 mm, chrom</t>
  </si>
  <si>
    <t>ks</t>
  </si>
  <si>
    <t>725845111R00</t>
  </si>
  <si>
    <t>Baterie sprchová nástěnná ruční,s příslušenstvím, keramická kartuš, rozteč 150 mm</t>
  </si>
  <si>
    <t>725119402R00</t>
  </si>
  <si>
    <t>Montáž předstěnových systémů do lehkých stěn</t>
  </si>
  <si>
    <t>725530855R00</t>
  </si>
  <si>
    <t>Demontáž, zásobník elektrický tlakový  150 l</t>
  </si>
  <si>
    <t>998726122R00</t>
  </si>
  <si>
    <t>Přesun hmot pro předstěnové systémy, výšky do 12 m</t>
  </si>
  <si>
    <t>726211321550</t>
  </si>
  <si>
    <t>Modul pro závěsné WC do lehké stěny</t>
  </si>
  <si>
    <t>726211339R00</t>
  </si>
  <si>
    <t>Modul pro závěsné WC, ZTP, h 112 cm, do lehké stěny</t>
  </si>
  <si>
    <t>726211349R00</t>
  </si>
  <si>
    <t>Modul-pisoár, h 112-130 cm</t>
  </si>
  <si>
    <t>726211389R00</t>
  </si>
  <si>
    <t>Modul pro závěsnou výlevku, h 130 cm</t>
  </si>
  <si>
    <t>END</t>
  </si>
  <si>
    <t>STAVBA : STAVEBNÍ ÚPRAVY A DOSTAVBA KULTURNÍHO DOMU V ZÁBŘEHU</t>
  </si>
  <si>
    <t>Objekt: ČESKOSLOVENSKÉ ARMÁDY 835/1, 789 01 ZÁBŘEH</t>
  </si>
  <si>
    <t>Poř./ Item no.</t>
  </si>
  <si>
    <t>Kód / Code</t>
  </si>
  <si>
    <t>Popis výkonu / Activity</t>
  </si>
  <si>
    <t>Jednotka</t>
  </si>
  <si>
    <t>Množství  /</t>
  </si>
  <si>
    <t>Jednotk.cena/Unit rate</t>
  </si>
  <si>
    <t>Cena / Price</t>
  </si>
  <si>
    <t>Poznámka/</t>
  </si>
  <si>
    <t>/ Unit</t>
  </si>
  <si>
    <t>Quantity</t>
  </si>
  <si>
    <t>Dodávka/ Delivery</t>
  </si>
  <si>
    <t>Montáž/ Labour</t>
  </si>
  <si>
    <t>Total</t>
  </si>
  <si>
    <t>Comments</t>
  </si>
  <si>
    <t>Kč/CZK</t>
  </si>
  <si>
    <t>VYTÁPĚNÍ II. ETAPA</t>
  </si>
  <si>
    <t>Čerpadla</t>
  </si>
  <si>
    <t>1.1</t>
  </si>
  <si>
    <t>Čerpadlo6 80l/hod, Hmin 15 kPa, 230 V</t>
  </si>
  <si>
    <t>Potrubí z trubek měděných polotvrdých spojovaných měkkým pájením</t>
  </si>
  <si>
    <t>2.1</t>
  </si>
  <si>
    <t>DN 13 15*1</t>
  </si>
  <si>
    <t>2.2</t>
  </si>
  <si>
    <t>DN 16 18*1</t>
  </si>
  <si>
    <t>2.3</t>
  </si>
  <si>
    <t>DN 20 22*1</t>
  </si>
  <si>
    <t>2.4</t>
  </si>
  <si>
    <t>DN 25 28*1,5</t>
  </si>
  <si>
    <t>2.5</t>
  </si>
  <si>
    <t>DN 32 35*1,5</t>
  </si>
  <si>
    <t>2.6</t>
  </si>
  <si>
    <t>DN 40 42*1,5</t>
  </si>
  <si>
    <t>Armatury</t>
  </si>
  <si>
    <t>3.1</t>
  </si>
  <si>
    <r>
      <t>Trojcestný směšovací ventil –</t>
    </r>
    <r>
      <rPr>
        <b/>
        <sz val="12"/>
        <color rgb="FF000000"/>
        <rFont val="Arial CE"/>
        <family val="2"/>
        <charset val="238"/>
      </rPr>
      <t xml:space="preserve"> </t>
    </r>
    <r>
      <rPr>
        <sz val="12"/>
        <color rgb="FF000000"/>
        <rFont val="Arial CE"/>
        <family val="2"/>
        <charset val="238"/>
      </rPr>
      <t xml:space="preserve">včetně pohonů </t>
    </r>
    <r>
      <rPr>
        <sz val="12"/>
        <rFont val="Arial"/>
        <family val="2"/>
        <charset val="1"/>
      </rPr>
      <t>DN 15, kv=4</t>
    </r>
  </si>
  <si>
    <t>3.2</t>
  </si>
  <si>
    <t>Filtr závitový DN 25</t>
  </si>
  <si>
    <t>3.3</t>
  </si>
  <si>
    <t>Zpětný ventil závitový DN 25</t>
  </si>
  <si>
    <t>3.4</t>
  </si>
  <si>
    <t>Kulový kohout DN 25</t>
  </si>
  <si>
    <t>3.5</t>
  </si>
  <si>
    <t>Kulový kohout DN 40</t>
  </si>
  <si>
    <t>3.6</t>
  </si>
  <si>
    <t>Odvzdušňovací hrnečky automatické</t>
  </si>
  <si>
    <t>3.7</t>
  </si>
  <si>
    <t>Teploměr kruhový, 0 -120 oC</t>
  </si>
  <si>
    <t>3.8</t>
  </si>
  <si>
    <t>Radiátorový ventil DN 15 rohový</t>
  </si>
  <si>
    <t>3.9</t>
  </si>
  <si>
    <t>Radiátorové šroubení DN 15 rohové</t>
  </si>
  <si>
    <t>3.10</t>
  </si>
  <si>
    <t>Radiátorová spojka VK</t>
  </si>
  <si>
    <t>3.11</t>
  </si>
  <si>
    <t>Termohlavice</t>
  </si>
  <si>
    <t>3.12</t>
  </si>
  <si>
    <t>Vypouštěcí kohout DN 15</t>
  </si>
  <si>
    <t>3.13</t>
  </si>
  <si>
    <t>Ruční regulační  ventil DN 15</t>
  </si>
  <si>
    <t>3.14</t>
  </si>
  <si>
    <t>Ruční regulační  ventil DN 20</t>
  </si>
  <si>
    <t>Otopná tělesa</t>
  </si>
  <si>
    <t>Otopná tělesa ocelová desková profilovaná, spodní VK připojení</t>
  </si>
  <si>
    <t>4.1</t>
  </si>
  <si>
    <t>10-500*400</t>
  </si>
  <si>
    <t>4.2</t>
  </si>
  <si>
    <t>20-500*400</t>
  </si>
  <si>
    <t>4.3</t>
  </si>
  <si>
    <t>20-500*600</t>
  </si>
  <si>
    <t>4.4</t>
  </si>
  <si>
    <t>20-500*1200</t>
  </si>
  <si>
    <t>4.5</t>
  </si>
  <si>
    <t>22-500*500</t>
  </si>
  <si>
    <t>4.6</t>
  </si>
  <si>
    <t>33-500*700</t>
  </si>
  <si>
    <t>4.7</t>
  </si>
  <si>
    <t>33-600*800</t>
  </si>
  <si>
    <t>4.8</t>
  </si>
  <si>
    <t>10-900*400</t>
  </si>
  <si>
    <t>4.9</t>
  </si>
  <si>
    <t>21-900*500</t>
  </si>
  <si>
    <t>4.10</t>
  </si>
  <si>
    <t>22-900*800</t>
  </si>
  <si>
    <t>4.11</t>
  </si>
  <si>
    <t>Ručníkový sušák 1220.450</t>
  </si>
  <si>
    <t>4.12</t>
  </si>
  <si>
    <t>Ocelové článkové těleso – 12 článků, Výška 2200, hloubka 215, 6 sloupků</t>
  </si>
  <si>
    <t>4.13</t>
  </si>
  <si>
    <t>Podlahový konvektor bezventilátorový, hliníková mřížka, výkon 210W – 70/50, L=1250, hl 125, š 243, včetně připojovací sady</t>
  </si>
  <si>
    <t>4.14</t>
  </si>
  <si>
    <t>Podlahový konvektor bezventilátorový, hliníková mřížka, výkon 1061W – 70/50, L=3000, hl 125, š 303, včetně připojovací sady</t>
  </si>
  <si>
    <t>Tepelné izolace</t>
  </si>
  <si>
    <t>Tepelné izolace trubek ocelových s Al fólií</t>
  </si>
  <si>
    <t>5.1</t>
  </si>
  <si>
    <t>DN 13</t>
  </si>
  <si>
    <t>5.2</t>
  </si>
  <si>
    <t>DN 16</t>
  </si>
  <si>
    <t>5.3</t>
  </si>
  <si>
    <t>DN 20</t>
  </si>
  <si>
    <t>5.4</t>
  </si>
  <si>
    <t>DN 25</t>
  </si>
  <si>
    <t>5.5</t>
  </si>
  <si>
    <t>DN 32</t>
  </si>
  <si>
    <t>5.6</t>
  </si>
  <si>
    <t>DN 40</t>
  </si>
  <si>
    <t>Zkoušky zařízení</t>
  </si>
  <si>
    <t>6.1</t>
  </si>
  <si>
    <t>vypoštění, napouštění, zaregulování, top. Zk</t>
  </si>
  <si>
    <t>hod</t>
  </si>
  <si>
    <t>Demontáž</t>
  </si>
  <si>
    <t>7.1</t>
  </si>
  <si>
    <t>a zpětná montáž otopných těles 900/160</t>
  </si>
  <si>
    <t>čl</t>
  </si>
  <si>
    <t>Stavební přípomoce</t>
  </si>
  <si>
    <t>8.1</t>
  </si>
  <si>
    <t>Drážka ve stávající podlaze 150*60mm</t>
  </si>
  <si>
    <t>8.2</t>
  </si>
  <si>
    <t>Podlahová nika pro konvektor l=3000, š=300, hl=125</t>
  </si>
  <si>
    <t>8.3</t>
  </si>
  <si>
    <t>Podlahová nika pro konvektor l=12500, š=243, hl=125</t>
  </si>
  <si>
    <t>8.4</t>
  </si>
  <si>
    <t>Vrtané prostupy pro potrubí UT průměr 60mm</t>
  </si>
  <si>
    <t>8.5</t>
  </si>
  <si>
    <t>Vrtané prostupy pro potrubí UT průměr 100mm</t>
  </si>
  <si>
    <t>MaR</t>
  </si>
  <si>
    <t>9.1</t>
  </si>
  <si>
    <t>Ekvitermní regulace, venkovní čidlo</t>
  </si>
  <si>
    <t>REKAPITULACE ODHADU CENY REALIZACE VZDUCHOTECHNIKY</t>
  </si>
  <si>
    <t>Akce:</t>
  </si>
  <si>
    <t>Stupeň:</t>
  </si>
  <si>
    <t>ceníková cena</t>
  </si>
  <si>
    <t>materiál</t>
  </si>
  <si>
    <t>montáž</t>
  </si>
  <si>
    <t>celkem</t>
  </si>
  <si>
    <t>Celkem odhad ceny realizace vzduchotechniky:</t>
  </si>
  <si>
    <t>(cena uvedena bez DPH)</t>
  </si>
  <si>
    <t>Zařízení číslo:</t>
  </si>
  <si>
    <t>01 - Sál</t>
  </si>
  <si>
    <t>počet</t>
  </si>
  <si>
    <t>odhad v ceníkových cenách</t>
  </si>
  <si>
    <t>poznámka</t>
  </si>
  <si>
    <t>pozice</t>
  </si>
  <si>
    <t>popis</t>
  </si>
  <si>
    <t>cena dodávka</t>
  </si>
  <si>
    <t>cena montáž</t>
  </si>
  <si>
    <t>cena celkem</t>
  </si>
  <si>
    <t>jednotková</t>
  </si>
  <si>
    <t>1.3.7</t>
  </si>
  <si>
    <t>osazení a zprovoznění servopohonů na klapkách v  I.etapě (pozice klapek 1.3.1 až 1.3.4 viz I.etapa) - dodávka servopohonů v I.etapě</t>
  </si>
  <si>
    <t>1.8.4</t>
  </si>
  <si>
    <t>protipožární klapka, 900x710 (rozměr potrubí odměřit na stavbě!!!), tepelné spouštění, spouštění od servopohonu (při napětí 230V klapka otevřena, při odpojení se klapka pružinou uzavírá)</t>
  </si>
  <si>
    <t>1.8.5</t>
  </si>
  <si>
    <t>protipožární klapka, 1000x500, tepelné spouštění, spouštění od servopohonu (při napětí 230V klapka otevřena, při odpojení se klapka pružinou uzavírá)</t>
  </si>
  <si>
    <t>1.8.6</t>
  </si>
  <si>
    <t>protipožární klapka pozice 1.8.4 bude osazena ve strojovně na současné potrubí mimo požárně dělicí konstrukci, nutné protipožárně doizolovat mezi listem protipožární klapky a zdí strojovny, dodávka závěsů s požadovanou protipožární odolností) - vše podle požadavků výrobce požárních klapek</t>
  </si>
  <si>
    <t>1.10.1</t>
  </si>
  <si>
    <t>čtyřhranné potrubí pozinkovaný plech, 40% tvarovek (potrubí mezi fasádou a strojovnou VZT v 1.pp)</t>
  </si>
  <si>
    <t>1.10.2</t>
  </si>
  <si>
    <t>protipožární izolace, odolnost 45 minut (potrubí mezi fasádou a strojovnou VZT v 1.pp)</t>
  </si>
  <si>
    <t>1.10.3</t>
  </si>
  <si>
    <t>úprava potrubí pro dodatečné osazení protipožárních klapek</t>
  </si>
  <si>
    <t>Rekapitulace zařízení:</t>
  </si>
  <si>
    <t>odhad ceny celkem bez DPH:</t>
  </si>
  <si>
    <t>materiál:</t>
  </si>
  <si>
    <t>montáž:</t>
  </si>
  <si>
    <t>02 - Jeviště</t>
  </si>
  <si>
    <t>změna velikosti vůči I.etapě</t>
  </si>
  <si>
    <t>2.8.3</t>
  </si>
  <si>
    <t>protipožární klapka, 500x250, tepelné spouštění, spouštění od servopohonu (při napětí 230V klapka otevřena, při odpojení se klapka pružinou uzavírá)</t>
  </si>
  <si>
    <t>2.8.4</t>
  </si>
  <si>
    <t>protipožární klapka, 600x400 (rozměr potrubí odměřit na stavbě!!!), tepelné spouštění, spouštění od servopohonu (při napětí 230V klapka otevřena, při odpojení se klapka pružinou uzavírá)</t>
  </si>
  <si>
    <t>2.8.5</t>
  </si>
  <si>
    <t>2.8.6</t>
  </si>
  <si>
    <t>protipožární klapka, 500x500, tepelné spouštění, spouštění od servopohonu (při napětí 230V klapka otevřena, při odpojení se klapka pružinou uzavírá)</t>
  </si>
  <si>
    <t>2.8.7</t>
  </si>
  <si>
    <t>protipožární klapka, 400x400 (rozměr potrubí odměřit na stavbě!!!), tepelné spouštění, spouštění od servopohonu (při napětí 230V klapka otevřena, při odpojení se klapka pružinou uzavírá)</t>
  </si>
  <si>
    <t>2.8.8</t>
  </si>
  <si>
    <t>protipožární klapky pozice 2.8.4, 2.8.5 a 2.8.7 budou osazeny ve strojovně na současné potrubí mimo požárně dělicí konstrukci, nutné protipožárně doizolovat mezi listem protipožární klapky a zdí strojovny, dodávka závěsů s požadovanou protipožární odolností) - vše podle požadavků výrobce požárních klapek</t>
  </si>
  <si>
    <t>2.10.1</t>
  </si>
  <si>
    <t>03 - Bar, šatna a sociální zázemí návštěvníci</t>
  </si>
  <si>
    <t>3.1.1</t>
  </si>
  <si>
    <t>sestavná větrací jednotka, 3000m3/h, 250Pa, rotační rekuperátor bez získávání vlhkosti ze zpětného vzduchu, vodní ohřívač, chladič přímý výpar, ventilátory, filtry vzduchu, včetně automatická regulace s napojením na ModBus, ovládání ze zázemí baru (v rotačním rekuperátoru přetlak čerstvého vzduchu do odpadního)</t>
  </si>
  <si>
    <t>podrobní specifikace technických parametrů viz příloha technické zprávy</t>
  </si>
  <si>
    <t>3.1.2</t>
  </si>
  <si>
    <t>venkovní kompresorová jednotka, typ VRV/VRF, chladicí výkon 20kW (+10°C až 46°C), topný výkon 5kW, hladina akustického tlaku 51dBA, napájení 3x400V, příkon 5kW, jištění 16A, chladivo R410A, ŠxHxV 900x320x1345mm, hmotnost: 104kg</t>
  </si>
  <si>
    <t>3.1.3</t>
  </si>
  <si>
    <t>napojení chladiče ve větrací jednotce pozice 3.1.1 na zdroj chladu pozice 3.1.2 (chladič ve větrací jednotce je bez příslušenství, tj. je potřeba dodat expanzní ventil 15kW + další příslušenství)</t>
  </si>
  <si>
    <t>3.1.4</t>
  </si>
  <si>
    <t>rozbočovač (refnet) pro napojení chladiče na větrací jednotku pozice 4.1.1</t>
  </si>
  <si>
    <t>3.4.1</t>
  </si>
  <si>
    <t>buňkový tlumič hluku (aktualizovat podle dodané větrací jednotky), ŠxVxD=500x500x1500mm, tlumicí buňky šířky 250mm</t>
  </si>
  <si>
    <t>3.6.1</t>
  </si>
  <si>
    <t>přívodní štěrbina, průtok 135m3/h/bm, tlaková ztráta 25-40Pa, ak. tlak v 1m do 35dBA, dvouřadá (dva regulační válečky vedle sebe), napojení z boku, výška max. 270mm (spodní hrana podhledu od stropu 280mm) spojení do pásu 4,2bm - koncovky (viz půdorys baru 1.49)</t>
  </si>
  <si>
    <t>bm</t>
  </si>
  <si>
    <t>3.6.2</t>
  </si>
  <si>
    <t>spodní díl štěrbiny pozice 3.6.1, osadit do místa pod přívodním potrubím</t>
  </si>
  <si>
    <t>3.6.3</t>
  </si>
  <si>
    <t>přívodní anemostat, kruhová spodní deska, DN400, bez regulace průtoku vzduchu, napojení z boku, výška nástavce max. 250mm</t>
  </si>
  <si>
    <t>vzhled předložit k odsouhlasení</t>
  </si>
  <si>
    <t>3.6.4</t>
  </si>
  <si>
    <t>přívodní anemostat, kruhová spodní deska, DN500, regulace průtoku vzduchu, napojení z boku, výška nástavce max. 250mm</t>
  </si>
  <si>
    <t>3.6.5</t>
  </si>
  <si>
    <t>odvodní anemostat, kruhová spodní deska, DN500, regulace průtoku vzduchu, napojení z boku, výška nástavce max. 250mm</t>
  </si>
  <si>
    <t>3.6.6</t>
  </si>
  <si>
    <t>odvodní ventil, kovový, DN125</t>
  </si>
  <si>
    <t>3.6.7</t>
  </si>
  <si>
    <t>odvodní ventil, kovový, DN160</t>
  </si>
  <si>
    <t>3.6.8</t>
  </si>
  <si>
    <t>odvodní ventil, kovový, DN200</t>
  </si>
  <si>
    <t>3.6.9</t>
  </si>
  <si>
    <t>mřížka do dveří, 600x200mm,RAL, vzhled předložit k odsouhlasení</t>
  </si>
  <si>
    <t>3.6.10</t>
  </si>
  <si>
    <t>mřížka do dveří, 300x100mm, šikmé lamely (neprůhledná)</t>
  </si>
  <si>
    <t>3.8.1</t>
  </si>
  <si>
    <t>protipožární klapka, 280x450, tepelné spouštění, spouštění od servopohonu (při napětí 230V klapka otevřena, při odpojení se klapka pružinou uzavírá)</t>
  </si>
  <si>
    <t>3.8.2</t>
  </si>
  <si>
    <t>3.8.3</t>
  </si>
  <si>
    <t>protipožární klapka, DN200, tepelné spouštění, spouštění od servopohonu (při napětí 230V klapka otevřena, při odpojení se klapka pružinou uzavírá)</t>
  </si>
  <si>
    <t>3.8.4</t>
  </si>
  <si>
    <t>3.8.5</t>
  </si>
  <si>
    <t>protipožární klapka, 315x500, tepelné spouštění, spouštění od servopohonu (při napětí 230V klapka otevřena, při odpojení se klapka pružinou uzavírá)</t>
  </si>
  <si>
    <t>3.10.1</t>
  </si>
  <si>
    <t xml:space="preserve">čtyřhranné potrubí pozinkovaný plech, 40% tvarovek </t>
  </si>
  <si>
    <t>3.10.2</t>
  </si>
  <si>
    <t>kruhové potrubí pozinkovaný plech, DN140 až DN200</t>
  </si>
  <si>
    <t>3.10.3</t>
  </si>
  <si>
    <t>tepelná izolace s parozábranou, minerální vata tl. 40mm, hliníková fólie (přívodní a odvodní potrubí v 1.pp, přívodní potrubí v 1.np )</t>
  </si>
  <si>
    <t>3.10.4</t>
  </si>
  <si>
    <t>rozvod chladu, měděné potrubí vyrobené v EU, rozměry podle požadavku výrobce vnitřních a venkovních jednotek, včetně tepelné izolace, ve venkovním prostoru v instalační liště (ochrana tepelné izolace proti UV záření)</t>
  </si>
  <si>
    <t>3.10.5</t>
  </si>
  <si>
    <t>ocelová konstrukce z pozinkovaného plechu pod venkovní kompresorovou jednotku pozice 3.1.2 (zařízení položené na střeše)</t>
  </si>
  <si>
    <t>04 - Infocentrum</t>
  </si>
  <si>
    <t>4.1.1</t>
  </si>
  <si>
    <t>kompaktní větrací jednotka, podstropní provedení, 600m3/h, 250Pa, deskový rekuperátor, elektrický ohřívač, chladič přímý výpar, ventilátory, filtry vzduchu, včetně automatická regulace s napojením na ModBus, ovládání ze zázemí infocentra</t>
  </si>
  <si>
    <t>4.1.2</t>
  </si>
  <si>
    <t>napojení chladiče ve větrací jednotce pozice 4.1.1 na zdroj chladu pozice 3.1.2 (chladič ve větrací jednotce je bez příslušenství, tj. je potřeba dodat řídící ventil cca 3-5kW + další příslušenství)</t>
  </si>
  <si>
    <t>4.4.1</t>
  </si>
  <si>
    <t>kruhový tlumič hluku, pozinkovaný plech, DN200, délka 900mm (aktualizovat podle hluku dodané větrací jednotky)</t>
  </si>
  <si>
    <t>4.6.1</t>
  </si>
  <si>
    <t>4.6.2</t>
  </si>
  <si>
    <t>4.6.3</t>
  </si>
  <si>
    <t>4.6.4</t>
  </si>
  <si>
    <t>přívodní ventil, kovový, DN200</t>
  </si>
  <si>
    <t>4.6.5</t>
  </si>
  <si>
    <t>4.8.1</t>
  </si>
  <si>
    <t>protipožární klapka, 160x280, tepelné spouštění, spouštění od servopohonu (při napětí 230V klapka otevřena, při odpojení se klapka pružinou uzavírá)</t>
  </si>
  <si>
    <t>4.8.2</t>
  </si>
  <si>
    <t>4.8.3</t>
  </si>
  <si>
    <t>protipožární klapka, 200x200, tepelné spouštění, spouštění od servopohonu (při napětí 230V klapka otevřena, při odpojení se klapka pružinou uzavírá)</t>
  </si>
  <si>
    <t>4.10.1</t>
  </si>
  <si>
    <t>4.10.2</t>
  </si>
  <si>
    <t>4.10.3</t>
  </si>
  <si>
    <t>kruhové potrubí pozinkovaný plech, DN125 až DN200</t>
  </si>
  <si>
    <t>4.10.4</t>
  </si>
  <si>
    <t>kruhové ohebné potrubí, DN125 až DN200</t>
  </si>
  <si>
    <t>05 – Klub 1.pp</t>
  </si>
  <si>
    <t>5.8.1</t>
  </si>
  <si>
    <t>protipožární klapka, cca 1250x600 (rozměr potrubí odměřit na stavbě!!!), tepelné spouštění, spouštění od servopohonu (při napětí 230V klapka otevřena, při odpojení se klapka pružinou uzavírá)</t>
  </si>
  <si>
    <t>5.8.2</t>
  </si>
  <si>
    <t>5.8.3</t>
  </si>
  <si>
    <t>protipožární klapka, cca 800x600 (rozměr potrubí odměřit na stavbě!!!), tepelné spouštění, spouštění od servopohonu (při napětí 230V klapka otevřena, při odpojení se klapka pružinou uzavírá)</t>
  </si>
  <si>
    <t>5.8.4</t>
  </si>
  <si>
    <t>protipožární klapka, 250x500, tepelné spouštění, spouštění od servopohonu (při napětí 230V klapka otevřena, při odpojení se klapka pružinou uzavírá)</t>
  </si>
  <si>
    <t>5.10.1</t>
  </si>
  <si>
    <t>čtyřhranné potrubí pozinkovaný plech, 100% tvarovek (nové napojení sání čerstvého vzduchu současné přívodní větrací jednotky)</t>
  </si>
  <si>
    <t>5.10.2</t>
  </si>
  <si>
    <t>tepelná izolace s parozábranou, minerální vata tl. 40mm, hliníková fólie (nové potrubí mezi sáním současné přívodní jednotky a protipožární klapkou pozice 5.8.4 )</t>
  </si>
  <si>
    <t>5.10.3</t>
  </si>
  <si>
    <t>protipožární klapky pozice 5.8.1 až 5.8.3 budou osazeny ve strojovně na současné potrubí mimo požárně dělicí konstrukci, nutné protipožárně doizolovat mezi listem protipožární klapky a zdí strojovny, dodávka závěsů s požadovanou protipožární odolností) - vše podle požadavků výrobce požárních klapek</t>
  </si>
  <si>
    <t>5.10.4</t>
  </si>
  <si>
    <t>06 – Sklady 1.pp</t>
  </si>
  <si>
    <t>6.6.1</t>
  </si>
  <si>
    <t>kovová mřížka 200x200mm, volná plocha min. 60% (např. tahokov), osadit na protipožární klapky</t>
  </si>
  <si>
    <t>6.8.1</t>
  </si>
  <si>
    <t>6.8.2</t>
  </si>
  <si>
    <t>6.10.1</t>
  </si>
  <si>
    <t>čtyřhranné potrubí pozinkovaný plech, 100% tvarovek</t>
  </si>
  <si>
    <t xml:space="preserve">10 – Dveřní clony </t>
  </si>
  <si>
    <t>10.1.1</t>
  </si>
  <si>
    <t>teplovodní dveřní clona, tepelný výkon 10kW (topná voda 70°C/50°C), zapuštěná do podhledu (spodní hrana podhledu od stropu 300mm), délka 2000mm, elektro 230V/0,5kW (ventilátor), ak tlak v 1m do 50dBA, včetně regulace (dveřní kontakt, čidlo teploty v prostoru, ruční ovladač v prostoru šatny, napojení na ModBus, regulační ventily na vodě)</t>
  </si>
  <si>
    <t>13 - Demontáže a ostatní</t>
  </si>
  <si>
    <t>13.10.5</t>
  </si>
  <si>
    <t>protipožární ucpávky, rozměr cca 500x500mm</t>
  </si>
  <si>
    <t>13.10.6</t>
  </si>
  <si>
    <t>Demontáž a ekologická likvidace větracího zařízení ve strojovně VZT v 1.PP (rozsah přibližně stejný jako nově vyprojektované zařízení pro II. etapu)</t>
  </si>
  <si>
    <t>13.10.7</t>
  </si>
  <si>
    <t>Demontáž a ekologická likvidace větracího zařízení v prostoru 1.NP (potrubí pozinkovaný plech včetně koncových elementů a izolací), cca 150m2</t>
  </si>
  <si>
    <t>13.10.8</t>
  </si>
  <si>
    <t>projekční práce na dodavatelské dokumentaci - zpracování konkrétních výrobků do projektu DVZ, úpravy rozvodů ve strojovně VZT v 1.PP</t>
  </si>
  <si>
    <t>13.10.9</t>
  </si>
  <si>
    <t>měření hluku a vystavení protokolu ke kolaudaci autorizovanou osobou</t>
  </si>
  <si>
    <t>13.10.10</t>
  </si>
  <si>
    <t>zaregulování větracího zařízení, vystavení protokolu ke kolaudaci</t>
  </si>
  <si>
    <t xml:space="preserve"> </t>
  </si>
  <si>
    <t>STAVBA : KULTURNÍ DŮM ZÁBŘEH - II. ETAPA</t>
  </si>
  <si>
    <t>Objekt</t>
  </si>
  <si>
    <t xml:space="preserve">Cena celkem      </t>
  </si>
  <si>
    <t xml:space="preserve">Dodávka/ Delivery  </t>
  </si>
  <si>
    <t xml:space="preserve">Montáž/ Labour             </t>
  </si>
  <si>
    <t>Silnoproudá elektrotechnika</t>
  </si>
  <si>
    <t>Kabeláž</t>
  </si>
  <si>
    <t>Kabel 1-CXKE-R-J 5x10</t>
  </si>
  <si>
    <t>Kabel 1-CXKE-R-J 5x2,5</t>
  </si>
  <si>
    <t>Kabel 1-CXKE-R-J 3x2,5</t>
  </si>
  <si>
    <t>Kabel 1-CXKE-R-J 3x1,5</t>
  </si>
  <si>
    <t>Kabel 1-CXKE-R-O 3x1,5</t>
  </si>
  <si>
    <t>Vodič H07V-K 16 ZZ</t>
  </si>
  <si>
    <t>Vodič H07V-K 6 ZZ</t>
  </si>
  <si>
    <t>Kabelové trasy</t>
  </si>
  <si>
    <t>Plechový žlab perforovaný 100x250x0,70 mm</t>
  </si>
  <si>
    <t>Plechový žlab perforovaný 50x125x0,70 mm</t>
  </si>
  <si>
    <t>Bezhalogenová kabelová příchytka 13-26 mm</t>
  </si>
  <si>
    <t>Instalační bezhalogenová tuhá trubka dn 25</t>
  </si>
  <si>
    <t>Instalační bezhalogenová tuhá trubka dn 20</t>
  </si>
  <si>
    <t>Instalační bezhalogenová ohebná trubka dn 25 střední mechanická odolnost</t>
  </si>
  <si>
    <t>Instalační bezhalogenová ohebná trubka dn 20 střední mechanická odolnost</t>
  </si>
  <si>
    <t>Přístroje, krabice</t>
  </si>
  <si>
    <t>Zásuvka 230V/ 16A bílá</t>
  </si>
  <si>
    <t>Spínač řazení č. 1 bílý</t>
  </si>
  <si>
    <t>Spínač řazení č. 6 bílý</t>
  </si>
  <si>
    <t>Spínač řazení č. 7 bílý</t>
  </si>
  <si>
    <t>Zásuvka 230V/ 16A montáž na povrch</t>
  </si>
  <si>
    <t>Spínač řazení č. 1, montáž na povrch</t>
  </si>
  <si>
    <t>Spínač řazení č. 6 montáž na povrch</t>
  </si>
  <si>
    <t>Spínač řazení č. 7 montáž na povrch</t>
  </si>
  <si>
    <t>Rozbočná krabice na povrch se svorkovnicí, bezhalogénová</t>
  </si>
  <si>
    <t>Krabice instalační pod omítku</t>
  </si>
  <si>
    <t>Svítidla</t>
  </si>
  <si>
    <t>Nouzové svítidlo LED s piktogramem, 230V, 11W, vnitřní zdroj 60 minut</t>
  </si>
  <si>
    <t>Protipanické osvětlení zavěšené LED, desingové, 230V, 8W, vnitřní zdroj 60 minut</t>
  </si>
  <si>
    <t>Svítidlo (C30) přisazené LED,desingové, 230V, hliníkový profil, opálový difuzor, délka 1683 mm, zdroj LED 3170lm, 3000K, CRI80</t>
  </si>
  <si>
    <t>Svítidlo (D1) vestavěné LED,desingové, 230V, opálový difuzor,průměr 172mm, zdroj LED 1810lm, 3000K, CRI80</t>
  </si>
  <si>
    <t>Svítidlo (E1) vestavěné LED,desingové, 230V, opálový difuzor,velikost 102x102mm, zdroj LED, GU10</t>
  </si>
  <si>
    <t>Svítidlo (F30) přisazené LED, průmyslové IP65, 230V, opálový difuzor,velikost 1510x70x68mm, zdroj LED 6000lm, 4000K, CRI80</t>
  </si>
  <si>
    <t>LED pásek 15,4W/m, 3700K, CRI80, 24V, LED profil, opálový difusor</t>
  </si>
  <si>
    <t>Napájecí zdroj pro LED pásek, 230V AC/ 24V DC, 150W</t>
  </si>
  <si>
    <t>Rozváděče</t>
  </si>
  <si>
    <t>Doplnění rozváděče RH1 dle projektové dokumntace</t>
  </si>
  <si>
    <t>Doplnění rozváděče RPO1 dle projektové dokuentace</t>
  </si>
  <si>
    <t>Rozváděč RP0.1 dle projektové dokumentac</t>
  </si>
  <si>
    <t>Rozváděč RP1.1 dle projektové dokumentace</t>
  </si>
  <si>
    <t>Uzemnění a hromosvod</t>
  </si>
  <si>
    <t>Zemnící páska FeZn 30x4mm</t>
  </si>
  <si>
    <t>Svorka páska - páska SR02 FeZn</t>
  </si>
  <si>
    <t>Svorka páska - drát SR03 FeZn</t>
  </si>
  <si>
    <t>Drát FeZn 10mm</t>
  </si>
  <si>
    <t>Přípojnice MET</t>
  </si>
  <si>
    <t>Ochranný úhelník 1,8m FeZn</t>
  </si>
  <si>
    <t>Držák ochranného úhelníku DUDa FeZn</t>
  </si>
  <si>
    <t>Zkušební svorka SZ litinová</t>
  </si>
  <si>
    <t>Číslo pro označení svodu</t>
  </si>
  <si>
    <t>Ochranný nátěr</t>
  </si>
  <si>
    <t>Podpěra vedení do stěny PV17 FeZn</t>
  </si>
  <si>
    <t>Podpěra vedení ploché střechy PV21c</t>
  </si>
  <si>
    <t>Spojovací svorka SS FeZn</t>
  </si>
  <si>
    <t>Jímací tyč 1,5m AlMgSi</t>
  </si>
  <si>
    <t>Betonový podstavec k jímací tyči s podložkou</t>
  </si>
  <si>
    <t>Svorka pro připojení jímací tyče FeZn</t>
  </si>
  <si>
    <t>Drát AlMgSi 8mm</t>
  </si>
  <si>
    <t>Oprava - výměna stávajícího uzemnění včetně dodávky materiálu a výkopových prací</t>
  </si>
  <si>
    <t>Oprava - výměna stávajících svodů včetně dodávky materiálu</t>
  </si>
  <si>
    <t>Ostatní</t>
  </si>
  <si>
    <t>Zpráva o výchozí revizi elektrické instalce</t>
  </si>
  <si>
    <t>Zpráva o výchozí revizi hromosvodu</t>
  </si>
  <si>
    <t>Odborné stanovisko TIČR</t>
  </si>
  <si>
    <t>Doprava osob a materiálu</t>
  </si>
  <si>
    <t>Vyhotovení kabelových prostupů</t>
  </si>
  <si>
    <t>Požární přepážky - utěsnění prostupů</t>
  </si>
  <si>
    <t>Drážkování</t>
  </si>
  <si>
    <t>Zednické přípomoci</t>
  </si>
  <si>
    <t>Přepojení a přemístění nouzového osvětlení</t>
  </si>
  <si>
    <t>Přepojení a přemístění rozváděče RPO1</t>
  </si>
  <si>
    <t>Přepojení a přemístění ústředny EPS</t>
  </si>
  <si>
    <t>Přepojení a přemístění zařízení dálkového přenosu ZDP</t>
  </si>
  <si>
    <t>Přepojení a přemístění ústředny rozhlasu RÚ</t>
  </si>
  <si>
    <t>Nespecifikovaný materiál</t>
  </si>
  <si>
    <t>D.1.4.5   SLABOPROUDÁ ELEKTROTECHNIKA</t>
  </si>
  <si>
    <t>Zábřežská kulturní, s.r.o., Československé armády 835/1, 789 01 Zábřeh</t>
  </si>
  <si>
    <t>Na základě výběrového řízení</t>
  </si>
  <si>
    <t>Cena celkem
[CZK]</t>
  </si>
  <si>
    <t>Poznámka</t>
  </si>
  <si>
    <t>J. hmotnost
[t]</t>
  </si>
  <si>
    <t>Hmotnost
celkem [t]</t>
  </si>
  <si>
    <t>Náklady soupisu celkem bez DPH</t>
  </si>
  <si>
    <t>URS</t>
  </si>
  <si>
    <t>Evakuační rozhlas</t>
  </si>
  <si>
    <t>Montáž systémové rozšiřující řídící jednotky</t>
  </si>
  <si>
    <t>EN54-16 certifikovaná systémová rozšiřující jednotka 360W, 6 zón s individuální regulací hlasitosti, lokální audio vstup pro možnost vlastního audio programu nezávislého na zbytku systému, provozní i evakuační logické vstupy a výstupy, permanentní monitorování 100V linek bez přerušení audiosignálu</t>
  </si>
  <si>
    <t>742410063</t>
  </si>
  <si>
    <t>Montáž nástěnného reproduktoru</t>
  </si>
  <si>
    <t>Nástěnný reproduktor dle EN54-24 pro přisazenou instalaci na zeď nebo strop. Technická data dle EN54-24: jmenovitý šumový výkon a napětí 6W @ 100V, citlivost 78dB @ 1W/4m, max. úroveň akustického tlaku 86,4dB @ 4m, frekvenční charakteristika 80Hz-15kHz, úhel pokrytí horizontálně 180°/170°/100°/90°, vertikálně 180°/170°/100°/90° @ 0,5/1/2/4kHz. Certifikace dle EN54-24, typ A - vnitřní aplikace. Tělo ABS plast s nízkou hořlavostí třídy V2 / HB75, mřížka kov, barva bílá. Plastová připojovací svorkovnice; jako zvl. přísl. nad rámec požadavků EN54 lze doplnit keramickou svorkovnici s tepelnou pojistkou dle BS-5839-8. Rozměry (ŠxVxH) 230x170x80mm, hmotnost 1,2kg.</t>
  </si>
  <si>
    <t>742410061</t>
  </si>
  <si>
    <t>Montáž podhledového reproduktoru bez krytu</t>
  </si>
  <si>
    <t>Stropní reproduktor dle EN54-24 s úzkým rámečkem o šířce jen 6mm. Technická data dle EN54-24: jmenovitý šumový výkon a napětí 6W @ 100V, výkonové odbočky až do 0,8W, citlivost 80dB @ 1W/4m, max. úroveň akustického tlaku 87dB @ 4m, frekvenční charakteristika 80Hz-20kHz, úhel pokrytí H+V 165°/175°/165°/70° @ 0,5/1/2/4kHz. Certifikace dle EN54-24, typ A - vnitřní aplikace, certifikován pro použití bez požárního krytu. Tělo i mřížka kov, barva bílá. Zadní kryt proti prachu a vodě. Pružinová svorkovnice pro rychlé připojení vodiče bez šroubování, zdvojené svorky pro možnost průběžného zapojení (daisy-chain), průřez pevného vodiče 0,5-3mm2 / AWG 20-12. Rozměry (ØxV) 180x70mm, hmotnost 560g.</t>
  </si>
  <si>
    <t>Stropní reproduktor dle EN54-24 pro prostředí s vysokou vlhkostí s certifikací pro venkovní instalace, 6" širokopásmový měnič, provedení s extrémně tenkým obvodovým rámečkem. Technická data dle EN54-24: jmenovitý šumový výkon a napětí 6/3/1,5W @ 100V, citlivost 80dB @ 1W/4m, max. úroveň akustického tlaku 88dB @ 4m, frekvenční charakteristika 200Hz-20kHz, úhel pokrytí 180°/178°/150°/70° @ 0,5/1/2/4kHz. Certifikace dle EN54-24, typ B - venkovní aplikace. Tělo ABS plast, mřížka z hliníku pro maximální odolnost proti korozi, barva bílá. Keramická svorkovnice s tepelnou pojistkou dle BS-5839-8. Rozměry (ØxV) 185x125mm, hmotnost 1kg.</t>
  </si>
  <si>
    <t>742410064</t>
  </si>
  <si>
    <t>Montáž reproduktoru směrového</t>
  </si>
  <si>
    <t>Tlakový reproduktor 15W @ 100V. Technická data dle EN54-24: citlivost 88dB @ 1W/4m, kov, IP65, keramická svorkovnice s tepelnou pojistkou dle BS-5839-8, certifikován dle EN54 bez nutnosti zvláštní ekvalizace signálu!, certifikace dle EN54-24</t>
  </si>
  <si>
    <t>Montáž keramické svorkovnice s tepelnou pojistkou</t>
  </si>
  <si>
    <t>Keramická svorkovnice s tepelnou pojistkou dle BS-5839-8 (zvláštní příslušenství nad rámec požadavků EN54)</t>
  </si>
  <si>
    <t>EN54-24 certifikovaný oboustranný směrový reproduktor 12/6W @ 100V, kov, IP55, EVAC svorkovnice</t>
  </si>
  <si>
    <t>742121001</t>
  </si>
  <si>
    <t>Montáž sdělovacího kabelu do 15 žil</t>
  </si>
  <si>
    <t>1-CHKE-V 2x1,5 - silový kabel P60-R, ohniodolný dle ČSN IEC60331, bezhalogenový dle ČSN 50267 a splňující vyhlášku č. 23/2008 Sb. (B2 ca s1d1)</t>
  </si>
  <si>
    <t>742110504</t>
  </si>
  <si>
    <t>Montáž elektroinstalační krabice s víčkem, kruhové</t>
  </si>
  <si>
    <t>KU68 - krabice rozvodná univerzální pod omítku</t>
  </si>
  <si>
    <t>742111001</t>
  </si>
  <si>
    <t>Montáž příchytek pro kabely vč. šroubu a hmoždinky</t>
  </si>
  <si>
    <t>Příchytka pro jednotlivý kabel průměru 12mm, P60-R</t>
  </si>
  <si>
    <t>Oboustranná příchytka pro dva kabely průměru 12mm, P60-R</t>
  </si>
  <si>
    <t>Šroub 7,5x52, pro přímou instalaci do betonu, určeno pro požárně odolné trasy, vyhovuje předpisu ZP-27/2008</t>
  </si>
  <si>
    <t>742190004</t>
  </si>
  <si>
    <t>Aplikace požárně těsnícího materiálu</t>
  </si>
  <si>
    <t>Protipožární pěna pro zdivo, beton a sádrokarton, přetíratelný, 325ml</t>
  </si>
  <si>
    <t>742410302</t>
  </si>
  <si>
    <t>Povinná náležitost dle ČSN EN 60849: Odborné měření srozumitelnosti vč. měřicího protokolu s přepočtem hodnot na stupnici CIS. Měření bude provedeno metodou indexu přenosu řeči, tzv. STI. Měření jinou metodou lze použít pouze tehdy, pokud zvolená metoda poskytuje výsledky stejně nebo více relevantní jako metoda STI. Měření zjednodušenými metodami, které mohou dávat zkreslené výsledky (RASTI aj.), není přípustné. Výsledkem měření bude protokol obsahující přesnou specifikaci použitého měřicího vybavení a metody, a pro každý prostor přesnou specifikaci měřicích bodů, naměřených hodnot STI, jejich přepočet na CIS a následně výpočet výsledné hodnoty pro daný prostor jako rozdílu průměrné naměřené hodnoty STI a směrodatné odchylky - viz ČSN EN 60849, B.3.</t>
  </si>
  <si>
    <t>742410301</t>
  </si>
  <si>
    <t>Povinná náležitost dle ČSN EN 60849: Odborné měření skutečné impedance 100V linek vč. měřicího protokolu s přepočtem hodnot na výkon repro @ 100V. Měření musí být provedeno specializovaným měřicím přístrojem určeným pro tento účel a používajícím střídavý sinusový testovací signál o frekvenci na spodním okraji řečového pásma - např. cca 300Hz. Měření univerzálními multimetry určenými pro měření činného odporu nebo impedance na frekvenci 50/60Hz poskytuje irelevantní hodnoty a proto není přípustné.</t>
  </si>
  <si>
    <t>742410201</t>
  </si>
  <si>
    <t>Nastavení a oživení ústředny evakuačního rozhlasu</t>
  </si>
  <si>
    <t>Demontáž komponentů ERo</t>
  </si>
  <si>
    <t>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</si>
  <si>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Stavební přípomoci - Cena zahrnuje komplexní náklady na tyto drobné stavení činnosti včetně materiálu. Jedná se o veškeré průrazy a jejich utěsnění po montáži a jiné drobné stavební činnosti nutné pro instalaci systému a jeho vedení</t>
  </si>
  <si>
    <t>Vypracování dokumentace skutečného stavu</t>
  </si>
  <si>
    <t>Ostatní režijní náklady (cestovné, náhrady, ubytování atd.)</t>
  </si>
  <si>
    <t>Elektrická požární signalizace EPS</t>
  </si>
  <si>
    <t>Práce na připojení EPS na PCO HZS, vč. vytvoření přenosových tabulek, nastavení PCO apod.</t>
  </si>
  <si>
    <t>742210261</t>
  </si>
  <si>
    <t>Montáž sirény, majáku nebo signalizace</t>
  </si>
  <si>
    <t>Paralelní signalizace</t>
  </si>
  <si>
    <t>742210151</t>
  </si>
  <si>
    <t>Montáž tlačítkového hlásiče</t>
  </si>
  <si>
    <t>Tlačítkový hlásič červený, IP24 (vnitřní), se základnou</t>
  </si>
  <si>
    <t>742210121</t>
  </si>
  <si>
    <t>Montáž automatického hlásiče</t>
  </si>
  <si>
    <t>Opticko-kouřový hlásič, indikace poplachu, softwarové adresování, vč. oddělovače vedení</t>
  </si>
  <si>
    <t>Multisenzorový hlásič, indikace poplachu, softwarové adresování, vč. oddělovače vedení</t>
  </si>
  <si>
    <t>Termodiferenciální hlásič, indikace poplachu, softwarové adresování, vč. oddělovače vedení</t>
  </si>
  <si>
    <t>742210131</t>
  </si>
  <si>
    <t>Montáž patice</t>
  </si>
  <si>
    <t>Standardní patice automatických hlásičů</t>
  </si>
  <si>
    <t>Popisovací pole pro patice hlásičů (balení 10ks)</t>
  </si>
  <si>
    <t>742210303</t>
  </si>
  <si>
    <t>Montáž vstupně výstupního reléového prvku se 4 kontakty</t>
  </si>
  <si>
    <t>Výstupní modul, 4x přepínací bezpotenciálové kontakty se zatížitelností 2A/230V a s možností provozu i v pulzním režimu, plastový kryt</t>
  </si>
  <si>
    <t>lahev zkušebního plynu</t>
  </si>
  <si>
    <t>SHKFH-R 1x2x0,8 (nebo ekvivalentní) - stíněný kabel bezhalogenový dle ČSN 50267 a splňující vyhlášku č. 23/2008 Sb. (B2 ca s1d1)</t>
  </si>
  <si>
    <t>SSKFH V180 1x2x0,8 (nebo ekvivalentní) - Sdělovací kabel, P30-R, ohniodolný dle ČSN IEC60331, bezhalogenový dle ČSN 50267 a splňující vyhlášku č. 23/2008 Sb. (B2 ca s1d1)</t>
  </si>
  <si>
    <t>1-CHKE-V 2x1,5 - silový kabel P30-R, ohniodolný dle ČSN IEC60331, bezhalogenový dle ČSN 50267 a splňující vyhlášku č. 23/2008 Sb.</t>
  </si>
  <si>
    <t>742110002</t>
  </si>
  <si>
    <t>Montáž elektroinstalační plastové ohebné trubky uložené pod omítkou vč. zasekání</t>
  </si>
  <si>
    <t>Elektroinstalační ohebná trubka 23mm, samozhášivá, nízká mechanická odolnost</t>
  </si>
  <si>
    <t>742110041</t>
  </si>
  <si>
    <t>Montáž lišt vkládacích</t>
  </si>
  <si>
    <t>LV18x13 - elektroinstalační lišta vkládací</t>
  </si>
  <si>
    <t>Úchytka pro jednotlivý kabel průměru 8mm, P30-R</t>
  </si>
  <si>
    <t>Úchytka pro jednotlivý kabel průměru 12mm, P30-R</t>
  </si>
  <si>
    <t>742210251</t>
  </si>
  <si>
    <t>Připojení kontaktu ovládaného nebo monitorovaného</t>
  </si>
  <si>
    <t>742210401</t>
  </si>
  <si>
    <t>Programování základních parametrů ústředny EPS</t>
  </si>
  <si>
    <t>742210421</t>
  </si>
  <si>
    <t>Oživení systému EPS (na jeden detektor)</t>
  </si>
  <si>
    <t>742210503</t>
  </si>
  <si>
    <t>Koordinační funkční zkoušky EPS</t>
  </si>
  <si>
    <t>742210521</t>
  </si>
  <si>
    <t>Výchozí revize systému EPS (na 1 hlásič)</t>
  </si>
  <si>
    <t>Zkušební provoz</t>
  </si>
  <si>
    <t>Demontáž komponentů EPS</t>
  </si>
  <si>
    <t>"Z0.07, 0.08" 2*3,3</t>
  </si>
  <si>
    <t>"základové pásy" 67,193-(1,352+1,042+047)*0,075</t>
  </si>
  <si>
    <t>7,38*1,8 'Přepočtené koeficientem množství</t>
  </si>
  <si>
    <t>766660740R</t>
  </si>
  <si>
    <t>Systém generálního klíče pro vstup do všech prostor chráněných EPS, včetně přístupu k obslužnému poli požární ochrany nebo obslužnému a signalizačnímu panelu</t>
  </si>
  <si>
    <t>Vybavení WC, materiál nerez</t>
  </si>
  <si>
    <t>Vybavení WC bezbariérového, materiál nerez</t>
  </si>
  <si>
    <t xml:space="preserve"> deska HPL tl 12 mm dekor dřevo</t>
  </si>
  <si>
    <t>174100010RA0</t>
  </si>
  <si>
    <t>Zásyp jam, rýh a šachet sypaninou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</si>
</sst>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1">
    <numFmt numFmtId="41" formatCode="_-* #,##0_-;\-* #,##0_-;_-* &quot;-&quot;_-;_-@_-"/>
    <numFmt numFmtId="44" formatCode="_-* #,##0.00\ &quot;Kč&quot;_-;\-* #,##0.00\ &quot;Kč&quot;_-;_-* &quot;-&quot;??\ &quot;Kč&quot;_-;_-@_-"/>
    <numFmt numFmtId="43" formatCode="_-* #,##0.00_-;\-* #,##0.00_-;_-* &quot;-&quot;??_-;_-@_-"/>
    <numFmt numFmtId="164" formatCode="_-* #,##0.00\ _K_č_-;\-* #,##0.00\ _K_č_-;_-* &quot;-&quot;??\ _K_č_-;_-@_-"/>
    <numFmt numFmtId="165" formatCode="#,##0.00%"/>
    <numFmt numFmtId="166" formatCode="dd\.mm\.yyyy"/>
    <numFmt numFmtId="167" formatCode="#,##0.00000"/>
    <numFmt numFmtId="168" formatCode="#,##0.000"/>
    <numFmt numFmtId="169" formatCode="_(#,##0\._);;;_(@_)"/>
    <numFmt numFmtId="170" formatCode="_(#,##0.0??;&quot;- &quot;#,##0.0??;\–???;_(@_)"/>
    <numFmt numFmtId="171" formatCode="_(#,##0.00_);[Red]&quot;- &quot;#,##0.00_);\–??;_(@_)"/>
    <numFmt numFmtId="172" formatCode="_(#,##0_);[Red]&quot;- &quot;#,##0_);\–??;_(@_)"/>
    <numFmt numFmtId="173" formatCode="_(#,##0.0??;[Red]&quot;- &quot;#,##0.0??;[Blue]\–???;_(@_)"/>
    <numFmt numFmtId="174" formatCode="_(#,##0.00_);[Red]&quot;- &quot;#,##0.00_);[Blue]\–??;_(@_)"/>
    <numFmt numFmtId="175" formatCode="_(#,##0_);[Red]&quot;- &quot;#,##0_);[Blue]\–??;_(@_)"/>
    <numFmt numFmtId="176" formatCode="dd/mm/yy\ hh:mm"/>
    <numFmt numFmtId="177" formatCode="#,##0.00&quot; Kč&quot;"/>
    <numFmt numFmtId="178" formatCode="#,##0.00\ &quot;Kč&quot;"/>
    <numFmt numFmtId="179" formatCode="#,##0\ &quot;Kč&quot;"/>
    <numFmt numFmtId="180" formatCode="_(#,##0&quot;.&quot;_);;;_(@_)"/>
    <numFmt numFmtId="181" formatCode="_(#,##0.0??;\-\ #,##0.0??;&quot;–&quot;???;_(@_)"/>
    <numFmt numFmtId="182" formatCode="_(#,##0.00_);[Red]\-\ #,##0.00_);&quot;–&quot;??;_(@_)"/>
    <numFmt numFmtId="183" formatCode="_(#,##0_);[Red]\-\ #,##0_);&quot;–&quot;??;_(@_)"/>
    <numFmt numFmtId="184" formatCode="_(#,##0.0??;[Red]\-\ #,##0.0??;[Blue]&quot;–&quot;???;_(@_)"/>
    <numFmt numFmtId="185" formatCode="_(#,##0.00_);[Red]\-\ #,##0.00_);[Blue]&quot;–&quot;??;_(@_)"/>
    <numFmt numFmtId="186" formatCode="_(#,##0_);[Red]\-\ #,##0_);[Blue]&quot;–&quot;??;_(@_)"/>
    <numFmt numFmtId="187" formatCode="#,##0.00000;\-#,##0.00000"/>
    <numFmt numFmtId="188" formatCode="#,##0.000;\-#,##0.000"/>
    <numFmt numFmtId="189" formatCode="#"/>
    <numFmt numFmtId="190" formatCode="_-&quot;Ł&quot;* #,##0_-;\-&quot;Ł&quot;* #,##0_-;_-&quot;Ł&quot;* &quot;-&quot;_-;_-@_-"/>
    <numFmt numFmtId="191" formatCode="_-&quot;Ł&quot;* #,##0.00_-;\-&quot;Ł&quot;* #,##0.00_-;_-&quot;Ł&quot;* &quot;-&quot;??_-;_-@_-"/>
  </numFmts>
  <fonts count="16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u/>
      <sz val="11"/>
      <color theme="10"/>
      <name val="Calibri"/>
      <scheme val="minor"/>
    </font>
    <font>
      <sz val="10"/>
      <name val="Arial CE"/>
      <family val="2"/>
      <charset val="238"/>
    </font>
    <font>
      <b/>
      <sz val="14"/>
      <name val="Arial CE"/>
      <family val="2"/>
      <charset val="238"/>
    </font>
    <font>
      <sz val="12"/>
      <name val="Arial CE"/>
      <family val="2"/>
      <charset val="238"/>
    </font>
    <font>
      <b/>
      <sz val="12"/>
      <name val="Arial CE"/>
      <family val="2"/>
      <charset val="238"/>
    </font>
    <font>
      <sz val="9"/>
      <name val="Arial CE"/>
      <family val="2"/>
      <charset val="238"/>
    </font>
    <font>
      <b/>
      <sz val="10"/>
      <name val="Arial CE"/>
      <family val="2"/>
      <charset val="238"/>
    </font>
    <font>
      <sz val="11"/>
      <name val="Arial CE"/>
      <family val="2"/>
      <charset val="238"/>
    </font>
    <font>
      <b/>
      <sz val="11"/>
      <name val="Arial CE"/>
      <family val="2"/>
      <charset val="238"/>
    </font>
    <font>
      <b/>
      <sz val="13"/>
      <name val="Arial CE"/>
      <family val="2"/>
      <charset val="238"/>
    </font>
    <font>
      <sz val="7"/>
      <name val="Arial CE"/>
      <family val="2"/>
      <charset val="238"/>
    </font>
    <font>
      <b/>
      <sz val="9"/>
      <name val="Arial CE"/>
      <family val="2"/>
      <charset val="238"/>
    </font>
    <font>
      <sz val="9"/>
      <color indexed="81"/>
      <name val="Tahoma"/>
      <family val="2"/>
      <charset val="238"/>
    </font>
    <font>
      <sz val="8"/>
      <name val="Arial CE"/>
      <family val="2"/>
      <charset val="238"/>
    </font>
    <font>
      <sz val="8"/>
      <color indexed="17"/>
      <name val="Arial CE"/>
      <family val="2"/>
      <charset val="238"/>
    </font>
    <font>
      <sz val="8"/>
      <color indexed="9"/>
      <name val="Arial CE"/>
      <family val="2"/>
      <charset val="238"/>
    </font>
    <font>
      <sz val="10"/>
      <name val="Arial"/>
      <family val="2"/>
      <charset val="238"/>
    </font>
    <font>
      <b/>
      <sz val="12"/>
      <color rgb="FF993366"/>
      <name val="Arial"/>
      <family val="2"/>
      <charset val="238"/>
    </font>
    <font>
      <b/>
      <sz val="9"/>
      <color rgb="FF000080"/>
      <name val="Arial"/>
      <family val="2"/>
      <charset val="238"/>
    </font>
    <font>
      <b/>
      <sz val="10"/>
      <color rgb="FF000080"/>
      <name val="Arial CE"/>
      <family val="2"/>
      <charset val="238"/>
    </font>
    <font>
      <b/>
      <sz val="9"/>
      <color rgb="FF000080"/>
      <name val="Arial CE"/>
      <family val="2"/>
      <charset val="238"/>
    </font>
    <font>
      <b/>
      <sz val="12"/>
      <color rgb="FF660066"/>
      <name val="Arial CE"/>
      <family val="2"/>
      <charset val="238"/>
    </font>
    <font>
      <sz val="12"/>
      <color rgb="FF660066"/>
      <name val="Arial CE"/>
      <family val="2"/>
      <charset val="238"/>
    </font>
    <font>
      <b/>
      <sz val="12"/>
      <color rgb="FF993366"/>
      <name val="Arial CE"/>
      <family val="2"/>
      <charset val="238"/>
    </font>
    <font>
      <sz val="12"/>
      <color rgb="FF000000"/>
      <name val="Arial"/>
      <family val="2"/>
      <charset val="1"/>
    </font>
    <font>
      <b/>
      <sz val="12"/>
      <color rgb="FF333300"/>
      <name val="Arial"/>
      <family val="2"/>
      <charset val="1"/>
    </font>
    <font>
      <b/>
      <sz val="12"/>
      <name val="Arial"/>
      <family val="2"/>
      <charset val="1"/>
    </font>
    <font>
      <b/>
      <sz val="12"/>
      <color rgb="FF000000"/>
      <name val="Arial"/>
      <family val="2"/>
      <charset val="1"/>
    </font>
    <font>
      <sz val="12"/>
      <name val="Arial"/>
      <family val="2"/>
      <charset val="1"/>
    </font>
    <font>
      <b/>
      <sz val="12"/>
      <color rgb="FF000000"/>
      <name val="Arial CE"/>
      <family val="2"/>
      <charset val="238"/>
    </font>
    <font>
      <sz val="12"/>
      <color rgb="FF000000"/>
      <name val="Arial CE"/>
      <family val="2"/>
      <charset val="238"/>
    </font>
    <font>
      <sz val="12"/>
      <color rgb="FF000000"/>
      <name val="Arial"/>
      <family val="2"/>
      <charset val="238"/>
    </font>
    <font>
      <b/>
      <sz val="9"/>
      <color rgb="FF000000"/>
      <name val="Arial"/>
      <family val="2"/>
      <charset val="238"/>
    </font>
    <font>
      <sz val="9"/>
      <color rgb="FF000000"/>
      <name val="Arial"/>
      <family val="2"/>
      <charset val="238"/>
    </font>
    <font>
      <sz val="9"/>
      <color rgb="FF000000"/>
      <name val="Arial CE"/>
      <family val="2"/>
      <charset val="238"/>
    </font>
    <font>
      <sz val="10"/>
      <name val="Times New Roman CE"/>
      <family val="1"/>
      <charset val="238"/>
    </font>
    <font>
      <sz val="10"/>
      <name val="Microsoft Sans Serif"/>
      <family val="2"/>
      <charset val="238"/>
    </font>
    <font>
      <b/>
      <sz val="10"/>
      <name val="Microsoft Sans Serif"/>
      <family val="2"/>
      <charset val="238"/>
    </font>
    <font>
      <b/>
      <sz val="12"/>
      <name val="Microsoft Sans Serif"/>
      <family val="2"/>
      <charset val="238"/>
    </font>
    <font>
      <b/>
      <u/>
      <sz val="10"/>
      <name val="Microsoft Sans Serif"/>
      <family val="2"/>
      <charset val="238"/>
    </font>
    <font>
      <i/>
      <sz val="10"/>
      <name val="Microsoft Sans Serif"/>
      <family val="2"/>
      <charset val="238"/>
    </font>
    <font>
      <strike/>
      <sz val="10"/>
      <name val="Microsoft Sans Serif"/>
      <family val="2"/>
      <charset val="238"/>
    </font>
    <font>
      <b/>
      <strike/>
      <sz val="10"/>
      <name val="Microsoft Sans Serif"/>
      <family val="2"/>
      <charset val="238"/>
    </font>
    <font>
      <b/>
      <strike/>
      <u/>
      <sz val="10"/>
      <name val="Microsoft Sans Serif"/>
      <family val="2"/>
      <charset val="238"/>
    </font>
    <font>
      <b/>
      <sz val="12"/>
      <color indexed="25"/>
      <name val="Arial"/>
      <family val="2"/>
      <charset val="238"/>
    </font>
    <font>
      <sz val="10"/>
      <name val="Helv"/>
      <charset val="238"/>
    </font>
    <font>
      <b/>
      <sz val="9"/>
      <color indexed="18"/>
      <name val="Arial"/>
      <family val="2"/>
      <charset val="238"/>
    </font>
    <font>
      <b/>
      <sz val="10"/>
      <color indexed="18"/>
      <name val="Arial CE"/>
      <family val="2"/>
      <charset val="238"/>
    </font>
    <font>
      <b/>
      <sz val="9"/>
      <color indexed="18"/>
      <name val="Arial CE"/>
      <family val="2"/>
      <charset val="238"/>
    </font>
    <font>
      <b/>
      <sz val="12"/>
      <color indexed="28"/>
      <name val="Arial CE"/>
      <family val="2"/>
      <charset val="238"/>
    </font>
    <font>
      <sz val="12"/>
      <color indexed="28"/>
      <name val="Arial CE"/>
      <family val="2"/>
      <charset val="238"/>
    </font>
    <font>
      <b/>
      <sz val="12"/>
      <color indexed="61"/>
      <name val="Arial CE"/>
      <family val="2"/>
      <charset val="238"/>
    </font>
    <font>
      <sz val="9"/>
      <color indexed="8"/>
      <name val="Arial"/>
      <family val="2"/>
      <charset val="238"/>
    </font>
    <font>
      <b/>
      <sz val="10"/>
      <color indexed="59"/>
      <name val="Arial CE"/>
      <family val="2"/>
      <charset val="238"/>
    </font>
    <font>
      <b/>
      <sz val="11"/>
      <color indexed="59"/>
      <name val="Arial CE"/>
      <family val="2"/>
      <charset val="238"/>
    </font>
    <font>
      <sz val="9"/>
      <color indexed="8"/>
      <name val="Arial CE"/>
      <family val="2"/>
      <charset val="238"/>
    </font>
    <font>
      <b/>
      <sz val="9"/>
      <color indexed="8"/>
      <name val="Arial"/>
      <family val="2"/>
    </font>
    <font>
      <b/>
      <sz val="8"/>
      <name val="Arial CE"/>
      <family val="2"/>
      <charset val="238"/>
    </font>
    <font>
      <b/>
      <sz val="9"/>
      <color indexed="8"/>
      <name val="Arial"/>
      <family val="2"/>
      <charset val="238"/>
    </font>
    <font>
      <sz val="8"/>
      <name val="Trebuchet MS"/>
      <family val="2"/>
      <charset val="238"/>
    </font>
    <font>
      <b/>
      <sz val="16"/>
      <name val="Trebuchet MS"/>
      <family val="2"/>
      <charset val="238"/>
    </font>
    <font>
      <sz val="9"/>
      <color indexed="55"/>
      <name val="Trebuchet MS"/>
      <family val="2"/>
      <charset val="238"/>
    </font>
    <font>
      <b/>
      <sz val="12"/>
      <name val="Trebuchet MS"/>
      <family val="2"/>
      <charset val="238"/>
    </font>
    <font>
      <sz val="9"/>
      <name val="Trebuchet MS"/>
      <family val="2"/>
      <charset val="238"/>
    </font>
    <font>
      <b/>
      <sz val="12"/>
      <color indexed="16"/>
      <name val="Trebuchet MS"/>
      <family val="2"/>
      <charset val="238"/>
    </font>
    <font>
      <sz val="8"/>
      <color indexed="16"/>
      <name val="Trebuchet MS"/>
      <family val="2"/>
      <charset val="238"/>
    </font>
    <font>
      <b/>
      <sz val="8"/>
      <name val="Trebuchet MS"/>
      <family val="2"/>
      <charset val="238"/>
    </font>
    <font>
      <sz val="8"/>
      <color theme="1"/>
      <name val="Trebuchet MS"/>
      <family val="2"/>
      <charset val="238"/>
    </font>
    <font>
      <sz val="8"/>
      <color indexed="56"/>
      <name val="Trebuchet MS"/>
      <family val="2"/>
      <charset val="238"/>
    </font>
    <font>
      <sz val="12"/>
      <color indexed="56"/>
      <name val="Trebuchet MS"/>
      <family val="2"/>
      <charset val="238"/>
    </font>
    <font>
      <sz val="10"/>
      <color indexed="56"/>
      <name val="Trebuchet MS"/>
      <family val="2"/>
      <charset val="238"/>
    </font>
    <font>
      <u/>
      <sz val="12"/>
      <color indexed="8"/>
      <name val="formata"/>
      <charset val="238"/>
    </font>
    <font>
      <sz val="10"/>
      <name val="Helv"/>
    </font>
    <font>
      <sz val="10"/>
      <color indexed="8"/>
      <name val="Arial"/>
      <family val="2"/>
      <charset val="238"/>
    </font>
    <font>
      <sz val="11"/>
      <color indexed="8"/>
      <name val="Calibri"/>
      <family val="2"/>
      <charset val="238"/>
    </font>
    <font>
      <sz val="10"/>
      <color indexed="9"/>
      <name val="Arial"/>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0"/>
      <color indexed="8"/>
      <name val="Arial"/>
      <family val="2"/>
      <charset val="238"/>
    </font>
    <font>
      <sz val="12"/>
      <color theme="1"/>
      <name val="Calibri"/>
      <family val="2"/>
      <scheme val="minor"/>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0"/>
      <color indexed="12"/>
      <name val="Arial CE"/>
      <family val="2"/>
      <charset val="238"/>
    </font>
    <font>
      <b/>
      <sz val="11"/>
      <color indexed="9"/>
      <name val="Calibri"/>
      <family val="2"/>
      <charset val="238"/>
    </font>
    <font>
      <sz val="10"/>
      <color indexed="20"/>
      <name val="Arial"/>
      <family val="2"/>
      <charset val="238"/>
    </font>
    <font>
      <sz val="11"/>
      <color indexed="62"/>
      <name val="Calibri"/>
      <family val="2"/>
      <charset val="238"/>
    </font>
    <font>
      <b/>
      <sz val="10"/>
      <color indexed="9"/>
      <name val="Arial"/>
      <family val="2"/>
      <charset val="238"/>
    </font>
    <font>
      <sz val="8"/>
      <color indexed="8"/>
      <name val=".HelveticaLightTTEE"/>
      <family val="2"/>
      <charset val="2"/>
    </font>
    <font>
      <sz val="11"/>
      <color indexed="52"/>
      <name val="Calibri"/>
      <family val="2"/>
      <charset val="238"/>
    </font>
    <font>
      <b/>
      <sz val="10"/>
      <color indexed="8"/>
      <name val=".HelveticaLightTTEE"/>
      <charset val="238"/>
    </font>
    <font>
      <b/>
      <sz val="15"/>
      <color indexed="62"/>
      <name val="Arial"/>
      <family val="2"/>
      <charset val="238"/>
    </font>
    <font>
      <b/>
      <sz val="13"/>
      <color indexed="62"/>
      <name val="Arial"/>
      <family val="2"/>
      <charset val="238"/>
    </font>
    <font>
      <b/>
      <sz val="11"/>
      <color indexed="62"/>
      <name val="Arial"/>
      <family val="2"/>
      <charset val="238"/>
    </font>
    <font>
      <b/>
      <sz val="12"/>
      <name val="Courier New CE"/>
      <charset val="238"/>
    </font>
    <font>
      <b/>
      <i/>
      <u/>
      <sz val="14"/>
      <name val="Arial CE"/>
      <family val="2"/>
      <charset val="238"/>
    </font>
    <font>
      <b/>
      <u/>
      <sz val="12"/>
      <name val="Courier New CE"/>
      <charset val="238"/>
    </font>
    <font>
      <b/>
      <i/>
      <u/>
      <sz val="14"/>
      <name val="Courier New CE"/>
      <charset val="238"/>
    </font>
    <font>
      <b/>
      <sz val="18"/>
      <color indexed="62"/>
      <name val="Cambria"/>
      <family val="2"/>
      <charset val="238"/>
    </font>
    <font>
      <sz val="11"/>
      <color indexed="60"/>
      <name val="Calibri"/>
      <family val="2"/>
      <charset val="238"/>
    </font>
    <font>
      <sz val="10"/>
      <color indexed="60"/>
      <name val="Arial"/>
      <family val="2"/>
      <charset val="238"/>
    </font>
    <font>
      <sz val="11"/>
      <name val="Arial"/>
      <family val="2"/>
    </font>
    <font>
      <sz val="12"/>
      <name val="Times New Roman CE"/>
      <charset val="238"/>
    </font>
    <font>
      <sz val="10"/>
      <name val="Times New Roman"/>
      <family val="1"/>
      <charset val="238"/>
    </font>
    <font>
      <sz val="12"/>
      <name val="formata"/>
      <charset val="238"/>
    </font>
    <font>
      <sz val="12"/>
      <name val="Arial"/>
      <family val="2"/>
      <charset val="238"/>
    </font>
    <font>
      <sz val="11"/>
      <name val="Calibri"/>
      <family val="2"/>
    </font>
    <font>
      <sz val="10"/>
      <name val="Arial"/>
      <family val="2"/>
    </font>
    <font>
      <b/>
      <sz val="11"/>
      <color indexed="63"/>
      <name val="Calibri"/>
      <family val="2"/>
      <charset val="238"/>
    </font>
    <font>
      <sz val="10"/>
      <color indexed="52"/>
      <name val="Arial"/>
      <family val="2"/>
      <charset val="238"/>
    </font>
    <font>
      <sz val="8"/>
      <name val="Arial"/>
      <family val="2"/>
    </font>
    <font>
      <sz val="10"/>
      <color indexed="17"/>
      <name val="Arial"/>
      <family val="2"/>
      <charset val="238"/>
    </font>
    <font>
      <sz val="10"/>
      <name val="MS Sans Serif"/>
      <family val="2"/>
      <charset val="238"/>
    </font>
    <font>
      <u/>
      <sz val="10"/>
      <name val="Courier New CE"/>
      <charset val="238"/>
    </font>
    <font>
      <i/>
      <u/>
      <sz val="10"/>
      <name val="Courier New CE"/>
      <charset val="238"/>
    </font>
    <font>
      <b/>
      <sz val="10"/>
      <name val="Courier New CE"/>
      <charset val="238"/>
    </font>
    <font>
      <b/>
      <u/>
      <sz val="10"/>
      <name val="Courier New CE"/>
      <charset val="238"/>
    </font>
    <font>
      <sz val="10"/>
      <name val="Helv"/>
      <charset val="204"/>
    </font>
    <font>
      <sz val="11"/>
      <name val="Times New Roman CE"/>
      <family val="1"/>
      <charset val="238"/>
    </font>
    <font>
      <sz val="10"/>
      <color indexed="10"/>
      <name val="Arial"/>
      <family val="2"/>
      <charset val="238"/>
    </font>
    <font>
      <b/>
      <sz val="18"/>
      <color indexed="56"/>
      <name val="Cambria"/>
      <family val="2"/>
      <charset val="238"/>
    </font>
    <font>
      <b/>
      <sz val="11"/>
      <color indexed="8"/>
      <name val="Calibri"/>
      <family val="2"/>
      <charset val="238"/>
    </font>
    <font>
      <sz val="10"/>
      <color indexed="62"/>
      <name val="Arial"/>
      <family val="2"/>
      <charset val="238"/>
    </font>
    <font>
      <b/>
      <sz val="10"/>
      <color indexed="52"/>
      <name val="Arial"/>
      <family val="2"/>
      <charset val="238"/>
    </font>
    <font>
      <b/>
      <sz val="10"/>
      <color indexed="63"/>
      <name val="Arial"/>
      <family val="2"/>
      <charset val="238"/>
    </font>
    <font>
      <i/>
      <sz val="10"/>
      <color indexed="23"/>
      <name val="Arial"/>
      <family val="2"/>
      <charset val="238"/>
    </font>
    <font>
      <sz val="11"/>
      <color indexed="10"/>
      <name val="Calibri"/>
      <family val="2"/>
      <charset val="238"/>
    </font>
  </fonts>
  <fills count="34">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C0C0C0"/>
        <bgColor indexed="64"/>
      </patternFill>
    </fill>
    <fill>
      <patternFill patternType="solid">
        <fgColor rgb="FFFFFFCC"/>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indexed="22"/>
      </patternFill>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44"/>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9"/>
      </patternFill>
    </fill>
    <fill>
      <patternFill patternType="solid">
        <fgColor indexed="54"/>
      </patternFill>
    </fill>
  </fills>
  <borders count="118">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auto="1"/>
      </left>
      <right style="thin">
        <color auto="1"/>
      </right>
      <top style="medium">
        <color auto="1"/>
      </top>
      <bottom style="hair">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thin">
        <color auto="1"/>
      </right>
      <top style="hair">
        <color auto="1"/>
      </top>
      <bottom style="medium">
        <color auto="1"/>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style="hair">
        <color indexed="8"/>
      </right>
      <top style="thin">
        <color indexed="8"/>
      </top>
      <bottom style="thin">
        <color indexed="8"/>
      </bottom>
      <diagonal/>
    </border>
    <border>
      <left style="thin">
        <color indexed="64"/>
      </left>
      <right style="thin">
        <color indexed="64"/>
      </right>
      <top style="thin">
        <color indexed="8"/>
      </top>
      <bottom/>
      <diagonal/>
    </border>
    <border>
      <left style="thin">
        <color indexed="64"/>
      </left>
      <right/>
      <top style="thin">
        <color indexed="8"/>
      </top>
      <bottom/>
      <diagonal/>
    </border>
    <border>
      <left/>
      <right style="hair">
        <color indexed="64"/>
      </right>
      <top style="thin">
        <color indexed="8"/>
      </top>
      <bottom/>
      <diagonal/>
    </border>
    <border>
      <left style="hair">
        <color indexed="64"/>
      </left>
      <right style="thin">
        <color indexed="64"/>
      </right>
      <top style="thin">
        <color indexed="8"/>
      </top>
      <bottom/>
      <diagonal/>
    </border>
    <border>
      <left style="hair">
        <color indexed="64"/>
      </left>
      <right style="thin">
        <color indexed="8"/>
      </right>
      <top style="thin">
        <color indexed="8"/>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8"/>
      </right>
      <top/>
      <bottom style="hair">
        <color indexed="64"/>
      </bottom>
      <diagonal/>
    </border>
    <border>
      <left style="thin">
        <color indexed="8"/>
      </left>
      <right/>
      <top/>
      <bottom style="hair">
        <color indexed="64"/>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8"/>
      </right>
      <top/>
      <bottom style="hair">
        <color indexed="64"/>
      </bottom>
      <diagonal/>
    </border>
    <border>
      <left style="thin">
        <color indexed="64"/>
      </left>
      <right style="thin">
        <color indexed="64"/>
      </right>
      <top/>
      <bottom style="thin">
        <color indexed="8"/>
      </bottom>
      <diagonal/>
    </border>
    <border>
      <left/>
      <right style="hair">
        <color indexed="64"/>
      </right>
      <top style="thin">
        <color indexed="8"/>
      </top>
      <bottom style="thin">
        <color indexed="8"/>
      </bottom>
      <diagonal/>
    </border>
    <border>
      <left style="hair">
        <color indexed="64"/>
      </left>
      <right style="thin">
        <color indexed="64"/>
      </right>
      <top style="thin">
        <color indexed="8"/>
      </top>
      <bottom style="thin">
        <color indexed="8"/>
      </bottom>
      <diagonal/>
    </border>
    <border>
      <left style="hair">
        <color indexed="64"/>
      </left>
      <right style="thin">
        <color indexed="8"/>
      </right>
      <top style="thin">
        <color indexed="8"/>
      </top>
      <bottom style="thin">
        <color indexed="8"/>
      </bottom>
      <diagonal/>
    </border>
    <border>
      <left/>
      <right style="thin">
        <color indexed="64"/>
      </right>
      <top style="medium">
        <color indexed="64"/>
      </top>
      <bottom style="thin">
        <color indexed="64"/>
      </bottom>
      <diagonal/>
    </border>
    <border>
      <left style="hair">
        <color indexed="55"/>
      </left>
      <right/>
      <top style="hair">
        <color indexed="55"/>
      </top>
      <bottom style="hair">
        <color indexed="55"/>
      </bottom>
      <diagonal/>
    </border>
    <border>
      <left/>
      <right/>
      <top style="hair">
        <color indexed="55"/>
      </top>
      <bottom style="hair">
        <color indexed="55"/>
      </bottom>
      <diagonal/>
    </border>
    <border>
      <left/>
      <right style="hair">
        <color indexed="55"/>
      </right>
      <top style="hair">
        <color indexed="55"/>
      </top>
      <bottom style="hair">
        <color indexed="55"/>
      </bottom>
      <diagonal/>
    </border>
    <border>
      <left style="hair">
        <color indexed="55"/>
      </left>
      <right/>
      <top style="hair">
        <color indexed="55"/>
      </top>
      <bottom/>
      <diagonal/>
    </border>
    <border>
      <left/>
      <right/>
      <top style="hair">
        <color indexed="55"/>
      </top>
      <bottom/>
      <diagonal/>
    </border>
    <border>
      <left/>
      <right style="hair">
        <color indexed="55"/>
      </right>
      <top style="hair">
        <color indexed="55"/>
      </top>
      <bottom/>
      <diagonal/>
    </border>
    <border>
      <left/>
      <right/>
      <top/>
      <bottom style="hair">
        <color indexed="55"/>
      </bottom>
      <diagonal/>
    </border>
    <border>
      <left style="hair">
        <color indexed="55"/>
      </left>
      <right style="hair">
        <color indexed="55"/>
      </right>
      <top style="hair">
        <color indexed="55"/>
      </top>
      <bottom style="hair">
        <color indexed="55"/>
      </bottom>
      <diagonal/>
    </border>
    <border>
      <left/>
      <right style="hair">
        <color indexed="55"/>
      </right>
      <top/>
      <bottom/>
      <diagonal/>
    </border>
    <border>
      <left style="thin">
        <color indexed="23"/>
      </left>
      <right style="thin">
        <color indexed="23"/>
      </right>
      <top style="thin">
        <color indexed="23"/>
      </top>
      <bottom style="thin">
        <color indexed="23"/>
      </bottom>
      <diagonal/>
    </border>
    <border>
      <left/>
      <right/>
      <top style="thin">
        <color indexed="49"/>
      </top>
      <bottom style="double">
        <color indexed="49"/>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hair">
        <color indexed="64"/>
      </bottom>
      <diagonal/>
    </border>
    <border>
      <left/>
      <right/>
      <top/>
      <bottom style="double">
        <color indexed="52"/>
      </bottom>
      <diagonal/>
    </border>
    <border>
      <left/>
      <right/>
      <top/>
      <bottom style="thick">
        <color indexed="49"/>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8"/>
      </left>
      <right style="thin">
        <color indexed="8"/>
      </right>
      <top style="thin">
        <color indexed="8"/>
      </top>
      <bottom style="thin">
        <color indexed="8"/>
      </bottom>
      <diagonal/>
    </border>
    <border>
      <left/>
      <right/>
      <top style="thin">
        <color indexed="62"/>
      </top>
      <bottom style="double">
        <color indexed="62"/>
      </bottom>
      <diagonal/>
    </border>
  </borders>
  <cellStyleXfs count="772">
    <xf numFmtId="0" fontId="0" fillId="0" borderId="0"/>
    <xf numFmtId="0" fontId="37" fillId="0" borderId="0" applyNumberFormat="0" applyFill="0" applyBorder="0" applyAlignment="0" applyProtection="0"/>
    <xf numFmtId="0" fontId="38" fillId="0" borderId="0"/>
    <xf numFmtId="0" fontId="53" fillId="0" borderId="0"/>
    <xf numFmtId="0" fontId="72" fillId="0" borderId="0"/>
    <xf numFmtId="0" fontId="53" fillId="0" borderId="0"/>
    <xf numFmtId="0" fontId="82" fillId="0" borderId="0"/>
    <xf numFmtId="0" fontId="53" fillId="0" borderId="0"/>
    <xf numFmtId="0" fontId="96" fillId="0" borderId="0" applyAlignment="0">
      <alignment vertical="top" wrapText="1"/>
      <protection locked="0"/>
    </xf>
    <xf numFmtId="0" fontId="96" fillId="0" borderId="0" applyAlignment="0">
      <alignment vertical="top" wrapText="1"/>
      <protection locked="0"/>
    </xf>
    <xf numFmtId="0" fontId="38" fillId="0" borderId="0" applyProtection="0"/>
    <xf numFmtId="0" fontId="108" fillId="0" borderId="0" applyNumberFormat="0" applyFill="0" applyBorder="0" applyAlignment="0" applyProtection="0">
      <alignment vertical="top"/>
      <protection locked="0"/>
    </xf>
    <xf numFmtId="0" fontId="38" fillId="0" borderId="0" applyProtection="0"/>
    <xf numFmtId="0" fontId="38" fillId="0" borderId="0" applyProtection="0"/>
    <xf numFmtId="0" fontId="82" fillId="0" borderId="0"/>
    <xf numFmtId="0" fontId="82" fillId="0" borderId="0"/>
    <xf numFmtId="0" fontId="109" fillId="0" borderId="0"/>
    <xf numFmtId="0" fontId="109" fillId="0" borderId="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0" fontId="110" fillId="11" borderId="0" applyNumberFormat="0" applyBorder="0" applyAlignment="0" applyProtection="0"/>
    <xf numFmtId="0" fontId="110" fillId="11" borderId="0" applyNumberFormat="0" applyBorder="0" applyAlignment="0" applyProtection="0"/>
    <xf numFmtId="0" fontId="110" fillId="11" borderId="0" applyNumberFormat="0" applyBorder="0" applyAlignment="0" applyProtection="0"/>
    <xf numFmtId="0" fontId="110" fillId="12" borderId="0" applyNumberFormat="0" applyBorder="0" applyAlignment="0" applyProtection="0"/>
    <xf numFmtId="0" fontId="110" fillId="12" borderId="0" applyNumberFormat="0" applyBorder="0" applyAlignment="0" applyProtection="0"/>
    <xf numFmtId="0" fontId="110" fillId="12" borderId="0" applyNumberFormat="0" applyBorder="0" applyAlignment="0" applyProtection="0"/>
    <xf numFmtId="0" fontId="110" fillId="13" borderId="0" applyNumberFormat="0" applyBorder="0" applyAlignment="0" applyProtection="0"/>
    <xf numFmtId="0" fontId="110" fillId="13" borderId="0" applyNumberFormat="0" applyBorder="0" applyAlignment="0" applyProtection="0"/>
    <xf numFmtId="0" fontId="110" fillId="13" borderId="0" applyNumberFormat="0" applyBorder="0" applyAlignment="0" applyProtection="0"/>
    <xf numFmtId="0" fontId="110" fillId="11" borderId="0" applyNumberFormat="0" applyBorder="0" applyAlignment="0" applyProtection="0"/>
    <xf numFmtId="0" fontId="110" fillId="11" borderId="0" applyNumberFormat="0" applyBorder="0" applyAlignment="0" applyProtection="0"/>
    <xf numFmtId="0" fontId="110" fillId="11" borderId="0" applyNumberFormat="0" applyBorder="0" applyAlignment="0" applyProtection="0"/>
    <xf numFmtId="0" fontId="110" fillId="14" borderId="0" applyNumberFormat="0" applyBorder="0" applyAlignment="0" applyProtection="0"/>
    <xf numFmtId="0" fontId="110" fillId="14" borderId="0" applyNumberFormat="0" applyBorder="0" applyAlignment="0" applyProtection="0"/>
    <xf numFmtId="0" fontId="110" fillId="14" borderId="0" applyNumberFormat="0" applyBorder="0" applyAlignment="0" applyProtection="0"/>
    <xf numFmtId="0" fontId="110" fillId="13" borderId="0" applyNumberFormat="0" applyBorder="0" applyAlignment="0" applyProtection="0"/>
    <xf numFmtId="0" fontId="110" fillId="13" borderId="0" applyNumberFormat="0" applyBorder="0" applyAlignment="0" applyProtection="0"/>
    <xf numFmtId="0" fontId="110" fillId="13" borderId="0" applyNumberFormat="0" applyBorder="0" applyAlignment="0" applyProtection="0"/>
    <xf numFmtId="0" fontId="111" fillId="15" borderId="0" applyNumberFormat="0" applyBorder="0" applyAlignment="0" applyProtection="0"/>
    <xf numFmtId="0" fontId="111" fillId="16" borderId="0" applyNumberFormat="0" applyBorder="0" applyAlignment="0" applyProtection="0"/>
    <xf numFmtId="0" fontId="111" fillId="17" borderId="0" applyNumberFormat="0" applyBorder="0" applyAlignment="0" applyProtection="0"/>
    <xf numFmtId="0" fontId="111" fillId="18" borderId="0" applyNumberFormat="0" applyBorder="0" applyAlignment="0" applyProtection="0"/>
    <xf numFmtId="0" fontId="111" fillId="14" borderId="0" applyNumberFormat="0" applyBorder="0" applyAlignment="0" applyProtection="0"/>
    <xf numFmtId="0" fontId="111" fillId="11" borderId="0" applyNumberFormat="0" applyBorder="0" applyAlignment="0" applyProtection="0"/>
    <xf numFmtId="0" fontId="110" fillId="10" borderId="0" applyNumberFormat="0" applyBorder="0" applyAlignment="0" applyProtection="0"/>
    <xf numFmtId="0" fontId="110" fillId="10" borderId="0" applyNumberFormat="0" applyBorder="0" applyAlignment="0" applyProtection="0"/>
    <xf numFmtId="0" fontId="110" fillId="10" borderId="0" applyNumberFormat="0" applyBorder="0" applyAlignment="0" applyProtection="0"/>
    <xf numFmtId="0" fontId="110" fillId="12" borderId="0" applyNumberFormat="0" applyBorder="0" applyAlignment="0" applyProtection="0"/>
    <xf numFmtId="0" fontId="110" fillId="12" borderId="0" applyNumberFormat="0" applyBorder="0" applyAlignment="0" applyProtection="0"/>
    <xf numFmtId="0" fontId="110" fillId="12" borderId="0" applyNumberFormat="0" applyBorder="0" applyAlignment="0" applyProtection="0"/>
    <xf numFmtId="0" fontId="110" fillId="19" borderId="0" applyNumberFormat="0" applyBorder="0" applyAlignment="0" applyProtection="0"/>
    <xf numFmtId="0" fontId="110" fillId="19" borderId="0" applyNumberFormat="0" applyBorder="0" applyAlignment="0" applyProtection="0"/>
    <xf numFmtId="0" fontId="110" fillId="19" borderId="0" applyNumberFormat="0" applyBorder="0" applyAlignment="0" applyProtection="0"/>
    <xf numFmtId="0" fontId="110" fillId="10" borderId="0" applyNumberFormat="0" applyBorder="0" applyAlignment="0" applyProtection="0"/>
    <xf numFmtId="0" fontId="110" fillId="10" borderId="0" applyNumberFormat="0" applyBorder="0" applyAlignment="0" applyProtection="0"/>
    <xf numFmtId="0" fontId="110" fillId="10" borderId="0" applyNumberFormat="0" applyBorder="0" applyAlignment="0" applyProtection="0"/>
    <xf numFmtId="0" fontId="110" fillId="20" borderId="0" applyNumberFormat="0" applyBorder="0" applyAlignment="0" applyProtection="0"/>
    <xf numFmtId="0" fontId="110" fillId="20" borderId="0" applyNumberFormat="0" applyBorder="0" applyAlignment="0" applyProtection="0"/>
    <xf numFmtId="0" fontId="110" fillId="20" borderId="0" applyNumberFormat="0" applyBorder="0" applyAlignment="0" applyProtection="0"/>
    <xf numFmtId="0" fontId="110" fillId="19" borderId="0" applyNumberFormat="0" applyBorder="0" applyAlignment="0" applyProtection="0"/>
    <xf numFmtId="0" fontId="110" fillId="19" borderId="0" applyNumberFormat="0" applyBorder="0" applyAlignment="0" applyProtection="0"/>
    <xf numFmtId="0" fontId="110" fillId="19" borderId="0" applyNumberFormat="0" applyBorder="0" applyAlignment="0" applyProtection="0"/>
    <xf numFmtId="0" fontId="111" fillId="20" borderId="0" applyNumberFormat="0" applyBorder="0" applyAlignment="0" applyProtection="0"/>
    <xf numFmtId="0" fontId="111" fillId="12" borderId="0" applyNumberFormat="0" applyBorder="0" applyAlignment="0" applyProtection="0"/>
    <xf numFmtId="0" fontId="111" fillId="21" borderId="0" applyNumberFormat="0" applyBorder="0" applyAlignment="0" applyProtection="0"/>
    <xf numFmtId="0" fontId="111" fillId="18" borderId="0" applyNumberFormat="0" applyBorder="0" applyAlignment="0" applyProtection="0"/>
    <xf numFmtId="0" fontId="111" fillId="20" borderId="0" applyNumberFormat="0" applyBorder="0" applyAlignment="0" applyProtection="0"/>
    <xf numFmtId="0" fontId="111" fillId="22" borderId="0" applyNumberFormat="0" applyBorder="0" applyAlignment="0" applyProtection="0"/>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0" fontId="112" fillId="23" borderId="0" applyNumberFormat="0" applyBorder="0" applyAlignment="0" applyProtection="0"/>
    <xf numFmtId="0" fontId="112" fillId="23" borderId="0" applyNumberFormat="0" applyBorder="0" applyAlignment="0" applyProtection="0"/>
    <xf numFmtId="0" fontId="112" fillId="23" borderId="0" applyNumberFormat="0" applyBorder="0" applyAlignment="0" applyProtection="0"/>
    <xf numFmtId="0" fontId="112" fillId="12" borderId="0" applyNumberFormat="0" applyBorder="0" applyAlignment="0" applyProtection="0"/>
    <xf numFmtId="0" fontId="112" fillId="12" borderId="0" applyNumberFormat="0" applyBorder="0" applyAlignment="0" applyProtection="0"/>
    <xf numFmtId="0" fontId="112" fillId="12" borderId="0" applyNumberFormat="0" applyBorder="0" applyAlignment="0" applyProtection="0"/>
    <xf numFmtId="0" fontId="112" fillId="19" borderId="0" applyNumberFormat="0" applyBorder="0" applyAlignment="0" applyProtection="0"/>
    <xf numFmtId="0" fontId="112" fillId="19" borderId="0" applyNumberFormat="0" applyBorder="0" applyAlignment="0" applyProtection="0"/>
    <xf numFmtId="0" fontId="112" fillId="19" borderId="0" applyNumberFormat="0" applyBorder="0" applyAlignment="0" applyProtection="0"/>
    <xf numFmtId="0" fontId="112" fillId="10" borderId="0" applyNumberFormat="0" applyBorder="0" applyAlignment="0" applyProtection="0"/>
    <xf numFmtId="0" fontId="112" fillId="10" borderId="0" applyNumberFormat="0" applyBorder="0" applyAlignment="0" applyProtection="0"/>
    <xf numFmtId="0" fontId="112" fillId="10" borderId="0" applyNumberFormat="0" applyBorder="0" applyAlignment="0" applyProtection="0"/>
    <xf numFmtId="0" fontId="112" fillId="23" borderId="0" applyNumberFormat="0" applyBorder="0" applyAlignment="0" applyProtection="0"/>
    <xf numFmtId="0" fontId="112" fillId="23" borderId="0" applyNumberFormat="0" applyBorder="0" applyAlignment="0" applyProtection="0"/>
    <xf numFmtId="0" fontId="112" fillId="23" borderId="0" applyNumberFormat="0" applyBorder="0" applyAlignment="0" applyProtection="0"/>
    <xf numFmtId="0" fontId="112" fillId="12" borderId="0" applyNumberFormat="0" applyBorder="0" applyAlignment="0" applyProtection="0"/>
    <xf numFmtId="0" fontId="112" fillId="12" borderId="0" applyNumberFormat="0" applyBorder="0" applyAlignment="0" applyProtection="0"/>
    <xf numFmtId="0" fontId="112" fillId="12" borderId="0" applyNumberFormat="0" applyBorder="0" applyAlignment="0" applyProtection="0"/>
    <xf numFmtId="0" fontId="113" fillId="24" borderId="0" applyNumberFormat="0" applyBorder="0" applyAlignment="0" applyProtection="0"/>
    <xf numFmtId="0" fontId="113" fillId="12" borderId="0" applyNumberFormat="0" applyBorder="0" applyAlignment="0" applyProtection="0"/>
    <xf numFmtId="0" fontId="113" fillId="21" borderId="0" applyNumberFormat="0" applyBorder="0" applyAlignment="0" applyProtection="0"/>
    <xf numFmtId="0" fontId="113" fillId="25" borderId="0" applyNumberFormat="0" applyBorder="0" applyAlignment="0" applyProtection="0"/>
    <xf numFmtId="0" fontId="113" fillId="23" borderId="0" applyNumberFormat="0" applyBorder="0" applyAlignment="0" applyProtection="0"/>
    <xf numFmtId="0" fontId="113" fillId="26" borderId="0" applyNumberFormat="0" applyBorder="0" applyAlignment="0" applyProtection="0"/>
    <xf numFmtId="0" fontId="113" fillId="27" borderId="0" applyNumberFormat="0" applyBorder="0" applyAlignment="0" applyProtection="0"/>
    <xf numFmtId="0" fontId="113" fillId="28" borderId="0" applyNumberFormat="0" applyBorder="0" applyAlignment="0" applyProtection="0"/>
    <xf numFmtId="0" fontId="113" fillId="29" borderId="0" applyNumberFormat="0" applyBorder="0" applyAlignment="0" applyProtection="0"/>
    <xf numFmtId="0" fontId="113" fillId="25" borderId="0" applyNumberFormat="0" applyBorder="0" applyAlignment="0" applyProtection="0"/>
    <xf numFmtId="0" fontId="113" fillId="23" borderId="0" applyNumberFormat="0" applyBorder="0" applyAlignment="0" applyProtection="0"/>
    <xf numFmtId="0" fontId="113" fillId="30" borderId="0" applyNumberFormat="0" applyBorder="0" applyAlignment="0" applyProtection="0"/>
    <xf numFmtId="0" fontId="114" fillId="16" borderId="0" applyNumberFormat="0" applyBorder="0" applyAlignment="0" applyProtection="0"/>
    <xf numFmtId="168" fontId="38" fillId="0" borderId="0"/>
    <xf numFmtId="0" fontId="115" fillId="10" borderId="104" applyNumberFormat="0" applyAlignment="0" applyProtection="0"/>
    <xf numFmtId="0" fontId="116" fillId="0" borderId="105" applyNumberFormat="0" applyFill="0" applyAlignment="0" applyProtection="0"/>
    <xf numFmtId="0" fontId="116" fillId="0" borderId="105" applyNumberFormat="0" applyFill="0" applyAlignment="0" applyProtection="0"/>
    <xf numFmtId="0" fontId="116" fillId="0" borderId="105" applyNumberFormat="0" applyFill="0" applyAlignment="0" applyProtection="0"/>
    <xf numFmtId="164" fontId="117"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89" fontId="38" fillId="0" borderId="0"/>
    <xf numFmtId="41" fontId="53" fillId="0" borderId="0" applyFont="0" applyFill="0" applyBorder="0" applyAlignment="0" applyProtection="0"/>
    <xf numFmtId="43" fontId="53" fillId="0" borderId="0" applyFont="0" applyFill="0" applyBorder="0" applyAlignment="0" applyProtection="0"/>
    <xf numFmtId="0" fontId="118" fillId="0" borderId="0" applyNumberFormat="0" applyFill="0" applyBorder="0" applyAlignment="0" applyProtection="0"/>
    <xf numFmtId="0" fontId="119" fillId="17" borderId="0" applyNumberFormat="0" applyBorder="0" applyAlignment="0" applyProtection="0"/>
    <xf numFmtId="0" fontId="120" fillId="0" borderId="106" applyNumberFormat="0" applyFill="0" applyAlignment="0" applyProtection="0"/>
    <xf numFmtId="0" fontId="121" fillId="0" borderId="107" applyNumberFormat="0" applyFill="0" applyAlignment="0" applyProtection="0"/>
    <xf numFmtId="0" fontId="122" fillId="0" borderId="108" applyNumberFormat="0" applyFill="0" applyAlignment="0" applyProtection="0"/>
    <xf numFmtId="0" fontId="122" fillId="0" borderId="0" applyNumberFormat="0" applyFill="0" applyBorder="0" applyAlignment="0" applyProtection="0"/>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4" fillId="31" borderId="109" applyNumberFormat="0" applyAlignment="0" applyProtection="0"/>
    <xf numFmtId="0" fontId="125" fillId="16" borderId="0" applyNumberFormat="0" applyBorder="0" applyAlignment="0" applyProtection="0"/>
    <xf numFmtId="0" fontId="125" fillId="16" borderId="0" applyNumberFormat="0" applyBorder="0" applyAlignment="0" applyProtection="0"/>
    <xf numFmtId="0" fontId="125" fillId="16" borderId="0" applyNumberFormat="0" applyBorder="0" applyAlignment="0" applyProtection="0"/>
    <xf numFmtId="0" fontId="126" fillId="11" borderId="104" applyNumberFormat="0" applyAlignment="0" applyProtection="0"/>
    <xf numFmtId="0" fontId="127" fillId="31" borderId="109" applyNumberFormat="0" applyAlignment="0" applyProtection="0"/>
    <xf numFmtId="0" fontId="127" fillId="31" borderId="109" applyNumberFormat="0" applyAlignment="0" applyProtection="0"/>
    <xf numFmtId="0" fontId="127" fillId="31" borderId="109" applyNumberFormat="0" applyAlignment="0" applyProtection="0"/>
    <xf numFmtId="0" fontId="128" fillId="0" borderId="110" applyNumberFormat="0" applyFont="0" applyFill="0" applyAlignment="0" applyProtection="0">
      <alignment horizontal="left"/>
    </xf>
    <xf numFmtId="0" fontId="129" fillId="0" borderId="111" applyNumberFormat="0" applyFill="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38" fillId="0" borderId="0" applyFont="0" applyFill="0" applyBorder="0" applyAlignment="0" applyProtection="0"/>
    <xf numFmtId="44" fontId="38" fillId="0" borderId="0" applyFont="0" applyFill="0" applyBorder="0" applyAlignment="0" applyProtection="0"/>
    <xf numFmtId="44" fontId="38"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9" fontId="130" fillId="0" borderId="32" applyNumberFormat="0">
      <alignment horizontal="left" vertical="center"/>
    </xf>
    <xf numFmtId="0" fontId="131" fillId="0" borderId="112" applyNumberFormat="0" applyFill="0" applyAlignment="0" applyProtection="0"/>
    <xf numFmtId="0" fontId="131" fillId="0" borderId="112" applyNumberFormat="0" applyFill="0" applyAlignment="0" applyProtection="0"/>
    <xf numFmtId="0" fontId="131" fillId="0" borderId="112" applyNumberFormat="0" applyFill="0" applyAlignment="0" applyProtection="0"/>
    <xf numFmtId="0" fontId="132" fillId="0" borderId="107" applyNumberFormat="0" applyFill="0" applyAlignment="0" applyProtection="0"/>
    <xf numFmtId="0" fontId="132" fillId="0" borderId="107" applyNumberFormat="0" applyFill="0" applyAlignment="0" applyProtection="0"/>
    <xf numFmtId="0" fontId="132" fillId="0" borderId="107" applyNumberFormat="0" applyFill="0" applyAlignment="0" applyProtection="0"/>
    <xf numFmtId="0" fontId="133" fillId="0" borderId="113" applyNumberFormat="0" applyFill="0" applyAlignment="0" applyProtection="0"/>
    <xf numFmtId="0" fontId="133" fillId="0" borderId="113" applyNumberFormat="0" applyFill="0" applyAlignment="0" applyProtection="0"/>
    <xf numFmtId="0" fontId="133" fillId="0" borderId="113" applyNumberFormat="0" applyFill="0" applyAlignment="0" applyProtection="0"/>
    <xf numFmtId="0" fontId="133" fillId="0" borderId="0" applyNumberFormat="0" applyFill="0" applyBorder="0" applyAlignment="0" applyProtection="0"/>
    <xf numFmtId="0" fontId="133" fillId="0" borderId="0" applyNumberFormat="0" applyFill="0" applyBorder="0" applyAlignment="0" applyProtection="0"/>
    <xf numFmtId="0" fontId="133" fillId="0" borderId="0" applyNumberFormat="0" applyFill="0" applyBorder="0" applyAlignment="0" applyProtection="0"/>
    <xf numFmtId="4" fontId="134" fillId="0" borderId="0" applyFill="0" applyBorder="0" applyProtection="0">
      <alignment horizontal="right"/>
    </xf>
    <xf numFmtId="4" fontId="135" fillId="0" borderId="0" applyFill="0" applyBorder="0" applyProtection="0"/>
    <xf numFmtId="4" fontId="135" fillId="0" borderId="0" applyFill="0" applyBorder="0" applyProtection="0"/>
    <xf numFmtId="4" fontId="135" fillId="0" borderId="0" applyFill="0" applyBorder="0" applyProtection="0"/>
    <xf numFmtId="4" fontId="136" fillId="0" borderId="0" applyFill="0" applyBorder="0" applyProtection="0"/>
    <xf numFmtId="4" fontId="137" fillId="0" borderId="0" applyFill="0" applyBorder="0" applyProtection="0"/>
    <xf numFmtId="0" fontId="138" fillId="0" borderId="0" applyNumberFormat="0" applyFill="0" applyBorder="0" applyAlignment="0" applyProtection="0"/>
    <xf numFmtId="0" fontId="138" fillId="0" borderId="0" applyNumberFormat="0" applyFill="0" applyBorder="0" applyAlignment="0" applyProtection="0"/>
    <xf numFmtId="0" fontId="138" fillId="0" borderId="0" applyNumberFormat="0" applyFill="0" applyBorder="0" applyAlignment="0" applyProtection="0"/>
    <xf numFmtId="0" fontId="139" fillId="19" borderId="0" applyNumberFormat="0" applyBorder="0" applyAlignment="0" applyProtection="0"/>
    <xf numFmtId="0" fontId="140" fillId="19" borderId="0" applyNumberFormat="0" applyBorder="0" applyAlignment="0" applyProtection="0"/>
    <xf numFmtId="0" fontId="140" fillId="19" borderId="0" applyNumberFormat="0" applyBorder="0" applyAlignment="0" applyProtection="0"/>
    <xf numFmtId="0" fontId="140" fillId="19" borderId="0" applyNumberFormat="0" applyBorder="0" applyAlignment="0" applyProtection="0"/>
    <xf numFmtId="0" fontId="117" fillId="0" borderId="0"/>
    <xf numFmtId="0" fontId="117" fillId="0" borderId="0"/>
    <xf numFmtId="0" fontId="141" fillId="0" borderId="0" applyFill="0" applyBorder="0" applyProtection="0"/>
    <xf numFmtId="0" fontId="53" fillId="0" borderId="0"/>
    <xf numFmtId="0" fontId="142" fillId="0" borderId="0"/>
    <xf numFmtId="0" fontId="53" fillId="0" borderId="0"/>
    <xf numFmtId="0" fontId="53" fillId="0" borderId="0"/>
    <xf numFmtId="0" fontId="53" fillId="0" borderId="0"/>
    <xf numFmtId="0" fontId="53" fillId="0" borderId="0"/>
    <xf numFmtId="0" fontId="53" fillId="0" borderId="0"/>
    <xf numFmtId="0" fontId="53" fillId="0" borderId="0"/>
    <xf numFmtId="0" fontId="142" fillId="0" borderId="0"/>
    <xf numFmtId="0" fontId="142"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38"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110" fillId="0" borderId="0"/>
    <xf numFmtId="0" fontId="53" fillId="0" borderId="0"/>
    <xf numFmtId="0" fontId="110" fillId="0" borderId="0"/>
    <xf numFmtId="0" fontId="53" fillId="0" borderId="0"/>
    <xf numFmtId="0" fontId="53" fillId="0" borderId="0"/>
    <xf numFmtId="0" fontId="38" fillId="0" borderId="0"/>
    <xf numFmtId="0" fontId="38" fillId="0" borderId="0"/>
    <xf numFmtId="0" fontId="53" fillId="0" borderId="0"/>
    <xf numFmtId="0" fontId="38" fillId="0" borderId="0"/>
    <xf numFmtId="0" fontId="53" fillId="0" borderId="0"/>
    <xf numFmtId="0" fontId="38" fillId="0" borderId="0"/>
    <xf numFmtId="0" fontId="38" fillId="0" borderId="0"/>
    <xf numFmtId="0" fontId="38" fillId="0" borderId="0"/>
    <xf numFmtId="0" fontId="38" fillId="0" borderId="0"/>
    <xf numFmtId="0" fontId="53" fillId="0" borderId="0"/>
    <xf numFmtId="0" fontId="38" fillId="0" borderId="0"/>
    <xf numFmtId="0" fontId="38" fillId="0" borderId="0"/>
    <xf numFmtId="0" fontId="38" fillId="0" borderId="0"/>
    <xf numFmtId="0" fontId="38" fillId="0" borderId="0"/>
    <xf numFmtId="0" fontId="53" fillId="0" borderId="0"/>
    <xf numFmtId="0" fontId="38" fillId="0" borderId="0"/>
    <xf numFmtId="0" fontId="38" fillId="0" borderId="0"/>
    <xf numFmtId="0" fontId="38" fillId="0" borderId="0"/>
    <xf numFmtId="0" fontId="38" fillId="0" borderId="0"/>
    <xf numFmtId="0" fontId="53" fillId="0" borderId="0"/>
    <xf numFmtId="0" fontId="38" fillId="0" borderId="0"/>
    <xf numFmtId="0" fontId="38" fillId="0" borderId="0"/>
    <xf numFmtId="0" fontId="38" fillId="0" borderId="0"/>
    <xf numFmtId="0" fontId="53" fillId="0" borderId="0"/>
    <xf numFmtId="0" fontId="53" fillId="0" borderId="0"/>
    <xf numFmtId="0" fontId="53" fillId="0" borderId="0"/>
    <xf numFmtId="0" fontId="53" fillId="0" borderId="0"/>
    <xf numFmtId="0" fontId="53" fillId="0" borderId="0"/>
    <xf numFmtId="0" fontId="143" fillId="0" borderId="0"/>
    <xf numFmtId="0" fontId="38" fillId="0" borderId="0"/>
    <xf numFmtId="0" fontId="38" fillId="0" borderId="0"/>
    <xf numFmtId="0" fontId="38" fillId="0" borderId="0"/>
    <xf numFmtId="0" fontId="38" fillId="0" borderId="0"/>
    <xf numFmtId="0" fontId="53" fillId="0" borderId="0"/>
    <xf numFmtId="0" fontId="53" fillId="0" borderId="0"/>
    <xf numFmtId="0" fontId="38" fillId="0" borderId="0"/>
    <xf numFmtId="0" fontId="82" fillId="0" borderId="0"/>
    <xf numFmtId="0" fontId="38" fillId="0" borderId="0"/>
    <xf numFmtId="0" fontId="38" fillId="0" borderId="0"/>
    <xf numFmtId="0" fontId="38" fillId="0" borderId="0"/>
    <xf numFmtId="0" fontId="38" fillId="0" borderId="0"/>
    <xf numFmtId="0" fontId="38" fillId="0" borderId="0"/>
    <xf numFmtId="0" fontId="144" fillId="0" borderId="0"/>
    <xf numFmtId="0" fontId="144" fillId="0" borderId="0"/>
    <xf numFmtId="0" fontId="145" fillId="0" borderId="0"/>
    <xf numFmtId="0" fontId="53" fillId="0" borderId="0"/>
    <xf numFmtId="0" fontId="53" fillId="0" borderId="0"/>
    <xf numFmtId="0" fontId="53" fillId="0" borderId="0"/>
    <xf numFmtId="0" fontId="53" fillId="0" borderId="0"/>
    <xf numFmtId="0" fontId="53" fillId="0" borderId="0"/>
    <xf numFmtId="0" fontId="53" fillId="0" borderId="0"/>
    <xf numFmtId="0" fontId="142" fillId="0" borderId="0" applyProtection="0"/>
    <xf numFmtId="0" fontId="144" fillId="0" borderId="0"/>
    <xf numFmtId="0" fontId="144" fillId="0" borderId="0"/>
    <xf numFmtId="0" fontId="96" fillId="0" borderId="0" applyAlignment="0">
      <alignment vertical="top" wrapText="1"/>
      <protection locked="0"/>
    </xf>
    <xf numFmtId="0" fontId="53" fillId="0" borderId="0"/>
    <xf numFmtId="0" fontId="53" fillId="0" borderId="0"/>
    <xf numFmtId="0" fontId="53" fillId="0" borderId="0"/>
    <xf numFmtId="0" fontId="53" fillId="0" borderId="0"/>
    <xf numFmtId="0" fontId="53" fillId="0" borderId="0"/>
    <xf numFmtId="0" fontId="53" fillId="0" borderId="0"/>
    <xf numFmtId="0" fontId="146"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49" fontId="38" fillId="0" borderId="0" applyProtection="0"/>
    <xf numFmtId="49" fontId="38" fillId="0" borderId="0" applyProtection="0"/>
    <xf numFmtId="0" fontId="96" fillId="0" borderId="0" applyAlignment="0">
      <alignment vertical="top" wrapText="1"/>
      <protection locked="0"/>
    </xf>
    <xf numFmtId="0" fontId="96" fillId="0" borderId="0" applyAlignment="0">
      <alignment vertical="top" wrapText="1"/>
      <protection locked="0"/>
    </xf>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38" fillId="0" borderId="0"/>
    <xf numFmtId="0" fontId="147" fillId="13" borderId="114" applyNumberFormat="0" applyFont="0" applyAlignment="0" applyProtection="0"/>
    <xf numFmtId="0" fontId="148" fillId="10" borderId="115" applyNumberForma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149" fillId="0" borderId="111" applyNumberFormat="0" applyFill="0" applyAlignment="0" applyProtection="0"/>
    <xf numFmtId="0" fontId="149" fillId="0" borderId="111" applyNumberFormat="0" applyFill="0" applyAlignment="0" applyProtection="0"/>
    <xf numFmtId="0" fontId="149" fillId="0" borderId="111" applyNumberFormat="0" applyFill="0" applyAlignment="0" applyProtection="0"/>
    <xf numFmtId="0" fontId="150" fillId="0" borderId="116">
      <alignment horizontal="left" vertical="center" wrapText="1" indent="1"/>
    </xf>
    <xf numFmtId="0" fontId="150" fillId="0" borderId="116">
      <alignment horizontal="left" vertical="center" wrapText="1" indent="1"/>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0" fontId="38" fillId="0" borderId="0">
      <alignment horizontal="center" vertical="center"/>
      <protection locked="0"/>
    </xf>
    <xf numFmtId="0"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0" fontId="151" fillId="17" borderId="0" applyNumberFormat="0" applyBorder="0" applyAlignment="0" applyProtection="0"/>
    <xf numFmtId="0" fontId="151" fillId="17" borderId="0" applyNumberFormat="0" applyBorder="0" applyAlignment="0" applyProtection="0"/>
    <xf numFmtId="0" fontId="151" fillId="17" borderId="0" applyNumberFormat="0" applyBorder="0" applyAlignment="0" applyProtection="0"/>
    <xf numFmtId="0" fontId="152" fillId="0" borderId="0"/>
    <xf numFmtId="4" fontId="142" fillId="0" borderId="0" applyFill="0" applyBorder="0" applyProtection="0">
      <alignment horizontal="left"/>
    </xf>
    <xf numFmtId="4" fontId="153" fillId="0" borderId="0" applyFill="0" applyBorder="0" applyProtection="0"/>
    <xf numFmtId="4" fontId="154" fillId="0" borderId="0" applyFill="0" applyBorder="0" applyProtection="0"/>
    <xf numFmtId="4" fontId="155" fillId="0" borderId="0" applyFill="0" applyProtection="0"/>
    <xf numFmtId="4" fontId="156" fillId="0" borderId="0" applyFill="0" applyBorder="0" applyProtection="0"/>
    <xf numFmtId="4" fontId="155" fillId="0" borderId="0" applyFill="0" applyBorder="0" applyProtection="0"/>
    <xf numFmtId="0" fontId="109" fillId="0" borderId="0"/>
    <xf numFmtId="0" fontId="157" fillId="0" borderId="0"/>
    <xf numFmtId="0" fontId="157" fillId="0" borderId="0"/>
    <xf numFmtId="0" fontId="157" fillId="0" borderId="0"/>
    <xf numFmtId="0" fontId="108" fillId="0" borderId="0" applyNumberFormat="0" applyBorder="0" applyAlignment="0" applyProtection="0">
      <alignment vertical="top"/>
      <protection locked="0"/>
    </xf>
    <xf numFmtId="0" fontId="82" fillId="0" borderId="0"/>
    <xf numFmtId="0" fontId="108" fillId="0" borderId="0" applyNumberFormat="0" applyFill="0" applyBorder="0" applyAlignment="0" applyProtection="0">
      <alignment vertical="top"/>
      <protection locked="0"/>
    </xf>
    <xf numFmtId="49" fontId="158" fillId="0" borderId="0" applyFill="0" applyBorder="0" applyProtection="0"/>
    <xf numFmtId="0" fontId="159" fillId="0" borderId="0" applyNumberFormat="0" applyFill="0" applyBorder="0" applyAlignment="0" applyProtection="0"/>
    <xf numFmtId="0" fontId="159" fillId="0" borderId="0" applyNumberFormat="0" applyFill="0" applyBorder="0" applyAlignment="0" applyProtection="0"/>
    <xf numFmtId="0" fontId="159" fillId="0" borderId="0" applyNumberFormat="0" applyFill="0" applyBorder="0" applyAlignment="0" applyProtection="0"/>
    <xf numFmtId="0" fontId="160" fillId="0" borderId="0" applyNumberFormat="0" applyFill="0" applyBorder="0" applyAlignment="0" applyProtection="0"/>
    <xf numFmtId="0" fontId="161" fillId="0" borderId="117" applyNumberFormat="0" applyFill="0" applyAlignment="0" applyProtection="0"/>
    <xf numFmtId="0" fontId="162" fillId="19" borderId="104" applyNumberFormat="0" applyAlignment="0" applyProtection="0"/>
    <xf numFmtId="0" fontId="162" fillId="19" borderId="104" applyNumberFormat="0" applyAlignment="0" applyProtection="0"/>
    <xf numFmtId="0" fontId="162" fillId="19" borderId="104" applyNumberFormat="0" applyAlignment="0" applyProtection="0"/>
    <xf numFmtId="0" fontId="163" fillId="32" borderId="104" applyNumberFormat="0" applyAlignment="0" applyProtection="0"/>
    <xf numFmtId="0" fontId="163" fillId="32" borderId="104" applyNumberFormat="0" applyAlignment="0" applyProtection="0"/>
    <xf numFmtId="0" fontId="163" fillId="32" borderId="104" applyNumberFormat="0" applyAlignment="0" applyProtection="0"/>
    <xf numFmtId="0" fontId="164" fillId="32" borderId="115" applyNumberFormat="0" applyAlignment="0" applyProtection="0"/>
    <xf numFmtId="0" fontId="164" fillId="32" borderId="115" applyNumberFormat="0" applyAlignment="0" applyProtection="0"/>
    <xf numFmtId="0" fontId="164" fillId="32" borderId="115" applyNumberFormat="0" applyAlignment="0" applyProtection="0"/>
    <xf numFmtId="0" fontId="165" fillId="0" borderId="0" applyNumberFormat="0" applyFill="0" applyBorder="0" applyAlignment="0" applyProtection="0"/>
    <xf numFmtId="0" fontId="165" fillId="0" borderId="0" applyNumberFormat="0" applyFill="0" applyBorder="0" applyAlignment="0" applyProtection="0"/>
    <xf numFmtId="0" fontId="165" fillId="0" borderId="0" applyNumberFormat="0" applyFill="0" applyBorder="0" applyAlignment="0" applyProtection="0"/>
    <xf numFmtId="190" fontId="53" fillId="0" borderId="0" applyFont="0" applyFill="0" applyBorder="0" applyAlignment="0" applyProtection="0"/>
    <xf numFmtId="191" fontId="53" fillId="0" borderId="0" applyFont="0" applyFill="0" applyBorder="0" applyAlignment="0" applyProtection="0"/>
    <xf numFmtId="0" fontId="166" fillId="0" borderId="0" applyNumberFormat="0" applyFill="0" applyBorder="0" applyAlignment="0" applyProtection="0"/>
    <xf numFmtId="0" fontId="112" fillId="23" borderId="0" applyNumberFormat="0" applyBorder="0" applyAlignment="0" applyProtection="0"/>
    <xf numFmtId="0" fontId="112" fillId="23" borderId="0" applyNumberFormat="0" applyBorder="0" applyAlignment="0" applyProtection="0"/>
    <xf numFmtId="0" fontId="112" fillId="23" borderId="0" applyNumberFormat="0" applyBorder="0" applyAlignment="0" applyProtection="0"/>
    <xf numFmtId="0" fontId="112" fillId="28" borderId="0" applyNumberFormat="0" applyBorder="0" applyAlignment="0" applyProtection="0"/>
    <xf numFmtId="0" fontId="112" fillId="28" borderId="0" applyNumberFormat="0" applyBorder="0" applyAlignment="0" applyProtection="0"/>
    <xf numFmtId="0" fontId="112" fillId="28" borderId="0" applyNumberFormat="0" applyBorder="0" applyAlignment="0" applyProtection="0"/>
    <xf numFmtId="0" fontId="112" fillId="29" borderId="0" applyNumberFormat="0" applyBorder="0" applyAlignment="0" applyProtection="0"/>
    <xf numFmtId="0" fontId="112" fillId="29" borderId="0" applyNumberFormat="0" applyBorder="0" applyAlignment="0" applyProtection="0"/>
    <xf numFmtId="0" fontId="112" fillId="29" borderId="0" applyNumberFormat="0" applyBorder="0" applyAlignment="0" applyProtection="0"/>
    <xf numFmtId="0" fontId="112" fillId="33" borderId="0" applyNumberFormat="0" applyBorder="0" applyAlignment="0" applyProtection="0"/>
    <xf numFmtId="0" fontId="112" fillId="33" borderId="0" applyNumberFormat="0" applyBorder="0" applyAlignment="0" applyProtection="0"/>
    <xf numFmtId="0" fontId="112" fillId="33" borderId="0" applyNumberFormat="0" applyBorder="0" applyAlignment="0" applyProtection="0"/>
    <xf numFmtId="0" fontId="112" fillId="23" borderId="0" applyNumberFormat="0" applyBorder="0" applyAlignment="0" applyProtection="0"/>
    <xf numFmtId="0" fontId="112" fillId="23" borderId="0" applyNumberFormat="0" applyBorder="0" applyAlignment="0" applyProtection="0"/>
    <xf numFmtId="0" fontId="112" fillId="23" borderId="0" applyNumberFormat="0" applyBorder="0" applyAlignment="0" applyProtection="0"/>
    <xf numFmtId="0" fontId="112" fillId="30" borderId="0" applyNumberFormat="0" applyBorder="0" applyAlignment="0" applyProtection="0"/>
    <xf numFmtId="0" fontId="112" fillId="30" borderId="0" applyNumberFormat="0" applyBorder="0" applyAlignment="0" applyProtection="0"/>
    <xf numFmtId="0" fontId="112" fillId="30" borderId="0" applyNumberFormat="0" applyBorder="0" applyAlignment="0" applyProtection="0"/>
  </cellStyleXfs>
  <cellXfs count="738">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7" fillId="0" borderId="5" xfId="0" applyFont="1" applyBorder="1" applyAlignment="1">
      <alignment horizontal="left" vertical="center"/>
    </xf>
    <xf numFmtId="0" fontId="0" fillId="0" borderId="5" xfId="0" applyBorder="1" applyAlignment="1">
      <alignmen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6"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15" xfId="0" applyBorder="1" applyAlignment="1">
      <alignment vertical="center"/>
    </xf>
    <xf numFmtId="0" fontId="0" fillId="4" borderId="7" xfId="0" applyFill="1" applyBorder="1" applyAlignment="1">
      <alignment vertical="center"/>
    </xf>
    <xf numFmtId="0" fontId="22" fillId="4"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Alignment="1">
      <alignment vertical="center"/>
    </xf>
    <xf numFmtId="167" fontId="20" fillId="0" borderId="0" xfId="0" applyNumberFormat="1" applyFont="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7" fontId="29" fillId="0" borderId="20" xfId="0" applyNumberFormat="1" applyFont="1" applyBorder="1" applyAlignment="1">
      <alignment vertical="center"/>
    </xf>
    <xf numFmtId="4" fontId="29" fillId="0" borderId="21" xfId="0" applyNumberFormat="1" applyFont="1" applyBorder="1" applyAlignment="1">
      <alignment vertical="center"/>
    </xf>
    <xf numFmtId="0" fontId="5" fillId="0" borderId="0" xfId="0" applyFont="1" applyAlignment="1">
      <alignment horizontal="left" vertical="center"/>
    </xf>
    <xf numFmtId="0" fontId="30" fillId="0" borderId="0" xfId="0" applyFont="1" applyAlignment="1">
      <alignment horizontal="left" vertical="center"/>
    </xf>
    <xf numFmtId="0" fontId="0" fillId="0" borderId="3" xfId="0" applyBorder="1" applyAlignment="1">
      <alignment vertical="center" wrapText="1"/>
    </xf>
    <xf numFmtId="0" fontId="17" fillId="0" borderId="0" xfId="0" applyFont="1" applyAlignment="1">
      <alignment horizontal="lef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5"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2" fillId="4" borderId="0" xfId="0" applyFont="1" applyFill="1" applyAlignment="1">
      <alignment horizontal="left" vertical="center"/>
    </xf>
    <xf numFmtId="0" fontId="22" fillId="4" borderId="0" xfId="0" applyFont="1" applyFill="1" applyAlignment="1">
      <alignment horizontal="right" vertical="center"/>
    </xf>
    <xf numFmtId="0" fontId="31"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0" xfId="0" applyFont="1" applyFill="1" applyAlignment="1">
      <alignment horizontal="center" vertical="center" wrapText="1"/>
    </xf>
    <xf numFmtId="4" fontId="24" fillId="0" borderId="0" xfId="0" applyNumberFormat="1" applyFont="1"/>
    <xf numFmtId="167" fontId="32" fillId="0" borderId="12" xfId="0" applyNumberFormat="1" applyFont="1" applyBorder="1"/>
    <xf numFmtId="167" fontId="32" fillId="0" borderId="13" xfId="0" applyNumberFormat="1" applyFont="1" applyBorder="1"/>
    <xf numFmtId="4" fontId="33"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7" fontId="8" fillId="0" borderId="0" xfId="0" applyNumberFormat="1" applyFont="1"/>
    <xf numFmtId="167"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2" fillId="0" borderId="22" xfId="0" applyFont="1" applyBorder="1" applyAlignment="1">
      <alignment horizontal="center" vertical="center"/>
    </xf>
    <xf numFmtId="49" fontId="22" fillId="0" borderId="22" xfId="0" applyNumberFormat="1" applyFont="1" applyBorder="1" applyAlignment="1">
      <alignment horizontal="left" vertical="center" wrapText="1"/>
    </xf>
    <xf numFmtId="0" fontId="22" fillId="0" borderId="22" xfId="0" applyFont="1" applyBorder="1" applyAlignment="1">
      <alignment horizontal="left" vertical="center" wrapText="1"/>
    </xf>
    <xf numFmtId="0" fontId="22" fillId="0" borderId="22" xfId="0" applyFont="1" applyBorder="1" applyAlignment="1">
      <alignment horizontal="center" vertical="center" wrapText="1"/>
    </xf>
    <xf numFmtId="168" fontId="22" fillId="0" borderId="22" xfId="0" applyNumberFormat="1" applyFont="1" applyBorder="1" applyAlignment="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lignment vertical="center"/>
    </xf>
    <xf numFmtId="0" fontId="0" fillId="0" borderId="22" xfId="0" applyBorder="1" applyAlignment="1">
      <alignment vertical="center"/>
    </xf>
    <xf numFmtId="0" fontId="23" fillId="2" borderId="14" xfId="0" applyFont="1" applyFill="1" applyBorder="1" applyAlignment="1" applyProtection="1">
      <alignment horizontal="left" vertical="center"/>
      <protection locked="0"/>
    </xf>
    <xf numFmtId="0" fontId="23" fillId="0" borderId="0" xfId="0" applyFont="1" applyAlignment="1">
      <alignment horizontal="center" vertical="center"/>
    </xf>
    <xf numFmtId="167" fontId="23" fillId="0" borderId="0" xfId="0" applyNumberFormat="1" applyFont="1" applyAlignment="1">
      <alignment vertical="center"/>
    </xf>
    <xf numFmtId="167"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Alignment="1">
      <alignment vertical="center"/>
    </xf>
    <xf numFmtId="0" fontId="9" fillId="0" borderId="3" xfId="0" applyFont="1" applyBorder="1" applyAlignment="1">
      <alignment vertical="center"/>
    </xf>
    <xf numFmtId="0" fontId="34"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8"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8"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35" fillId="0" borderId="22" xfId="0" applyFont="1" applyBorder="1" applyAlignment="1">
      <alignment horizontal="center" vertical="center"/>
    </xf>
    <xf numFmtId="49" fontId="35" fillId="0" borderId="22" xfId="0" applyNumberFormat="1" applyFont="1" applyBorder="1" applyAlignment="1">
      <alignment horizontal="left" vertical="center" wrapText="1"/>
    </xf>
    <xf numFmtId="0" fontId="35" fillId="0" borderId="22" xfId="0" applyFont="1" applyBorder="1" applyAlignment="1">
      <alignment horizontal="left" vertical="center" wrapText="1"/>
    </xf>
    <xf numFmtId="0" fontId="35" fillId="0" borderId="22" xfId="0" applyFont="1" applyBorder="1" applyAlignment="1">
      <alignment horizontal="center" vertical="center" wrapText="1"/>
    </xf>
    <xf numFmtId="168" fontId="35" fillId="0" borderId="22" xfId="0" applyNumberFormat="1" applyFont="1" applyBorder="1" applyAlignment="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lignment vertical="center"/>
    </xf>
    <xf numFmtId="0" fontId="36" fillId="0" borderId="22" xfId="0" applyFont="1" applyBorder="1" applyAlignment="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Alignment="1">
      <alignment horizontal="center" vertical="center"/>
    </xf>
    <xf numFmtId="168" fontId="22" fillId="2" borderId="22" xfId="0" applyNumberFormat="1" applyFont="1" applyFill="1" applyBorder="1" applyAlignment="1" applyProtection="1">
      <alignment vertical="center"/>
      <protection locked="0"/>
    </xf>
    <xf numFmtId="0" fontId="23" fillId="2" borderId="19" xfId="0" applyFont="1" applyFill="1" applyBorder="1" applyAlignment="1" applyProtection="1">
      <alignment horizontal="left" vertical="center"/>
      <protection locked="0"/>
    </xf>
    <xf numFmtId="0" fontId="23" fillId="0" borderId="20" xfId="0" applyFont="1" applyBorder="1" applyAlignment="1">
      <alignment horizontal="center" vertical="center"/>
    </xf>
    <xf numFmtId="0" fontId="0" fillId="0" borderId="20" xfId="0" applyBorder="1" applyAlignment="1">
      <alignment vertical="center"/>
    </xf>
    <xf numFmtId="167" fontId="23" fillId="0" borderId="20" xfId="0" applyNumberFormat="1" applyFont="1" applyBorder="1" applyAlignment="1">
      <alignment vertical="center"/>
    </xf>
    <xf numFmtId="167" fontId="23" fillId="0" borderId="21" xfId="0" applyNumberFormat="1" applyFont="1" applyBorder="1" applyAlignment="1">
      <alignment vertical="center"/>
    </xf>
    <xf numFmtId="0" fontId="38" fillId="0" borderId="23" xfId="2" applyBorder="1"/>
    <xf numFmtId="0" fontId="38" fillId="0" borderId="0" xfId="2"/>
    <xf numFmtId="0" fontId="38" fillId="0" borderId="27" xfId="2" applyBorder="1"/>
    <xf numFmtId="0" fontId="40" fillId="5" borderId="27" xfId="2" applyFont="1" applyFill="1" applyBorder="1" applyAlignment="1">
      <alignment horizontal="left" vertical="center" indent="1"/>
    </xf>
    <xf numFmtId="49" fontId="41" fillId="5" borderId="0" xfId="2" applyNumberFormat="1" applyFont="1" applyFill="1" applyAlignment="1">
      <alignment horizontal="left" vertical="center"/>
    </xf>
    <xf numFmtId="14" fontId="42" fillId="0" borderId="0" xfId="2" applyNumberFormat="1" applyFont="1" applyAlignment="1">
      <alignment horizontal="left"/>
    </xf>
    <xf numFmtId="0" fontId="38" fillId="5" borderId="27" xfId="2" applyFill="1" applyBorder="1" applyAlignment="1">
      <alignment horizontal="left" vertical="center" indent="1"/>
    </xf>
    <xf numFmtId="0" fontId="43" fillId="5" borderId="0" xfId="2" applyFont="1" applyFill="1" applyAlignment="1">
      <alignment horizontal="left" vertical="center"/>
    </xf>
    <xf numFmtId="0" fontId="38" fillId="5" borderId="31" xfId="2" applyFill="1" applyBorder="1" applyAlignment="1">
      <alignment horizontal="left" vertical="center" indent="1"/>
    </xf>
    <xf numFmtId="0" fontId="38" fillId="5" borderId="32" xfId="2" applyFill="1" applyBorder="1"/>
    <xf numFmtId="49" fontId="43" fillId="5" borderId="32" xfId="2" applyNumberFormat="1" applyFont="1" applyFill="1" applyBorder="1" applyAlignment="1">
      <alignment horizontal="left" vertical="center"/>
    </xf>
    <xf numFmtId="0" fontId="43" fillId="5" borderId="32" xfId="2" applyFont="1" applyFill="1" applyBorder="1"/>
    <xf numFmtId="0" fontId="43" fillId="5" borderId="33" xfId="2" applyFont="1" applyFill="1" applyBorder="1"/>
    <xf numFmtId="0" fontId="38" fillId="0" borderId="27" xfId="2" applyBorder="1" applyAlignment="1">
      <alignment horizontal="left" vertical="center" indent="1"/>
    </xf>
    <xf numFmtId="49" fontId="43" fillId="0" borderId="0" xfId="2" applyNumberFormat="1" applyFont="1" applyAlignment="1">
      <alignment horizontal="left" vertical="center"/>
    </xf>
    <xf numFmtId="0" fontId="43" fillId="0" borderId="0" xfId="2" applyFont="1" applyAlignment="1">
      <alignment vertical="center"/>
    </xf>
    <xf numFmtId="0" fontId="38" fillId="0" borderId="0" xfId="2" applyAlignment="1">
      <alignment horizontal="right" vertical="center"/>
    </xf>
    <xf numFmtId="0" fontId="38" fillId="0" borderId="30" xfId="2" applyBorder="1"/>
    <xf numFmtId="0" fontId="43" fillId="0" borderId="27" xfId="2" applyFont="1" applyBorder="1" applyAlignment="1">
      <alignment horizontal="left" vertical="center" indent="1"/>
    </xf>
    <xf numFmtId="0" fontId="43" fillId="0" borderId="31" xfId="2" applyFont="1" applyBorder="1" applyAlignment="1">
      <alignment horizontal="left" vertical="center" indent="1"/>
    </xf>
    <xf numFmtId="49" fontId="43" fillId="0" borderId="32" xfId="2" applyNumberFormat="1" applyFont="1" applyBorder="1" applyAlignment="1">
      <alignment horizontal="right" vertical="center"/>
    </xf>
    <xf numFmtId="49" fontId="43" fillId="0" borderId="32" xfId="2" applyNumberFormat="1" applyFont="1" applyBorder="1" applyAlignment="1">
      <alignment horizontal="left" vertical="center"/>
    </xf>
    <xf numFmtId="0" fontId="43" fillId="0" borderId="32" xfId="2" applyFont="1" applyBorder="1" applyAlignment="1">
      <alignment vertical="center"/>
    </xf>
    <xf numFmtId="0" fontId="38" fillId="0" borderId="32" xfId="2" applyBorder="1" applyAlignment="1">
      <alignment vertical="center"/>
    </xf>
    <xf numFmtId="0" fontId="38" fillId="0" borderId="33" xfId="2" applyBorder="1"/>
    <xf numFmtId="0" fontId="43" fillId="0" borderId="0" xfId="2" applyFont="1" applyAlignment="1">
      <alignment horizontal="left" vertical="center"/>
    </xf>
    <xf numFmtId="0" fontId="38" fillId="0" borderId="31" xfId="2" applyBorder="1" applyAlignment="1">
      <alignment horizontal="left" indent="1"/>
    </xf>
    <xf numFmtId="0" fontId="43" fillId="0" borderId="32" xfId="2" applyFont="1" applyBorder="1" applyAlignment="1">
      <alignment horizontal="right" vertical="center"/>
    </xf>
    <xf numFmtId="0" fontId="43" fillId="0" borderId="32" xfId="2" applyFont="1" applyBorder="1" applyAlignment="1">
      <alignment horizontal="left" vertical="center"/>
    </xf>
    <xf numFmtId="0" fontId="38" fillId="0" borderId="32" xfId="2" applyBorder="1"/>
    <xf numFmtId="0" fontId="38" fillId="0" borderId="32" xfId="2" applyBorder="1" applyAlignment="1">
      <alignment horizontal="right"/>
    </xf>
    <xf numFmtId="0" fontId="38" fillId="0" borderId="32" xfId="2" applyBorder="1" applyAlignment="1">
      <alignment horizontal="right" vertical="center"/>
    </xf>
    <xf numFmtId="0" fontId="38" fillId="0" borderId="34" xfId="2" applyBorder="1" applyAlignment="1">
      <alignment horizontal="left" vertical="top" indent="1"/>
    </xf>
    <xf numFmtId="0" fontId="38" fillId="0" borderId="28" xfId="2" applyBorder="1" applyAlignment="1">
      <alignment vertical="top"/>
    </xf>
    <xf numFmtId="0" fontId="43" fillId="0" borderId="28" xfId="2" applyFont="1" applyBorder="1" applyAlignment="1">
      <alignment horizontal="left" vertical="top"/>
    </xf>
    <xf numFmtId="0" fontId="43" fillId="0" borderId="28" xfId="2" applyFont="1" applyBorder="1" applyAlignment="1">
      <alignment vertical="center"/>
    </xf>
    <xf numFmtId="0" fontId="38" fillId="0" borderId="28" xfId="2" applyBorder="1" applyAlignment="1">
      <alignment horizontal="right" vertical="center"/>
    </xf>
    <xf numFmtId="0" fontId="38" fillId="0" borderId="29" xfId="2" applyBorder="1"/>
    <xf numFmtId="0" fontId="38" fillId="0" borderId="32" xfId="2" applyBorder="1" applyAlignment="1">
      <alignment horizontal="left"/>
    </xf>
    <xf numFmtId="49" fontId="38" fillId="0" borderId="27" xfId="2" applyNumberFormat="1" applyBorder="1"/>
    <xf numFmtId="49" fontId="38" fillId="0" borderId="35" xfId="2" applyNumberFormat="1" applyBorder="1" applyAlignment="1">
      <alignment horizontal="left" vertical="center" indent="1"/>
    </xf>
    <xf numFmtId="0" fontId="38" fillId="0" borderId="36" xfId="2" applyBorder="1" applyAlignment="1">
      <alignment horizontal="left" vertical="center"/>
    </xf>
    <xf numFmtId="0" fontId="38" fillId="0" borderId="36" xfId="2" applyBorder="1"/>
    <xf numFmtId="0" fontId="43" fillId="0" borderId="35" xfId="2" applyFont="1" applyBorder="1" applyAlignment="1">
      <alignment horizontal="left" vertical="center" indent="1"/>
    </xf>
    <xf numFmtId="0" fontId="43" fillId="0" borderId="36" xfId="2" applyFont="1" applyBorder="1" applyAlignment="1">
      <alignment horizontal="left" vertical="center"/>
    </xf>
    <xf numFmtId="0" fontId="43" fillId="0" borderId="36" xfId="2" applyFont="1" applyBorder="1"/>
    <xf numFmtId="0" fontId="38" fillId="0" borderId="35" xfId="2" applyBorder="1" applyAlignment="1">
      <alignment horizontal="left" indent="1"/>
    </xf>
    <xf numFmtId="1" fontId="43" fillId="0" borderId="36" xfId="2" applyNumberFormat="1" applyFont="1" applyBorder="1" applyAlignment="1">
      <alignment horizontal="right" vertical="center"/>
    </xf>
    <xf numFmtId="0" fontId="38" fillId="0" borderId="36" xfId="2" applyBorder="1" applyAlignment="1">
      <alignment horizontal="left" vertical="center" indent="1"/>
    </xf>
    <xf numFmtId="0" fontId="43" fillId="0" borderId="36" xfId="2" applyFont="1" applyBorder="1" applyAlignment="1">
      <alignment vertical="center"/>
    </xf>
    <xf numFmtId="49" fontId="38" fillId="0" borderId="39" xfId="2" applyNumberFormat="1" applyBorder="1" applyAlignment="1">
      <alignment horizontal="left" vertical="center"/>
    </xf>
    <xf numFmtId="0" fontId="38" fillId="0" borderId="35" xfId="2" applyBorder="1" applyAlignment="1">
      <alignment horizontal="left" vertical="center" indent="1"/>
    </xf>
    <xf numFmtId="1" fontId="43" fillId="0" borderId="37" xfId="2" applyNumberFormat="1" applyFont="1" applyBorder="1" applyAlignment="1">
      <alignment horizontal="right" vertical="center"/>
    </xf>
    <xf numFmtId="0" fontId="38" fillId="0" borderId="31" xfId="2" applyBorder="1" applyAlignment="1">
      <alignment horizontal="left" vertical="center" indent="1"/>
    </xf>
    <xf numFmtId="0" fontId="38" fillId="0" borderId="32" xfId="2" applyBorder="1" applyAlignment="1">
      <alignment horizontal="left" vertical="center"/>
    </xf>
    <xf numFmtId="1" fontId="43" fillId="0" borderId="40" xfId="2" applyNumberFormat="1" applyFont="1" applyBorder="1" applyAlignment="1">
      <alignment horizontal="right" vertical="center"/>
    </xf>
    <xf numFmtId="0" fontId="38" fillId="0" borderId="32" xfId="2" applyBorder="1" applyAlignment="1">
      <alignment horizontal="left" vertical="center" indent="1"/>
    </xf>
    <xf numFmtId="49" fontId="38" fillId="0" borderId="33" xfId="2" applyNumberFormat="1" applyBorder="1" applyAlignment="1">
      <alignment horizontal="left" vertical="center"/>
    </xf>
    <xf numFmtId="0" fontId="38" fillId="0" borderId="0" xfId="2" applyAlignment="1">
      <alignment horizontal="left" vertical="center"/>
    </xf>
    <xf numFmtId="1" fontId="38" fillId="0" borderId="0" xfId="2" applyNumberFormat="1" applyAlignment="1">
      <alignment horizontal="left" vertical="center"/>
    </xf>
    <xf numFmtId="4" fontId="38" fillId="0" borderId="0" xfId="2" applyNumberFormat="1" applyAlignment="1">
      <alignment horizontal="left" vertical="center"/>
    </xf>
    <xf numFmtId="49" fontId="38" fillId="0" borderId="30" xfId="2" applyNumberFormat="1" applyBorder="1" applyAlignment="1">
      <alignment horizontal="left" vertical="center"/>
    </xf>
    <xf numFmtId="0" fontId="41" fillId="5" borderId="41" xfId="2" applyFont="1" applyFill="1" applyBorder="1" applyAlignment="1">
      <alignment horizontal="left" vertical="center" indent="1"/>
    </xf>
    <xf numFmtId="0" fontId="43" fillId="5" borderId="42" xfId="2" applyFont="1" applyFill="1" applyBorder="1" applyAlignment="1">
      <alignment horizontal="left" vertical="center"/>
    </xf>
    <xf numFmtId="0" fontId="38" fillId="5" borderId="42" xfId="2" applyFill="1" applyBorder="1" applyAlignment="1">
      <alignment horizontal="left" vertical="center"/>
    </xf>
    <xf numFmtId="4" fontId="41" fillId="5" borderId="42" xfId="2" applyNumberFormat="1" applyFont="1" applyFill="1" applyBorder="1" applyAlignment="1">
      <alignment horizontal="left" vertical="center"/>
    </xf>
    <xf numFmtId="49" fontId="38" fillId="5" borderId="43" xfId="2" applyNumberFormat="1" applyFill="1" applyBorder="1" applyAlignment="1">
      <alignment horizontal="left" vertical="center"/>
    </xf>
    <xf numFmtId="0" fontId="38" fillId="5" borderId="42" xfId="2" applyFill="1" applyBorder="1"/>
    <xf numFmtId="49" fontId="43" fillId="5" borderId="43" xfId="2" applyNumberFormat="1" applyFont="1" applyFill="1" applyBorder="1" applyAlignment="1">
      <alignment horizontal="left" vertical="center"/>
    </xf>
    <xf numFmtId="0" fontId="38" fillId="0" borderId="30" xfId="2" applyBorder="1" applyAlignment="1">
      <alignment horizontal="right"/>
    </xf>
    <xf numFmtId="0" fontId="38" fillId="0" borderId="27" xfId="2" applyBorder="1" applyAlignment="1">
      <alignment horizontal="right"/>
    </xf>
    <xf numFmtId="0" fontId="38" fillId="0" borderId="0" xfId="2" applyAlignment="1">
      <alignment horizontal="center" vertical="center"/>
    </xf>
    <xf numFmtId="0" fontId="43" fillId="0" borderId="32" xfId="2" applyFont="1" applyBorder="1" applyAlignment="1">
      <alignment vertical="top"/>
    </xf>
    <xf numFmtId="14" fontId="43" fillId="0" borderId="32" xfId="2" applyNumberFormat="1" applyFont="1" applyBorder="1" applyAlignment="1">
      <alignment horizontal="center" vertical="top"/>
    </xf>
    <xf numFmtId="0" fontId="43" fillId="0" borderId="27" xfId="2" applyFont="1" applyBorder="1"/>
    <xf numFmtId="0" fontId="43" fillId="0" borderId="0" xfId="2" applyFont="1"/>
    <xf numFmtId="0" fontId="43" fillId="0" borderId="32" xfId="2" applyFont="1" applyBorder="1"/>
    <xf numFmtId="0" fontId="43" fillId="0" borderId="30" xfId="2" applyFont="1" applyBorder="1" applyAlignment="1">
      <alignment horizontal="right"/>
    </xf>
    <xf numFmtId="0" fontId="38" fillId="0" borderId="0" xfId="2" applyAlignment="1">
      <alignment horizontal="center"/>
    </xf>
    <xf numFmtId="0" fontId="38" fillId="0" borderId="44" xfId="2" applyBorder="1"/>
    <xf numFmtId="0" fontId="38" fillId="0" borderId="45" xfId="2" applyBorder="1"/>
    <xf numFmtId="0" fontId="38" fillId="0" borderId="46" xfId="2" applyBorder="1" applyAlignment="1">
      <alignment horizontal="right"/>
    </xf>
    <xf numFmtId="0" fontId="41" fillId="0" borderId="0" xfId="2" applyFont="1" applyAlignment="1">
      <alignment horizontal="left"/>
    </xf>
    <xf numFmtId="0" fontId="39" fillId="0" borderId="0" xfId="2" applyFont="1" applyAlignment="1">
      <alignment horizontal="center"/>
    </xf>
    <xf numFmtId="0" fontId="39" fillId="0" borderId="0" xfId="2" applyFont="1" applyAlignment="1">
      <alignment horizontal="center" shrinkToFit="1"/>
    </xf>
    <xf numFmtId="3" fontId="38" fillId="0" borderId="47" xfId="2" applyNumberFormat="1" applyBorder="1"/>
    <xf numFmtId="3" fontId="42" fillId="5" borderId="48" xfId="2" applyNumberFormat="1" applyFont="1" applyFill="1" applyBorder="1" applyAlignment="1">
      <alignment vertical="center"/>
    </xf>
    <xf numFmtId="3" fontId="42" fillId="5" borderId="28" xfId="2" applyNumberFormat="1" applyFont="1" applyFill="1" applyBorder="1" applyAlignment="1">
      <alignment vertical="center"/>
    </xf>
    <xf numFmtId="3" fontId="42" fillId="5" borderId="28" xfId="2" applyNumberFormat="1" applyFont="1" applyFill="1" applyBorder="1" applyAlignment="1">
      <alignment vertical="center" wrapText="1"/>
    </xf>
    <xf numFmtId="3" fontId="47" fillId="5" borderId="49" xfId="2" applyNumberFormat="1" applyFont="1" applyFill="1" applyBorder="1" applyAlignment="1">
      <alignment horizontal="center" vertical="center" wrapText="1" shrinkToFit="1"/>
    </xf>
    <xf numFmtId="3" fontId="42" fillId="5" borderId="49" xfId="2" applyNumberFormat="1" applyFont="1" applyFill="1" applyBorder="1" applyAlignment="1">
      <alignment horizontal="center" vertical="center" wrapText="1" shrinkToFit="1"/>
    </xf>
    <xf numFmtId="3" fontId="42" fillId="5" borderId="49" xfId="2" applyNumberFormat="1" applyFont="1" applyFill="1" applyBorder="1" applyAlignment="1">
      <alignment horizontal="center" vertical="center" wrapText="1"/>
    </xf>
    <xf numFmtId="3" fontId="38" fillId="0" borderId="37" xfId="2" applyNumberFormat="1" applyBorder="1"/>
    <xf numFmtId="3" fontId="42" fillId="0" borderId="50" xfId="2" applyNumberFormat="1" applyFont="1" applyBorder="1" applyAlignment="1">
      <alignment horizontal="right" wrapText="1" shrinkToFit="1"/>
    </xf>
    <xf numFmtId="3" fontId="42" fillId="0" borderId="50" xfId="2" applyNumberFormat="1" applyFont="1" applyBorder="1" applyAlignment="1">
      <alignment horizontal="right" shrinkToFit="1"/>
    </xf>
    <xf numFmtId="3" fontId="38" fillId="0" borderId="50" xfId="2" applyNumberFormat="1" applyBorder="1" applyAlignment="1">
      <alignment shrinkToFit="1"/>
    </xf>
    <xf numFmtId="3" fontId="38" fillId="0" borderId="50" xfId="2" applyNumberFormat="1" applyBorder="1"/>
    <xf numFmtId="3" fontId="38" fillId="6" borderId="51" xfId="2" applyNumberFormat="1" applyFill="1" applyBorder="1" applyAlignment="1">
      <alignment wrapText="1" shrinkToFit="1"/>
    </xf>
    <xf numFmtId="3" fontId="38" fillId="6" borderId="51" xfId="2" applyNumberFormat="1" applyFill="1" applyBorder="1" applyAlignment="1">
      <alignment shrinkToFit="1"/>
    </xf>
    <xf numFmtId="3" fontId="38" fillId="6" borderId="51" xfId="2" applyNumberFormat="1" applyFill="1" applyBorder="1"/>
    <xf numFmtId="0" fontId="41" fillId="0" borderId="0" xfId="2" applyFont="1"/>
    <xf numFmtId="0" fontId="48" fillId="0" borderId="47" xfId="2" applyFont="1" applyBorder="1" applyAlignment="1">
      <alignment horizontal="center" vertical="center" wrapText="1"/>
    </xf>
    <xf numFmtId="0" fontId="48" fillId="5" borderId="48" xfId="2" applyFont="1" applyFill="1" applyBorder="1" applyAlignment="1">
      <alignment horizontal="center" vertical="center" wrapText="1"/>
    </xf>
    <xf numFmtId="0" fontId="48" fillId="5" borderId="28" xfId="2" applyFont="1" applyFill="1" applyBorder="1" applyAlignment="1">
      <alignment horizontal="center" vertical="center" wrapText="1"/>
    </xf>
    <xf numFmtId="0" fontId="48" fillId="5" borderId="49" xfId="2" applyFont="1" applyFill="1" applyBorder="1" applyAlignment="1">
      <alignment horizontal="center" vertical="center" wrapText="1"/>
    </xf>
    <xf numFmtId="0" fontId="42" fillId="0" borderId="47" xfId="2" applyFont="1" applyBorder="1" applyAlignment="1">
      <alignment vertical="center"/>
    </xf>
    <xf numFmtId="49" fontId="42" fillId="0" borderId="48" xfId="2" applyNumberFormat="1" applyFont="1" applyBorder="1" applyAlignment="1">
      <alignment vertical="center"/>
    </xf>
    <xf numFmtId="4" fontId="42" fillId="0" borderId="49" xfId="2" applyNumberFormat="1" applyFont="1" applyBorder="1" applyAlignment="1">
      <alignment horizontal="center" vertical="center"/>
    </xf>
    <xf numFmtId="4" fontId="42" fillId="0" borderId="49" xfId="2" applyNumberFormat="1" applyFont="1" applyBorder="1" applyAlignment="1">
      <alignment vertical="center"/>
    </xf>
    <xf numFmtId="49" fontId="42" fillId="0" borderId="47" xfId="2" applyNumberFormat="1" applyFont="1" applyBorder="1" applyAlignment="1">
      <alignment vertical="center"/>
    </xf>
    <xf numFmtId="4" fontId="42" fillId="0" borderId="52" xfId="2" applyNumberFormat="1" applyFont="1" applyBorder="1" applyAlignment="1">
      <alignment horizontal="center" vertical="center"/>
    </xf>
    <xf numFmtId="4" fontId="42" fillId="0" borderId="52" xfId="2" applyNumberFormat="1" applyFont="1" applyBorder="1" applyAlignment="1">
      <alignment vertical="center"/>
    </xf>
    <xf numFmtId="4" fontId="38" fillId="0" borderId="0" xfId="2" applyNumberFormat="1"/>
    <xf numFmtId="49" fontId="42" fillId="0" borderId="40" xfId="2" applyNumberFormat="1" applyFont="1" applyBorder="1" applyAlignment="1">
      <alignment vertical="center"/>
    </xf>
    <xf numFmtId="4" fontId="42" fillId="0" borderId="51" xfId="2" applyNumberFormat="1" applyFont="1" applyBorder="1" applyAlignment="1">
      <alignment horizontal="center" vertical="center"/>
    </xf>
    <xf numFmtId="4" fontId="42" fillId="0" borderId="51" xfId="2" applyNumberFormat="1" applyFont="1" applyBorder="1" applyAlignment="1">
      <alignment vertical="center"/>
    </xf>
    <xf numFmtId="0" fontId="42" fillId="0" borderId="47" xfId="2" applyFont="1" applyBorder="1"/>
    <xf numFmtId="0" fontId="42" fillId="6" borderId="40" xfId="2" applyFont="1" applyFill="1" applyBorder="1"/>
    <xf numFmtId="0" fontId="42" fillId="6" borderId="32" xfId="2" applyFont="1" applyFill="1" applyBorder="1"/>
    <xf numFmtId="4" fontId="42" fillId="6" borderId="51" xfId="2" applyNumberFormat="1" applyFont="1" applyFill="1" applyBorder="1" applyAlignment="1">
      <alignment horizontal="center"/>
    </xf>
    <xf numFmtId="4" fontId="42" fillId="6" borderId="51" xfId="2" applyNumberFormat="1" applyFont="1" applyFill="1" applyBorder="1"/>
    <xf numFmtId="0" fontId="38" fillId="0" borderId="50" xfId="2" applyBorder="1" applyAlignment="1">
      <alignment vertical="center"/>
    </xf>
    <xf numFmtId="49" fontId="38" fillId="0" borderId="36" xfId="2" applyNumberFormat="1" applyBorder="1" applyAlignment="1">
      <alignment vertical="center"/>
    </xf>
    <xf numFmtId="0" fontId="38" fillId="5" borderId="50" xfId="2" applyFill="1" applyBorder="1"/>
    <xf numFmtId="49" fontId="38" fillId="5" borderId="36" xfId="2" applyNumberFormat="1" applyFill="1" applyBorder="1"/>
    <xf numFmtId="0" fontId="38" fillId="5" borderId="36" xfId="2" applyFill="1" applyBorder="1"/>
    <xf numFmtId="0" fontId="38" fillId="5" borderId="38" xfId="2" applyFill="1" applyBorder="1"/>
    <xf numFmtId="0" fontId="38" fillId="5" borderId="49" xfId="2" applyFill="1" applyBorder="1"/>
    <xf numFmtId="49" fontId="38" fillId="5" borderId="49" xfId="2" applyNumberFormat="1" applyFill="1" applyBorder="1"/>
    <xf numFmtId="0" fontId="38" fillId="5" borderId="48" xfId="2" applyFill="1" applyBorder="1"/>
    <xf numFmtId="0" fontId="38" fillId="5" borderId="49" xfId="2" applyFill="1" applyBorder="1" applyAlignment="1">
      <alignment wrapText="1"/>
    </xf>
    <xf numFmtId="0" fontId="38" fillId="5" borderId="37" xfId="2" applyFill="1" applyBorder="1" applyAlignment="1">
      <alignment vertical="top"/>
    </xf>
    <xf numFmtId="49" fontId="38" fillId="5" borderId="37" xfId="2" applyNumberFormat="1" applyFill="1" applyBorder="1" applyAlignment="1">
      <alignment vertical="top"/>
    </xf>
    <xf numFmtId="49" fontId="38" fillId="5" borderId="50" xfId="2" applyNumberFormat="1" applyFill="1" applyBorder="1" applyAlignment="1">
      <alignment vertical="top"/>
    </xf>
    <xf numFmtId="0" fontId="38" fillId="5" borderId="50" xfId="2" applyFill="1" applyBorder="1" applyAlignment="1">
      <alignment vertical="top"/>
    </xf>
    <xf numFmtId="167" fontId="38" fillId="5" borderId="50" xfId="2" applyNumberFormat="1" applyFill="1" applyBorder="1" applyAlignment="1">
      <alignment vertical="top"/>
    </xf>
    <xf numFmtId="4" fontId="38" fillId="5" borderId="50" xfId="2" applyNumberFormat="1" applyFill="1" applyBorder="1" applyAlignment="1">
      <alignment vertical="top"/>
    </xf>
    <xf numFmtId="0" fontId="50" fillId="0" borderId="47" xfId="2" applyFont="1" applyBorder="1" applyAlignment="1">
      <alignment vertical="top"/>
    </xf>
    <xf numFmtId="0" fontId="50" fillId="0" borderId="52" xfId="2" applyFont="1" applyBorder="1" applyAlignment="1">
      <alignment horizontal="left" vertical="top" wrapText="1"/>
    </xf>
    <xf numFmtId="0" fontId="50" fillId="0" borderId="52" xfId="2" applyFont="1" applyBorder="1" applyAlignment="1">
      <alignment vertical="top" shrinkToFit="1"/>
    </xf>
    <xf numFmtId="167" fontId="50" fillId="0" borderId="52" xfId="2" applyNumberFormat="1" applyFont="1" applyBorder="1" applyAlignment="1">
      <alignment vertical="top" shrinkToFit="1"/>
    </xf>
    <xf numFmtId="4" fontId="50" fillId="0" borderId="52" xfId="2" applyNumberFormat="1" applyFont="1" applyBorder="1" applyAlignment="1">
      <alignment vertical="top" shrinkToFit="1"/>
    </xf>
    <xf numFmtId="0" fontId="50" fillId="0" borderId="47" xfId="2" applyFont="1" applyBorder="1" applyAlignment="1">
      <alignment vertical="top" shrinkToFit="1"/>
    </xf>
    <xf numFmtId="0" fontId="50" fillId="0" borderId="0" xfId="2" applyFont="1"/>
    <xf numFmtId="0" fontId="38" fillId="5" borderId="40" xfId="2" applyFill="1" applyBorder="1" applyAlignment="1">
      <alignment vertical="top"/>
    </xf>
    <xf numFmtId="0" fontId="38" fillId="5" borderId="51" xfId="2" applyFill="1" applyBorder="1" applyAlignment="1">
      <alignment horizontal="left" vertical="top" wrapText="1"/>
    </xf>
    <xf numFmtId="0" fontId="38" fillId="5" borderId="51" xfId="2" applyFill="1" applyBorder="1" applyAlignment="1">
      <alignment vertical="top" shrinkToFit="1"/>
    </xf>
    <xf numFmtId="167" fontId="38" fillId="5" borderId="51" xfId="2" applyNumberFormat="1" applyFill="1" applyBorder="1" applyAlignment="1">
      <alignment vertical="top" shrinkToFit="1"/>
    </xf>
    <xf numFmtId="4" fontId="38" fillId="5" borderId="51" xfId="2" applyNumberFormat="1" applyFill="1" applyBorder="1" applyAlignment="1">
      <alignment vertical="top" shrinkToFit="1"/>
    </xf>
    <xf numFmtId="0" fontId="38" fillId="5" borderId="40" xfId="2" applyFill="1" applyBorder="1" applyAlignment="1">
      <alignment vertical="top" shrinkToFit="1"/>
    </xf>
    <xf numFmtId="49" fontId="52" fillId="0" borderId="0" xfId="2" applyNumberFormat="1" applyFont="1" applyAlignment="1">
      <alignment wrapText="1"/>
    </xf>
    <xf numFmtId="0" fontId="50" fillId="0" borderId="40" xfId="2" applyFont="1" applyBorder="1" applyAlignment="1">
      <alignment vertical="top"/>
    </xf>
    <xf numFmtId="0" fontId="50" fillId="0" borderId="51" xfId="2" applyFont="1" applyBorder="1" applyAlignment="1">
      <alignment horizontal="left" vertical="top" wrapText="1"/>
    </xf>
    <xf numFmtId="0" fontId="50" fillId="0" borderId="51" xfId="2" applyFont="1" applyBorder="1" applyAlignment="1">
      <alignment vertical="top" shrinkToFit="1"/>
    </xf>
    <xf numFmtId="167" fontId="50" fillId="0" borderId="51" xfId="2" applyNumberFormat="1" applyFont="1" applyBorder="1" applyAlignment="1">
      <alignment vertical="top" shrinkToFit="1"/>
    </xf>
    <xf numFmtId="4" fontId="50" fillId="0" borderId="51" xfId="2" applyNumberFormat="1" applyFont="1" applyBorder="1" applyAlignment="1">
      <alignment vertical="top" shrinkToFit="1"/>
    </xf>
    <xf numFmtId="0" fontId="50" fillId="0" borderId="40" xfId="2" applyFont="1" applyBorder="1" applyAlignment="1">
      <alignment vertical="top" shrinkToFit="1"/>
    </xf>
    <xf numFmtId="0" fontId="38" fillId="0" borderId="0" xfId="2" applyAlignment="1">
      <alignment vertical="top"/>
    </xf>
    <xf numFmtId="49" fontId="38" fillId="0" borderId="0" xfId="2" applyNumberFormat="1" applyAlignment="1">
      <alignment vertical="top"/>
    </xf>
    <xf numFmtId="49" fontId="38" fillId="0" borderId="0" xfId="2" applyNumberFormat="1" applyAlignment="1">
      <alignment horizontal="left" vertical="top" wrapText="1"/>
    </xf>
    <xf numFmtId="49" fontId="38" fillId="0" borderId="0" xfId="2" applyNumberFormat="1" applyAlignment="1">
      <alignment horizontal="left" wrapText="1"/>
    </xf>
    <xf numFmtId="49" fontId="38" fillId="0" borderId="0" xfId="2" applyNumberFormat="1"/>
    <xf numFmtId="169" fontId="54" fillId="0" borderId="0" xfId="3" applyNumberFormat="1" applyFont="1"/>
    <xf numFmtId="49" fontId="54" fillId="0" borderId="0" xfId="3" applyNumberFormat="1" applyFont="1"/>
    <xf numFmtId="49" fontId="54" fillId="0" borderId="0" xfId="3" applyNumberFormat="1" applyFont="1" applyAlignment="1">
      <alignment horizontal="center"/>
    </xf>
    <xf numFmtId="170" fontId="54" fillId="0" borderId="0" xfId="3" applyNumberFormat="1" applyFont="1" applyAlignment="1">
      <alignment horizontal="right"/>
    </xf>
    <xf numFmtId="171" fontId="54" fillId="0" borderId="0" xfId="3" applyNumberFormat="1" applyFont="1"/>
    <xf numFmtId="172" fontId="54" fillId="0" borderId="0" xfId="3" applyNumberFormat="1" applyFont="1"/>
    <xf numFmtId="0" fontId="53" fillId="0" borderId="0" xfId="3"/>
    <xf numFmtId="49" fontId="55" fillId="0" borderId="0" xfId="3" applyNumberFormat="1" applyFont="1" applyAlignment="1">
      <alignment horizontal="center" wrapText="1"/>
    </xf>
    <xf numFmtId="49" fontId="55" fillId="0" borderId="0" xfId="3" applyNumberFormat="1" applyFont="1" applyAlignment="1">
      <alignment wrapText="1"/>
    </xf>
    <xf numFmtId="49" fontId="55" fillId="0" borderId="0" xfId="3" applyNumberFormat="1" applyFont="1" applyAlignment="1">
      <alignment horizontal="right" wrapText="1"/>
    </xf>
    <xf numFmtId="49" fontId="57" fillId="0" borderId="55" xfId="3" applyNumberFormat="1" applyFont="1" applyBorder="1" applyAlignment="1">
      <alignment vertical="center" wrapText="1"/>
    </xf>
    <xf numFmtId="49" fontId="57" fillId="0" borderId="55" xfId="3" applyNumberFormat="1" applyFont="1" applyBorder="1" applyAlignment="1">
      <alignment horizontal="center" vertical="center" wrapText="1"/>
    </xf>
    <xf numFmtId="49" fontId="57" fillId="0" borderId="57" xfId="3" applyNumberFormat="1" applyFont="1" applyBorder="1" applyAlignment="1">
      <alignment horizontal="center" vertical="center" wrapText="1"/>
    </xf>
    <xf numFmtId="49" fontId="57" fillId="0" borderId="52" xfId="3" applyNumberFormat="1" applyFont="1" applyBorder="1" applyAlignment="1">
      <alignment horizontal="justify" vertical="center" wrapText="1"/>
    </xf>
    <xf numFmtId="49" fontId="57" fillId="0" borderId="52" xfId="3" applyNumberFormat="1" applyFont="1" applyBorder="1" applyAlignment="1">
      <alignment horizontal="center" vertical="center" wrapText="1"/>
    </xf>
    <xf numFmtId="49" fontId="57" fillId="0" borderId="49" xfId="3" applyNumberFormat="1" applyFont="1" applyBorder="1" applyAlignment="1">
      <alignment horizontal="center" vertical="center" wrapText="1"/>
    </xf>
    <xf numFmtId="49" fontId="57" fillId="0" borderId="48" xfId="3" applyNumberFormat="1" applyFont="1" applyBorder="1" applyAlignment="1">
      <alignment horizontal="center" vertical="center" wrapText="1"/>
    </xf>
    <xf numFmtId="49" fontId="55" fillId="0" borderId="58" xfId="3" applyNumberFormat="1" applyFont="1" applyBorder="1" applyAlignment="1">
      <alignment horizontal="center" wrapText="1"/>
    </xf>
    <xf numFmtId="49" fontId="55" fillId="0" borderId="58" xfId="3" applyNumberFormat="1" applyFont="1" applyBorder="1" applyAlignment="1">
      <alignment wrapText="1"/>
    </xf>
    <xf numFmtId="49" fontId="55" fillId="0" borderId="58" xfId="3" applyNumberFormat="1" applyFont="1" applyBorder="1" applyAlignment="1">
      <alignment horizontal="right" wrapText="1"/>
    </xf>
    <xf numFmtId="49" fontId="42" fillId="0" borderId="0" xfId="3" applyNumberFormat="1" applyFont="1" applyAlignment="1">
      <alignment horizontal="right" vertical="top"/>
    </xf>
    <xf numFmtId="169" fontId="58" fillId="0" borderId="0" xfId="3" applyNumberFormat="1" applyFont="1" applyAlignment="1">
      <alignment horizontal="left" wrapText="1"/>
    </xf>
    <xf numFmtId="169" fontId="58" fillId="0" borderId="0" xfId="3" applyNumberFormat="1" applyFont="1" applyAlignment="1">
      <alignment horizontal="center" wrapText="1"/>
    </xf>
    <xf numFmtId="173" fontId="59" fillId="0" borderId="0" xfId="3" applyNumberFormat="1" applyFont="1" applyAlignment="1">
      <alignment horizontal="right"/>
    </xf>
    <xf numFmtId="174" fontId="59" fillId="0" borderId="0" xfId="3" applyNumberFormat="1" applyFont="1" applyAlignment="1" applyProtection="1">
      <alignment horizontal="right"/>
      <protection locked="0"/>
    </xf>
    <xf numFmtId="3" fontId="60" fillId="0" borderId="0" xfId="3" applyNumberFormat="1" applyFont="1" applyAlignment="1" applyProtection="1">
      <alignment horizontal="right"/>
      <protection locked="0"/>
    </xf>
    <xf numFmtId="0" fontId="59" fillId="0" borderId="0" xfId="3" applyFont="1"/>
    <xf numFmtId="49" fontId="56" fillId="0" borderId="0" xfId="3" applyNumberFormat="1" applyFont="1" applyAlignment="1">
      <alignment horizontal="left"/>
    </xf>
    <xf numFmtId="169" fontId="56" fillId="0" borderId="0" xfId="3" applyNumberFormat="1" applyFont="1" applyAlignment="1">
      <alignment horizontal="left"/>
    </xf>
    <xf numFmtId="169" fontId="56" fillId="0" borderId="0" xfId="3" applyNumberFormat="1" applyFont="1" applyAlignment="1">
      <alignment horizontal="center"/>
    </xf>
    <xf numFmtId="173" fontId="56" fillId="0" borderId="0" xfId="3" applyNumberFormat="1" applyFont="1" applyAlignment="1">
      <alignment horizontal="right"/>
    </xf>
    <xf numFmtId="174" fontId="56" fillId="0" borderId="0" xfId="3" applyNumberFormat="1" applyFont="1" applyAlignment="1" applyProtection="1">
      <alignment horizontal="right"/>
      <protection locked="0"/>
    </xf>
    <xf numFmtId="1" fontId="56" fillId="0" borderId="0" xfId="3" applyNumberFormat="1" applyFont="1" applyAlignment="1">
      <alignment horizontal="right"/>
    </xf>
    <xf numFmtId="3" fontId="56" fillId="0" borderId="0" xfId="3" applyNumberFormat="1" applyFont="1" applyAlignment="1">
      <alignment horizontal="right"/>
    </xf>
    <xf numFmtId="175" fontId="56" fillId="0" borderId="0" xfId="3" applyNumberFormat="1" applyFont="1" applyAlignment="1">
      <alignment horizontal="right"/>
    </xf>
    <xf numFmtId="0" fontId="56" fillId="0" borderId="0" xfId="3" applyFont="1"/>
    <xf numFmtId="169" fontId="61" fillId="0" borderId="59" xfId="3" applyNumberFormat="1" applyFont="1" applyBorder="1" applyAlignment="1">
      <alignment horizontal="right" vertical="center" wrapText="1"/>
    </xf>
    <xf numFmtId="49" fontId="62" fillId="0" borderId="59" xfId="3" applyNumberFormat="1" applyFont="1" applyBorder="1" applyAlignment="1">
      <alignment horizontal="left"/>
    </xf>
    <xf numFmtId="169" fontId="63" fillId="0" borderId="59" xfId="3" applyNumberFormat="1" applyFont="1" applyBorder="1" applyAlignment="1">
      <alignment horizontal="left"/>
    </xf>
    <xf numFmtId="49" fontId="61" fillId="0" borderId="59" xfId="3" applyNumberFormat="1" applyFont="1" applyBorder="1" applyAlignment="1">
      <alignment horizontal="left" vertical="center" wrapText="1"/>
    </xf>
    <xf numFmtId="4" fontId="61" fillId="0" borderId="59" xfId="3" applyNumberFormat="1" applyFont="1" applyBorder="1" applyAlignment="1">
      <alignment horizontal="center" vertical="center" wrapText="1"/>
    </xf>
    <xf numFmtId="3" fontId="61" fillId="0" borderId="59" xfId="3" applyNumberFormat="1" applyFont="1" applyBorder="1" applyAlignment="1">
      <alignment horizontal="right" vertical="center" wrapText="1"/>
    </xf>
    <xf numFmtId="4" fontId="61" fillId="0" borderId="59" xfId="3" applyNumberFormat="1" applyFont="1" applyBorder="1" applyAlignment="1">
      <alignment horizontal="right" vertical="center" wrapText="1"/>
    </xf>
    <xf numFmtId="1" fontId="61" fillId="0" borderId="59" xfId="3" applyNumberFormat="1" applyFont="1" applyBorder="1" applyAlignment="1">
      <alignment horizontal="right" vertical="center" wrapText="1"/>
    </xf>
    <xf numFmtId="3" fontId="64" fillId="0" borderId="59" xfId="3" applyNumberFormat="1" applyFont="1" applyBorder="1" applyAlignment="1">
      <alignment horizontal="right" vertical="center" wrapText="1"/>
    </xf>
    <xf numFmtId="172" fontId="61" fillId="0" borderId="59" xfId="3" applyNumberFormat="1" applyFont="1" applyBorder="1" applyAlignment="1">
      <alignment horizontal="right" vertical="center" wrapText="1"/>
    </xf>
    <xf numFmtId="49" fontId="65" fillId="0" borderId="59" xfId="3" applyNumberFormat="1" applyFont="1" applyBorder="1"/>
    <xf numFmtId="1" fontId="61" fillId="0" borderId="59" xfId="3" applyNumberFormat="1" applyFont="1" applyBorder="1" applyAlignment="1">
      <alignment horizontal="center" vertical="center" wrapText="1"/>
    </xf>
    <xf numFmtId="3" fontId="61" fillId="7" borderId="59" xfId="3" applyNumberFormat="1" applyFont="1" applyFill="1" applyBorder="1" applyAlignment="1">
      <alignment horizontal="right" vertical="center" wrapText="1"/>
    </xf>
    <xf numFmtId="169" fontId="62" fillId="0" borderId="59" xfId="3" applyNumberFormat="1" applyFont="1" applyBorder="1" applyAlignment="1">
      <alignment horizontal="left"/>
    </xf>
    <xf numFmtId="3" fontId="62" fillId="0" borderId="59" xfId="3" applyNumberFormat="1" applyFont="1" applyBorder="1" applyAlignment="1">
      <alignment horizontal="right" vertical="center" wrapText="1"/>
    </xf>
    <xf numFmtId="49" fontId="65" fillId="0" borderId="59" xfId="3" applyNumberFormat="1" applyFont="1" applyBorder="1" applyAlignment="1">
      <alignment wrapText="1"/>
    </xf>
    <xf numFmtId="3" fontId="61" fillId="0" borderId="0" xfId="3" applyNumberFormat="1" applyFont="1" applyAlignment="1">
      <alignment horizontal="right" vertical="center" wrapText="1"/>
    </xf>
    <xf numFmtId="0" fontId="65" fillId="0" borderId="59" xfId="3" applyFont="1" applyBorder="1"/>
    <xf numFmtId="49" fontId="63" fillId="0" borderId="59" xfId="3" applyNumberFormat="1" applyFont="1" applyBorder="1"/>
    <xf numFmtId="0" fontId="63" fillId="0" borderId="59" xfId="3" applyFont="1" applyBorder="1"/>
    <xf numFmtId="49" fontId="64" fillId="0" borderId="59" xfId="3" applyNumberFormat="1" applyFont="1" applyBorder="1" applyAlignment="1">
      <alignment horizontal="left" vertical="center" wrapText="1"/>
    </xf>
    <xf numFmtId="49" fontId="63" fillId="0" borderId="59" xfId="3" applyNumberFormat="1" applyFont="1" applyBorder="1" applyAlignment="1">
      <alignment horizontal="left" vertical="center" wrapText="1"/>
    </xf>
    <xf numFmtId="0" fontId="53" fillId="0" borderId="60" xfId="3" applyBorder="1"/>
    <xf numFmtId="49" fontId="68" fillId="0" borderId="59" xfId="3" applyNumberFormat="1" applyFont="1" applyBorder="1" applyAlignment="1">
      <alignment horizontal="left" vertical="center" wrapText="1"/>
    </xf>
    <xf numFmtId="49" fontId="69" fillId="0" borderId="59" xfId="3" applyNumberFormat="1" applyFont="1" applyBorder="1" applyAlignment="1">
      <alignment horizontal="left" vertical="center" wrapText="1"/>
    </xf>
    <xf numFmtId="49" fontId="70" fillId="0" borderId="59" xfId="3" applyNumberFormat="1" applyFont="1" applyBorder="1" applyAlignment="1">
      <alignment horizontal="left" vertical="center" wrapText="1"/>
    </xf>
    <xf numFmtId="49" fontId="70" fillId="0" borderId="61" xfId="3" applyNumberFormat="1" applyFont="1" applyBorder="1" applyAlignment="1">
      <alignment horizontal="left" vertical="center" wrapText="1"/>
    </xf>
    <xf numFmtId="4" fontId="70" fillId="0" borderId="59" xfId="3" applyNumberFormat="1" applyFont="1" applyBorder="1" applyAlignment="1">
      <alignment horizontal="center" vertical="center" wrapText="1"/>
    </xf>
    <xf numFmtId="3" fontId="71" fillId="0" borderId="59" xfId="3" applyNumberFormat="1" applyFont="1" applyBorder="1" applyAlignment="1">
      <alignment horizontal="right" vertical="center" wrapText="1"/>
    </xf>
    <xf numFmtId="4" fontId="70" fillId="0" borderId="59" xfId="3" applyNumberFormat="1" applyFont="1" applyBorder="1" applyAlignment="1">
      <alignment horizontal="right" vertical="center" wrapText="1"/>
    </xf>
    <xf numFmtId="1" fontId="70" fillId="0" borderId="59" xfId="3" applyNumberFormat="1" applyFont="1" applyBorder="1" applyAlignment="1">
      <alignment horizontal="right" vertical="center" wrapText="1"/>
    </xf>
    <xf numFmtId="3" fontId="70" fillId="0" borderId="59" xfId="3" applyNumberFormat="1" applyFont="1" applyBorder="1" applyAlignment="1">
      <alignment horizontal="right" vertical="center" wrapText="1"/>
    </xf>
    <xf numFmtId="3" fontId="71" fillId="0" borderId="0" xfId="3" applyNumberFormat="1" applyFont="1" applyAlignment="1">
      <alignment horizontal="right" vertical="center" wrapText="1"/>
    </xf>
    <xf numFmtId="49" fontId="65" fillId="0" borderId="59" xfId="3" applyNumberFormat="1" applyFont="1" applyBorder="1" applyAlignment="1">
      <alignment horizontal="left" vertical="center" wrapText="1"/>
    </xf>
    <xf numFmtId="0" fontId="53" fillId="0" borderId="0" xfId="3" applyAlignment="1">
      <alignment horizontal="center"/>
    </xf>
    <xf numFmtId="0" fontId="53" fillId="0" borderId="0" xfId="3" applyAlignment="1">
      <alignment horizontal="right"/>
    </xf>
    <xf numFmtId="0" fontId="73" fillId="0" borderId="0" xfId="4" applyFont="1"/>
    <xf numFmtId="0" fontId="74" fillId="0" borderId="62" xfId="4" applyFont="1" applyBorder="1"/>
    <xf numFmtId="0" fontId="74" fillId="0" borderId="63" xfId="4" applyFont="1" applyBorder="1"/>
    <xf numFmtId="0" fontId="73" fillId="0" borderId="63" xfId="4" applyFont="1" applyBorder="1"/>
    <xf numFmtId="0" fontId="73" fillId="0" borderId="64" xfId="4" applyFont="1" applyBorder="1"/>
    <xf numFmtId="0" fontId="74" fillId="0" borderId="65" xfId="4" applyFont="1" applyBorder="1"/>
    <xf numFmtId="0" fontId="74" fillId="0" borderId="0" xfId="4" applyFont="1" applyAlignment="1">
      <alignment horizontal="right"/>
    </xf>
    <xf numFmtId="0" fontId="75" fillId="0" borderId="0" xfId="4" applyFont="1"/>
    <xf numFmtId="0" fontId="73" fillId="0" borderId="66" xfId="4" applyFont="1" applyBorder="1"/>
    <xf numFmtId="14" fontId="74" fillId="0" borderId="0" xfId="4" applyNumberFormat="1" applyFont="1" applyAlignment="1">
      <alignment horizontal="left"/>
    </xf>
    <xf numFmtId="49" fontId="73" fillId="0" borderId="0" xfId="4" applyNumberFormat="1" applyFont="1"/>
    <xf numFmtId="176" fontId="73" fillId="0" borderId="0" xfId="4" applyNumberFormat="1" applyFont="1"/>
    <xf numFmtId="14" fontId="73" fillId="0" borderId="0" xfId="4" applyNumberFormat="1" applyFont="1" applyAlignment="1">
      <alignment horizontal="left"/>
    </xf>
    <xf numFmtId="0" fontId="74" fillId="0" borderId="67" xfId="4" applyFont="1" applyBorder="1"/>
    <xf numFmtId="0" fontId="74" fillId="0" borderId="68" xfId="4" applyFont="1" applyBorder="1"/>
    <xf numFmtId="0" fontId="73" fillId="0" borderId="68" xfId="4" applyFont="1" applyBorder="1"/>
    <xf numFmtId="0" fontId="73" fillId="0" borderId="69" xfId="4" applyFont="1" applyBorder="1"/>
    <xf numFmtId="0" fontId="74" fillId="0" borderId="0" xfId="4" applyFont="1"/>
    <xf numFmtId="0" fontId="73" fillId="0" borderId="0" xfId="4" applyFont="1" applyAlignment="1">
      <alignment horizontal="left"/>
    </xf>
    <xf numFmtId="0" fontId="73" fillId="0" borderId="0" xfId="4" applyFont="1" applyAlignment="1">
      <alignment horizontal="right"/>
    </xf>
    <xf numFmtId="177" fontId="73" fillId="0" borderId="0" xfId="4" applyNumberFormat="1" applyFont="1" applyAlignment="1">
      <alignment horizontal="right"/>
    </xf>
    <xf numFmtId="177" fontId="73" fillId="0" borderId="0" xfId="4" applyNumberFormat="1" applyFont="1"/>
    <xf numFmtId="177" fontId="76" fillId="0" borderId="0" xfId="4" applyNumberFormat="1" applyFont="1"/>
    <xf numFmtId="0" fontId="73" fillId="0" borderId="62" xfId="4" applyFont="1" applyBorder="1"/>
    <xf numFmtId="0" fontId="74" fillId="0" borderId="47" xfId="4" applyFont="1" applyBorder="1" applyAlignment="1">
      <alignment horizontal="right"/>
    </xf>
    <xf numFmtId="0" fontId="73" fillId="0" borderId="65" xfId="4" applyFont="1" applyBorder="1"/>
    <xf numFmtId="0" fontId="74" fillId="0" borderId="0" xfId="4" applyFont="1" applyAlignment="1">
      <alignment horizontal="left"/>
    </xf>
    <xf numFmtId="0" fontId="73" fillId="0" borderId="67" xfId="4" applyFont="1" applyBorder="1"/>
    <xf numFmtId="0" fontId="77" fillId="0" borderId="0" xfId="4" applyFont="1" applyAlignment="1">
      <alignment horizontal="left"/>
    </xf>
    <xf numFmtId="0" fontId="73" fillId="0" borderId="73" xfId="4" applyFont="1" applyBorder="1" applyAlignment="1">
      <alignment horizontal="center" vertical="center"/>
    </xf>
    <xf numFmtId="0" fontId="73" fillId="0" borderId="75" xfId="4" applyFont="1" applyBorder="1" applyAlignment="1">
      <alignment horizontal="center"/>
    </xf>
    <xf numFmtId="0" fontId="73" fillId="0" borderId="76" xfId="4" applyFont="1" applyBorder="1" applyAlignment="1">
      <alignment horizontal="center"/>
    </xf>
    <xf numFmtId="0" fontId="73" fillId="0" borderId="77" xfId="4" applyFont="1" applyBorder="1" applyAlignment="1">
      <alignment horizontal="center"/>
    </xf>
    <xf numFmtId="0" fontId="73" fillId="0" borderId="74" xfId="4" applyFont="1" applyBorder="1" applyAlignment="1">
      <alignment vertical="center"/>
    </xf>
    <xf numFmtId="49" fontId="73" fillId="0" borderId="78" xfId="4" applyNumberFormat="1" applyFont="1" applyBorder="1" applyAlignment="1">
      <alignment horizontal="center" vertical="top" wrapText="1"/>
    </xf>
    <xf numFmtId="49" fontId="73" fillId="0" borderId="64" xfId="4" applyNumberFormat="1" applyFont="1" applyBorder="1" applyAlignment="1">
      <alignment horizontal="left" vertical="top" wrapText="1"/>
    </xf>
    <xf numFmtId="3" fontId="73" fillId="0" borderId="62" xfId="4" applyNumberFormat="1" applyFont="1" applyBorder="1" applyAlignment="1">
      <alignment horizontal="right"/>
    </xf>
    <xf numFmtId="49" fontId="73" fillId="0" borderId="64" xfId="4" applyNumberFormat="1" applyFont="1" applyBorder="1" applyAlignment="1">
      <alignment horizontal="left"/>
    </xf>
    <xf numFmtId="178" fontId="73" fillId="0" borderId="80" xfId="4" applyNumberFormat="1" applyFont="1" applyBorder="1" applyAlignment="1">
      <alignment horizontal="right"/>
    </xf>
    <xf numFmtId="178" fontId="73" fillId="0" borderId="81" xfId="4" applyNumberFormat="1" applyFont="1" applyBorder="1" applyAlignment="1">
      <alignment horizontal="right"/>
    </xf>
    <xf numFmtId="178" fontId="73" fillId="7" borderId="80" xfId="4" applyNumberFormat="1" applyFont="1" applyFill="1" applyBorder="1" applyAlignment="1">
      <alignment horizontal="right"/>
    </xf>
    <xf numFmtId="178" fontId="73" fillId="0" borderId="82" xfId="4" applyNumberFormat="1" applyFont="1" applyBorder="1" applyAlignment="1">
      <alignment horizontal="right"/>
    </xf>
    <xf numFmtId="0" fontId="73" fillId="0" borderId="83" xfId="4" applyFont="1" applyBorder="1" applyAlignment="1">
      <alignment horizontal="center" vertical="justify" wrapText="1"/>
    </xf>
    <xf numFmtId="49" fontId="73" fillId="0" borderId="85" xfId="4" applyNumberFormat="1" applyFont="1" applyBorder="1" applyAlignment="1">
      <alignment horizontal="left" wrapText="1"/>
    </xf>
    <xf numFmtId="3" fontId="73" fillId="0" borderId="86" xfId="4" applyNumberFormat="1" applyFont="1" applyBorder="1" applyAlignment="1">
      <alignment horizontal="right"/>
    </xf>
    <xf numFmtId="49" fontId="73" fillId="0" borderId="85" xfId="4" applyNumberFormat="1" applyFont="1" applyBorder="1" applyAlignment="1">
      <alignment horizontal="left"/>
    </xf>
    <xf numFmtId="3" fontId="73" fillId="0" borderId="87" xfId="4" applyNumberFormat="1" applyFont="1" applyBorder="1" applyAlignment="1">
      <alignment horizontal="right"/>
    </xf>
    <xf numFmtId="3" fontId="73" fillId="0" borderId="88" xfId="4" applyNumberFormat="1" applyFont="1" applyBorder="1" applyAlignment="1">
      <alignment horizontal="right"/>
    </xf>
    <xf numFmtId="3" fontId="73" fillId="7" borderId="87" xfId="4" applyNumberFormat="1" applyFont="1" applyFill="1" applyBorder="1" applyAlignment="1">
      <alignment horizontal="right"/>
    </xf>
    <xf numFmtId="3" fontId="73" fillId="0" borderId="89" xfId="4" applyNumberFormat="1" applyFont="1" applyBorder="1" applyAlignment="1">
      <alignment horizontal="right"/>
    </xf>
    <xf numFmtId="0" fontId="73" fillId="0" borderId="64" xfId="4" applyFont="1" applyBorder="1" applyAlignment="1">
      <alignment horizontal="left" vertical="top" wrapText="1"/>
    </xf>
    <xf numFmtId="49" fontId="78" fillId="0" borderId="85" xfId="4" applyNumberFormat="1" applyFont="1" applyBorder="1" applyAlignment="1">
      <alignment horizontal="left" wrapText="1"/>
    </xf>
    <xf numFmtId="49" fontId="74" fillId="0" borderId="62" xfId="4" applyNumberFormat="1" applyFont="1" applyBorder="1" applyAlignment="1">
      <alignment horizontal="left" vertical="top"/>
    </xf>
    <xf numFmtId="0" fontId="74" fillId="0" borderId="63" xfId="4" applyFont="1" applyBorder="1" applyAlignment="1">
      <alignment horizontal="left"/>
    </xf>
    <xf numFmtId="0" fontId="74" fillId="0" borderId="64" xfId="4" applyFont="1" applyBorder="1" applyAlignment="1">
      <alignment horizontal="left"/>
    </xf>
    <xf numFmtId="177" fontId="74" fillId="0" borderId="63" xfId="4" applyNumberFormat="1" applyFont="1" applyBorder="1" applyAlignment="1">
      <alignment horizontal="right"/>
    </xf>
    <xf numFmtId="178" fontId="74" fillId="0" borderId="63" xfId="4" applyNumberFormat="1" applyFont="1" applyBorder="1" applyAlignment="1">
      <alignment horizontal="right"/>
    </xf>
    <xf numFmtId="177" fontId="73" fillId="0" borderId="64" xfId="4" applyNumberFormat="1" applyFont="1" applyBorder="1" applyAlignment="1">
      <alignment horizontal="right"/>
    </xf>
    <xf numFmtId="49" fontId="74" fillId="0" borderId="65" xfId="4" applyNumberFormat="1" applyFont="1" applyBorder="1" applyAlignment="1">
      <alignment horizontal="left" vertical="top"/>
    </xf>
    <xf numFmtId="49" fontId="74" fillId="0" borderId="0" xfId="4" applyNumberFormat="1" applyFont="1" applyAlignment="1">
      <alignment horizontal="right" vertical="top"/>
    </xf>
    <xf numFmtId="177" fontId="74" fillId="0" borderId="0" xfId="4" applyNumberFormat="1" applyFont="1" applyAlignment="1">
      <alignment horizontal="right"/>
    </xf>
    <xf numFmtId="177" fontId="73" fillId="0" borderId="36" xfId="4" applyNumberFormat="1" applyFont="1" applyBorder="1" applyAlignment="1">
      <alignment horizontal="right"/>
    </xf>
    <xf numFmtId="3" fontId="73" fillId="0" borderId="38" xfId="4" applyNumberFormat="1" applyFont="1" applyBorder="1" applyAlignment="1">
      <alignment horizontal="right"/>
    </xf>
    <xf numFmtId="177" fontId="73" fillId="0" borderId="37" xfId="4" applyNumberFormat="1" applyFont="1" applyBorder="1" applyAlignment="1">
      <alignment horizontal="right"/>
    </xf>
    <xf numFmtId="179" fontId="76" fillId="0" borderId="66" xfId="4" applyNumberFormat="1" applyFont="1" applyBorder="1" applyAlignment="1">
      <alignment horizontal="right"/>
    </xf>
    <xf numFmtId="0" fontId="74" fillId="0" borderId="67" xfId="4" applyFont="1" applyBorder="1" applyAlignment="1">
      <alignment horizontal="left"/>
    </xf>
    <xf numFmtId="0" fontId="74" fillId="0" borderId="68" xfId="4" applyFont="1" applyBorder="1" applyAlignment="1">
      <alignment horizontal="left"/>
    </xf>
    <xf numFmtId="0" fontId="74" fillId="0" borderId="69" xfId="4" applyFont="1" applyBorder="1" applyAlignment="1">
      <alignment horizontal="left"/>
    </xf>
    <xf numFmtId="177" fontId="76" fillId="0" borderId="68" xfId="4" applyNumberFormat="1" applyFont="1" applyBorder="1" applyAlignment="1">
      <alignment horizontal="right"/>
    </xf>
    <xf numFmtId="177" fontId="76" fillId="0" borderId="69" xfId="4" applyNumberFormat="1" applyFont="1" applyBorder="1" applyAlignment="1">
      <alignment horizontal="right"/>
    </xf>
    <xf numFmtId="49" fontId="73" fillId="0" borderId="78" xfId="4" applyNumberFormat="1" applyFont="1" applyBorder="1" applyAlignment="1">
      <alignment horizontal="center" vertical="justify" wrapText="1"/>
    </xf>
    <xf numFmtId="49" fontId="73" fillId="0" borderId="79" xfId="4" applyNumberFormat="1" applyFont="1" applyBorder="1" applyAlignment="1">
      <alignment horizontal="center" vertical="center"/>
    </xf>
    <xf numFmtId="3" fontId="73" fillId="0" borderId="70" xfId="4" applyNumberFormat="1" applyFont="1" applyBorder="1" applyAlignment="1">
      <alignment horizontal="right"/>
    </xf>
    <xf numFmtId="49" fontId="73" fillId="0" borderId="72" xfId="4" applyNumberFormat="1" applyFont="1" applyBorder="1" applyAlignment="1">
      <alignment horizontal="left"/>
    </xf>
    <xf numFmtId="3" fontId="73" fillId="7" borderId="91" xfId="4" applyNumberFormat="1" applyFont="1" applyFill="1" applyBorder="1" applyAlignment="1">
      <alignment horizontal="right"/>
    </xf>
    <xf numFmtId="3" fontId="73" fillId="0" borderId="92" xfId="4" applyNumberFormat="1" applyFont="1" applyBorder="1" applyAlignment="1">
      <alignment horizontal="right"/>
    </xf>
    <xf numFmtId="3" fontId="73" fillId="0" borderId="93" xfId="4" applyNumberFormat="1" applyFont="1" applyBorder="1" applyAlignment="1">
      <alignment horizontal="right"/>
    </xf>
    <xf numFmtId="0" fontId="78" fillId="0" borderId="0" xfId="4" applyFont="1"/>
    <xf numFmtId="0" fontId="79" fillId="0" borderId="67" xfId="4" applyFont="1" applyBorder="1" applyAlignment="1">
      <alignment horizontal="left"/>
    </xf>
    <xf numFmtId="0" fontId="79" fillId="0" borderId="68" xfId="4" applyFont="1" applyBorder="1" applyAlignment="1">
      <alignment horizontal="left"/>
    </xf>
    <xf numFmtId="0" fontId="79" fillId="0" borderId="69" xfId="4" applyFont="1" applyBorder="1" applyAlignment="1">
      <alignment horizontal="left"/>
    </xf>
    <xf numFmtId="177" fontId="80" fillId="0" borderId="68" xfId="4" applyNumberFormat="1" applyFont="1" applyBorder="1" applyAlignment="1">
      <alignment horizontal="right"/>
    </xf>
    <xf numFmtId="0" fontId="79" fillId="0" borderId="68" xfId="4" applyFont="1" applyBorder="1"/>
    <xf numFmtId="177" fontId="80" fillId="0" borderId="69" xfId="4" applyNumberFormat="1" applyFont="1" applyBorder="1" applyAlignment="1">
      <alignment horizontal="right"/>
    </xf>
    <xf numFmtId="0" fontId="78" fillId="0" borderId="63" xfId="4" applyFont="1" applyBorder="1"/>
    <xf numFmtId="180" fontId="81" fillId="0" borderId="0" xfId="5" applyNumberFormat="1" applyFont="1"/>
    <xf numFmtId="49" fontId="81" fillId="0" borderId="0" xfId="5" applyNumberFormat="1" applyFont="1"/>
    <xf numFmtId="49" fontId="81" fillId="0" borderId="0" xfId="6" applyNumberFormat="1" applyFont="1"/>
    <xf numFmtId="49" fontId="81" fillId="0" borderId="0" xfId="5" applyNumberFormat="1" applyFont="1" applyAlignment="1">
      <alignment horizontal="center"/>
    </xf>
    <xf numFmtId="181" fontId="81" fillId="0" borderId="0" xfId="5" applyNumberFormat="1" applyFont="1" applyAlignment="1">
      <alignment horizontal="right"/>
    </xf>
    <xf numFmtId="182" fontId="81" fillId="0" borderId="0" xfId="5" applyNumberFormat="1" applyFont="1"/>
    <xf numFmtId="183" fontId="81" fillId="0" borderId="0" xfId="5" applyNumberFormat="1" applyFont="1"/>
    <xf numFmtId="0" fontId="53" fillId="0" borderId="0" xfId="5"/>
    <xf numFmtId="49" fontId="83" fillId="0" borderId="0" xfId="5" applyNumberFormat="1" applyFont="1" applyAlignment="1">
      <alignment horizontal="center" wrapText="1"/>
    </xf>
    <xf numFmtId="49" fontId="83" fillId="0" borderId="0" xfId="5" applyNumberFormat="1" applyFont="1" applyAlignment="1">
      <alignment wrapText="1"/>
    </xf>
    <xf numFmtId="49" fontId="83" fillId="0" borderId="0" xfId="5" applyNumberFormat="1" applyFont="1" applyAlignment="1">
      <alignment horizontal="right" wrapText="1"/>
    </xf>
    <xf numFmtId="49" fontId="84" fillId="0" borderId="55" xfId="5" applyNumberFormat="1" applyFont="1" applyBorder="1" applyAlignment="1">
      <alignment horizontal="left" vertical="center" textRotation="90" wrapText="1"/>
    </xf>
    <xf numFmtId="49" fontId="85" fillId="0" borderId="55" xfId="5" applyNumberFormat="1" applyFont="1" applyBorder="1" applyAlignment="1">
      <alignment vertical="center" wrapText="1"/>
    </xf>
    <xf numFmtId="49" fontId="85" fillId="0" borderId="55" xfId="5" applyNumberFormat="1" applyFont="1" applyBorder="1" applyAlignment="1">
      <alignment horizontal="center" vertical="center" wrapText="1"/>
    </xf>
    <xf numFmtId="49" fontId="85" fillId="0" borderId="57" xfId="5" applyNumberFormat="1" applyFont="1" applyBorder="1" applyAlignment="1">
      <alignment horizontal="center" vertical="center" wrapText="1"/>
    </xf>
    <xf numFmtId="49" fontId="84" fillId="0" borderId="52" xfId="5" applyNumberFormat="1" applyFont="1" applyBorder="1" applyAlignment="1">
      <alignment horizontal="left" vertical="center" textRotation="90" wrapText="1"/>
    </xf>
    <xf numFmtId="49" fontId="85" fillId="0" borderId="52" xfId="5" applyNumberFormat="1" applyFont="1" applyBorder="1" applyAlignment="1">
      <alignment horizontal="justify" vertical="center" wrapText="1"/>
    </xf>
    <xf numFmtId="49" fontId="85" fillId="0" borderId="52" xfId="5" applyNumberFormat="1" applyFont="1" applyBorder="1" applyAlignment="1">
      <alignment horizontal="center" vertical="center" wrapText="1"/>
    </xf>
    <xf numFmtId="49" fontId="85" fillId="0" borderId="49" xfId="5" applyNumberFormat="1" applyFont="1" applyBorder="1" applyAlignment="1">
      <alignment horizontal="center" vertical="center" wrapText="1"/>
    </xf>
    <xf numFmtId="49" fontId="85" fillId="0" borderId="48" xfId="5" applyNumberFormat="1" applyFont="1" applyBorder="1" applyAlignment="1">
      <alignment horizontal="center" vertical="center" wrapText="1"/>
    </xf>
    <xf numFmtId="49" fontId="83" fillId="0" borderId="58" xfId="5" applyNumberFormat="1" applyFont="1" applyBorder="1" applyAlignment="1">
      <alignment horizontal="center" wrapText="1"/>
    </xf>
    <xf numFmtId="49" fontId="83" fillId="0" borderId="58" xfId="5" applyNumberFormat="1" applyFont="1" applyBorder="1" applyAlignment="1">
      <alignment wrapText="1"/>
    </xf>
    <xf numFmtId="49" fontId="83" fillId="0" borderId="58" xfId="5" applyNumberFormat="1" applyFont="1" applyBorder="1" applyAlignment="1">
      <alignment horizontal="right" wrapText="1"/>
    </xf>
    <xf numFmtId="49" fontId="42" fillId="0" borderId="0" xfId="5" applyNumberFormat="1" applyFont="1" applyAlignment="1">
      <alignment horizontal="right" vertical="top"/>
    </xf>
    <xf numFmtId="49" fontId="81" fillId="0" borderId="0" xfId="7" applyNumberFormat="1" applyFont="1"/>
    <xf numFmtId="180" fontId="86" fillId="0" borderId="0" xfId="5" applyNumberFormat="1" applyFont="1" applyAlignment="1">
      <alignment horizontal="left" wrapText="1"/>
    </xf>
    <xf numFmtId="180" fontId="86" fillId="0" borderId="0" xfId="5" applyNumberFormat="1" applyFont="1" applyAlignment="1">
      <alignment horizontal="center" wrapText="1"/>
    </xf>
    <xf numFmtId="184" fontId="87" fillId="0" borderId="0" xfId="5" applyNumberFormat="1" applyFont="1" applyAlignment="1">
      <alignment horizontal="right"/>
    </xf>
    <xf numFmtId="185" fontId="87" fillId="0" borderId="0" xfId="5" applyNumberFormat="1" applyFont="1" applyAlignment="1" applyProtection="1">
      <alignment horizontal="right"/>
      <protection locked="0"/>
    </xf>
    <xf numFmtId="4" fontId="88" fillId="0" borderId="0" xfId="5" applyNumberFormat="1" applyFont="1" applyAlignment="1" applyProtection="1">
      <alignment horizontal="right"/>
      <protection locked="0"/>
    </xf>
    <xf numFmtId="0" fontId="87" fillId="0" borderId="0" xfId="5" applyFont="1"/>
    <xf numFmtId="49" fontId="84" fillId="0" borderId="0" xfId="5" applyNumberFormat="1" applyFont="1" applyAlignment="1">
      <alignment horizontal="left"/>
    </xf>
    <xf numFmtId="180" fontId="84" fillId="0" borderId="0" xfId="5" applyNumberFormat="1" applyFont="1" applyAlignment="1">
      <alignment horizontal="left"/>
    </xf>
    <xf numFmtId="180" fontId="84" fillId="0" borderId="0" xfId="5" applyNumberFormat="1" applyFont="1" applyAlignment="1">
      <alignment horizontal="center"/>
    </xf>
    <xf numFmtId="184" fontId="84" fillId="0" borderId="0" xfId="5" applyNumberFormat="1" applyFont="1" applyAlignment="1">
      <alignment horizontal="right"/>
    </xf>
    <xf numFmtId="185" fontId="84" fillId="0" borderId="0" xfId="5" applyNumberFormat="1" applyFont="1" applyAlignment="1" applyProtection="1">
      <alignment horizontal="right"/>
      <protection locked="0"/>
    </xf>
    <xf numFmtId="186" fontId="84" fillId="0" borderId="0" xfId="5" applyNumberFormat="1" applyFont="1" applyAlignment="1">
      <alignment horizontal="right"/>
    </xf>
    <xf numFmtId="4" fontId="84" fillId="0" borderId="0" xfId="5" applyNumberFormat="1" applyFont="1" applyAlignment="1">
      <alignment horizontal="right"/>
    </xf>
    <xf numFmtId="0" fontId="84" fillId="0" borderId="0" xfId="5" applyFont="1"/>
    <xf numFmtId="180" fontId="89" fillId="0" borderId="59" xfId="5" applyNumberFormat="1" applyFont="1" applyBorder="1" applyAlignment="1">
      <alignment horizontal="right" vertical="center" wrapText="1"/>
    </xf>
    <xf numFmtId="49" fontId="90" fillId="0" borderId="59" xfId="5" applyNumberFormat="1" applyFont="1" applyBorder="1" applyAlignment="1">
      <alignment horizontal="left"/>
    </xf>
    <xf numFmtId="180" fontId="91" fillId="0" borderId="59" xfId="5" applyNumberFormat="1" applyFont="1" applyBorder="1" applyAlignment="1">
      <alignment horizontal="left"/>
    </xf>
    <xf numFmtId="49" fontId="89" fillId="0" borderId="59" xfId="5" applyNumberFormat="1" applyFont="1" applyBorder="1" applyAlignment="1">
      <alignment horizontal="left" vertical="center" wrapText="1"/>
    </xf>
    <xf numFmtId="4" fontId="89" fillId="0" borderId="59" xfId="5" applyNumberFormat="1" applyFont="1" applyBorder="1" applyAlignment="1">
      <alignment horizontal="center" vertical="center" wrapText="1"/>
    </xf>
    <xf numFmtId="4" fontId="92" fillId="0" borderId="59" xfId="5" applyNumberFormat="1" applyFont="1" applyBorder="1" applyAlignment="1">
      <alignment horizontal="right" vertical="center" wrapText="1"/>
    </xf>
    <xf numFmtId="4" fontId="89" fillId="0" borderId="59" xfId="5" applyNumberFormat="1" applyFont="1" applyBorder="1" applyAlignment="1">
      <alignment horizontal="right" vertical="center" wrapText="1"/>
    </xf>
    <xf numFmtId="4" fontId="93" fillId="0" borderId="59" xfId="5" applyNumberFormat="1" applyFont="1" applyBorder="1" applyAlignment="1">
      <alignment horizontal="right" vertical="center" wrapText="1"/>
    </xf>
    <xf numFmtId="183" fontId="89" fillId="0" borderId="61" xfId="5" applyNumberFormat="1" applyFont="1" applyBorder="1" applyAlignment="1">
      <alignment horizontal="right" vertical="center" wrapText="1"/>
    </xf>
    <xf numFmtId="180" fontId="94" fillId="0" borderId="59" xfId="5" applyNumberFormat="1" applyFont="1" applyBorder="1" applyAlignment="1">
      <alignment horizontal="left" wrapText="1"/>
    </xf>
    <xf numFmtId="4" fontId="92" fillId="8" borderId="59" xfId="5" applyNumberFormat="1" applyFont="1" applyFill="1" applyBorder="1" applyAlignment="1">
      <alignment horizontal="right" vertical="center" wrapText="1"/>
    </xf>
    <xf numFmtId="4" fontId="95" fillId="0" borderId="59" xfId="5" applyNumberFormat="1" applyFont="1" applyBorder="1" applyAlignment="1">
      <alignment horizontal="right" vertical="center" wrapText="1"/>
    </xf>
    <xf numFmtId="49" fontId="89" fillId="0" borderId="61" xfId="5" applyNumberFormat="1" applyFont="1" applyBorder="1" applyAlignment="1">
      <alignment horizontal="left" vertical="center" wrapText="1"/>
    </xf>
    <xf numFmtId="4" fontId="89" fillId="9" borderId="59" xfId="5" applyNumberFormat="1" applyFont="1" applyFill="1" applyBorder="1" applyAlignment="1">
      <alignment horizontal="right" vertical="center" wrapText="1"/>
    </xf>
    <xf numFmtId="0" fontId="53" fillId="0" borderId="0" xfId="5" applyAlignment="1">
      <alignment horizontal="center"/>
    </xf>
    <xf numFmtId="0" fontId="53" fillId="0" borderId="0" xfId="5" applyAlignment="1">
      <alignment horizontal="right"/>
    </xf>
    <xf numFmtId="0" fontId="96" fillId="0" borderId="0" xfId="8" applyAlignment="1">
      <alignment horizontal="left" vertical="top"/>
      <protection locked="0"/>
    </xf>
    <xf numFmtId="0" fontId="96" fillId="0" borderId="63" xfId="8" applyBorder="1" applyAlignment="1">
      <alignment horizontal="left" vertical="center"/>
      <protection locked="0"/>
    </xf>
    <xf numFmtId="0" fontId="96" fillId="0" borderId="0" xfId="8" applyAlignment="1">
      <alignment horizontal="left" vertical="center"/>
      <protection locked="0"/>
    </xf>
    <xf numFmtId="0" fontId="97" fillId="0" borderId="0" xfId="8" applyFont="1" applyAlignment="1">
      <alignment horizontal="left" vertical="center"/>
      <protection locked="0"/>
    </xf>
    <xf numFmtId="0" fontId="98" fillId="0" borderId="0" xfId="8" applyFont="1" applyAlignment="1">
      <alignment horizontal="left" vertical="center"/>
      <protection locked="0"/>
    </xf>
    <xf numFmtId="0" fontId="100" fillId="0" borderId="0" xfId="8" applyFont="1" applyAlignment="1">
      <alignment horizontal="left" vertical="center"/>
      <protection locked="0"/>
    </xf>
    <xf numFmtId="166" fontId="100" fillId="0" borderId="0" xfId="8" applyNumberFormat="1" applyFont="1" applyAlignment="1">
      <alignment horizontal="left" vertical="top"/>
      <protection locked="0"/>
    </xf>
    <xf numFmtId="0" fontId="100" fillId="0" borderId="0" xfId="8" applyFont="1" applyAlignment="1">
      <alignment horizontal="left" vertical="center" wrapText="1"/>
      <protection locked="0"/>
    </xf>
    <xf numFmtId="0" fontId="96" fillId="0" borderId="0" xfId="8" applyAlignment="1">
      <alignment horizontal="center" vertical="center" wrapText="1"/>
      <protection locked="0"/>
    </xf>
    <xf numFmtId="0" fontId="100" fillId="10" borderId="95" xfId="8" applyFont="1" applyFill="1" applyBorder="1" applyAlignment="1">
      <alignment horizontal="center" vertical="center" wrapText="1"/>
      <protection locked="0"/>
    </xf>
    <xf numFmtId="0" fontId="100" fillId="10" borderId="96" xfId="8" applyFont="1" applyFill="1" applyBorder="1" applyAlignment="1">
      <alignment horizontal="center" vertical="center" wrapText="1"/>
      <protection locked="0"/>
    </xf>
    <xf numFmtId="0" fontId="98" fillId="0" borderId="95" xfId="8" applyFont="1" applyBorder="1" applyAlignment="1">
      <alignment horizontal="center" vertical="center" wrapText="1"/>
      <protection locked="0"/>
    </xf>
    <xf numFmtId="0" fontId="98" fillId="0" borderId="96" xfId="8" applyFont="1" applyBorder="1" applyAlignment="1">
      <alignment horizontal="center" vertical="center" wrapText="1"/>
      <protection locked="0"/>
    </xf>
    <xf numFmtId="0" fontId="98" fillId="0" borderId="97" xfId="8" applyFont="1" applyBorder="1" applyAlignment="1">
      <alignment horizontal="center" vertical="center" wrapText="1"/>
      <protection locked="0"/>
    </xf>
    <xf numFmtId="0" fontId="101" fillId="0" borderId="0" xfId="8" applyFont="1" applyAlignment="1">
      <alignment horizontal="left" vertical="center"/>
      <protection locked="0"/>
    </xf>
    <xf numFmtId="39" fontId="101" fillId="0" borderId="0" xfId="8" applyNumberFormat="1" applyFont="1" applyAlignment="1">
      <alignment horizontal="right"/>
      <protection locked="0"/>
    </xf>
    <xf numFmtId="0" fontId="96" fillId="0" borderId="98" xfId="8" applyBorder="1" applyAlignment="1">
      <alignment horizontal="left" vertical="center"/>
      <protection locked="0"/>
    </xf>
    <xf numFmtId="0" fontId="96" fillId="0" borderId="99" xfId="8" applyBorder="1" applyAlignment="1">
      <alignment horizontal="left" vertical="center"/>
      <protection locked="0"/>
    </xf>
    <xf numFmtId="187" fontId="102" fillId="0" borderId="99" xfId="8" applyNumberFormat="1" applyFont="1" applyBorder="1" applyAlignment="1">
      <alignment horizontal="right"/>
      <protection locked="0"/>
    </xf>
    <xf numFmtId="187" fontId="102" fillId="0" borderId="100" xfId="8" applyNumberFormat="1" applyFont="1" applyBorder="1" applyAlignment="1">
      <alignment horizontal="right"/>
      <protection locked="0"/>
    </xf>
    <xf numFmtId="39" fontId="103" fillId="0" borderId="0" xfId="8" applyNumberFormat="1" applyFont="1" applyAlignment="1">
      <alignment horizontal="right" vertical="center"/>
      <protection locked="0"/>
    </xf>
    <xf numFmtId="0" fontId="96" fillId="0" borderId="0" xfId="8" applyAlignment="1">
      <alignment horizontal="center" vertical="center"/>
      <protection locked="0"/>
    </xf>
    <xf numFmtId="49" fontId="96" fillId="0" borderId="0" xfId="8" applyNumberFormat="1" applyAlignment="1">
      <alignment horizontal="left" vertical="center" wrapText="1"/>
      <protection locked="0"/>
    </xf>
    <xf numFmtId="0" fontId="104" fillId="0" borderId="0" xfId="8" applyFont="1" applyAlignment="1">
      <alignment horizontal="left" vertical="center" wrapText="1"/>
      <protection locked="0"/>
    </xf>
    <xf numFmtId="188" fontId="96" fillId="0" borderId="0" xfId="8" applyNumberFormat="1" applyAlignment="1">
      <alignment horizontal="right" vertical="center"/>
      <protection locked="0"/>
    </xf>
    <xf numFmtId="39" fontId="96" fillId="0" borderId="0" xfId="8" applyNumberFormat="1" applyAlignment="1">
      <alignment horizontal="right" vertical="center"/>
      <protection locked="0"/>
    </xf>
    <xf numFmtId="0" fontId="105" fillId="0" borderId="0" xfId="8" applyFont="1" applyAlignment="1">
      <alignment horizontal="left"/>
      <protection locked="0"/>
    </xf>
    <xf numFmtId="0" fontId="96" fillId="0" borderId="0" xfId="8" applyAlignment="1">
      <alignment horizontal="left"/>
      <protection locked="0"/>
    </xf>
    <xf numFmtId="0" fontId="106" fillId="0" borderId="0" xfId="8" applyFont="1" applyAlignment="1">
      <alignment horizontal="left"/>
      <protection locked="0"/>
    </xf>
    <xf numFmtId="39" fontId="106" fillId="0" borderId="0" xfId="8" applyNumberFormat="1" applyFont="1" applyAlignment="1">
      <alignment horizontal="right"/>
      <protection locked="0"/>
    </xf>
    <xf numFmtId="0" fontId="107" fillId="0" borderId="0" xfId="8" applyFont="1" applyAlignment="1">
      <alignment horizontal="left"/>
      <protection locked="0"/>
    </xf>
    <xf numFmtId="39" fontId="107" fillId="0" borderId="101" xfId="8" applyNumberFormat="1" applyFont="1" applyBorder="1" applyAlignment="1">
      <alignment horizontal="right"/>
      <protection locked="0"/>
    </xf>
    <xf numFmtId="0" fontId="96" fillId="0" borderId="102" xfId="8" applyBorder="1" applyAlignment="1">
      <alignment horizontal="center" vertical="center"/>
      <protection locked="0"/>
    </xf>
    <xf numFmtId="49" fontId="96" fillId="0" borderId="102" xfId="8" applyNumberFormat="1" applyBorder="1" applyAlignment="1">
      <alignment horizontal="left" vertical="center" wrapText="1"/>
      <protection locked="0"/>
    </xf>
    <xf numFmtId="0" fontId="104" fillId="0" borderId="102" xfId="8" applyFont="1" applyBorder="1" applyAlignment="1">
      <alignment horizontal="left" vertical="center" wrapText="1"/>
      <protection locked="0"/>
    </xf>
    <xf numFmtId="0" fontId="96" fillId="0" borderId="102" xfId="8" applyBorder="1" applyAlignment="1">
      <alignment horizontal="center" vertical="center" wrapText="1"/>
      <protection locked="0"/>
    </xf>
    <xf numFmtId="188" fontId="96" fillId="0" borderId="102" xfId="8" applyNumberFormat="1" applyBorder="1" applyAlignment="1">
      <alignment horizontal="right" vertical="center"/>
      <protection locked="0"/>
    </xf>
    <xf numFmtId="39" fontId="96" fillId="0" borderId="102" xfId="8" applyNumberFormat="1" applyBorder="1" applyAlignment="1">
      <alignment horizontal="right" vertical="center"/>
      <protection locked="0"/>
    </xf>
    <xf numFmtId="0" fontId="96" fillId="0" borderId="103" xfId="8" applyBorder="1" applyAlignment="1">
      <alignment horizontal="left" vertical="top"/>
      <protection locked="0"/>
    </xf>
    <xf numFmtId="49" fontId="96" fillId="0" borderId="102" xfId="9" applyNumberFormat="1" applyBorder="1" applyAlignment="1">
      <alignment horizontal="left" vertical="center" wrapText="1"/>
      <protection locked="0"/>
    </xf>
    <xf numFmtId="0" fontId="104" fillId="0" borderId="102" xfId="9" applyFont="1" applyBorder="1" applyAlignment="1">
      <alignment horizontal="left" vertical="center" wrapText="1"/>
      <protection locked="0"/>
    </xf>
    <xf numFmtId="0" fontId="96" fillId="0" borderId="102" xfId="9" applyBorder="1" applyAlignment="1">
      <alignment horizontal="center" vertical="center" wrapText="1"/>
      <protection locked="0"/>
    </xf>
    <xf numFmtId="188" fontId="96" fillId="0" borderId="102" xfId="9" applyNumberFormat="1" applyBorder="1" applyAlignment="1">
      <alignment horizontal="right" vertical="center"/>
      <protection locked="0"/>
    </xf>
    <xf numFmtId="39" fontId="106" fillId="0" borderId="103" xfId="8" applyNumberFormat="1" applyFont="1" applyBorder="1" applyAlignment="1">
      <alignment horizontal="right"/>
      <protection locked="0"/>
    </xf>
    <xf numFmtId="4" fontId="50" fillId="7" borderId="52" xfId="2" applyNumberFormat="1" applyFont="1" applyFill="1" applyBorder="1" applyAlignment="1">
      <alignment vertical="top" shrinkToFit="1"/>
    </xf>
    <xf numFmtId="0" fontId="50" fillId="7" borderId="0" xfId="2" applyFont="1" applyFill="1"/>
    <xf numFmtId="4" fontId="50" fillId="7" borderId="51" xfId="2" applyNumberFormat="1" applyFont="1" applyFill="1" applyBorder="1" applyAlignment="1">
      <alignment vertical="top" shrinkToFit="1"/>
    </xf>
    <xf numFmtId="39" fontId="96" fillId="7" borderId="102" xfId="8" applyNumberFormat="1" applyFill="1" applyBorder="1" applyAlignment="1">
      <alignment horizontal="right" vertical="center"/>
      <protection locked="0"/>
    </xf>
    <xf numFmtId="39" fontId="96" fillId="7" borderId="102" xfId="9" applyNumberFormat="1" applyFill="1" applyBorder="1" applyAlignment="1">
      <alignment horizontal="right" vertical="center"/>
      <protection locked="0"/>
    </xf>
    <xf numFmtId="0" fontId="96" fillId="7" borderId="0" xfId="8" applyFill="1" applyAlignment="1">
      <alignment horizontal="left" vertical="top"/>
      <protection locked="0"/>
    </xf>
    <xf numFmtId="0" fontId="96" fillId="7" borderId="0" xfId="8" applyFill="1" applyAlignment="1">
      <alignment horizontal="left"/>
      <protection locked="0"/>
    </xf>
    <xf numFmtId="168" fontId="22" fillId="0" borderId="22" xfId="0" applyNumberFormat="1" applyFont="1" applyBorder="1" applyAlignment="1" applyProtection="1">
      <alignment vertical="center"/>
      <protection locked="0"/>
    </xf>
    <xf numFmtId="0" fontId="27"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0" fontId="0" fillId="0" borderId="0" xfId="0"/>
    <xf numFmtId="0" fontId="22" fillId="4" borderId="6" xfId="0" applyFont="1" applyFill="1" applyBorder="1" applyAlignment="1">
      <alignment horizontal="center" vertical="center"/>
    </xf>
    <xf numFmtId="0" fontId="22" fillId="4" borderId="7" xfId="0" applyFont="1" applyFill="1" applyBorder="1" applyAlignment="1">
      <alignment horizontal="left" vertical="center"/>
    </xf>
    <xf numFmtId="0" fontId="22" fillId="4" borderId="7" xfId="0" applyFont="1" applyFill="1" applyBorder="1" applyAlignment="1">
      <alignment horizontal="center" vertical="center"/>
    </xf>
    <xf numFmtId="0" fontId="22" fillId="4" borderId="7" xfId="0" applyFont="1" applyFill="1" applyBorder="1" applyAlignment="1">
      <alignment horizontal="right" vertical="center"/>
    </xf>
    <xf numFmtId="0" fontId="22" fillId="4" borderId="8" xfId="0" applyFont="1" applyFill="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6"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Alignment="1">
      <alignment horizontal="left" vertical="center"/>
    </xf>
    <xf numFmtId="4" fontId="18" fillId="0" borderId="0" xfId="0" applyNumberFormat="1" applyFont="1" applyAlignment="1">
      <alignment vertical="center"/>
    </xf>
    <xf numFmtId="0" fontId="1" fillId="0" borderId="0" xfId="0" applyFont="1" applyAlignment="1">
      <alignment vertical="center"/>
    </xf>
    <xf numFmtId="165" fontId="1" fillId="0" borderId="0" xfId="0" applyNumberFormat="1" applyFont="1" applyAlignment="1">
      <alignment horizontal="left" vertical="center"/>
    </xf>
    <xf numFmtId="4" fontId="28" fillId="0" borderId="0" xfId="0" applyNumberFormat="1" applyFont="1" applyAlignment="1">
      <alignment vertical="center"/>
    </xf>
    <xf numFmtId="0" fontId="28" fillId="0" borderId="0" xfId="0" applyFont="1" applyAlignment="1">
      <alignmen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43" fillId="0" borderId="32" xfId="2" applyNumberFormat="1" applyFont="1" applyBorder="1" applyAlignment="1">
      <alignment horizontal="left" vertical="center"/>
    </xf>
    <xf numFmtId="0" fontId="39" fillId="0" borderId="24" xfId="2" applyFont="1" applyBorder="1" applyAlignment="1">
      <alignment horizontal="center" vertical="center"/>
    </xf>
    <xf numFmtId="0" fontId="39" fillId="0" borderId="25" xfId="2" applyFont="1" applyBorder="1" applyAlignment="1">
      <alignment horizontal="center" vertical="center"/>
    </xf>
    <xf numFmtId="0" fontId="39" fillId="0" borderId="26" xfId="2" applyFont="1" applyBorder="1" applyAlignment="1">
      <alignment horizontal="center" vertical="center"/>
    </xf>
    <xf numFmtId="49" fontId="41" fillId="5" borderId="28" xfId="2" applyNumberFormat="1" applyFont="1" applyFill="1" applyBorder="1" applyAlignment="1">
      <alignment horizontal="center" vertical="center" shrinkToFit="1"/>
    </xf>
    <xf numFmtId="0" fontId="41" fillId="5" borderId="28" xfId="2" applyFont="1" applyFill="1" applyBorder="1" applyAlignment="1">
      <alignment horizontal="center" vertical="center" shrinkToFit="1"/>
    </xf>
    <xf numFmtId="0" fontId="41" fillId="5" borderId="29" xfId="2" applyFont="1" applyFill="1" applyBorder="1" applyAlignment="1">
      <alignment horizontal="center" vertical="center" shrinkToFit="1"/>
    </xf>
    <xf numFmtId="49" fontId="43" fillId="5" borderId="0" xfId="2" applyNumberFormat="1" applyFont="1" applyFill="1" applyAlignment="1">
      <alignment horizontal="center" vertical="center"/>
    </xf>
    <xf numFmtId="0" fontId="43" fillId="5" borderId="0" xfId="2" applyFont="1" applyFill="1" applyAlignment="1">
      <alignment horizontal="center" vertical="center"/>
    </xf>
    <xf numFmtId="0" fontId="43" fillId="5" borderId="30" xfId="2" applyFont="1" applyFill="1" applyBorder="1" applyAlignment="1">
      <alignment horizontal="center" vertical="center"/>
    </xf>
    <xf numFmtId="49" fontId="43" fillId="0" borderId="28" xfId="2" applyNumberFormat="1" applyFont="1" applyBorder="1" applyAlignment="1">
      <alignment horizontal="left" vertical="center"/>
    </xf>
    <xf numFmtId="49" fontId="43" fillId="0" borderId="0" xfId="2" applyNumberFormat="1" applyFont="1" applyAlignment="1">
      <alignment horizontal="left" vertical="center"/>
    </xf>
    <xf numFmtId="1" fontId="38" fillId="0" borderId="32" xfId="2" applyNumberFormat="1" applyBorder="1" applyAlignment="1">
      <alignment horizontal="right" indent="1"/>
    </xf>
    <xf numFmtId="0" fontId="38" fillId="0" borderId="32" xfId="2" applyBorder="1" applyAlignment="1">
      <alignment horizontal="right" indent="1"/>
    </xf>
    <xf numFmtId="0" fontId="38" fillId="0" borderId="33" xfId="2" applyBorder="1" applyAlignment="1">
      <alignment horizontal="right" indent="1"/>
    </xf>
    <xf numFmtId="4" fontId="44" fillId="0" borderId="37" xfId="2" applyNumberFormat="1" applyFont="1" applyBorder="1" applyAlignment="1">
      <alignment horizontal="right" vertical="center" indent="1"/>
    </xf>
    <xf numFmtId="4" fontId="44" fillId="0" borderId="38" xfId="2" applyNumberFormat="1" applyFont="1" applyBorder="1" applyAlignment="1">
      <alignment horizontal="right" vertical="center" indent="1"/>
    </xf>
    <xf numFmtId="4" fontId="44" fillId="0" borderId="39" xfId="2" applyNumberFormat="1" applyFont="1" applyBorder="1" applyAlignment="1">
      <alignment horizontal="right" vertical="center" indent="1"/>
    </xf>
    <xf numFmtId="3" fontId="38" fillId="0" borderId="36" xfId="2" applyNumberFormat="1" applyBorder="1"/>
    <xf numFmtId="3" fontId="38" fillId="0" borderId="36" xfId="2" applyNumberFormat="1" applyBorder="1" applyAlignment="1">
      <alignment wrapText="1"/>
    </xf>
    <xf numFmtId="4" fontId="45" fillId="0" borderId="37" xfId="2" applyNumberFormat="1" applyFont="1" applyBorder="1" applyAlignment="1">
      <alignment horizontal="right" vertical="center" indent="1"/>
    </xf>
    <xf numFmtId="4" fontId="45" fillId="0" borderId="38" xfId="2" applyNumberFormat="1" applyFont="1" applyBorder="1" applyAlignment="1">
      <alignment horizontal="right" vertical="center" indent="1"/>
    </xf>
    <xf numFmtId="4" fontId="45" fillId="0" borderId="39" xfId="2" applyNumberFormat="1" applyFont="1" applyBorder="1" applyAlignment="1">
      <alignment horizontal="right" vertical="center" indent="1"/>
    </xf>
    <xf numFmtId="4" fontId="45" fillId="0" borderId="37" xfId="2" applyNumberFormat="1" applyFont="1" applyBorder="1" applyAlignment="1">
      <alignment vertical="center"/>
    </xf>
    <xf numFmtId="4" fontId="45" fillId="0" borderId="36" xfId="2" applyNumberFormat="1" applyFont="1" applyBorder="1" applyAlignment="1">
      <alignment vertical="center"/>
    </xf>
    <xf numFmtId="4" fontId="45" fillId="0" borderId="37" xfId="2" applyNumberFormat="1" applyFont="1" applyBorder="1" applyAlignment="1">
      <alignment horizontal="right" vertical="center"/>
    </xf>
    <xf numFmtId="4" fontId="45" fillId="0" borderId="36" xfId="2" applyNumberFormat="1" applyFont="1" applyBorder="1" applyAlignment="1">
      <alignment horizontal="right" vertical="center"/>
    </xf>
    <xf numFmtId="4" fontId="45" fillId="0" borderId="40" xfId="2" applyNumberFormat="1" applyFont="1" applyBorder="1" applyAlignment="1">
      <alignment horizontal="right" vertical="center"/>
    </xf>
    <xf numFmtId="4" fontId="45" fillId="0" borderId="32" xfId="2" applyNumberFormat="1" applyFont="1" applyBorder="1" applyAlignment="1">
      <alignment horizontal="right" vertical="center"/>
    </xf>
    <xf numFmtId="4" fontId="45" fillId="0" borderId="28" xfId="2" applyNumberFormat="1" applyFont="1" applyBorder="1" applyAlignment="1">
      <alignment horizontal="right" vertical="center"/>
    </xf>
    <xf numFmtId="4" fontId="46" fillId="5" borderId="42" xfId="2" applyNumberFormat="1" applyFont="1" applyFill="1" applyBorder="1" applyAlignment="1">
      <alignment horizontal="right" vertical="center"/>
    </xf>
    <xf numFmtId="2" fontId="46" fillId="5" borderId="42" xfId="2" applyNumberFormat="1" applyFont="1" applyFill="1" applyBorder="1" applyAlignment="1">
      <alignment horizontal="right" vertical="center"/>
    </xf>
    <xf numFmtId="0" fontId="38" fillId="0" borderId="28" xfId="2" applyBorder="1" applyAlignment="1">
      <alignment horizontal="center"/>
    </xf>
    <xf numFmtId="3" fontId="38" fillId="6" borderId="37" xfId="2" applyNumberFormat="1" applyFill="1" applyBorder="1"/>
    <xf numFmtId="3" fontId="38" fillId="6" borderId="36" xfId="2" applyNumberFormat="1" applyFill="1" applyBorder="1"/>
    <xf numFmtId="3" fontId="38" fillId="6" borderId="38" xfId="2" applyNumberFormat="1" applyFill="1" applyBorder="1"/>
    <xf numFmtId="0" fontId="48" fillId="5" borderId="49" xfId="2" applyFont="1" applyFill="1" applyBorder="1" applyAlignment="1">
      <alignment horizontal="center" vertical="center" wrapText="1"/>
    </xf>
    <xf numFmtId="49" fontId="42" fillId="0" borderId="48" xfId="2" applyNumberFormat="1" applyFont="1" applyBorder="1" applyAlignment="1">
      <alignment vertical="center" wrapText="1"/>
    </xf>
    <xf numFmtId="49" fontId="42" fillId="0" borderId="28" xfId="2" applyNumberFormat="1" applyFont="1" applyBorder="1" applyAlignment="1">
      <alignment vertical="center" wrapText="1"/>
    </xf>
    <xf numFmtId="4" fontId="42" fillId="0" borderId="49" xfId="2" applyNumberFormat="1" applyFont="1" applyBorder="1" applyAlignment="1">
      <alignment vertical="center"/>
    </xf>
    <xf numFmtId="49" fontId="42" fillId="0" borderId="47" xfId="2" applyNumberFormat="1" applyFont="1" applyBorder="1" applyAlignment="1">
      <alignment vertical="center" wrapText="1"/>
    </xf>
    <xf numFmtId="49" fontId="42" fillId="0" borderId="0" xfId="2" applyNumberFormat="1" applyFont="1" applyAlignment="1">
      <alignment vertical="center" wrapText="1"/>
    </xf>
    <xf numFmtId="4" fontId="42" fillId="0" borderId="52" xfId="2" applyNumberFormat="1" applyFont="1" applyBorder="1" applyAlignment="1">
      <alignment vertical="center"/>
    </xf>
    <xf numFmtId="49" fontId="42" fillId="0" borderId="40" xfId="2" applyNumberFormat="1" applyFont="1" applyBorder="1" applyAlignment="1">
      <alignment vertical="center" wrapText="1"/>
    </xf>
    <xf numFmtId="49" fontId="42" fillId="0" borderId="32" xfId="2" applyNumberFormat="1" applyFont="1" applyBorder="1" applyAlignment="1">
      <alignment vertical="center" wrapText="1"/>
    </xf>
    <xf numFmtId="4" fontId="42" fillId="6" borderId="50" xfId="2" applyNumberFormat="1" applyFont="1" applyFill="1" applyBorder="1"/>
    <xf numFmtId="0" fontId="51" fillId="0" borderId="47" xfId="2" applyFont="1" applyBorder="1" applyAlignment="1">
      <alignment horizontal="left" vertical="top" wrapText="1"/>
    </xf>
    <xf numFmtId="0" fontId="51" fillId="0" borderId="0" xfId="2" applyFont="1" applyAlignment="1">
      <alignment vertical="top" wrapText="1" shrinkToFit="1"/>
    </xf>
    <xf numFmtId="167" fontId="51" fillId="0" borderId="0" xfId="2" applyNumberFormat="1" applyFont="1" applyAlignment="1">
      <alignment vertical="top" wrapText="1" shrinkToFit="1"/>
    </xf>
    <xf numFmtId="4" fontId="51" fillId="0" borderId="0" xfId="2" applyNumberFormat="1" applyFont="1" applyAlignment="1">
      <alignment vertical="top" wrapText="1" shrinkToFit="1"/>
    </xf>
    <xf numFmtId="4" fontId="51" fillId="0" borderId="53" xfId="2" applyNumberFormat="1" applyFont="1" applyBorder="1" applyAlignment="1">
      <alignment vertical="top" wrapText="1" shrinkToFit="1"/>
    </xf>
    <xf numFmtId="0" fontId="41" fillId="0" borderId="0" xfId="2" applyFont="1" applyAlignment="1">
      <alignment horizontal="center"/>
    </xf>
    <xf numFmtId="49" fontId="38" fillId="0" borderId="36" xfId="2" applyNumberFormat="1" applyBorder="1" applyAlignment="1">
      <alignment vertical="center"/>
    </xf>
    <xf numFmtId="0" fontId="38" fillId="0" borderId="36" xfId="2" applyBorder="1" applyAlignment="1">
      <alignment vertical="center"/>
    </xf>
    <xf numFmtId="0" fontId="38" fillId="0" borderId="38" xfId="2" applyBorder="1" applyAlignment="1">
      <alignment vertical="center"/>
    </xf>
    <xf numFmtId="49" fontId="56" fillId="0" borderId="54" xfId="3" applyNumberFormat="1" applyFont="1" applyBorder="1" applyAlignment="1">
      <alignment horizontal="left" vertical="center" textRotation="90" wrapText="1"/>
    </xf>
    <xf numFmtId="49" fontId="57" fillId="0" borderId="56" xfId="3" applyNumberFormat="1" applyFont="1" applyBorder="1" applyAlignment="1">
      <alignment horizontal="center" vertical="center" wrapText="1"/>
    </xf>
    <xf numFmtId="0" fontId="73" fillId="0" borderId="37" xfId="4" applyFont="1" applyBorder="1" applyAlignment="1">
      <alignment horizontal="center"/>
    </xf>
    <xf numFmtId="0" fontId="73" fillId="0" borderId="36" xfId="4" applyFont="1" applyBorder="1" applyAlignment="1">
      <alignment horizontal="center"/>
    </xf>
    <xf numFmtId="0" fontId="73" fillId="0" borderId="38" xfId="4" applyFont="1" applyBorder="1" applyAlignment="1">
      <alignment horizontal="center"/>
    </xf>
    <xf numFmtId="0" fontId="73" fillId="0" borderId="73" xfId="4" applyFont="1" applyBorder="1" applyAlignment="1">
      <alignment horizontal="center" vertical="center"/>
    </xf>
    <xf numFmtId="0" fontId="73" fillId="0" borderId="74" xfId="4" applyFont="1" applyBorder="1" applyAlignment="1">
      <alignment horizontal="center" vertical="center"/>
    </xf>
    <xf numFmtId="0" fontId="73" fillId="0" borderId="62" xfId="4" applyFont="1" applyBorder="1" applyAlignment="1">
      <alignment horizontal="center" vertical="center"/>
    </xf>
    <xf numFmtId="0" fontId="73" fillId="0" borderId="67" xfId="4" applyFont="1" applyBorder="1" applyAlignment="1">
      <alignment horizontal="center" vertical="center"/>
    </xf>
    <xf numFmtId="0" fontId="73" fillId="0" borderId="64" xfId="4" applyFont="1" applyBorder="1" applyAlignment="1">
      <alignment horizontal="center" vertical="center"/>
    </xf>
    <xf numFmtId="0" fontId="73" fillId="0" borderId="69" xfId="4" applyFont="1" applyBorder="1" applyAlignment="1">
      <alignment horizontal="center" vertical="center"/>
    </xf>
    <xf numFmtId="0" fontId="73" fillId="0" borderId="70" xfId="4" applyFont="1" applyBorder="1" applyAlignment="1">
      <alignment horizontal="center"/>
    </xf>
    <xf numFmtId="0" fontId="73" fillId="0" borderId="72" xfId="4" applyFont="1" applyBorder="1" applyAlignment="1">
      <alignment horizontal="center"/>
    </xf>
    <xf numFmtId="49" fontId="73" fillId="0" borderId="79" xfId="4" applyNumberFormat="1" applyFont="1" applyBorder="1" applyAlignment="1">
      <alignment horizontal="center" vertical="center"/>
    </xf>
    <xf numFmtId="0" fontId="73" fillId="0" borderId="84" xfId="4" applyFont="1" applyBorder="1" applyAlignment="1">
      <alignment horizontal="center" vertical="center"/>
    </xf>
    <xf numFmtId="14" fontId="73" fillId="0" borderId="0" xfId="4" applyNumberFormat="1" applyFont="1" applyAlignment="1">
      <alignment horizontal="left"/>
    </xf>
    <xf numFmtId="14" fontId="73" fillId="0" borderId="0" xfId="4" applyNumberFormat="1" applyFont="1"/>
    <xf numFmtId="0" fontId="73" fillId="0" borderId="64" xfId="4" applyFont="1" applyBorder="1"/>
    <xf numFmtId="0" fontId="73" fillId="0" borderId="65" xfId="4" applyFont="1" applyBorder="1"/>
    <xf numFmtId="0" fontId="73" fillId="0" borderId="66" xfId="4" applyFont="1" applyBorder="1"/>
    <xf numFmtId="0" fontId="73" fillId="0" borderId="67" xfId="4" applyFont="1" applyBorder="1"/>
    <xf numFmtId="0" fontId="73" fillId="0" borderId="69" xfId="4" applyFont="1" applyBorder="1"/>
    <xf numFmtId="0" fontId="73" fillId="0" borderId="71" xfId="4" applyFont="1" applyBorder="1" applyAlignment="1">
      <alignment horizontal="center"/>
    </xf>
    <xf numFmtId="3" fontId="73" fillId="0" borderId="0" xfId="4" applyNumberFormat="1" applyFont="1" applyAlignment="1">
      <alignment horizontal="right"/>
    </xf>
    <xf numFmtId="3" fontId="73" fillId="0" borderId="66" xfId="4" applyNumberFormat="1" applyFont="1" applyBorder="1"/>
    <xf numFmtId="49" fontId="73" fillId="0" borderId="78" xfId="4" applyNumberFormat="1" applyFont="1" applyBorder="1" applyAlignment="1">
      <alignment horizontal="center" vertical="center" wrapText="1"/>
    </xf>
    <xf numFmtId="0" fontId="72" fillId="0" borderId="90" xfId="4" applyBorder="1" applyAlignment="1">
      <alignment horizontal="center" vertical="center" wrapText="1"/>
    </xf>
    <xf numFmtId="49" fontId="84" fillId="0" borderId="55" xfId="5" applyNumberFormat="1" applyFont="1" applyBorder="1" applyAlignment="1">
      <alignment horizontal="left" vertical="center" textRotation="90" wrapText="1"/>
    </xf>
    <xf numFmtId="49" fontId="84" fillId="0" borderId="83" xfId="5" applyNumberFormat="1" applyFont="1" applyBorder="1" applyAlignment="1">
      <alignment horizontal="left" vertical="center" textRotation="90" wrapText="1"/>
    </xf>
    <xf numFmtId="49" fontId="85" fillId="0" borderId="57" xfId="5" applyNumberFormat="1" applyFont="1" applyBorder="1" applyAlignment="1">
      <alignment horizontal="center" vertical="center" wrapText="1"/>
    </xf>
    <xf numFmtId="49" fontId="85" fillId="0" borderId="94" xfId="5" applyNumberFormat="1" applyFont="1" applyBorder="1" applyAlignment="1">
      <alignment horizontal="center" vertical="center" wrapText="1"/>
    </xf>
    <xf numFmtId="0" fontId="98" fillId="0" borderId="0" xfId="8" applyFont="1" applyAlignment="1">
      <alignment horizontal="left" vertical="center" wrapText="1"/>
      <protection locked="0"/>
    </xf>
    <xf numFmtId="0" fontId="96" fillId="0" borderId="0" xfId="8" applyAlignment="1">
      <alignment horizontal="left" vertical="center"/>
      <protection locked="0"/>
    </xf>
    <xf numFmtId="0" fontId="98" fillId="0" borderId="0" xfId="8" applyFont="1" applyAlignment="1">
      <alignment horizontal="center" vertical="center" wrapText="1"/>
      <protection locked="0"/>
    </xf>
    <xf numFmtId="0" fontId="99" fillId="0" borderId="0" xfId="8" applyFont="1" applyAlignment="1">
      <alignment horizontal="left" vertical="center" wrapText="1"/>
      <protection locked="0"/>
    </xf>
  </cellXfs>
  <cellStyles count="772">
    <cellStyle name="_1.1_Stavební část1" xfId="10" xr:uid="{00000000-0005-0000-0000-000000000000}"/>
    <cellStyle name="_FORMULAR SV" xfId="11" xr:uid="{00000000-0005-0000-0000-000001000000}"/>
    <cellStyle name="_Nabídka KV SiPass" xfId="12" xr:uid="{00000000-0005-0000-0000-000002000000}"/>
    <cellStyle name="_Nabídka KV SiPass 2" xfId="13" xr:uid="{00000000-0005-0000-0000-000003000000}"/>
    <cellStyle name="_PERSONAL" xfId="14" xr:uid="{00000000-0005-0000-0000-000004000000}"/>
    <cellStyle name="_PERSONAL_1" xfId="15" xr:uid="{00000000-0005-0000-0000-000005000000}"/>
    <cellStyle name="_SO 01c_ESO_specifikace" xfId="16" xr:uid="{00000000-0005-0000-0000-000006000000}"/>
    <cellStyle name="_stav" xfId="17" xr:uid="{00000000-0005-0000-0000-000007000000}"/>
    <cellStyle name="1" xfId="18" xr:uid="{00000000-0005-0000-0000-000008000000}"/>
    <cellStyle name="1 10" xfId="19" xr:uid="{00000000-0005-0000-0000-000009000000}"/>
    <cellStyle name="1 11" xfId="20" xr:uid="{00000000-0005-0000-0000-00000A000000}"/>
    <cellStyle name="1 2" xfId="21" xr:uid="{00000000-0005-0000-0000-00000B000000}"/>
    <cellStyle name="1 2 2" xfId="22" xr:uid="{00000000-0005-0000-0000-00000C000000}"/>
    <cellStyle name="1 2_Xl0000028" xfId="23" xr:uid="{00000000-0005-0000-0000-00000D000000}"/>
    <cellStyle name="1 3" xfId="24" xr:uid="{00000000-0005-0000-0000-00000E000000}"/>
    <cellStyle name="1 3 2" xfId="25" xr:uid="{00000000-0005-0000-0000-00000F000000}"/>
    <cellStyle name="1 3_Xl0000028" xfId="26" xr:uid="{00000000-0005-0000-0000-000010000000}"/>
    <cellStyle name="1 4" xfId="27" xr:uid="{00000000-0005-0000-0000-000011000000}"/>
    <cellStyle name="1 5" xfId="28" xr:uid="{00000000-0005-0000-0000-000012000000}"/>
    <cellStyle name="1 6" xfId="29" xr:uid="{00000000-0005-0000-0000-000013000000}"/>
    <cellStyle name="1 7" xfId="30" xr:uid="{00000000-0005-0000-0000-000014000000}"/>
    <cellStyle name="1 8" xfId="31" xr:uid="{00000000-0005-0000-0000-000015000000}"/>
    <cellStyle name="1 9" xfId="32" xr:uid="{00000000-0005-0000-0000-000016000000}"/>
    <cellStyle name="1_004_Vykaz_vymer_ZTI" xfId="33" xr:uid="{00000000-0005-0000-0000-000017000000}"/>
    <cellStyle name="1_4 ZTI" xfId="34" xr:uid="{00000000-0005-0000-0000-000018000000}"/>
    <cellStyle name="1_4 ZTI_Xl0000028" xfId="35" xr:uid="{00000000-0005-0000-0000-000019000000}"/>
    <cellStyle name="1_IO 06_5_1_Silnoproud" xfId="36" xr:uid="{00000000-0005-0000-0000-00001A000000}"/>
    <cellStyle name="1_IO 06_5_1_Silnoproud_Xl0000028" xfId="37" xr:uid="{00000000-0005-0000-0000-00001B000000}"/>
    <cellStyle name="1_Xl0000028" xfId="38" xr:uid="{00000000-0005-0000-0000-00001C000000}"/>
    <cellStyle name="1_Xl0000039" xfId="39" xr:uid="{00000000-0005-0000-0000-00001D000000}"/>
    <cellStyle name="1_Xl0000039_20111111_-_VZT_výkaz_výměr" xfId="40" xr:uid="{00000000-0005-0000-0000-00001E000000}"/>
    <cellStyle name="1_Xl0000039_20111111_-_VZT_výkaz_výměr_Xl0000028" xfId="41" xr:uid="{00000000-0005-0000-0000-00001F000000}"/>
    <cellStyle name="1_Xl0000039_3 VZT" xfId="42" xr:uid="{00000000-0005-0000-0000-000020000000}"/>
    <cellStyle name="1_Xl0000039_3 VZT_Xl0000028" xfId="43" xr:uid="{00000000-0005-0000-0000-000021000000}"/>
    <cellStyle name="1_Xl0000039_MWC_ESI_VV_23092013_1" xfId="44" xr:uid="{00000000-0005-0000-0000-000022000000}"/>
    <cellStyle name="20 % – Zvýraznění1 2" xfId="45" xr:uid="{00000000-0005-0000-0000-000023000000}"/>
    <cellStyle name="20 % – Zvýraznění1 3" xfId="46" xr:uid="{00000000-0005-0000-0000-000024000000}"/>
    <cellStyle name="20 % – Zvýraznění1 4" xfId="47" xr:uid="{00000000-0005-0000-0000-000025000000}"/>
    <cellStyle name="20 % – Zvýraznění2 2" xfId="48" xr:uid="{00000000-0005-0000-0000-000026000000}"/>
    <cellStyle name="20 % – Zvýraznění2 3" xfId="49" xr:uid="{00000000-0005-0000-0000-000027000000}"/>
    <cellStyle name="20 % – Zvýraznění2 4" xfId="50" xr:uid="{00000000-0005-0000-0000-000028000000}"/>
    <cellStyle name="20 % – Zvýraznění3 2" xfId="51" xr:uid="{00000000-0005-0000-0000-000029000000}"/>
    <cellStyle name="20 % – Zvýraznění3 3" xfId="52" xr:uid="{00000000-0005-0000-0000-00002A000000}"/>
    <cellStyle name="20 % – Zvýraznění3 4" xfId="53" xr:uid="{00000000-0005-0000-0000-00002B000000}"/>
    <cellStyle name="20 % – Zvýraznění4 2" xfId="54" xr:uid="{00000000-0005-0000-0000-00002C000000}"/>
    <cellStyle name="20 % – Zvýraznění4 3" xfId="55" xr:uid="{00000000-0005-0000-0000-00002D000000}"/>
    <cellStyle name="20 % – Zvýraznění4 4" xfId="56" xr:uid="{00000000-0005-0000-0000-00002E000000}"/>
    <cellStyle name="20 % – Zvýraznění5 2" xfId="57" xr:uid="{00000000-0005-0000-0000-00002F000000}"/>
    <cellStyle name="20 % – Zvýraznění5 3" xfId="58" xr:uid="{00000000-0005-0000-0000-000030000000}"/>
    <cellStyle name="20 % – Zvýraznění5 4" xfId="59" xr:uid="{00000000-0005-0000-0000-000031000000}"/>
    <cellStyle name="20 % – Zvýraznění6 2" xfId="60" xr:uid="{00000000-0005-0000-0000-000032000000}"/>
    <cellStyle name="20 % – Zvýraznění6 3" xfId="61" xr:uid="{00000000-0005-0000-0000-000033000000}"/>
    <cellStyle name="20 % – Zvýraznění6 4" xfId="62" xr:uid="{00000000-0005-0000-0000-000034000000}"/>
    <cellStyle name="20% - Accent1" xfId="63" xr:uid="{00000000-0005-0000-0000-000035000000}"/>
    <cellStyle name="20% - Accent2" xfId="64" xr:uid="{00000000-0005-0000-0000-000036000000}"/>
    <cellStyle name="20% - Accent3" xfId="65" xr:uid="{00000000-0005-0000-0000-000037000000}"/>
    <cellStyle name="20% - Accent4" xfId="66" xr:uid="{00000000-0005-0000-0000-000038000000}"/>
    <cellStyle name="20% - Accent5" xfId="67" xr:uid="{00000000-0005-0000-0000-000039000000}"/>
    <cellStyle name="20% - Accent6" xfId="68" xr:uid="{00000000-0005-0000-0000-00003A000000}"/>
    <cellStyle name="40 % – Zvýraznění1 2" xfId="69" xr:uid="{00000000-0005-0000-0000-00003B000000}"/>
    <cellStyle name="40 % – Zvýraznění1 3" xfId="70" xr:uid="{00000000-0005-0000-0000-00003C000000}"/>
    <cellStyle name="40 % – Zvýraznění1 4" xfId="71" xr:uid="{00000000-0005-0000-0000-00003D000000}"/>
    <cellStyle name="40 % – Zvýraznění2 2" xfId="72" xr:uid="{00000000-0005-0000-0000-00003E000000}"/>
    <cellStyle name="40 % – Zvýraznění2 3" xfId="73" xr:uid="{00000000-0005-0000-0000-00003F000000}"/>
    <cellStyle name="40 % – Zvýraznění2 4" xfId="74" xr:uid="{00000000-0005-0000-0000-000040000000}"/>
    <cellStyle name="40 % – Zvýraznění3 2" xfId="75" xr:uid="{00000000-0005-0000-0000-000041000000}"/>
    <cellStyle name="40 % – Zvýraznění3 3" xfId="76" xr:uid="{00000000-0005-0000-0000-000042000000}"/>
    <cellStyle name="40 % – Zvýraznění3 4" xfId="77" xr:uid="{00000000-0005-0000-0000-000043000000}"/>
    <cellStyle name="40 % – Zvýraznění4 2" xfId="78" xr:uid="{00000000-0005-0000-0000-000044000000}"/>
    <cellStyle name="40 % – Zvýraznění4 3" xfId="79" xr:uid="{00000000-0005-0000-0000-000045000000}"/>
    <cellStyle name="40 % – Zvýraznění4 4" xfId="80" xr:uid="{00000000-0005-0000-0000-000046000000}"/>
    <cellStyle name="40 % – Zvýraznění5 2" xfId="81" xr:uid="{00000000-0005-0000-0000-000047000000}"/>
    <cellStyle name="40 % – Zvýraznění5 3" xfId="82" xr:uid="{00000000-0005-0000-0000-000048000000}"/>
    <cellStyle name="40 % – Zvýraznění5 4" xfId="83" xr:uid="{00000000-0005-0000-0000-000049000000}"/>
    <cellStyle name="40 % – Zvýraznění6 2" xfId="84" xr:uid="{00000000-0005-0000-0000-00004A000000}"/>
    <cellStyle name="40 % – Zvýraznění6 3" xfId="85" xr:uid="{00000000-0005-0000-0000-00004B000000}"/>
    <cellStyle name="40 % – Zvýraznění6 4" xfId="86" xr:uid="{00000000-0005-0000-0000-00004C000000}"/>
    <cellStyle name="40% - Accent1" xfId="87" xr:uid="{00000000-0005-0000-0000-00004D000000}"/>
    <cellStyle name="40% - Accent2" xfId="88" xr:uid="{00000000-0005-0000-0000-00004E000000}"/>
    <cellStyle name="40% - Accent3" xfId="89" xr:uid="{00000000-0005-0000-0000-00004F000000}"/>
    <cellStyle name="40% - Accent4" xfId="90" xr:uid="{00000000-0005-0000-0000-000050000000}"/>
    <cellStyle name="40% - Accent5" xfId="91" xr:uid="{00000000-0005-0000-0000-000051000000}"/>
    <cellStyle name="40% - Accent6" xfId="92" xr:uid="{00000000-0005-0000-0000-000052000000}"/>
    <cellStyle name="5" xfId="93" xr:uid="{00000000-0005-0000-0000-000053000000}"/>
    <cellStyle name="5 10" xfId="94" xr:uid="{00000000-0005-0000-0000-000054000000}"/>
    <cellStyle name="5 10 2" xfId="95" xr:uid="{00000000-0005-0000-0000-000055000000}"/>
    <cellStyle name="5 10 2 2" xfId="96" xr:uid="{00000000-0005-0000-0000-000056000000}"/>
    <cellStyle name="5 10 3" xfId="97" xr:uid="{00000000-0005-0000-0000-000057000000}"/>
    <cellStyle name="5 11" xfId="98" xr:uid="{00000000-0005-0000-0000-000058000000}"/>
    <cellStyle name="5 11 2" xfId="99" xr:uid="{00000000-0005-0000-0000-000059000000}"/>
    <cellStyle name="5 11 2 2" xfId="100" xr:uid="{00000000-0005-0000-0000-00005A000000}"/>
    <cellStyle name="5 11 3" xfId="101" xr:uid="{00000000-0005-0000-0000-00005B000000}"/>
    <cellStyle name="5 12" xfId="102" xr:uid="{00000000-0005-0000-0000-00005C000000}"/>
    <cellStyle name="5 12 2" xfId="103" xr:uid="{00000000-0005-0000-0000-00005D000000}"/>
    <cellStyle name="5 12 2 2" xfId="104" xr:uid="{00000000-0005-0000-0000-00005E000000}"/>
    <cellStyle name="5 12 3" xfId="105" xr:uid="{00000000-0005-0000-0000-00005F000000}"/>
    <cellStyle name="5 13" xfId="106" xr:uid="{00000000-0005-0000-0000-000060000000}"/>
    <cellStyle name="5 13 2" xfId="107" xr:uid="{00000000-0005-0000-0000-000061000000}"/>
    <cellStyle name="5 13 2 2" xfId="108" xr:uid="{00000000-0005-0000-0000-000062000000}"/>
    <cellStyle name="5 13 3" xfId="109" xr:uid="{00000000-0005-0000-0000-000063000000}"/>
    <cellStyle name="5 14" xfId="110" xr:uid="{00000000-0005-0000-0000-000064000000}"/>
    <cellStyle name="5 14 2" xfId="111" xr:uid="{00000000-0005-0000-0000-000065000000}"/>
    <cellStyle name="5 14 2 2" xfId="112" xr:uid="{00000000-0005-0000-0000-000066000000}"/>
    <cellStyle name="5 14 3" xfId="113" xr:uid="{00000000-0005-0000-0000-000067000000}"/>
    <cellStyle name="5 15" xfId="114" xr:uid="{00000000-0005-0000-0000-000068000000}"/>
    <cellStyle name="5 15 2" xfId="115" xr:uid="{00000000-0005-0000-0000-000069000000}"/>
    <cellStyle name="5 15 2 2" xfId="116" xr:uid="{00000000-0005-0000-0000-00006A000000}"/>
    <cellStyle name="5 15 3" xfId="117" xr:uid="{00000000-0005-0000-0000-00006B000000}"/>
    <cellStyle name="5 16" xfId="118" xr:uid="{00000000-0005-0000-0000-00006C000000}"/>
    <cellStyle name="5 16 2" xfId="119" xr:uid="{00000000-0005-0000-0000-00006D000000}"/>
    <cellStyle name="5 16 2 2" xfId="120" xr:uid="{00000000-0005-0000-0000-00006E000000}"/>
    <cellStyle name="5 16 3" xfId="121" xr:uid="{00000000-0005-0000-0000-00006F000000}"/>
    <cellStyle name="5 17" xfId="122" xr:uid="{00000000-0005-0000-0000-000070000000}"/>
    <cellStyle name="5 17 2" xfId="123" xr:uid="{00000000-0005-0000-0000-000071000000}"/>
    <cellStyle name="5 17 2 2" xfId="124" xr:uid="{00000000-0005-0000-0000-000072000000}"/>
    <cellStyle name="5 17 3" xfId="125" xr:uid="{00000000-0005-0000-0000-000073000000}"/>
    <cellStyle name="5 18" xfId="126" xr:uid="{00000000-0005-0000-0000-000074000000}"/>
    <cellStyle name="5 18 2" xfId="127" xr:uid="{00000000-0005-0000-0000-000075000000}"/>
    <cellStyle name="5 18 2 2" xfId="128" xr:uid="{00000000-0005-0000-0000-000076000000}"/>
    <cellStyle name="5 18 3" xfId="129" xr:uid="{00000000-0005-0000-0000-000077000000}"/>
    <cellStyle name="5 19" xfId="130" xr:uid="{00000000-0005-0000-0000-000078000000}"/>
    <cellStyle name="5 19 2" xfId="131" xr:uid="{00000000-0005-0000-0000-000079000000}"/>
    <cellStyle name="5 19 2 2" xfId="132" xr:uid="{00000000-0005-0000-0000-00007A000000}"/>
    <cellStyle name="5 19 3" xfId="133" xr:uid="{00000000-0005-0000-0000-00007B000000}"/>
    <cellStyle name="5 2" xfId="134" xr:uid="{00000000-0005-0000-0000-00007C000000}"/>
    <cellStyle name="5 2 2" xfId="135" xr:uid="{00000000-0005-0000-0000-00007D000000}"/>
    <cellStyle name="5 2 2 2" xfId="136" xr:uid="{00000000-0005-0000-0000-00007E000000}"/>
    <cellStyle name="5 2 3" xfId="137" xr:uid="{00000000-0005-0000-0000-00007F000000}"/>
    <cellStyle name="5 20" xfId="138" xr:uid="{00000000-0005-0000-0000-000080000000}"/>
    <cellStyle name="5 20 2" xfId="139" xr:uid="{00000000-0005-0000-0000-000081000000}"/>
    <cellStyle name="5 20 2 2" xfId="140" xr:uid="{00000000-0005-0000-0000-000082000000}"/>
    <cellStyle name="5 20 3" xfId="141" xr:uid="{00000000-0005-0000-0000-000083000000}"/>
    <cellStyle name="5 21" xfId="142" xr:uid="{00000000-0005-0000-0000-000084000000}"/>
    <cellStyle name="5 21 2" xfId="143" xr:uid="{00000000-0005-0000-0000-000085000000}"/>
    <cellStyle name="5 21 2 2" xfId="144" xr:uid="{00000000-0005-0000-0000-000086000000}"/>
    <cellStyle name="5 21 3" xfId="145" xr:uid="{00000000-0005-0000-0000-000087000000}"/>
    <cellStyle name="5 22" xfId="146" xr:uid="{00000000-0005-0000-0000-000088000000}"/>
    <cellStyle name="5 22 2" xfId="147" xr:uid="{00000000-0005-0000-0000-000089000000}"/>
    <cellStyle name="5 22 2 2" xfId="148" xr:uid="{00000000-0005-0000-0000-00008A000000}"/>
    <cellStyle name="5 22 3" xfId="149" xr:uid="{00000000-0005-0000-0000-00008B000000}"/>
    <cellStyle name="5 23" xfId="150" xr:uid="{00000000-0005-0000-0000-00008C000000}"/>
    <cellStyle name="5 23 2" xfId="151" xr:uid="{00000000-0005-0000-0000-00008D000000}"/>
    <cellStyle name="5 23 2 2" xfId="152" xr:uid="{00000000-0005-0000-0000-00008E000000}"/>
    <cellStyle name="5 23 3" xfId="153" xr:uid="{00000000-0005-0000-0000-00008F000000}"/>
    <cellStyle name="5 24" xfId="154" xr:uid="{00000000-0005-0000-0000-000090000000}"/>
    <cellStyle name="5 24 2" xfId="155" xr:uid="{00000000-0005-0000-0000-000091000000}"/>
    <cellStyle name="5 24 2 2" xfId="156" xr:uid="{00000000-0005-0000-0000-000092000000}"/>
    <cellStyle name="5 24 3" xfId="157" xr:uid="{00000000-0005-0000-0000-000093000000}"/>
    <cellStyle name="5 25" xfId="158" xr:uid="{00000000-0005-0000-0000-000094000000}"/>
    <cellStyle name="5 25 2" xfId="159" xr:uid="{00000000-0005-0000-0000-000095000000}"/>
    <cellStyle name="5 25 2 2" xfId="160" xr:uid="{00000000-0005-0000-0000-000096000000}"/>
    <cellStyle name="5 25 3" xfId="161" xr:uid="{00000000-0005-0000-0000-000097000000}"/>
    <cellStyle name="5 26" xfId="162" xr:uid="{00000000-0005-0000-0000-000098000000}"/>
    <cellStyle name="5 26 2" xfId="163" xr:uid="{00000000-0005-0000-0000-000099000000}"/>
    <cellStyle name="5 26 2 2" xfId="164" xr:uid="{00000000-0005-0000-0000-00009A000000}"/>
    <cellStyle name="5 26 3" xfId="165" xr:uid="{00000000-0005-0000-0000-00009B000000}"/>
    <cellStyle name="5 27" xfId="166" xr:uid="{00000000-0005-0000-0000-00009C000000}"/>
    <cellStyle name="5 27 2" xfId="167" xr:uid="{00000000-0005-0000-0000-00009D000000}"/>
    <cellStyle name="5 27 2 2" xfId="168" xr:uid="{00000000-0005-0000-0000-00009E000000}"/>
    <cellStyle name="5 27 3" xfId="169" xr:uid="{00000000-0005-0000-0000-00009F000000}"/>
    <cellStyle name="5 28" xfId="170" xr:uid="{00000000-0005-0000-0000-0000A0000000}"/>
    <cellStyle name="5 28 2" xfId="171" xr:uid="{00000000-0005-0000-0000-0000A1000000}"/>
    <cellStyle name="5 28 2 2" xfId="172" xr:uid="{00000000-0005-0000-0000-0000A2000000}"/>
    <cellStyle name="5 28 3" xfId="173" xr:uid="{00000000-0005-0000-0000-0000A3000000}"/>
    <cellStyle name="5 29" xfId="174" xr:uid="{00000000-0005-0000-0000-0000A4000000}"/>
    <cellStyle name="5 29 2" xfId="175" xr:uid="{00000000-0005-0000-0000-0000A5000000}"/>
    <cellStyle name="5 29 2 2" xfId="176" xr:uid="{00000000-0005-0000-0000-0000A6000000}"/>
    <cellStyle name="5 29 3" xfId="177" xr:uid="{00000000-0005-0000-0000-0000A7000000}"/>
    <cellStyle name="5 3" xfId="178" xr:uid="{00000000-0005-0000-0000-0000A8000000}"/>
    <cellStyle name="5 3 2" xfId="179" xr:uid="{00000000-0005-0000-0000-0000A9000000}"/>
    <cellStyle name="5 3 2 2" xfId="180" xr:uid="{00000000-0005-0000-0000-0000AA000000}"/>
    <cellStyle name="5 3 3" xfId="181" xr:uid="{00000000-0005-0000-0000-0000AB000000}"/>
    <cellStyle name="5 30" xfId="182" xr:uid="{00000000-0005-0000-0000-0000AC000000}"/>
    <cellStyle name="5 30 2" xfId="183" xr:uid="{00000000-0005-0000-0000-0000AD000000}"/>
    <cellStyle name="5 30 2 2" xfId="184" xr:uid="{00000000-0005-0000-0000-0000AE000000}"/>
    <cellStyle name="5 30 3" xfId="185" xr:uid="{00000000-0005-0000-0000-0000AF000000}"/>
    <cellStyle name="5 31" xfId="186" xr:uid="{00000000-0005-0000-0000-0000B0000000}"/>
    <cellStyle name="5 31 2" xfId="187" xr:uid="{00000000-0005-0000-0000-0000B1000000}"/>
    <cellStyle name="5 31 2 2" xfId="188" xr:uid="{00000000-0005-0000-0000-0000B2000000}"/>
    <cellStyle name="5 31 3" xfId="189" xr:uid="{00000000-0005-0000-0000-0000B3000000}"/>
    <cellStyle name="5 32" xfId="190" xr:uid="{00000000-0005-0000-0000-0000B4000000}"/>
    <cellStyle name="5 32 2" xfId="191" xr:uid="{00000000-0005-0000-0000-0000B5000000}"/>
    <cellStyle name="5 32 2 2" xfId="192" xr:uid="{00000000-0005-0000-0000-0000B6000000}"/>
    <cellStyle name="5 32 3" xfId="193" xr:uid="{00000000-0005-0000-0000-0000B7000000}"/>
    <cellStyle name="5 33" xfId="194" xr:uid="{00000000-0005-0000-0000-0000B8000000}"/>
    <cellStyle name="5 33 2" xfId="195" xr:uid="{00000000-0005-0000-0000-0000B9000000}"/>
    <cellStyle name="5 33 2 2" xfId="196" xr:uid="{00000000-0005-0000-0000-0000BA000000}"/>
    <cellStyle name="5 33 3" xfId="197" xr:uid="{00000000-0005-0000-0000-0000BB000000}"/>
    <cellStyle name="5 34" xfId="198" xr:uid="{00000000-0005-0000-0000-0000BC000000}"/>
    <cellStyle name="5 34 2" xfId="199" xr:uid="{00000000-0005-0000-0000-0000BD000000}"/>
    <cellStyle name="5 34 2 2" xfId="200" xr:uid="{00000000-0005-0000-0000-0000BE000000}"/>
    <cellStyle name="5 34 3" xfId="201" xr:uid="{00000000-0005-0000-0000-0000BF000000}"/>
    <cellStyle name="5 35" xfId="202" xr:uid="{00000000-0005-0000-0000-0000C0000000}"/>
    <cellStyle name="5 35 2" xfId="203" xr:uid="{00000000-0005-0000-0000-0000C1000000}"/>
    <cellStyle name="5 35 2 2" xfId="204" xr:uid="{00000000-0005-0000-0000-0000C2000000}"/>
    <cellStyle name="5 35 3" xfId="205" xr:uid="{00000000-0005-0000-0000-0000C3000000}"/>
    <cellStyle name="5 36" xfId="206" xr:uid="{00000000-0005-0000-0000-0000C4000000}"/>
    <cellStyle name="5 36 2" xfId="207" xr:uid="{00000000-0005-0000-0000-0000C5000000}"/>
    <cellStyle name="5 36 2 2" xfId="208" xr:uid="{00000000-0005-0000-0000-0000C6000000}"/>
    <cellStyle name="5 36 3" xfId="209" xr:uid="{00000000-0005-0000-0000-0000C7000000}"/>
    <cellStyle name="5 37" xfId="210" xr:uid="{00000000-0005-0000-0000-0000C8000000}"/>
    <cellStyle name="5 37 2" xfId="211" xr:uid="{00000000-0005-0000-0000-0000C9000000}"/>
    <cellStyle name="5 37 2 2" xfId="212" xr:uid="{00000000-0005-0000-0000-0000CA000000}"/>
    <cellStyle name="5 37 3" xfId="213" xr:uid="{00000000-0005-0000-0000-0000CB000000}"/>
    <cellStyle name="5 38" xfId="214" xr:uid="{00000000-0005-0000-0000-0000CC000000}"/>
    <cellStyle name="5 38 2" xfId="215" xr:uid="{00000000-0005-0000-0000-0000CD000000}"/>
    <cellStyle name="5 38 2 2" xfId="216" xr:uid="{00000000-0005-0000-0000-0000CE000000}"/>
    <cellStyle name="5 38 3" xfId="217" xr:uid="{00000000-0005-0000-0000-0000CF000000}"/>
    <cellStyle name="5 39" xfId="218" xr:uid="{00000000-0005-0000-0000-0000D0000000}"/>
    <cellStyle name="5 39 2" xfId="219" xr:uid="{00000000-0005-0000-0000-0000D1000000}"/>
    <cellStyle name="5 39 2 2" xfId="220" xr:uid="{00000000-0005-0000-0000-0000D2000000}"/>
    <cellStyle name="5 39 3" xfId="221" xr:uid="{00000000-0005-0000-0000-0000D3000000}"/>
    <cellStyle name="5 4" xfId="222" xr:uid="{00000000-0005-0000-0000-0000D4000000}"/>
    <cellStyle name="5 4 2" xfId="223" xr:uid="{00000000-0005-0000-0000-0000D5000000}"/>
    <cellStyle name="5 4 2 2" xfId="224" xr:uid="{00000000-0005-0000-0000-0000D6000000}"/>
    <cellStyle name="5 4 3" xfId="225" xr:uid="{00000000-0005-0000-0000-0000D7000000}"/>
    <cellStyle name="5 40" xfId="226" xr:uid="{00000000-0005-0000-0000-0000D8000000}"/>
    <cellStyle name="5 40 2" xfId="227" xr:uid="{00000000-0005-0000-0000-0000D9000000}"/>
    <cellStyle name="5 41" xfId="228" xr:uid="{00000000-0005-0000-0000-0000DA000000}"/>
    <cellStyle name="5 41 2" xfId="229" xr:uid="{00000000-0005-0000-0000-0000DB000000}"/>
    <cellStyle name="5 42" xfId="230" xr:uid="{00000000-0005-0000-0000-0000DC000000}"/>
    <cellStyle name="5 5" xfId="231" xr:uid="{00000000-0005-0000-0000-0000DD000000}"/>
    <cellStyle name="5 5 2" xfId="232" xr:uid="{00000000-0005-0000-0000-0000DE000000}"/>
    <cellStyle name="5 5 2 2" xfId="233" xr:uid="{00000000-0005-0000-0000-0000DF000000}"/>
    <cellStyle name="5 5 3" xfId="234" xr:uid="{00000000-0005-0000-0000-0000E0000000}"/>
    <cellStyle name="5 6" xfId="235" xr:uid="{00000000-0005-0000-0000-0000E1000000}"/>
    <cellStyle name="5 6 2" xfId="236" xr:uid="{00000000-0005-0000-0000-0000E2000000}"/>
    <cellStyle name="5 6 2 2" xfId="237" xr:uid="{00000000-0005-0000-0000-0000E3000000}"/>
    <cellStyle name="5 6 3" xfId="238" xr:uid="{00000000-0005-0000-0000-0000E4000000}"/>
    <cellStyle name="5 7" xfId="239" xr:uid="{00000000-0005-0000-0000-0000E5000000}"/>
    <cellStyle name="5 7 2" xfId="240" xr:uid="{00000000-0005-0000-0000-0000E6000000}"/>
    <cellStyle name="5 7 2 2" xfId="241" xr:uid="{00000000-0005-0000-0000-0000E7000000}"/>
    <cellStyle name="5 7 3" xfId="242" xr:uid="{00000000-0005-0000-0000-0000E8000000}"/>
    <cellStyle name="5 8" xfId="243" xr:uid="{00000000-0005-0000-0000-0000E9000000}"/>
    <cellStyle name="5 8 2" xfId="244" xr:uid="{00000000-0005-0000-0000-0000EA000000}"/>
    <cellStyle name="5 8 2 2" xfId="245" xr:uid="{00000000-0005-0000-0000-0000EB000000}"/>
    <cellStyle name="5 8 3" xfId="246" xr:uid="{00000000-0005-0000-0000-0000EC000000}"/>
    <cellStyle name="5 9" xfId="247" xr:uid="{00000000-0005-0000-0000-0000ED000000}"/>
    <cellStyle name="5 9 2" xfId="248" xr:uid="{00000000-0005-0000-0000-0000EE000000}"/>
    <cellStyle name="5 9 2 2" xfId="249" xr:uid="{00000000-0005-0000-0000-0000EF000000}"/>
    <cellStyle name="5 9 3" xfId="250" xr:uid="{00000000-0005-0000-0000-0000F0000000}"/>
    <cellStyle name="60 % – Zvýraznění1 2" xfId="251" xr:uid="{00000000-0005-0000-0000-0000F1000000}"/>
    <cellStyle name="60 % – Zvýraznění1 3" xfId="252" xr:uid="{00000000-0005-0000-0000-0000F2000000}"/>
    <cellStyle name="60 % – Zvýraznění1 4" xfId="253" xr:uid="{00000000-0005-0000-0000-0000F3000000}"/>
    <cellStyle name="60 % – Zvýraznění2 2" xfId="254" xr:uid="{00000000-0005-0000-0000-0000F4000000}"/>
    <cellStyle name="60 % – Zvýraznění2 3" xfId="255" xr:uid="{00000000-0005-0000-0000-0000F5000000}"/>
    <cellStyle name="60 % – Zvýraznění2 4" xfId="256" xr:uid="{00000000-0005-0000-0000-0000F6000000}"/>
    <cellStyle name="60 % – Zvýraznění3 2" xfId="257" xr:uid="{00000000-0005-0000-0000-0000F7000000}"/>
    <cellStyle name="60 % – Zvýraznění3 3" xfId="258" xr:uid="{00000000-0005-0000-0000-0000F8000000}"/>
    <cellStyle name="60 % – Zvýraznění3 4" xfId="259" xr:uid="{00000000-0005-0000-0000-0000F9000000}"/>
    <cellStyle name="60 % – Zvýraznění4 2" xfId="260" xr:uid="{00000000-0005-0000-0000-0000FA000000}"/>
    <cellStyle name="60 % – Zvýraznění4 3" xfId="261" xr:uid="{00000000-0005-0000-0000-0000FB000000}"/>
    <cellStyle name="60 % – Zvýraznění4 4" xfId="262" xr:uid="{00000000-0005-0000-0000-0000FC000000}"/>
    <cellStyle name="60 % – Zvýraznění5 2" xfId="263" xr:uid="{00000000-0005-0000-0000-0000FD000000}"/>
    <cellStyle name="60 % – Zvýraznění5 3" xfId="264" xr:uid="{00000000-0005-0000-0000-0000FE000000}"/>
    <cellStyle name="60 % – Zvýraznění5 4" xfId="265" xr:uid="{00000000-0005-0000-0000-0000FF000000}"/>
    <cellStyle name="60 % – Zvýraznění6 2" xfId="266" xr:uid="{00000000-0005-0000-0000-000000010000}"/>
    <cellStyle name="60 % – Zvýraznění6 3" xfId="267" xr:uid="{00000000-0005-0000-0000-000001010000}"/>
    <cellStyle name="60 % – Zvýraznění6 4" xfId="268" xr:uid="{00000000-0005-0000-0000-000002010000}"/>
    <cellStyle name="60% - Accent1" xfId="269" xr:uid="{00000000-0005-0000-0000-000003010000}"/>
    <cellStyle name="60% - Accent2" xfId="270" xr:uid="{00000000-0005-0000-0000-000004010000}"/>
    <cellStyle name="60% - Accent3" xfId="271" xr:uid="{00000000-0005-0000-0000-000005010000}"/>
    <cellStyle name="60% - Accent4" xfId="272" xr:uid="{00000000-0005-0000-0000-000006010000}"/>
    <cellStyle name="60% - Accent5" xfId="273" xr:uid="{00000000-0005-0000-0000-000007010000}"/>
    <cellStyle name="60% - Accent6" xfId="274" xr:uid="{00000000-0005-0000-0000-000008010000}"/>
    <cellStyle name="Accent1" xfId="275" xr:uid="{00000000-0005-0000-0000-000009010000}"/>
    <cellStyle name="Accent2" xfId="276" xr:uid="{00000000-0005-0000-0000-00000A010000}"/>
    <cellStyle name="Accent3" xfId="277" xr:uid="{00000000-0005-0000-0000-00000B010000}"/>
    <cellStyle name="Accent4" xfId="278" xr:uid="{00000000-0005-0000-0000-00000C010000}"/>
    <cellStyle name="Accent5" xfId="279" xr:uid="{00000000-0005-0000-0000-00000D010000}"/>
    <cellStyle name="Accent6" xfId="280" xr:uid="{00000000-0005-0000-0000-00000E010000}"/>
    <cellStyle name="Bad" xfId="281" xr:uid="{00000000-0005-0000-0000-00000F010000}"/>
    <cellStyle name="bezčárky_" xfId="282" xr:uid="{00000000-0005-0000-0000-000010010000}"/>
    <cellStyle name="Calculation" xfId="283" xr:uid="{00000000-0005-0000-0000-000011010000}"/>
    <cellStyle name="Celkem 2" xfId="284" xr:uid="{00000000-0005-0000-0000-000012010000}"/>
    <cellStyle name="Celkem 3" xfId="285" xr:uid="{00000000-0005-0000-0000-000013010000}"/>
    <cellStyle name="Celkem 4" xfId="286" xr:uid="{00000000-0005-0000-0000-000014010000}"/>
    <cellStyle name="Comma 2" xfId="287" xr:uid="{00000000-0005-0000-0000-000015010000}"/>
    <cellStyle name="čárky 2" xfId="288" xr:uid="{00000000-0005-0000-0000-000016010000}"/>
    <cellStyle name="čárky 2 10" xfId="289" xr:uid="{00000000-0005-0000-0000-000017010000}"/>
    <cellStyle name="čárky 2 10 2" xfId="290" xr:uid="{00000000-0005-0000-0000-000018010000}"/>
    <cellStyle name="čárky 2 10 2 2" xfId="291" xr:uid="{00000000-0005-0000-0000-000019010000}"/>
    <cellStyle name="čárky 2 10 3" xfId="292" xr:uid="{00000000-0005-0000-0000-00001A010000}"/>
    <cellStyle name="čárky 2 11" xfId="293" xr:uid="{00000000-0005-0000-0000-00001B010000}"/>
    <cellStyle name="čárky 2 11 2" xfId="294" xr:uid="{00000000-0005-0000-0000-00001C010000}"/>
    <cellStyle name="čárky 2 11 2 2" xfId="295" xr:uid="{00000000-0005-0000-0000-00001D010000}"/>
    <cellStyle name="čárky 2 11 3" xfId="296" xr:uid="{00000000-0005-0000-0000-00001E010000}"/>
    <cellStyle name="čárky 2 12" xfId="297" xr:uid="{00000000-0005-0000-0000-00001F010000}"/>
    <cellStyle name="čárky 2 12 2" xfId="298" xr:uid="{00000000-0005-0000-0000-000020010000}"/>
    <cellStyle name="čárky 2 12 2 2" xfId="299" xr:uid="{00000000-0005-0000-0000-000021010000}"/>
    <cellStyle name="čárky 2 12 3" xfId="300" xr:uid="{00000000-0005-0000-0000-000022010000}"/>
    <cellStyle name="čárky 2 13" xfId="301" xr:uid="{00000000-0005-0000-0000-000023010000}"/>
    <cellStyle name="čárky 2 13 2" xfId="302" xr:uid="{00000000-0005-0000-0000-000024010000}"/>
    <cellStyle name="čárky 2 13 2 2" xfId="303" xr:uid="{00000000-0005-0000-0000-000025010000}"/>
    <cellStyle name="čárky 2 13 3" xfId="304" xr:uid="{00000000-0005-0000-0000-000026010000}"/>
    <cellStyle name="čárky 2 14" xfId="305" xr:uid="{00000000-0005-0000-0000-000027010000}"/>
    <cellStyle name="čárky 2 14 2" xfId="306" xr:uid="{00000000-0005-0000-0000-000028010000}"/>
    <cellStyle name="čárky 2 14 2 2" xfId="307" xr:uid="{00000000-0005-0000-0000-000029010000}"/>
    <cellStyle name="čárky 2 14 3" xfId="308" xr:uid="{00000000-0005-0000-0000-00002A010000}"/>
    <cellStyle name="čárky 2 15" xfId="309" xr:uid="{00000000-0005-0000-0000-00002B010000}"/>
    <cellStyle name="čárky 2 15 2" xfId="310" xr:uid="{00000000-0005-0000-0000-00002C010000}"/>
    <cellStyle name="čárky 2 15 2 2" xfId="311" xr:uid="{00000000-0005-0000-0000-00002D010000}"/>
    <cellStyle name="čárky 2 15 3" xfId="312" xr:uid="{00000000-0005-0000-0000-00002E010000}"/>
    <cellStyle name="čárky 2 16" xfId="313" xr:uid="{00000000-0005-0000-0000-00002F010000}"/>
    <cellStyle name="čárky 2 16 2" xfId="314" xr:uid="{00000000-0005-0000-0000-000030010000}"/>
    <cellStyle name="čárky 2 16 2 2" xfId="315" xr:uid="{00000000-0005-0000-0000-000031010000}"/>
    <cellStyle name="čárky 2 16 3" xfId="316" xr:uid="{00000000-0005-0000-0000-000032010000}"/>
    <cellStyle name="čárky 2 17" xfId="317" xr:uid="{00000000-0005-0000-0000-000033010000}"/>
    <cellStyle name="čárky 2 17 2" xfId="318" xr:uid="{00000000-0005-0000-0000-000034010000}"/>
    <cellStyle name="čárky 2 17 2 2" xfId="319" xr:uid="{00000000-0005-0000-0000-000035010000}"/>
    <cellStyle name="čárky 2 17 3" xfId="320" xr:uid="{00000000-0005-0000-0000-000036010000}"/>
    <cellStyle name="čárky 2 18" xfId="321" xr:uid="{00000000-0005-0000-0000-000037010000}"/>
    <cellStyle name="čárky 2 18 2" xfId="322" xr:uid="{00000000-0005-0000-0000-000038010000}"/>
    <cellStyle name="čárky 2 18 2 2" xfId="323" xr:uid="{00000000-0005-0000-0000-000039010000}"/>
    <cellStyle name="čárky 2 18 3" xfId="324" xr:uid="{00000000-0005-0000-0000-00003A010000}"/>
    <cellStyle name="čárky 2 19" xfId="325" xr:uid="{00000000-0005-0000-0000-00003B010000}"/>
    <cellStyle name="čárky 2 19 2" xfId="326" xr:uid="{00000000-0005-0000-0000-00003C010000}"/>
    <cellStyle name="čárky 2 19 2 2" xfId="327" xr:uid="{00000000-0005-0000-0000-00003D010000}"/>
    <cellStyle name="čárky 2 19 3" xfId="328" xr:uid="{00000000-0005-0000-0000-00003E010000}"/>
    <cellStyle name="čárky 2 2" xfId="329" xr:uid="{00000000-0005-0000-0000-00003F010000}"/>
    <cellStyle name="čárky 2 2 2" xfId="330" xr:uid="{00000000-0005-0000-0000-000040010000}"/>
    <cellStyle name="čárky 2 2 2 2" xfId="331" xr:uid="{00000000-0005-0000-0000-000041010000}"/>
    <cellStyle name="čárky 2 2 3" xfId="332" xr:uid="{00000000-0005-0000-0000-000042010000}"/>
    <cellStyle name="čárky 2 2 3 2" xfId="333" xr:uid="{00000000-0005-0000-0000-000043010000}"/>
    <cellStyle name="čárky 2 2 4" xfId="334" xr:uid="{00000000-0005-0000-0000-000044010000}"/>
    <cellStyle name="čárky 2 20" xfId="335" xr:uid="{00000000-0005-0000-0000-000045010000}"/>
    <cellStyle name="čárky 2 20 2" xfId="336" xr:uid="{00000000-0005-0000-0000-000046010000}"/>
    <cellStyle name="čárky 2 20 2 2" xfId="337" xr:uid="{00000000-0005-0000-0000-000047010000}"/>
    <cellStyle name="čárky 2 20 3" xfId="338" xr:uid="{00000000-0005-0000-0000-000048010000}"/>
    <cellStyle name="čárky 2 21" xfId="339" xr:uid="{00000000-0005-0000-0000-000049010000}"/>
    <cellStyle name="čárky 2 21 2" xfId="340" xr:uid="{00000000-0005-0000-0000-00004A010000}"/>
    <cellStyle name="čárky 2 21 2 2" xfId="341" xr:uid="{00000000-0005-0000-0000-00004B010000}"/>
    <cellStyle name="čárky 2 21 3" xfId="342" xr:uid="{00000000-0005-0000-0000-00004C010000}"/>
    <cellStyle name="čárky 2 22" xfId="343" xr:uid="{00000000-0005-0000-0000-00004D010000}"/>
    <cellStyle name="čárky 2 22 2" xfId="344" xr:uid="{00000000-0005-0000-0000-00004E010000}"/>
    <cellStyle name="čárky 2 22 2 2" xfId="345" xr:uid="{00000000-0005-0000-0000-00004F010000}"/>
    <cellStyle name="čárky 2 22 3" xfId="346" xr:uid="{00000000-0005-0000-0000-000050010000}"/>
    <cellStyle name="čárky 2 23" xfId="347" xr:uid="{00000000-0005-0000-0000-000051010000}"/>
    <cellStyle name="čárky 2 23 2" xfId="348" xr:uid="{00000000-0005-0000-0000-000052010000}"/>
    <cellStyle name="čárky 2 23 2 2" xfId="349" xr:uid="{00000000-0005-0000-0000-000053010000}"/>
    <cellStyle name="čárky 2 23 3" xfId="350" xr:uid="{00000000-0005-0000-0000-000054010000}"/>
    <cellStyle name="čárky 2 24" xfId="351" xr:uid="{00000000-0005-0000-0000-000055010000}"/>
    <cellStyle name="čárky 2 24 2" xfId="352" xr:uid="{00000000-0005-0000-0000-000056010000}"/>
    <cellStyle name="čárky 2 24 2 2" xfId="353" xr:uid="{00000000-0005-0000-0000-000057010000}"/>
    <cellStyle name="čárky 2 24 3" xfId="354" xr:uid="{00000000-0005-0000-0000-000058010000}"/>
    <cellStyle name="čárky 2 25" xfId="355" xr:uid="{00000000-0005-0000-0000-000059010000}"/>
    <cellStyle name="čárky 2 25 2" xfId="356" xr:uid="{00000000-0005-0000-0000-00005A010000}"/>
    <cellStyle name="čárky 2 25 2 2" xfId="357" xr:uid="{00000000-0005-0000-0000-00005B010000}"/>
    <cellStyle name="čárky 2 25 3" xfId="358" xr:uid="{00000000-0005-0000-0000-00005C010000}"/>
    <cellStyle name="čárky 2 26" xfId="359" xr:uid="{00000000-0005-0000-0000-00005D010000}"/>
    <cellStyle name="čárky 2 26 2" xfId="360" xr:uid="{00000000-0005-0000-0000-00005E010000}"/>
    <cellStyle name="čárky 2 26 2 2" xfId="361" xr:uid="{00000000-0005-0000-0000-00005F010000}"/>
    <cellStyle name="čárky 2 26 3" xfId="362" xr:uid="{00000000-0005-0000-0000-000060010000}"/>
    <cellStyle name="čárky 2 27" xfId="363" xr:uid="{00000000-0005-0000-0000-000061010000}"/>
    <cellStyle name="čárky 2 27 2" xfId="364" xr:uid="{00000000-0005-0000-0000-000062010000}"/>
    <cellStyle name="čárky 2 27 2 2" xfId="365" xr:uid="{00000000-0005-0000-0000-000063010000}"/>
    <cellStyle name="čárky 2 27 3" xfId="366" xr:uid="{00000000-0005-0000-0000-000064010000}"/>
    <cellStyle name="čárky 2 28" xfId="367" xr:uid="{00000000-0005-0000-0000-000065010000}"/>
    <cellStyle name="čárky 2 28 2" xfId="368" xr:uid="{00000000-0005-0000-0000-000066010000}"/>
    <cellStyle name="čárky 2 28 2 2" xfId="369" xr:uid="{00000000-0005-0000-0000-000067010000}"/>
    <cellStyle name="čárky 2 28 3" xfId="370" xr:uid="{00000000-0005-0000-0000-000068010000}"/>
    <cellStyle name="čárky 2 29" xfId="371" xr:uid="{00000000-0005-0000-0000-000069010000}"/>
    <cellStyle name="čárky 2 29 2" xfId="372" xr:uid="{00000000-0005-0000-0000-00006A010000}"/>
    <cellStyle name="čárky 2 29 2 2" xfId="373" xr:uid="{00000000-0005-0000-0000-00006B010000}"/>
    <cellStyle name="čárky 2 29 3" xfId="374" xr:uid="{00000000-0005-0000-0000-00006C010000}"/>
    <cellStyle name="čárky 2 3" xfId="375" xr:uid="{00000000-0005-0000-0000-00006D010000}"/>
    <cellStyle name="čárky 2 3 2" xfId="376" xr:uid="{00000000-0005-0000-0000-00006E010000}"/>
    <cellStyle name="čárky 2 3 2 2" xfId="377" xr:uid="{00000000-0005-0000-0000-00006F010000}"/>
    <cellStyle name="čárky 2 3 3" xfId="378" xr:uid="{00000000-0005-0000-0000-000070010000}"/>
    <cellStyle name="čárky 2 30" xfId="379" xr:uid="{00000000-0005-0000-0000-000071010000}"/>
    <cellStyle name="čárky 2 30 2" xfId="380" xr:uid="{00000000-0005-0000-0000-000072010000}"/>
    <cellStyle name="čárky 2 30 2 2" xfId="381" xr:uid="{00000000-0005-0000-0000-000073010000}"/>
    <cellStyle name="čárky 2 30 3" xfId="382" xr:uid="{00000000-0005-0000-0000-000074010000}"/>
    <cellStyle name="čárky 2 31" xfId="383" xr:uid="{00000000-0005-0000-0000-000075010000}"/>
    <cellStyle name="čárky 2 31 2" xfId="384" xr:uid="{00000000-0005-0000-0000-000076010000}"/>
    <cellStyle name="čárky 2 31 2 2" xfId="385" xr:uid="{00000000-0005-0000-0000-000077010000}"/>
    <cellStyle name="čárky 2 31 3" xfId="386" xr:uid="{00000000-0005-0000-0000-000078010000}"/>
    <cellStyle name="čárky 2 32" xfId="387" xr:uid="{00000000-0005-0000-0000-000079010000}"/>
    <cellStyle name="čárky 2 32 2" xfId="388" xr:uid="{00000000-0005-0000-0000-00007A010000}"/>
    <cellStyle name="čárky 2 32 2 2" xfId="389" xr:uid="{00000000-0005-0000-0000-00007B010000}"/>
    <cellStyle name="čárky 2 32 3" xfId="390" xr:uid="{00000000-0005-0000-0000-00007C010000}"/>
    <cellStyle name="čárky 2 33" xfId="391" xr:uid="{00000000-0005-0000-0000-00007D010000}"/>
    <cellStyle name="čárky 2 33 2" xfId="392" xr:uid="{00000000-0005-0000-0000-00007E010000}"/>
    <cellStyle name="čárky 2 33 2 2" xfId="393" xr:uid="{00000000-0005-0000-0000-00007F010000}"/>
    <cellStyle name="čárky 2 33 3" xfId="394" xr:uid="{00000000-0005-0000-0000-000080010000}"/>
    <cellStyle name="čárky 2 34" xfId="395" xr:uid="{00000000-0005-0000-0000-000081010000}"/>
    <cellStyle name="čárky 2 34 2" xfId="396" xr:uid="{00000000-0005-0000-0000-000082010000}"/>
    <cellStyle name="čárky 2 34 2 2" xfId="397" xr:uid="{00000000-0005-0000-0000-000083010000}"/>
    <cellStyle name="čárky 2 34 3" xfId="398" xr:uid="{00000000-0005-0000-0000-000084010000}"/>
    <cellStyle name="čárky 2 35" xfId="399" xr:uid="{00000000-0005-0000-0000-000085010000}"/>
    <cellStyle name="čárky 2 35 2" xfId="400" xr:uid="{00000000-0005-0000-0000-000086010000}"/>
    <cellStyle name="čárky 2 35 2 2" xfId="401" xr:uid="{00000000-0005-0000-0000-000087010000}"/>
    <cellStyle name="čárky 2 35 3" xfId="402" xr:uid="{00000000-0005-0000-0000-000088010000}"/>
    <cellStyle name="čárky 2 36" xfId="403" xr:uid="{00000000-0005-0000-0000-000089010000}"/>
    <cellStyle name="čárky 2 36 2" xfId="404" xr:uid="{00000000-0005-0000-0000-00008A010000}"/>
    <cellStyle name="čárky 2 36 2 2" xfId="405" xr:uid="{00000000-0005-0000-0000-00008B010000}"/>
    <cellStyle name="čárky 2 36 3" xfId="406" xr:uid="{00000000-0005-0000-0000-00008C010000}"/>
    <cellStyle name="čárky 2 37" xfId="407" xr:uid="{00000000-0005-0000-0000-00008D010000}"/>
    <cellStyle name="čárky 2 37 2" xfId="408" xr:uid="{00000000-0005-0000-0000-00008E010000}"/>
    <cellStyle name="čárky 2 37 2 2" xfId="409" xr:uid="{00000000-0005-0000-0000-00008F010000}"/>
    <cellStyle name="čárky 2 37 3" xfId="410" xr:uid="{00000000-0005-0000-0000-000090010000}"/>
    <cellStyle name="čárky 2 38" xfId="411" xr:uid="{00000000-0005-0000-0000-000091010000}"/>
    <cellStyle name="čárky 2 38 2" xfId="412" xr:uid="{00000000-0005-0000-0000-000092010000}"/>
    <cellStyle name="čárky 2 38 2 2" xfId="413" xr:uid="{00000000-0005-0000-0000-000093010000}"/>
    <cellStyle name="čárky 2 38 3" xfId="414" xr:uid="{00000000-0005-0000-0000-000094010000}"/>
    <cellStyle name="čárky 2 39" xfId="415" xr:uid="{00000000-0005-0000-0000-000095010000}"/>
    <cellStyle name="čárky 2 39 2" xfId="416" xr:uid="{00000000-0005-0000-0000-000096010000}"/>
    <cellStyle name="čárky 2 39 2 2" xfId="417" xr:uid="{00000000-0005-0000-0000-000097010000}"/>
    <cellStyle name="čárky 2 39 3" xfId="418" xr:uid="{00000000-0005-0000-0000-000098010000}"/>
    <cellStyle name="čárky 2 4" xfId="419" xr:uid="{00000000-0005-0000-0000-000099010000}"/>
    <cellStyle name="čárky 2 4 2" xfId="420" xr:uid="{00000000-0005-0000-0000-00009A010000}"/>
    <cellStyle name="čárky 2 4 2 2" xfId="421" xr:uid="{00000000-0005-0000-0000-00009B010000}"/>
    <cellStyle name="čárky 2 4 3" xfId="422" xr:uid="{00000000-0005-0000-0000-00009C010000}"/>
    <cellStyle name="čárky 2 40" xfId="423" xr:uid="{00000000-0005-0000-0000-00009D010000}"/>
    <cellStyle name="čárky 2 40 2" xfId="424" xr:uid="{00000000-0005-0000-0000-00009E010000}"/>
    <cellStyle name="čárky 2 40 2 2" xfId="425" xr:uid="{00000000-0005-0000-0000-00009F010000}"/>
    <cellStyle name="čárky 2 40 3" xfId="426" xr:uid="{00000000-0005-0000-0000-0000A0010000}"/>
    <cellStyle name="čárky 2 41" xfId="427" xr:uid="{00000000-0005-0000-0000-0000A1010000}"/>
    <cellStyle name="čárky 2 41 2" xfId="428" xr:uid="{00000000-0005-0000-0000-0000A2010000}"/>
    <cellStyle name="čárky 2 41 2 2" xfId="429" xr:uid="{00000000-0005-0000-0000-0000A3010000}"/>
    <cellStyle name="čárky 2 41 3" xfId="430" xr:uid="{00000000-0005-0000-0000-0000A4010000}"/>
    <cellStyle name="čárky 2 42" xfId="431" xr:uid="{00000000-0005-0000-0000-0000A5010000}"/>
    <cellStyle name="čárky 2 42 2" xfId="432" xr:uid="{00000000-0005-0000-0000-0000A6010000}"/>
    <cellStyle name="čárky 2 42 2 2" xfId="433" xr:uid="{00000000-0005-0000-0000-0000A7010000}"/>
    <cellStyle name="čárky 2 42 3" xfId="434" xr:uid="{00000000-0005-0000-0000-0000A8010000}"/>
    <cellStyle name="čárky 2 43" xfId="435" xr:uid="{00000000-0005-0000-0000-0000A9010000}"/>
    <cellStyle name="čárky 2 43 2" xfId="436" xr:uid="{00000000-0005-0000-0000-0000AA010000}"/>
    <cellStyle name="čárky 2 44" xfId="437" xr:uid="{00000000-0005-0000-0000-0000AB010000}"/>
    <cellStyle name="čárky 2 44 2" xfId="438" xr:uid="{00000000-0005-0000-0000-0000AC010000}"/>
    <cellStyle name="čárky 2 45" xfId="439" xr:uid="{00000000-0005-0000-0000-0000AD010000}"/>
    <cellStyle name="čárky 2 5" xfId="440" xr:uid="{00000000-0005-0000-0000-0000AE010000}"/>
    <cellStyle name="čárky 2 5 2" xfId="441" xr:uid="{00000000-0005-0000-0000-0000AF010000}"/>
    <cellStyle name="čárky 2 5 2 2" xfId="442" xr:uid="{00000000-0005-0000-0000-0000B0010000}"/>
    <cellStyle name="čárky 2 5 3" xfId="443" xr:uid="{00000000-0005-0000-0000-0000B1010000}"/>
    <cellStyle name="čárky 2 6" xfId="444" xr:uid="{00000000-0005-0000-0000-0000B2010000}"/>
    <cellStyle name="čárky 2 6 2" xfId="445" xr:uid="{00000000-0005-0000-0000-0000B3010000}"/>
    <cellStyle name="čárky 2 6 2 2" xfId="446" xr:uid="{00000000-0005-0000-0000-0000B4010000}"/>
    <cellStyle name="čárky 2 6 3" xfId="447" xr:uid="{00000000-0005-0000-0000-0000B5010000}"/>
    <cellStyle name="čárky 2 7" xfId="448" xr:uid="{00000000-0005-0000-0000-0000B6010000}"/>
    <cellStyle name="čárky 2 7 2" xfId="449" xr:uid="{00000000-0005-0000-0000-0000B7010000}"/>
    <cellStyle name="čárky 2 7 2 2" xfId="450" xr:uid="{00000000-0005-0000-0000-0000B8010000}"/>
    <cellStyle name="čárky 2 7 3" xfId="451" xr:uid="{00000000-0005-0000-0000-0000B9010000}"/>
    <cellStyle name="čárky 2 8" xfId="452" xr:uid="{00000000-0005-0000-0000-0000BA010000}"/>
    <cellStyle name="čárky 2 8 2" xfId="453" xr:uid="{00000000-0005-0000-0000-0000BB010000}"/>
    <cellStyle name="čárky 2 8 2 2" xfId="454" xr:uid="{00000000-0005-0000-0000-0000BC010000}"/>
    <cellStyle name="čárky 2 8 3" xfId="455" xr:uid="{00000000-0005-0000-0000-0000BD010000}"/>
    <cellStyle name="čárky 2 9" xfId="456" xr:uid="{00000000-0005-0000-0000-0000BE010000}"/>
    <cellStyle name="čárky 2 9 2" xfId="457" xr:uid="{00000000-0005-0000-0000-0000BF010000}"/>
    <cellStyle name="čárky 2 9 2 2" xfId="458" xr:uid="{00000000-0005-0000-0000-0000C0010000}"/>
    <cellStyle name="čárky 2 9 3" xfId="459" xr:uid="{00000000-0005-0000-0000-0000C1010000}"/>
    <cellStyle name="číslo.00_" xfId="460" xr:uid="{00000000-0005-0000-0000-0000C2010000}"/>
    <cellStyle name="Dziesiętny [0]_laroux" xfId="461" xr:uid="{00000000-0005-0000-0000-0000C3010000}"/>
    <cellStyle name="Dziesiętny_laroux" xfId="462" xr:uid="{00000000-0005-0000-0000-0000C4010000}"/>
    <cellStyle name="Explanatory Text" xfId="463" xr:uid="{00000000-0005-0000-0000-0000C5010000}"/>
    <cellStyle name="Good" xfId="464" xr:uid="{00000000-0005-0000-0000-0000C6010000}"/>
    <cellStyle name="Heading 1" xfId="465" xr:uid="{00000000-0005-0000-0000-0000C7010000}"/>
    <cellStyle name="Heading 2" xfId="466" xr:uid="{00000000-0005-0000-0000-0000C8010000}"/>
    <cellStyle name="Heading 3" xfId="467" xr:uid="{00000000-0005-0000-0000-0000C9010000}"/>
    <cellStyle name="Heading 4" xfId="468" xr:uid="{00000000-0005-0000-0000-0000CA010000}"/>
    <cellStyle name="Hypertextový odkaz" xfId="1" builtinId="8"/>
    <cellStyle name="Hypertextový odkaz 2" xfId="469" xr:uid="{00000000-0005-0000-0000-0000CC010000}"/>
    <cellStyle name="Hypertextový odkaz 2 2" xfId="470" xr:uid="{00000000-0005-0000-0000-0000CD010000}"/>
    <cellStyle name="Hypertextový odkaz 2 3" xfId="471" xr:uid="{00000000-0005-0000-0000-0000CE010000}"/>
    <cellStyle name="Check Cell" xfId="472" xr:uid="{00000000-0005-0000-0000-0000CF010000}"/>
    <cellStyle name="Chybně 2" xfId="473" xr:uid="{00000000-0005-0000-0000-0000D0010000}"/>
    <cellStyle name="Chybně 3" xfId="474" xr:uid="{00000000-0005-0000-0000-0000D1010000}"/>
    <cellStyle name="Chybně 4" xfId="475" xr:uid="{00000000-0005-0000-0000-0000D2010000}"/>
    <cellStyle name="Input" xfId="476" xr:uid="{00000000-0005-0000-0000-0000D3010000}"/>
    <cellStyle name="Kontrolní buňka 2" xfId="477" xr:uid="{00000000-0005-0000-0000-0000D4010000}"/>
    <cellStyle name="Kontrolní buňka 3" xfId="478" xr:uid="{00000000-0005-0000-0000-0000D5010000}"/>
    <cellStyle name="Kontrolní buňka 4" xfId="479" xr:uid="{00000000-0005-0000-0000-0000D6010000}"/>
    <cellStyle name="lehký dolní okraj" xfId="480" xr:uid="{00000000-0005-0000-0000-0000D7010000}"/>
    <cellStyle name="Linked Cell" xfId="481" xr:uid="{00000000-0005-0000-0000-0000D8010000}"/>
    <cellStyle name="měny 10" xfId="482" xr:uid="{00000000-0005-0000-0000-0000D9010000}"/>
    <cellStyle name="měny 11" xfId="483" xr:uid="{00000000-0005-0000-0000-0000DA010000}"/>
    <cellStyle name="měny 12" xfId="484" xr:uid="{00000000-0005-0000-0000-0000DB010000}"/>
    <cellStyle name="měny 13" xfId="485" xr:uid="{00000000-0005-0000-0000-0000DC010000}"/>
    <cellStyle name="měny 2" xfId="486" xr:uid="{00000000-0005-0000-0000-0000DD010000}"/>
    <cellStyle name="měny 2 2" xfId="487" xr:uid="{00000000-0005-0000-0000-0000DE010000}"/>
    <cellStyle name="měny 2 2 2" xfId="488" xr:uid="{00000000-0005-0000-0000-0000DF010000}"/>
    <cellStyle name="měny 2 3" xfId="489" xr:uid="{00000000-0005-0000-0000-0000E0010000}"/>
    <cellStyle name="měny 3" xfId="490" xr:uid="{00000000-0005-0000-0000-0000E1010000}"/>
    <cellStyle name="měny 4" xfId="491" xr:uid="{00000000-0005-0000-0000-0000E2010000}"/>
    <cellStyle name="měny 5" xfId="492" xr:uid="{00000000-0005-0000-0000-0000E3010000}"/>
    <cellStyle name="měny 6" xfId="493" xr:uid="{00000000-0005-0000-0000-0000E4010000}"/>
    <cellStyle name="měny 7" xfId="494" xr:uid="{00000000-0005-0000-0000-0000E5010000}"/>
    <cellStyle name="měny 8" xfId="495" xr:uid="{00000000-0005-0000-0000-0000E6010000}"/>
    <cellStyle name="měny 9" xfId="496" xr:uid="{00000000-0005-0000-0000-0000E7010000}"/>
    <cellStyle name="nadpis" xfId="497" xr:uid="{00000000-0005-0000-0000-0000E8010000}"/>
    <cellStyle name="Nadpis 1 2" xfId="498" xr:uid="{00000000-0005-0000-0000-0000E9010000}"/>
    <cellStyle name="Nadpis 1 3" xfId="499" xr:uid="{00000000-0005-0000-0000-0000EA010000}"/>
    <cellStyle name="Nadpis 1 4" xfId="500" xr:uid="{00000000-0005-0000-0000-0000EB010000}"/>
    <cellStyle name="Nadpis 2 2" xfId="501" xr:uid="{00000000-0005-0000-0000-0000EC010000}"/>
    <cellStyle name="Nadpis 2 3" xfId="502" xr:uid="{00000000-0005-0000-0000-0000ED010000}"/>
    <cellStyle name="Nadpis 2 4" xfId="503" xr:uid="{00000000-0005-0000-0000-0000EE010000}"/>
    <cellStyle name="Nadpis 3 2" xfId="504" xr:uid="{00000000-0005-0000-0000-0000EF010000}"/>
    <cellStyle name="Nadpis 3 3" xfId="505" xr:uid="{00000000-0005-0000-0000-0000F0010000}"/>
    <cellStyle name="Nadpis 3 4" xfId="506" xr:uid="{00000000-0005-0000-0000-0000F1010000}"/>
    <cellStyle name="Nadpis 4 2" xfId="507" xr:uid="{00000000-0005-0000-0000-0000F2010000}"/>
    <cellStyle name="Nadpis 4 3" xfId="508" xr:uid="{00000000-0005-0000-0000-0000F3010000}"/>
    <cellStyle name="Nadpis 4 4" xfId="509" xr:uid="{00000000-0005-0000-0000-0000F4010000}"/>
    <cellStyle name="nadpis-12" xfId="510" xr:uid="{00000000-0005-0000-0000-0000F5010000}"/>
    <cellStyle name="nadpis-podtr." xfId="511" xr:uid="{00000000-0005-0000-0000-0000F6010000}"/>
    <cellStyle name="nadpis-podtr. 2" xfId="512" xr:uid="{00000000-0005-0000-0000-0000F7010000}"/>
    <cellStyle name="nadpis-podtr. 3" xfId="513" xr:uid="{00000000-0005-0000-0000-0000F8010000}"/>
    <cellStyle name="nadpis-podtr-12" xfId="514" xr:uid="{00000000-0005-0000-0000-0000F9010000}"/>
    <cellStyle name="nadpis-podtr-šik" xfId="515" xr:uid="{00000000-0005-0000-0000-0000FA010000}"/>
    <cellStyle name="Název 2" xfId="516" xr:uid="{00000000-0005-0000-0000-0000FB010000}"/>
    <cellStyle name="Název 3" xfId="517" xr:uid="{00000000-0005-0000-0000-0000FC010000}"/>
    <cellStyle name="Název 4" xfId="518" xr:uid="{00000000-0005-0000-0000-0000FD010000}"/>
    <cellStyle name="Neutral" xfId="519" xr:uid="{00000000-0005-0000-0000-0000FE010000}"/>
    <cellStyle name="Neutrální 2" xfId="520" xr:uid="{00000000-0005-0000-0000-0000FF010000}"/>
    <cellStyle name="Neutrální 3" xfId="521" xr:uid="{00000000-0005-0000-0000-000000020000}"/>
    <cellStyle name="Neutrální 4" xfId="522" xr:uid="{00000000-0005-0000-0000-000001020000}"/>
    <cellStyle name="Normal 2" xfId="523" xr:uid="{00000000-0005-0000-0000-000002020000}"/>
    <cellStyle name="Normal 3" xfId="524" xr:uid="{00000000-0005-0000-0000-000003020000}"/>
    <cellStyle name="Normal_Power Voltage Bill 08.06" xfId="525" xr:uid="{00000000-0005-0000-0000-000004020000}"/>
    <cellStyle name="Normální" xfId="0" builtinId="0" customBuiltin="1"/>
    <cellStyle name="normální 10" xfId="526" xr:uid="{00000000-0005-0000-0000-000006020000}"/>
    <cellStyle name="Normální 10 10" xfId="527" xr:uid="{00000000-0005-0000-0000-000007020000}"/>
    <cellStyle name="normální 10 2" xfId="528" xr:uid="{00000000-0005-0000-0000-000008020000}"/>
    <cellStyle name="normální 10 3" xfId="529" xr:uid="{00000000-0005-0000-0000-000009020000}"/>
    <cellStyle name="normální 10 4" xfId="530" xr:uid="{00000000-0005-0000-0000-00000A020000}"/>
    <cellStyle name="normální 10 5" xfId="531" xr:uid="{00000000-0005-0000-0000-00000B020000}"/>
    <cellStyle name="normální 10 6" xfId="532" xr:uid="{00000000-0005-0000-0000-00000C020000}"/>
    <cellStyle name="normální 10 7" xfId="533" xr:uid="{00000000-0005-0000-0000-00000D020000}"/>
    <cellStyle name="Normální 10 8" xfId="534" xr:uid="{00000000-0005-0000-0000-00000E020000}"/>
    <cellStyle name="Normální 10 9" xfId="535" xr:uid="{00000000-0005-0000-0000-00000F020000}"/>
    <cellStyle name="normální 11" xfId="536" xr:uid="{00000000-0005-0000-0000-000010020000}"/>
    <cellStyle name="normální 11 2" xfId="537" xr:uid="{00000000-0005-0000-0000-000011020000}"/>
    <cellStyle name="normální 11 3" xfId="538" xr:uid="{00000000-0005-0000-0000-000012020000}"/>
    <cellStyle name="normální 11 4" xfId="539" xr:uid="{00000000-0005-0000-0000-000013020000}"/>
    <cellStyle name="normální 11 5" xfId="540" xr:uid="{00000000-0005-0000-0000-000014020000}"/>
    <cellStyle name="normální 11 6" xfId="541" xr:uid="{00000000-0005-0000-0000-000015020000}"/>
    <cellStyle name="normální 11 7" xfId="542" xr:uid="{00000000-0005-0000-0000-000016020000}"/>
    <cellStyle name="normální 12" xfId="543" xr:uid="{00000000-0005-0000-0000-000017020000}"/>
    <cellStyle name="normální 12 2" xfId="544" xr:uid="{00000000-0005-0000-0000-000018020000}"/>
    <cellStyle name="normální 12 3" xfId="545" xr:uid="{00000000-0005-0000-0000-000019020000}"/>
    <cellStyle name="normální 12 4" xfId="546" xr:uid="{00000000-0005-0000-0000-00001A020000}"/>
    <cellStyle name="normální 12 5" xfId="547" xr:uid="{00000000-0005-0000-0000-00001B020000}"/>
    <cellStyle name="normální 12 6" xfId="548" xr:uid="{00000000-0005-0000-0000-00001C020000}"/>
    <cellStyle name="normální 12 7" xfId="549" xr:uid="{00000000-0005-0000-0000-00001D020000}"/>
    <cellStyle name="normální 12 8" xfId="550" xr:uid="{00000000-0005-0000-0000-00001E020000}"/>
    <cellStyle name="normální 13" xfId="551" xr:uid="{00000000-0005-0000-0000-00001F020000}"/>
    <cellStyle name="normální 13 2" xfId="552" xr:uid="{00000000-0005-0000-0000-000020020000}"/>
    <cellStyle name="normální 13 3" xfId="553" xr:uid="{00000000-0005-0000-0000-000021020000}"/>
    <cellStyle name="normální 13 4" xfId="554" xr:uid="{00000000-0005-0000-0000-000022020000}"/>
    <cellStyle name="normální 13 5" xfId="555" xr:uid="{00000000-0005-0000-0000-000023020000}"/>
    <cellStyle name="normální 13 6" xfId="556" xr:uid="{00000000-0005-0000-0000-000024020000}"/>
    <cellStyle name="normální 13 7" xfId="557" xr:uid="{00000000-0005-0000-0000-000025020000}"/>
    <cellStyle name="normální 14" xfId="558" xr:uid="{00000000-0005-0000-0000-000026020000}"/>
    <cellStyle name="normální 14 2" xfId="559" xr:uid="{00000000-0005-0000-0000-000027020000}"/>
    <cellStyle name="normální 14 3" xfId="560" xr:uid="{00000000-0005-0000-0000-000028020000}"/>
    <cellStyle name="normální 14 4" xfId="561" xr:uid="{00000000-0005-0000-0000-000029020000}"/>
    <cellStyle name="normální 14 5" xfId="562" xr:uid="{00000000-0005-0000-0000-00002A020000}"/>
    <cellStyle name="normální 14 6" xfId="563" xr:uid="{00000000-0005-0000-0000-00002B020000}"/>
    <cellStyle name="normální 14 7" xfId="564" xr:uid="{00000000-0005-0000-0000-00002C020000}"/>
    <cellStyle name="normální 15" xfId="565" xr:uid="{00000000-0005-0000-0000-00002D020000}"/>
    <cellStyle name="normální 16" xfId="566" xr:uid="{00000000-0005-0000-0000-00002E020000}"/>
    <cellStyle name="normální 16 2" xfId="567" xr:uid="{00000000-0005-0000-0000-00002F020000}"/>
    <cellStyle name="normální 17" xfId="568" xr:uid="{00000000-0005-0000-0000-000030020000}"/>
    <cellStyle name="normální 17 2" xfId="569" xr:uid="{00000000-0005-0000-0000-000031020000}"/>
    <cellStyle name="normální 18" xfId="570" xr:uid="{00000000-0005-0000-0000-000032020000}"/>
    <cellStyle name="normální 18 2" xfId="571" xr:uid="{00000000-0005-0000-0000-000033020000}"/>
    <cellStyle name="normální 19" xfId="572" xr:uid="{00000000-0005-0000-0000-000034020000}"/>
    <cellStyle name="normální 2" xfId="4" xr:uid="{00000000-0005-0000-0000-000035020000}"/>
    <cellStyle name="Normální 2 10" xfId="573" xr:uid="{00000000-0005-0000-0000-000036020000}"/>
    <cellStyle name="normální 2 11" xfId="574" xr:uid="{00000000-0005-0000-0000-000037020000}"/>
    <cellStyle name="normální 2 2" xfId="575" xr:uid="{00000000-0005-0000-0000-000038020000}"/>
    <cellStyle name="normální 2 2 2" xfId="576" xr:uid="{00000000-0005-0000-0000-000039020000}"/>
    <cellStyle name="normální 2 2 2 2" xfId="577" xr:uid="{00000000-0005-0000-0000-00003A020000}"/>
    <cellStyle name="normální 2 2 2 3" xfId="578" xr:uid="{00000000-0005-0000-0000-00003B020000}"/>
    <cellStyle name="normální 2 2 2 3 2" xfId="579" xr:uid="{00000000-0005-0000-0000-00003C020000}"/>
    <cellStyle name="normální 2 2 2 4" xfId="580" xr:uid="{00000000-0005-0000-0000-00003D020000}"/>
    <cellStyle name="normální 2 2 3" xfId="581" xr:uid="{00000000-0005-0000-0000-00003E020000}"/>
    <cellStyle name="normální 2 2 3 2" xfId="582" xr:uid="{00000000-0005-0000-0000-00003F020000}"/>
    <cellStyle name="normální 2 2 3 3" xfId="583" xr:uid="{00000000-0005-0000-0000-000040020000}"/>
    <cellStyle name="normální 2 2 3 3 2" xfId="584" xr:uid="{00000000-0005-0000-0000-000041020000}"/>
    <cellStyle name="normální 2 2 3 4" xfId="585" xr:uid="{00000000-0005-0000-0000-000042020000}"/>
    <cellStyle name="normální 2 2 4" xfId="586" xr:uid="{00000000-0005-0000-0000-000043020000}"/>
    <cellStyle name="normální 2 2 4 2" xfId="587" xr:uid="{00000000-0005-0000-0000-000044020000}"/>
    <cellStyle name="normální 2 2 4 3" xfId="588" xr:uid="{00000000-0005-0000-0000-000045020000}"/>
    <cellStyle name="normální 2 2 4 3 2" xfId="589" xr:uid="{00000000-0005-0000-0000-000046020000}"/>
    <cellStyle name="normální 2 2 4 4" xfId="590" xr:uid="{00000000-0005-0000-0000-000047020000}"/>
    <cellStyle name="normální 2 2 5" xfId="591" xr:uid="{00000000-0005-0000-0000-000048020000}"/>
    <cellStyle name="normální 2 2 5 2" xfId="592" xr:uid="{00000000-0005-0000-0000-000049020000}"/>
    <cellStyle name="normální 2 2 5 3" xfId="593" xr:uid="{00000000-0005-0000-0000-00004A020000}"/>
    <cellStyle name="normální 2 2 5 3 2" xfId="594" xr:uid="{00000000-0005-0000-0000-00004B020000}"/>
    <cellStyle name="normální 2 2 5 4" xfId="595" xr:uid="{00000000-0005-0000-0000-00004C020000}"/>
    <cellStyle name="normální 2 2 6" xfId="596" xr:uid="{00000000-0005-0000-0000-00004D020000}"/>
    <cellStyle name="normální 2 2 7" xfId="597" xr:uid="{00000000-0005-0000-0000-00004E020000}"/>
    <cellStyle name="normální 2 3" xfId="598" xr:uid="{00000000-0005-0000-0000-00004F020000}"/>
    <cellStyle name="normální 2 4" xfId="599" xr:uid="{00000000-0005-0000-0000-000050020000}"/>
    <cellStyle name="normální 2 5" xfId="600" xr:uid="{00000000-0005-0000-0000-000051020000}"/>
    <cellStyle name="normální 2 6" xfId="601" xr:uid="{00000000-0005-0000-0000-000052020000}"/>
    <cellStyle name="Normální 2 7" xfId="602" xr:uid="{00000000-0005-0000-0000-000053020000}"/>
    <cellStyle name="Normální 2 8" xfId="603" xr:uid="{00000000-0005-0000-0000-000054020000}"/>
    <cellStyle name="Normální 2 9" xfId="604" xr:uid="{00000000-0005-0000-0000-000055020000}"/>
    <cellStyle name="normální 2_004_Vykaz_vymer_ZTI" xfId="605" xr:uid="{00000000-0005-0000-0000-000056020000}"/>
    <cellStyle name="normální 20" xfId="606" xr:uid="{00000000-0005-0000-0000-000057020000}"/>
    <cellStyle name="normální 21" xfId="607" xr:uid="{00000000-0005-0000-0000-000058020000}"/>
    <cellStyle name="normální 22" xfId="608" xr:uid="{00000000-0005-0000-0000-000059020000}"/>
    <cellStyle name="normální 23" xfId="609" xr:uid="{00000000-0005-0000-0000-00005A020000}"/>
    <cellStyle name="normální 23 2" xfId="610" xr:uid="{00000000-0005-0000-0000-00005B020000}"/>
    <cellStyle name="normální 24" xfId="611" xr:uid="{00000000-0005-0000-0000-00005C020000}"/>
    <cellStyle name="normální 25" xfId="612" xr:uid="{00000000-0005-0000-0000-00005D020000}"/>
    <cellStyle name="normální 26" xfId="613" xr:uid="{00000000-0005-0000-0000-00005E020000}"/>
    <cellStyle name="normální 27" xfId="614" xr:uid="{00000000-0005-0000-0000-00005F020000}"/>
    <cellStyle name="Normální 28" xfId="615" xr:uid="{00000000-0005-0000-0000-000060020000}"/>
    <cellStyle name="Normální 29" xfId="616" xr:uid="{00000000-0005-0000-0000-000061020000}"/>
    <cellStyle name="normální 3" xfId="3" xr:uid="{00000000-0005-0000-0000-000062020000}"/>
    <cellStyle name="normální 3 2" xfId="617" xr:uid="{00000000-0005-0000-0000-000063020000}"/>
    <cellStyle name="normální 3 2 2" xfId="618" xr:uid="{00000000-0005-0000-0000-000064020000}"/>
    <cellStyle name="normální 3 3" xfId="619" xr:uid="{00000000-0005-0000-0000-000065020000}"/>
    <cellStyle name="normální 3 4" xfId="620" xr:uid="{00000000-0005-0000-0000-000066020000}"/>
    <cellStyle name="normální 3 5" xfId="621" xr:uid="{00000000-0005-0000-0000-000067020000}"/>
    <cellStyle name="normální 3 6" xfId="622" xr:uid="{00000000-0005-0000-0000-000068020000}"/>
    <cellStyle name="normální 3 7" xfId="623" xr:uid="{00000000-0005-0000-0000-000069020000}"/>
    <cellStyle name="normální 3_01-DSP-10.20.30-001-MAR-vv" xfId="624" xr:uid="{00000000-0005-0000-0000-00006A020000}"/>
    <cellStyle name="Normální 30" xfId="625" xr:uid="{00000000-0005-0000-0000-00006B020000}"/>
    <cellStyle name="Normální 31" xfId="626" xr:uid="{00000000-0005-0000-0000-00006C020000}"/>
    <cellStyle name="normální 32" xfId="627" xr:uid="{00000000-0005-0000-0000-00006D020000}"/>
    <cellStyle name="normální 33" xfId="2" xr:uid="{00000000-0005-0000-0000-00006E020000}"/>
    <cellStyle name="normální 4" xfId="8" xr:uid="{00000000-0005-0000-0000-00006F020000}"/>
    <cellStyle name="normální 4 2" xfId="628" xr:uid="{00000000-0005-0000-0000-000070020000}"/>
    <cellStyle name="normální 4 3" xfId="629" xr:uid="{00000000-0005-0000-0000-000071020000}"/>
    <cellStyle name="normální 4 4" xfId="630" xr:uid="{00000000-0005-0000-0000-000072020000}"/>
    <cellStyle name="normální 4 5" xfId="631" xr:uid="{00000000-0005-0000-0000-000073020000}"/>
    <cellStyle name="normální 4 6" xfId="632" xr:uid="{00000000-0005-0000-0000-000074020000}"/>
    <cellStyle name="normální 4 7" xfId="633" xr:uid="{00000000-0005-0000-0000-000075020000}"/>
    <cellStyle name="normální 49" xfId="634" xr:uid="{00000000-0005-0000-0000-000076020000}"/>
    <cellStyle name="normální 5" xfId="5" xr:uid="{00000000-0005-0000-0000-000077020000}"/>
    <cellStyle name="normální 5 2" xfId="635" xr:uid="{00000000-0005-0000-0000-000078020000}"/>
    <cellStyle name="normální 5 3" xfId="636" xr:uid="{00000000-0005-0000-0000-000079020000}"/>
    <cellStyle name="normální 5 4" xfId="637" xr:uid="{00000000-0005-0000-0000-00007A020000}"/>
    <cellStyle name="normální 5 5" xfId="638" xr:uid="{00000000-0005-0000-0000-00007B020000}"/>
    <cellStyle name="normální 5 6" xfId="639" xr:uid="{00000000-0005-0000-0000-00007C020000}"/>
    <cellStyle name="normální 5 7" xfId="640" xr:uid="{00000000-0005-0000-0000-00007D020000}"/>
    <cellStyle name="normální 6" xfId="641" xr:uid="{00000000-0005-0000-0000-00007E020000}"/>
    <cellStyle name="normální 6 2" xfId="642" xr:uid="{00000000-0005-0000-0000-00007F020000}"/>
    <cellStyle name="normální 6 3" xfId="643" xr:uid="{00000000-0005-0000-0000-000080020000}"/>
    <cellStyle name="normální 6 4" xfId="644" xr:uid="{00000000-0005-0000-0000-000081020000}"/>
    <cellStyle name="normální 6 5" xfId="645" xr:uid="{00000000-0005-0000-0000-000082020000}"/>
    <cellStyle name="normální 6 6" xfId="646" xr:uid="{00000000-0005-0000-0000-000083020000}"/>
    <cellStyle name="normální 6 7" xfId="647" xr:uid="{00000000-0005-0000-0000-000084020000}"/>
    <cellStyle name="normální 6 8" xfId="648" xr:uid="{00000000-0005-0000-0000-000085020000}"/>
    <cellStyle name="normální 6 8 2" xfId="649" xr:uid="{00000000-0005-0000-0000-000086020000}"/>
    <cellStyle name="Normální 60" xfId="650" xr:uid="{00000000-0005-0000-0000-000087020000}"/>
    <cellStyle name="Normální 62" xfId="651" xr:uid="{00000000-0005-0000-0000-000088020000}"/>
    <cellStyle name="Normální 63" xfId="9" xr:uid="{00000000-0005-0000-0000-000089020000}"/>
    <cellStyle name="normální 7" xfId="652" xr:uid="{00000000-0005-0000-0000-00008A020000}"/>
    <cellStyle name="normální 7 2" xfId="653" xr:uid="{00000000-0005-0000-0000-00008B020000}"/>
    <cellStyle name="normální 7 3" xfId="654" xr:uid="{00000000-0005-0000-0000-00008C020000}"/>
    <cellStyle name="normální 7 4" xfId="655" xr:uid="{00000000-0005-0000-0000-00008D020000}"/>
    <cellStyle name="normální 7 5" xfId="656" xr:uid="{00000000-0005-0000-0000-00008E020000}"/>
    <cellStyle name="normální 7 6" xfId="657" xr:uid="{00000000-0005-0000-0000-00008F020000}"/>
    <cellStyle name="normální 7 7" xfId="658" xr:uid="{00000000-0005-0000-0000-000090020000}"/>
    <cellStyle name="normální 8" xfId="659" xr:uid="{00000000-0005-0000-0000-000091020000}"/>
    <cellStyle name="normální 8 2" xfId="660" xr:uid="{00000000-0005-0000-0000-000092020000}"/>
    <cellStyle name="normální 8 3" xfId="661" xr:uid="{00000000-0005-0000-0000-000093020000}"/>
    <cellStyle name="normální 8 4" xfId="662" xr:uid="{00000000-0005-0000-0000-000094020000}"/>
    <cellStyle name="normální 8 5" xfId="663" xr:uid="{00000000-0005-0000-0000-000095020000}"/>
    <cellStyle name="normální 8 6" xfId="664" xr:uid="{00000000-0005-0000-0000-000096020000}"/>
    <cellStyle name="normální 8 7" xfId="665" xr:uid="{00000000-0005-0000-0000-000097020000}"/>
    <cellStyle name="normální 9" xfId="666" xr:uid="{00000000-0005-0000-0000-000098020000}"/>
    <cellStyle name="normální 9 2" xfId="667" xr:uid="{00000000-0005-0000-0000-000099020000}"/>
    <cellStyle name="normální 9 3" xfId="668" xr:uid="{00000000-0005-0000-0000-00009A020000}"/>
    <cellStyle name="normální 9 4" xfId="669" xr:uid="{00000000-0005-0000-0000-00009B020000}"/>
    <cellStyle name="normální 9 5" xfId="670" xr:uid="{00000000-0005-0000-0000-00009C020000}"/>
    <cellStyle name="normální 9 6" xfId="671" xr:uid="{00000000-0005-0000-0000-00009D020000}"/>
    <cellStyle name="normální 9 7" xfId="672" xr:uid="{00000000-0005-0000-0000-00009E020000}"/>
    <cellStyle name="normální_komunikace a terénní úpravy" xfId="6" xr:uid="{00000000-0005-0000-0000-00009F020000}"/>
    <cellStyle name="normální_slaboproud" xfId="7" xr:uid="{00000000-0005-0000-0000-0000A0020000}"/>
    <cellStyle name="Normalny_laroux" xfId="673" xr:uid="{00000000-0005-0000-0000-0000A1020000}"/>
    <cellStyle name="Note" xfId="674" xr:uid="{00000000-0005-0000-0000-0000A2020000}"/>
    <cellStyle name="Output" xfId="675" xr:uid="{00000000-0005-0000-0000-0000A3020000}"/>
    <cellStyle name="Poznámka 2" xfId="676" xr:uid="{00000000-0005-0000-0000-0000A4020000}"/>
    <cellStyle name="Poznámka 2 2" xfId="677" xr:uid="{00000000-0005-0000-0000-0000A5020000}"/>
    <cellStyle name="Poznámka 2 2 2" xfId="678" xr:uid="{00000000-0005-0000-0000-0000A6020000}"/>
    <cellStyle name="Poznámka 2 2_Xl0000028" xfId="679" xr:uid="{00000000-0005-0000-0000-0000A7020000}"/>
    <cellStyle name="Poznámka 2 3" xfId="680" xr:uid="{00000000-0005-0000-0000-0000A8020000}"/>
    <cellStyle name="Poznámka 2_Xl0000028" xfId="681" xr:uid="{00000000-0005-0000-0000-0000A9020000}"/>
    <cellStyle name="Poznámka 3" xfId="682" xr:uid="{00000000-0005-0000-0000-0000AA020000}"/>
    <cellStyle name="Poznámka 3 2" xfId="683" xr:uid="{00000000-0005-0000-0000-0000AB020000}"/>
    <cellStyle name="Poznámka 3 2 2" xfId="684" xr:uid="{00000000-0005-0000-0000-0000AC020000}"/>
    <cellStyle name="Poznámka 3 2_Xl0000028" xfId="685" xr:uid="{00000000-0005-0000-0000-0000AD020000}"/>
    <cellStyle name="Poznámka 3 3" xfId="686" xr:uid="{00000000-0005-0000-0000-0000AE020000}"/>
    <cellStyle name="Poznámka 3_Xl0000028" xfId="687" xr:uid="{00000000-0005-0000-0000-0000AF020000}"/>
    <cellStyle name="Poznámka 4" xfId="688" xr:uid="{00000000-0005-0000-0000-0000B0020000}"/>
    <cellStyle name="Poznámka 4 2" xfId="689" xr:uid="{00000000-0005-0000-0000-0000B1020000}"/>
    <cellStyle name="Poznámka 4 2 2" xfId="690" xr:uid="{00000000-0005-0000-0000-0000B2020000}"/>
    <cellStyle name="Poznámka 4 2_Xl0000028" xfId="691" xr:uid="{00000000-0005-0000-0000-0000B3020000}"/>
    <cellStyle name="Poznámka 4 3" xfId="692" xr:uid="{00000000-0005-0000-0000-0000B4020000}"/>
    <cellStyle name="Poznámka 4_Xl0000028" xfId="693" xr:uid="{00000000-0005-0000-0000-0000B5020000}"/>
    <cellStyle name="Propojená buňka 2" xfId="694" xr:uid="{00000000-0005-0000-0000-0000B6020000}"/>
    <cellStyle name="Propojená buňka 3" xfId="695" xr:uid="{00000000-0005-0000-0000-0000B7020000}"/>
    <cellStyle name="Propojená buňka 4" xfId="696" xr:uid="{00000000-0005-0000-0000-0000B8020000}"/>
    <cellStyle name="R_text" xfId="697" xr:uid="{00000000-0005-0000-0000-0000B9020000}"/>
    <cellStyle name="R_text_Xl0000028" xfId="698" xr:uid="{00000000-0005-0000-0000-0000BA020000}"/>
    <cellStyle name="Specifikace" xfId="699" xr:uid="{00000000-0005-0000-0000-0000BB020000}"/>
    <cellStyle name="Specifikace 10" xfId="700" xr:uid="{00000000-0005-0000-0000-0000BC020000}"/>
    <cellStyle name="Specifikace 11" xfId="701" xr:uid="{00000000-0005-0000-0000-0000BD020000}"/>
    <cellStyle name="Specifikace 2" xfId="702" xr:uid="{00000000-0005-0000-0000-0000BE020000}"/>
    <cellStyle name="Specifikace 2 2" xfId="703" xr:uid="{00000000-0005-0000-0000-0000BF020000}"/>
    <cellStyle name="Specifikace 2 3" xfId="704" xr:uid="{00000000-0005-0000-0000-0000C0020000}"/>
    <cellStyle name="Specifikace 2_01-DSP-10.20.30-001-MAR-vv" xfId="705" xr:uid="{00000000-0005-0000-0000-0000C1020000}"/>
    <cellStyle name="Specifikace 3" xfId="706" xr:uid="{00000000-0005-0000-0000-0000C2020000}"/>
    <cellStyle name="Specifikace 3 2" xfId="707" xr:uid="{00000000-0005-0000-0000-0000C3020000}"/>
    <cellStyle name="Specifikace 3_01-DSP-10.20.30-001-MAR-vv" xfId="708" xr:uid="{00000000-0005-0000-0000-0000C4020000}"/>
    <cellStyle name="Specifikace 4" xfId="709" xr:uid="{00000000-0005-0000-0000-0000C5020000}"/>
    <cellStyle name="Specifikace 5" xfId="710" xr:uid="{00000000-0005-0000-0000-0000C6020000}"/>
    <cellStyle name="Specifikace 6" xfId="711" xr:uid="{00000000-0005-0000-0000-0000C7020000}"/>
    <cellStyle name="Specifikace 7" xfId="712" xr:uid="{00000000-0005-0000-0000-0000C8020000}"/>
    <cellStyle name="Specifikace 8" xfId="713" xr:uid="{00000000-0005-0000-0000-0000C9020000}"/>
    <cellStyle name="Specifikace 9" xfId="714" xr:uid="{00000000-0005-0000-0000-0000CA020000}"/>
    <cellStyle name="Specifikace_004_Vykaz_vymer_ZTI" xfId="715" xr:uid="{00000000-0005-0000-0000-0000CB020000}"/>
    <cellStyle name="Správně 2" xfId="716" xr:uid="{00000000-0005-0000-0000-0000CC020000}"/>
    <cellStyle name="Správně 3" xfId="717" xr:uid="{00000000-0005-0000-0000-0000CD020000}"/>
    <cellStyle name="Správně 4" xfId="718" xr:uid="{00000000-0005-0000-0000-0000CE020000}"/>
    <cellStyle name="Standard_aktuell" xfId="719" xr:uid="{00000000-0005-0000-0000-0000CF020000}"/>
    <cellStyle name="standardní-Courier12" xfId="720" xr:uid="{00000000-0005-0000-0000-0000D0020000}"/>
    <cellStyle name="standardní-podtržený" xfId="721" xr:uid="{00000000-0005-0000-0000-0000D1020000}"/>
    <cellStyle name="standardní-podtržený-šikmý" xfId="722" xr:uid="{00000000-0005-0000-0000-0000D2020000}"/>
    <cellStyle name="standardní-tučně" xfId="723" xr:uid="{00000000-0005-0000-0000-0000D3020000}"/>
    <cellStyle name="standard-podtr" xfId="724" xr:uid="{00000000-0005-0000-0000-0000D4020000}"/>
    <cellStyle name="standard-podtr/tučně" xfId="725" xr:uid="{00000000-0005-0000-0000-0000D5020000}"/>
    <cellStyle name="Styl 1" xfId="726" xr:uid="{00000000-0005-0000-0000-0000D6020000}"/>
    <cellStyle name="Styl 1 2" xfId="727" xr:uid="{00000000-0005-0000-0000-0000D7020000}"/>
    <cellStyle name="Styl 1 3" xfId="728" xr:uid="{00000000-0005-0000-0000-0000D8020000}"/>
    <cellStyle name="Styl 1 4" xfId="729" xr:uid="{00000000-0005-0000-0000-0000D9020000}"/>
    <cellStyle name="Styl 1 5" xfId="730" xr:uid="{00000000-0005-0000-0000-0000DA020000}"/>
    <cellStyle name="Styl 1_01-DSP-10.20.30-001-MAR-vv" xfId="731" xr:uid="{00000000-0005-0000-0000-0000DB020000}"/>
    <cellStyle name="Styl 2" xfId="732" xr:uid="{00000000-0005-0000-0000-0000DC020000}"/>
    <cellStyle name="text" xfId="733" xr:uid="{00000000-0005-0000-0000-0000DD020000}"/>
    <cellStyle name="Text upozornění 2" xfId="734" xr:uid="{00000000-0005-0000-0000-0000DE020000}"/>
    <cellStyle name="Text upozornění 3" xfId="735" xr:uid="{00000000-0005-0000-0000-0000DF020000}"/>
    <cellStyle name="Text upozornění 4" xfId="736" xr:uid="{00000000-0005-0000-0000-0000E0020000}"/>
    <cellStyle name="Title" xfId="737" xr:uid="{00000000-0005-0000-0000-0000E1020000}"/>
    <cellStyle name="Total" xfId="738" xr:uid="{00000000-0005-0000-0000-0000E2020000}"/>
    <cellStyle name="Vstup 2" xfId="739" xr:uid="{00000000-0005-0000-0000-0000E3020000}"/>
    <cellStyle name="Vstup 3" xfId="740" xr:uid="{00000000-0005-0000-0000-0000E4020000}"/>
    <cellStyle name="Vstup 4" xfId="741" xr:uid="{00000000-0005-0000-0000-0000E5020000}"/>
    <cellStyle name="Výpočet 2" xfId="742" xr:uid="{00000000-0005-0000-0000-0000E6020000}"/>
    <cellStyle name="Výpočet 3" xfId="743" xr:uid="{00000000-0005-0000-0000-0000E7020000}"/>
    <cellStyle name="Výpočet 4" xfId="744" xr:uid="{00000000-0005-0000-0000-0000E8020000}"/>
    <cellStyle name="Výstup 2" xfId="745" xr:uid="{00000000-0005-0000-0000-0000E9020000}"/>
    <cellStyle name="Výstup 3" xfId="746" xr:uid="{00000000-0005-0000-0000-0000EA020000}"/>
    <cellStyle name="Výstup 4" xfId="747" xr:uid="{00000000-0005-0000-0000-0000EB020000}"/>
    <cellStyle name="Vysvětlující text 2" xfId="748" xr:uid="{00000000-0005-0000-0000-0000EC020000}"/>
    <cellStyle name="Vysvětlující text 3" xfId="749" xr:uid="{00000000-0005-0000-0000-0000ED020000}"/>
    <cellStyle name="Vysvětlující text 4" xfId="750" xr:uid="{00000000-0005-0000-0000-0000EE020000}"/>
    <cellStyle name="Walutowy [0]_laroux" xfId="751" xr:uid="{00000000-0005-0000-0000-0000EF020000}"/>
    <cellStyle name="Walutowy_laroux" xfId="752" xr:uid="{00000000-0005-0000-0000-0000F0020000}"/>
    <cellStyle name="Warning Text" xfId="753" xr:uid="{00000000-0005-0000-0000-0000F1020000}"/>
    <cellStyle name="Zvýraznění 1 2" xfId="754" xr:uid="{00000000-0005-0000-0000-0000F2020000}"/>
    <cellStyle name="Zvýraznění 1 3" xfId="755" xr:uid="{00000000-0005-0000-0000-0000F3020000}"/>
    <cellStyle name="Zvýraznění 1 4" xfId="756" xr:uid="{00000000-0005-0000-0000-0000F4020000}"/>
    <cellStyle name="Zvýraznění 2 2" xfId="757" xr:uid="{00000000-0005-0000-0000-0000F5020000}"/>
    <cellStyle name="Zvýraznění 2 3" xfId="758" xr:uid="{00000000-0005-0000-0000-0000F6020000}"/>
    <cellStyle name="Zvýraznění 2 4" xfId="759" xr:uid="{00000000-0005-0000-0000-0000F7020000}"/>
    <cellStyle name="Zvýraznění 3 2" xfId="760" xr:uid="{00000000-0005-0000-0000-0000F8020000}"/>
    <cellStyle name="Zvýraznění 3 3" xfId="761" xr:uid="{00000000-0005-0000-0000-0000F9020000}"/>
    <cellStyle name="Zvýraznění 3 4" xfId="762" xr:uid="{00000000-0005-0000-0000-0000FA020000}"/>
    <cellStyle name="Zvýraznění 4 2" xfId="763" xr:uid="{00000000-0005-0000-0000-0000FB020000}"/>
    <cellStyle name="Zvýraznění 4 3" xfId="764" xr:uid="{00000000-0005-0000-0000-0000FC020000}"/>
    <cellStyle name="Zvýraznění 4 4" xfId="765" xr:uid="{00000000-0005-0000-0000-0000FD020000}"/>
    <cellStyle name="Zvýraznění 5 2" xfId="766" xr:uid="{00000000-0005-0000-0000-0000FE020000}"/>
    <cellStyle name="Zvýraznění 5 3" xfId="767" xr:uid="{00000000-0005-0000-0000-0000FF020000}"/>
    <cellStyle name="Zvýraznění 5 4" xfId="768" xr:uid="{00000000-0005-0000-0000-000000030000}"/>
    <cellStyle name="Zvýraznění 6 2" xfId="769" xr:uid="{00000000-0005-0000-0000-000001030000}"/>
    <cellStyle name="Zvýraznění 6 3" xfId="770" xr:uid="{00000000-0005-0000-0000-000002030000}"/>
    <cellStyle name="Zvýraznění 6 4" xfId="771" xr:uid="{00000000-0005-0000-0000-00000303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tavitel/Templates/Rozpocty/Sablon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PRGV2\Projects\Stavba\KROSplusData\Zak&#225;zky\2011\Kos\OC%20&#352;estka\_Akce\3130_Jedli&#269;k&#367;v%20&#250;stav\V&#253;stupy_2\RO_Dostavba%20Jedli&#269;kova%20&#250;stavu%20a%20&#353;kol%20-%20II.etap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tavba/Kros/KrosData/Zak&#225;zky/2022/BDA%20Z&#225;b&#345;eh/Nov&#233;%2027-06-2022/Profese/VZT-2022-05-10%20specifikace%20ce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ul"/>
      <sheetName val="Rekapitulace "/>
      <sheetName val="Statická část"/>
      <sheetName val="stavebni C-D"/>
      <sheetName val="Stavební F"/>
      <sheetName val="venkovní rampa"/>
      <sheetName val="pěší komunikace"/>
      <sheetName val="ZTI_C"/>
      <sheetName val="ZTI_D"/>
      <sheetName val="ÚT-C"/>
      <sheetName val="ÚT-D"/>
      <sheetName val="silnoproud"/>
      <sheetName val="slaboproud"/>
      <sheetName val="VZT"/>
      <sheetName val="MaR"/>
    </sheetNames>
    <sheetDataSet>
      <sheetData sheetId="0" refreshError="1"/>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row r="44">
          <cell r="C44" t="str">
            <v>EGT347F101</v>
          </cell>
        </row>
        <row r="45">
          <cell r="C45" t="str">
            <v>0368839000</v>
          </cell>
        </row>
        <row r="46">
          <cell r="C46" t="str">
            <v>EGT311F101</v>
          </cell>
        </row>
        <row r="47">
          <cell r="C47" t="str">
            <v>TFL201F601</v>
          </cell>
        </row>
        <row r="48">
          <cell r="C48" t="str">
            <v>KS300 /1C2F001</v>
          </cell>
        </row>
        <row r="49">
          <cell r="C49" t="str">
            <v>KS600C2F001</v>
          </cell>
        </row>
        <row r="50">
          <cell r="C50" t="str">
            <v>HSC120F001</v>
          </cell>
        </row>
        <row r="51">
          <cell r="C51" t="str">
            <v>0362225001</v>
          </cell>
        </row>
        <row r="52">
          <cell r="C52" t="str">
            <v>BXN015F210</v>
          </cell>
        </row>
        <row r="53">
          <cell r="C53" t="str">
            <v>AVM114SF132</v>
          </cell>
        </row>
        <row r="54">
          <cell r="C54" t="str">
            <v>0370560016</v>
          </cell>
        </row>
        <row r="55">
          <cell r="C55" t="str">
            <v>ASF122F120</v>
          </cell>
        </row>
        <row r="57">
          <cell r="C57" t="str">
            <v>EGT347F101</v>
          </cell>
        </row>
        <row r="58">
          <cell r="C58" t="str">
            <v>0368839000</v>
          </cell>
        </row>
        <row r="59">
          <cell r="C59" t="str">
            <v>EGT311F101</v>
          </cell>
        </row>
        <row r="60">
          <cell r="C60" t="str">
            <v>TFL201F601</v>
          </cell>
        </row>
        <row r="61">
          <cell r="C61" t="str">
            <v>KS300 /1C2F001</v>
          </cell>
        </row>
        <row r="62">
          <cell r="C62" t="str">
            <v>KS600C2F001</v>
          </cell>
        </row>
        <row r="63">
          <cell r="C63" t="str">
            <v>BXN020F200</v>
          </cell>
        </row>
        <row r="64">
          <cell r="C64" t="str">
            <v>AVM114SF132</v>
          </cell>
        </row>
        <row r="65">
          <cell r="C65" t="str">
            <v>0370560016</v>
          </cell>
        </row>
        <row r="66">
          <cell r="C66" t="str">
            <v>ASF122F120</v>
          </cell>
        </row>
        <row r="69">
          <cell r="C69" t="str">
            <v>EGT301F101</v>
          </cell>
        </row>
        <row r="70">
          <cell r="C70" t="str">
            <v>0370560011</v>
          </cell>
        </row>
        <row r="72">
          <cell r="C72" t="str">
            <v>EGT301F101</v>
          </cell>
        </row>
        <row r="73">
          <cell r="C73" t="str">
            <v>0370560011</v>
          </cell>
        </row>
        <row r="75">
          <cell r="C75" t="str">
            <v>ASM114SF132</v>
          </cell>
        </row>
        <row r="78">
          <cell r="C78" t="str">
            <v>ASM114SF132</v>
          </cell>
        </row>
        <row r="80">
          <cell r="C80" t="str">
            <v>EGT301F101</v>
          </cell>
        </row>
        <row r="81">
          <cell r="C81" t="str">
            <v>0370560011</v>
          </cell>
        </row>
        <row r="85">
          <cell r="C85" t="str">
            <v>EGT346F101</v>
          </cell>
        </row>
        <row r="86">
          <cell r="C86" t="str">
            <v>0226807120</v>
          </cell>
        </row>
        <row r="87">
          <cell r="C87" t="str">
            <v>0368840000</v>
          </cell>
        </row>
        <row r="88">
          <cell r="C88" t="str">
            <v>TSO670F001</v>
          </cell>
        </row>
        <row r="89">
          <cell r="C89" t="str">
            <v>KS600C2F001</v>
          </cell>
        </row>
        <row r="90">
          <cell r="C90" t="str">
            <v>SE 22/F</v>
          </cell>
        </row>
        <row r="91">
          <cell r="C91" t="str">
            <v>T6</v>
          </cell>
        </row>
        <row r="93">
          <cell r="C93" t="str">
            <v>EGT301F101</v>
          </cell>
        </row>
        <row r="94">
          <cell r="C94" t="str">
            <v>0370560011</v>
          </cell>
        </row>
        <row r="95">
          <cell r="C95" t="str">
            <v>EGT311F101</v>
          </cell>
        </row>
        <row r="96">
          <cell r="C96" t="str">
            <v>EGT346F101</v>
          </cell>
        </row>
        <row r="97">
          <cell r="C97" t="str">
            <v>0226807120</v>
          </cell>
        </row>
        <row r="98">
          <cell r="C98" t="str">
            <v>0368840000</v>
          </cell>
        </row>
        <row r="99">
          <cell r="C99" t="str">
            <v>RAK82.4/3728M</v>
          </cell>
        </row>
        <row r="100">
          <cell r="C100" t="str">
            <v>0226807120</v>
          </cell>
        </row>
        <row r="101">
          <cell r="C101" t="str">
            <v>0364142000</v>
          </cell>
        </row>
        <row r="102">
          <cell r="C102" t="str">
            <v>RAK82.4/3728M</v>
          </cell>
        </row>
        <row r="103">
          <cell r="C103" t="str">
            <v>RHV01+SZ1</v>
          </cell>
        </row>
        <row r="104">
          <cell r="C104" t="str">
            <v>T6</v>
          </cell>
        </row>
        <row r="105">
          <cell r="C105" t="str">
            <v>BXN025F200</v>
          </cell>
        </row>
        <row r="106">
          <cell r="C106" t="str">
            <v>AVM114SF132</v>
          </cell>
        </row>
        <row r="107">
          <cell r="C107" t="str">
            <v>0370560016</v>
          </cell>
        </row>
        <row r="108">
          <cell r="C108" t="str">
            <v>BXN020F200</v>
          </cell>
        </row>
        <row r="109">
          <cell r="C109" t="str">
            <v>AVM114SF132</v>
          </cell>
        </row>
        <row r="110">
          <cell r="C110" t="str">
            <v>0370560016</v>
          </cell>
        </row>
        <row r="111">
          <cell r="C111" t="str">
            <v>BXN032F200</v>
          </cell>
        </row>
        <row r="112">
          <cell r="C112" t="str">
            <v>AVM114SF132</v>
          </cell>
        </row>
        <row r="113">
          <cell r="C113" t="str">
            <v>0370560016</v>
          </cell>
        </row>
        <row r="115">
          <cell r="C115" t="str">
            <v>EGT346F101</v>
          </cell>
        </row>
        <row r="116">
          <cell r="C116" t="str">
            <v>0226807120</v>
          </cell>
        </row>
        <row r="117">
          <cell r="C117" t="str">
            <v>0368840000</v>
          </cell>
        </row>
        <row r="118">
          <cell r="C118" t="str">
            <v>TSO670F001</v>
          </cell>
        </row>
        <row r="119">
          <cell r="C119" t="str">
            <v>KS600C2F001</v>
          </cell>
        </row>
        <row r="120">
          <cell r="C120" t="str">
            <v>GTE CO</v>
          </cell>
        </row>
        <row r="121">
          <cell r="C121" t="str">
            <v>SE 22/F</v>
          </cell>
        </row>
        <row r="123">
          <cell r="C123" t="str">
            <v>EGT301F101</v>
          </cell>
        </row>
        <row r="124">
          <cell r="C124" t="str">
            <v>0370560011</v>
          </cell>
        </row>
        <row r="125">
          <cell r="C125" t="str">
            <v>EGT311F101</v>
          </cell>
        </row>
        <row r="126">
          <cell r="C126" t="str">
            <v>EGT346F101</v>
          </cell>
        </row>
        <row r="127">
          <cell r="C127" t="str">
            <v>0226807120</v>
          </cell>
        </row>
        <row r="128">
          <cell r="C128" t="str">
            <v>0368840000</v>
          </cell>
        </row>
        <row r="129">
          <cell r="C129" t="str">
            <v>RAK82.4/3728M</v>
          </cell>
        </row>
        <row r="130">
          <cell r="C130" t="str">
            <v>0226807120</v>
          </cell>
        </row>
        <row r="131">
          <cell r="C131" t="str">
            <v>0364142000</v>
          </cell>
        </row>
        <row r="132">
          <cell r="C132" t="str">
            <v>RAK82.4/3728M</v>
          </cell>
        </row>
        <row r="133">
          <cell r="C133" t="str">
            <v>RHV01+SZ1</v>
          </cell>
        </row>
        <row r="134">
          <cell r="C134" t="str">
            <v>T6</v>
          </cell>
        </row>
        <row r="135">
          <cell r="C135" t="str">
            <v>BXN015F210</v>
          </cell>
        </row>
        <row r="136">
          <cell r="C136" t="str">
            <v>AVM114SF132</v>
          </cell>
        </row>
        <row r="137">
          <cell r="C137" t="str">
            <v>0370560016</v>
          </cell>
        </row>
        <row r="138">
          <cell r="C138" t="str">
            <v>BXN032F200</v>
          </cell>
        </row>
        <row r="139">
          <cell r="C139" t="str">
            <v>AVM114SF132</v>
          </cell>
        </row>
        <row r="140">
          <cell r="C140" t="str">
            <v>0370560016</v>
          </cell>
        </row>
        <row r="141">
          <cell r="C141" t="str">
            <v>BXN015F200</v>
          </cell>
        </row>
        <row r="142">
          <cell r="C142" t="str">
            <v>AVM114SF132</v>
          </cell>
        </row>
        <row r="143">
          <cell r="C143" t="str">
            <v>0370560016</v>
          </cell>
        </row>
        <row r="151">
          <cell r="C151" t="str">
            <v>EYR203F001</v>
          </cell>
        </row>
        <row r="152">
          <cell r="C152" t="str">
            <v>0374413001</v>
          </cell>
        </row>
        <row r="153">
          <cell r="C153" t="str">
            <v>EYL220F001</v>
          </cell>
        </row>
        <row r="154">
          <cell r="C154" t="str">
            <v>EYR203F001</v>
          </cell>
        </row>
        <row r="155">
          <cell r="C155" t="str">
            <v>0374413001</v>
          </cell>
        </row>
        <row r="156">
          <cell r="C156" t="str">
            <v>EYR203F001</v>
          </cell>
        </row>
        <row r="157">
          <cell r="C157" t="str">
            <v>0374413001</v>
          </cell>
        </row>
        <row r="158">
          <cell r="C158" t="str">
            <v>EYR203F001</v>
          </cell>
        </row>
        <row r="159">
          <cell r="C159" t="str">
            <v>0374413001</v>
          </cell>
        </row>
        <row r="160">
          <cell r="C160" t="str">
            <v>EYT240F001</v>
          </cell>
        </row>
        <row r="161">
          <cell r="C161" t="str">
            <v>0367842002</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lavička"/>
      <sheetName val="rekapitulace cen VZT"/>
      <sheetName val="specifikace VZT"/>
    </sheetNames>
    <sheetDataSet>
      <sheetData sheetId="0">
        <row r="2">
          <cell r="C2" t="str">
            <v>SEZNAM STROJŮ A ZAŘÍZENÍ VZDUCHOTECHNIKY</v>
          </cell>
        </row>
        <row r="3">
          <cell r="C3" t="str">
            <v xml:space="preserve"> </v>
          </cell>
        </row>
        <row r="4">
          <cell r="C4" t="str">
            <v>STAVEBNÍ ÚPRAVY A DOSTAVBA KULTURNÍHO DOMU V ZÁBŘEHU, II. ETAPA</v>
          </cell>
        </row>
        <row r="5">
          <cell r="C5" t="str">
            <v>Dokumentace pro provedení stavby (DPS)</v>
          </cell>
        </row>
        <row r="6">
          <cell r="C6">
            <v>44691</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7"/>
  <sheetViews>
    <sheetView showGridLines="0" topLeftCell="A40" workbookViewId="0">
      <selection activeCell="AI74" sqref="AI74"/>
    </sheetView>
  </sheetViews>
  <sheetFormatPr defaultRowHeight="10.199999999999999"/>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hidden="1" customWidth="1"/>
    <col min="44" max="44" width="13.7109375" customWidth="1"/>
    <col min="45" max="47" width="25.71093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 min="71" max="91" width="9.28515625" hidden="1"/>
  </cols>
  <sheetData>
    <row r="1" spans="1:74">
      <c r="A1" s="15" t="s">
        <v>0</v>
      </c>
      <c r="AZ1" s="15" t="s">
        <v>1</v>
      </c>
      <c r="BA1" s="15" t="s">
        <v>2</v>
      </c>
      <c r="BB1" s="15" t="s">
        <v>3</v>
      </c>
      <c r="BT1" s="15" t="s">
        <v>4</v>
      </c>
      <c r="BU1" s="15" t="s">
        <v>4</v>
      </c>
      <c r="BV1" s="15" t="s">
        <v>5</v>
      </c>
    </row>
    <row r="2" spans="1:74" ht="37.049999999999997" customHeight="1">
      <c r="AR2" s="609"/>
      <c r="AS2" s="609"/>
      <c r="AT2" s="609"/>
      <c r="AU2" s="609"/>
      <c r="AV2" s="609"/>
      <c r="AW2" s="609"/>
      <c r="AX2" s="609"/>
      <c r="AY2" s="609"/>
      <c r="AZ2" s="609"/>
      <c r="BA2" s="609"/>
      <c r="BB2" s="609"/>
      <c r="BC2" s="609"/>
      <c r="BD2" s="609"/>
      <c r="BE2" s="609"/>
      <c r="BS2" s="16" t="s">
        <v>6</v>
      </c>
      <c r="BT2" s="16" t="s">
        <v>7</v>
      </c>
    </row>
    <row r="3" spans="1:74" ht="7.0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5.05" customHeight="1">
      <c r="B4" s="19"/>
      <c r="D4" s="20" t="s">
        <v>9</v>
      </c>
      <c r="AR4" s="19"/>
      <c r="AS4" s="21" t="s">
        <v>10</v>
      </c>
      <c r="BE4" s="22" t="s">
        <v>11</v>
      </c>
      <c r="BS4" s="16" t="s">
        <v>12</v>
      </c>
    </row>
    <row r="5" spans="1:74" ht="12" customHeight="1">
      <c r="B5" s="19"/>
      <c r="D5" s="23" t="s">
        <v>13</v>
      </c>
      <c r="K5" s="636" t="s">
        <v>14</v>
      </c>
      <c r="L5" s="609"/>
      <c r="M5" s="609"/>
      <c r="N5" s="609"/>
      <c r="O5" s="609"/>
      <c r="P5" s="609"/>
      <c r="Q5" s="609"/>
      <c r="R5" s="609"/>
      <c r="S5" s="609"/>
      <c r="T5" s="609"/>
      <c r="U5" s="609"/>
      <c r="V5" s="609"/>
      <c r="W5" s="609"/>
      <c r="X5" s="609"/>
      <c r="Y5" s="609"/>
      <c r="Z5" s="609"/>
      <c r="AA5" s="609"/>
      <c r="AB5" s="609"/>
      <c r="AC5" s="609"/>
      <c r="AD5" s="609"/>
      <c r="AE5" s="609"/>
      <c r="AF5" s="609"/>
      <c r="AG5" s="609"/>
      <c r="AH5" s="609"/>
      <c r="AI5" s="609"/>
      <c r="AJ5" s="609"/>
      <c r="AK5" s="609"/>
      <c r="AL5" s="609"/>
      <c r="AM5" s="609"/>
      <c r="AN5" s="609"/>
      <c r="AO5" s="609"/>
      <c r="AR5" s="19"/>
      <c r="BE5" s="633" t="s">
        <v>15</v>
      </c>
      <c r="BS5" s="16" t="s">
        <v>6</v>
      </c>
    </row>
    <row r="6" spans="1:74" ht="37.049999999999997" customHeight="1">
      <c r="B6" s="19"/>
      <c r="D6" s="25" t="s">
        <v>16</v>
      </c>
      <c r="K6" s="637" t="s">
        <v>17</v>
      </c>
      <c r="L6" s="609"/>
      <c r="M6" s="609"/>
      <c r="N6" s="609"/>
      <c r="O6" s="609"/>
      <c r="P6" s="609"/>
      <c r="Q6" s="609"/>
      <c r="R6" s="609"/>
      <c r="S6" s="609"/>
      <c r="T6" s="609"/>
      <c r="U6" s="609"/>
      <c r="V6" s="609"/>
      <c r="W6" s="609"/>
      <c r="X6" s="609"/>
      <c r="Y6" s="609"/>
      <c r="Z6" s="609"/>
      <c r="AA6" s="609"/>
      <c r="AB6" s="609"/>
      <c r="AC6" s="609"/>
      <c r="AD6" s="609"/>
      <c r="AE6" s="609"/>
      <c r="AF6" s="609"/>
      <c r="AG6" s="609"/>
      <c r="AH6" s="609"/>
      <c r="AI6" s="609"/>
      <c r="AJ6" s="609"/>
      <c r="AK6" s="609"/>
      <c r="AL6" s="609"/>
      <c r="AM6" s="609"/>
      <c r="AN6" s="609"/>
      <c r="AO6" s="609"/>
      <c r="AR6" s="19"/>
      <c r="BE6" s="634"/>
      <c r="BS6" s="16" t="s">
        <v>6</v>
      </c>
    </row>
    <row r="7" spans="1:74" ht="12" customHeight="1">
      <c r="B7" s="19"/>
      <c r="D7" s="26" t="s">
        <v>18</v>
      </c>
      <c r="K7" s="24" t="s">
        <v>1</v>
      </c>
      <c r="AK7" s="26" t="s">
        <v>19</v>
      </c>
      <c r="AN7" s="24" t="s">
        <v>1</v>
      </c>
      <c r="AR7" s="19"/>
      <c r="BE7" s="634"/>
      <c r="BS7" s="16" t="s">
        <v>6</v>
      </c>
    </row>
    <row r="8" spans="1:74" ht="12" customHeight="1">
      <c r="B8" s="19"/>
      <c r="D8" s="26" t="s">
        <v>20</v>
      </c>
      <c r="K8" s="24" t="s">
        <v>21</v>
      </c>
      <c r="AK8" s="26" t="s">
        <v>22</v>
      </c>
      <c r="AN8" s="27" t="s">
        <v>23</v>
      </c>
      <c r="AR8" s="19"/>
      <c r="BE8" s="634"/>
      <c r="BS8" s="16" t="s">
        <v>6</v>
      </c>
    </row>
    <row r="9" spans="1:74" ht="14.4" customHeight="1">
      <c r="B9" s="19"/>
      <c r="AR9" s="19"/>
      <c r="BE9" s="634"/>
      <c r="BS9" s="16" t="s">
        <v>6</v>
      </c>
    </row>
    <row r="10" spans="1:74" ht="12" customHeight="1">
      <c r="B10" s="19"/>
      <c r="D10" s="26" t="s">
        <v>24</v>
      </c>
      <c r="AK10" s="26" t="s">
        <v>25</v>
      </c>
      <c r="AN10" s="24" t="s">
        <v>1</v>
      </c>
      <c r="AR10" s="19"/>
      <c r="BE10" s="634"/>
      <c r="BS10" s="16" t="s">
        <v>6</v>
      </c>
    </row>
    <row r="11" spans="1:74" ht="18.45" customHeight="1">
      <c r="B11" s="19"/>
      <c r="E11" s="24" t="s">
        <v>26</v>
      </c>
      <c r="AK11" s="26" t="s">
        <v>27</v>
      </c>
      <c r="AN11" s="24" t="s">
        <v>1</v>
      </c>
      <c r="AR11" s="19"/>
      <c r="BE11" s="634"/>
      <c r="BS11" s="16" t="s">
        <v>6</v>
      </c>
    </row>
    <row r="12" spans="1:74" ht="7.05" customHeight="1">
      <c r="B12" s="19"/>
      <c r="AR12" s="19"/>
      <c r="BE12" s="634"/>
      <c r="BS12" s="16" t="s">
        <v>6</v>
      </c>
    </row>
    <row r="13" spans="1:74" ht="12" customHeight="1">
      <c r="B13" s="19"/>
      <c r="D13" s="26" t="s">
        <v>28</v>
      </c>
      <c r="AK13" s="26" t="s">
        <v>25</v>
      </c>
      <c r="AN13" s="28" t="s">
        <v>29</v>
      </c>
      <c r="AR13" s="19"/>
      <c r="BE13" s="634"/>
      <c r="BS13" s="16" t="s">
        <v>6</v>
      </c>
    </row>
    <row r="14" spans="1:74" ht="13.2">
      <c r="B14" s="19"/>
      <c r="E14" s="638" t="s">
        <v>29</v>
      </c>
      <c r="F14" s="639"/>
      <c r="G14" s="639"/>
      <c r="H14" s="639"/>
      <c r="I14" s="639"/>
      <c r="J14" s="639"/>
      <c r="K14" s="639"/>
      <c r="L14" s="639"/>
      <c r="M14" s="639"/>
      <c r="N14" s="639"/>
      <c r="O14" s="639"/>
      <c r="P14" s="639"/>
      <c r="Q14" s="639"/>
      <c r="R14" s="639"/>
      <c r="S14" s="639"/>
      <c r="T14" s="639"/>
      <c r="U14" s="639"/>
      <c r="V14" s="639"/>
      <c r="W14" s="639"/>
      <c r="X14" s="639"/>
      <c r="Y14" s="639"/>
      <c r="Z14" s="639"/>
      <c r="AA14" s="639"/>
      <c r="AB14" s="639"/>
      <c r="AC14" s="639"/>
      <c r="AD14" s="639"/>
      <c r="AE14" s="639"/>
      <c r="AF14" s="639"/>
      <c r="AG14" s="639"/>
      <c r="AH14" s="639"/>
      <c r="AI14" s="639"/>
      <c r="AJ14" s="639"/>
      <c r="AK14" s="26" t="s">
        <v>27</v>
      </c>
      <c r="AN14" s="28" t="s">
        <v>29</v>
      </c>
      <c r="AR14" s="19"/>
      <c r="BE14" s="634"/>
      <c r="BS14" s="16" t="s">
        <v>6</v>
      </c>
    </row>
    <row r="15" spans="1:74" ht="7.05" customHeight="1">
      <c r="B15" s="19"/>
      <c r="AR15" s="19"/>
      <c r="BE15" s="634"/>
      <c r="BS15" s="16" t="s">
        <v>4</v>
      </c>
    </row>
    <row r="16" spans="1:74" ht="12" customHeight="1">
      <c r="B16" s="19"/>
      <c r="D16" s="26" t="s">
        <v>30</v>
      </c>
      <c r="AK16" s="26" t="s">
        <v>25</v>
      </c>
      <c r="AN16" s="24" t="s">
        <v>1</v>
      </c>
      <c r="AR16" s="19"/>
      <c r="BE16" s="634"/>
      <c r="BS16" s="16" t="s">
        <v>4</v>
      </c>
    </row>
    <row r="17" spans="2:71" ht="18.45" customHeight="1">
      <c r="B17" s="19"/>
      <c r="E17" s="24" t="s">
        <v>31</v>
      </c>
      <c r="AK17" s="26" t="s">
        <v>27</v>
      </c>
      <c r="AN17" s="24" t="s">
        <v>1</v>
      </c>
      <c r="AR17" s="19"/>
      <c r="BE17" s="634"/>
      <c r="BS17" s="16" t="s">
        <v>32</v>
      </c>
    </row>
    <row r="18" spans="2:71" ht="7.05" customHeight="1">
      <c r="B18" s="19"/>
      <c r="AR18" s="19"/>
      <c r="BE18" s="634"/>
      <c r="BS18" s="16" t="s">
        <v>6</v>
      </c>
    </row>
    <row r="19" spans="2:71" ht="12" customHeight="1">
      <c r="B19" s="19"/>
      <c r="D19" s="26" t="s">
        <v>33</v>
      </c>
      <c r="AK19" s="26" t="s">
        <v>25</v>
      </c>
      <c r="AN19" s="24" t="s">
        <v>1</v>
      </c>
      <c r="AR19" s="19"/>
      <c r="BE19" s="634"/>
      <c r="BS19" s="16" t="s">
        <v>6</v>
      </c>
    </row>
    <row r="20" spans="2:71" ht="18.45" customHeight="1">
      <c r="B20" s="19"/>
      <c r="E20" s="24" t="s">
        <v>34</v>
      </c>
      <c r="AK20" s="26" t="s">
        <v>27</v>
      </c>
      <c r="AN20" s="24" t="s">
        <v>1</v>
      </c>
      <c r="AR20" s="19"/>
      <c r="BE20" s="634"/>
      <c r="BS20" s="16" t="s">
        <v>32</v>
      </c>
    </row>
    <row r="21" spans="2:71" ht="7.05" customHeight="1">
      <c r="B21" s="19"/>
      <c r="AR21" s="19"/>
      <c r="BE21" s="634"/>
    </row>
    <row r="22" spans="2:71" ht="12" customHeight="1">
      <c r="B22" s="19"/>
      <c r="D22" s="26" t="s">
        <v>35</v>
      </c>
      <c r="AR22" s="19"/>
      <c r="BE22" s="634"/>
    </row>
    <row r="23" spans="2:71" ht="16.5" customHeight="1">
      <c r="B23" s="19"/>
      <c r="E23" s="640" t="s">
        <v>1</v>
      </c>
      <c r="F23" s="640"/>
      <c r="G23" s="640"/>
      <c r="H23" s="640"/>
      <c r="I23" s="640"/>
      <c r="J23" s="640"/>
      <c r="K23" s="640"/>
      <c r="L23" s="640"/>
      <c r="M23" s="640"/>
      <c r="N23" s="640"/>
      <c r="O23" s="640"/>
      <c r="P23" s="640"/>
      <c r="Q23" s="640"/>
      <c r="R23" s="640"/>
      <c r="S23" s="640"/>
      <c r="T23" s="640"/>
      <c r="U23" s="640"/>
      <c r="V23" s="640"/>
      <c r="W23" s="640"/>
      <c r="X23" s="640"/>
      <c r="Y23" s="640"/>
      <c r="Z23" s="640"/>
      <c r="AA23" s="640"/>
      <c r="AB23" s="640"/>
      <c r="AC23" s="640"/>
      <c r="AD23" s="640"/>
      <c r="AE23" s="640"/>
      <c r="AF23" s="640"/>
      <c r="AG23" s="640"/>
      <c r="AH23" s="640"/>
      <c r="AI23" s="640"/>
      <c r="AJ23" s="640"/>
      <c r="AK23" s="640"/>
      <c r="AL23" s="640"/>
      <c r="AM23" s="640"/>
      <c r="AN23" s="640"/>
      <c r="AR23" s="19"/>
      <c r="BE23" s="634"/>
    </row>
    <row r="24" spans="2:71" ht="7.05" customHeight="1">
      <c r="B24" s="19"/>
      <c r="AR24" s="19"/>
      <c r="BE24" s="634"/>
    </row>
    <row r="25" spans="2:71" ht="7.05" customHeight="1">
      <c r="B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19"/>
      <c r="BE25" s="634"/>
    </row>
    <row r="26" spans="2:71" s="1" customFormat="1" ht="25.95" customHeight="1">
      <c r="B26" s="31"/>
      <c r="D26" s="32" t="s">
        <v>36</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641">
        <f>ROUND(AG94,2)</f>
        <v>0</v>
      </c>
      <c r="AL26" s="642"/>
      <c r="AM26" s="642"/>
      <c r="AN26" s="642"/>
      <c r="AO26" s="642"/>
      <c r="AR26" s="31"/>
      <c r="BE26" s="634"/>
    </row>
    <row r="27" spans="2:71" s="1" customFormat="1" ht="7.05" customHeight="1">
      <c r="B27" s="31"/>
      <c r="AR27" s="31"/>
      <c r="BE27" s="634"/>
    </row>
    <row r="28" spans="2:71" s="1" customFormat="1" ht="13.2">
      <c r="B28" s="31"/>
      <c r="L28" s="643" t="s">
        <v>37</v>
      </c>
      <c r="M28" s="643"/>
      <c r="N28" s="643"/>
      <c r="O28" s="643"/>
      <c r="P28" s="643"/>
      <c r="W28" s="643" t="s">
        <v>38</v>
      </c>
      <c r="X28" s="643"/>
      <c r="Y28" s="643"/>
      <c r="Z28" s="643"/>
      <c r="AA28" s="643"/>
      <c r="AB28" s="643"/>
      <c r="AC28" s="643"/>
      <c r="AD28" s="643"/>
      <c r="AE28" s="643"/>
      <c r="AK28" s="643" t="s">
        <v>39</v>
      </c>
      <c r="AL28" s="643"/>
      <c r="AM28" s="643"/>
      <c r="AN28" s="643"/>
      <c r="AO28" s="643"/>
      <c r="AR28" s="31"/>
      <c r="BE28" s="634"/>
    </row>
    <row r="29" spans="2:71" s="2" customFormat="1" ht="14.4" customHeight="1">
      <c r="B29" s="34"/>
      <c r="D29" s="26" t="s">
        <v>40</v>
      </c>
      <c r="F29" s="26" t="s">
        <v>41</v>
      </c>
      <c r="L29" s="626">
        <v>0.21</v>
      </c>
      <c r="M29" s="625"/>
      <c r="N29" s="625"/>
      <c r="O29" s="625"/>
      <c r="P29" s="625"/>
      <c r="W29" s="624">
        <f>ROUND(AZ94, 2)</f>
        <v>0</v>
      </c>
      <c r="X29" s="625"/>
      <c r="Y29" s="625"/>
      <c r="Z29" s="625"/>
      <c r="AA29" s="625"/>
      <c r="AB29" s="625"/>
      <c r="AC29" s="625"/>
      <c r="AD29" s="625"/>
      <c r="AE29" s="625"/>
      <c r="AK29" s="624">
        <f>ROUND(AV94, 2)</f>
        <v>0</v>
      </c>
      <c r="AL29" s="625"/>
      <c r="AM29" s="625"/>
      <c r="AN29" s="625"/>
      <c r="AO29" s="625"/>
      <c r="AR29" s="34"/>
      <c r="BE29" s="635"/>
    </row>
    <row r="30" spans="2:71" s="2" customFormat="1" ht="14.4" customHeight="1">
      <c r="B30" s="34"/>
      <c r="F30" s="26" t="s">
        <v>42</v>
      </c>
      <c r="L30" s="626">
        <v>0.15</v>
      </c>
      <c r="M30" s="625"/>
      <c r="N30" s="625"/>
      <c r="O30" s="625"/>
      <c r="P30" s="625"/>
      <c r="W30" s="624">
        <f>ROUND(BA94, 2)</f>
        <v>0</v>
      </c>
      <c r="X30" s="625"/>
      <c r="Y30" s="625"/>
      <c r="Z30" s="625"/>
      <c r="AA30" s="625"/>
      <c r="AB30" s="625"/>
      <c r="AC30" s="625"/>
      <c r="AD30" s="625"/>
      <c r="AE30" s="625"/>
      <c r="AK30" s="624">
        <f>ROUND(AW94, 2)</f>
        <v>0</v>
      </c>
      <c r="AL30" s="625"/>
      <c r="AM30" s="625"/>
      <c r="AN30" s="625"/>
      <c r="AO30" s="625"/>
      <c r="AR30" s="34"/>
      <c r="BE30" s="635"/>
    </row>
    <row r="31" spans="2:71" s="2" customFormat="1" ht="14.4" hidden="1" customHeight="1">
      <c r="B31" s="34"/>
      <c r="F31" s="26" t="s">
        <v>43</v>
      </c>
      <c r="L31" s="626">
        <v>0.21</v>
      </c>
      <c r="M31" s="625"/>
      <c r="N31" s="625"/>
      <c r="O31" s="625"/>
      <c r="P31" s="625"/>
      <c r="W31" s="624">
        <f>ROUND(BB94, 2)</f>
        <v>0</v>
      </c>
      <c r="X31" s="625"/>
      <c r="Y31" s="625"/>
      <c r="Z31" s="625"/>
      <c r="AA31" s="625"/>
      <c r="AB31" s="625"/>
      <c r="AC31" s="625"/>
      <c r="AD31" s="625"/>
      <c r="AE31" s="625"/>
      <c r="AK31" s="624">
        <v>0</v>
      </c>
      <c r="AL31" s="625"/>
      <c r="AM31" s="625"/>
      <c r="AN31" s="625"/>
      <c r="AO31" s="625"/>
      <c r="AR31" s="34"/>
      <c r="BE31" s="635"/>
    </row>
    <row r="32" spans="2:71" s="2" customFormat="1" ht="14.4" hidden="1" customHeight="1">
      <c r="B32" s="34"/>
      <c r="F32" s="26" t="s">
        <v>44</v>
      </c>
      <c r="L32" s="626">
        <v>0.15</v>
      </c>
      <c r="M32" s="625"/>
      <c r="N32" s="625"/>
      <c r="O32" s="625"/>
      <c r="P32" s="625"/>
      <c r="W32" s="624">
        <f>ROUND(BC94, 2)</f>
        <v>0</v>
      </c>
      <c r="X32" s="625"/>
      <c r="Y32" s="625"/>
      <c r="Z32" s="625"/>
      <c r="AA32" s="625"/>
      <c r="AB32" s="625"/>
      <c r="AC32" s="625"/>
      <c r="AD32" s="625"/>
      <c r="AE32" s="625"/>
      <c r="AK32" s="624">
        <v>0</v>
      </c>
      <c r="AL32" s="625"/>
      <c r="AM32" s="625"/>
      <c r="AN32" s="625"/>
      <c r="AO32" s="625"/>
      <c r="AR32" s="34"/>
      <c r="BE32" s="635"/>
    </row>
    <row r="33" spans="2:57" s="2" customFormat="1" ht="14.4" hidden="1" customHeight="1">
      <c r="B33" s="34"/>
      <c r="F33" s="26" t="s">
        <v>45</v>
      </c>
      <c r="L33" s="626">
        <v>0</v>
      </c>
      <c r="M33" s="625"/>
      <c r="N33" s="625"/>
      <c r="O33" s="625"/>
      <c r="P33" s="625"/>
      <c r="W33" s="624">
        <f>ROUND(BD94, 2)</f>
        <v>0</v>
      </c>
      <c r="X33" s="625"/>
      <c r="Y33" s="625"/>
      <c r="Z33" s="625"/>
      <c r="AA33" s="625"/>
      <c r="AB33" s="625"/>
      <c r="AC33" s="625"/>
      <c r="AD33" s="625"/>
      <c r="AE33" s="625"/>
      <c r="AK33" s="624">
        <v>0</v>
      </c>
      <c r="AL33" s="625"/>
      <c r="AM33" s="625"/>
      <c r="AN33" s="625"/>
      <c r="AO33" s="625"/>
      <c r="AR33" s="34"/>
      <c r="BE33" s="635"/>
    </row>
    <row r="34" spans="2:57" s="1" customFormat="1" ht="7.05" customHeight="1">
      <c r="B34" s="31"/>
      <c r="AR34" s="31"/>
      <c r="BE34" s="634"/>
    </row>
    <row r="35" spans="2:57" s="1" customFormat="1" ht="25.95" customHeight="1">
      <c r="B35" s="31"/>
      <c r="C35" s="35"/>
      <c r="D35" s="36" t="s">
        <v>46</v>
      </c>
      <c r="E35" s="37"/>
      <c r="F35" s="37"/>
      <c r="G35" s="37"/>
      <c r="H35" s="37"/>
      <c r="I35" s="37"/>
      <c r="J35" s="37"/>
      <c r="K35" s="37"/>
      <c r="L35" s="37"/>
      <c r="M35" s="37"/>
      <c r="N35" s="37"/>
      <c r="O35" s="37"/>
      <c r="P35" s="37"/>
      <c r="Q35" s="37"/>
      <c r="R35" s="37"/>
      <c r="S35" s="37"/>
      <c r="T35" s="38" t="s">
        <v>47</v>
      </c>
      <c r="U35" s="37"/>
      <c r="V35" s="37"/>
      <c r="W35" s="37"/>
      <c r="X35" s="629" t="s">
        <v>48</v>
      </c>
      <c r="Y35" s="630"/>
      <c r="Z35" s="630"/>
      <c r="AA35" s="630"/>
      <c r="AB35" s="630"/>
      <c r="AC35" s="37"/>
      <c r="AD35" s="37"/>
      <c r="AE35" s="37"/>
      <c r="AF35" s="37"/>
      <c r="AG35" s="37"/>
      <c r="AH35" s="37"/>
      <c r="AI35" s="37"/>
      <c r="AJ35" s="37"/>
      <c r="AK35" s="631">
        <f>SUM(AK26:AK33)</f>
        <v>0</v>
      </c>
      <c r="AL35" s="630"/>
      <c r="AM35" s="630"/>
      <c r="AN35" s="630"/>
      <c r="AO35" s="632"/>
      <c r="AP35" s="35"/>
      <c r="AQ35" s="35"/>
      <c r="AR35" s="31"/>
    </row>
    <row r="36" spans="2:57" s="1" customFormat="1" ht="7.05" customHeight="1">
      <c r="B36" s="31"/>
      <c r="AR36" s="31"/>
    </row>
    <row r="37" spans="2:57" s="1" customFormat="1" ht="14.4" customHeight="1">
      <c r="B37" s="31"/>
      <c r="AR37" s="31"/>
    </row>
    <row r="38" spans="2:57" ht="14.4" customHeight="1">
      <c r="B38" s="19"/>
      <c r="AR38" s="19"/>
    </row>
    <row r="39" spans="2:57" ht="14.4" customHeight="1">
      <c r="B39" s="19"/>
      <c r="AR39" s="19"/>
    </row>
    <row r="40" spans="2:57" ht="14.4" customHeight="1">
      <c r="B40" s="19"/>
      <c r="AR40" s="19"/>
    </row>
    <row r="41" spans="2:57" ht="14.4" customHeight="1">
      <c r="B41" s="19"/>
      <c r="AR41" s="19"/>
    </row>
    <row r="42" spans="2:57" ht="14.4" customHeight="1">
      <c r="B42" s="19"/>
      <c r="AR42" s="19"/>
    </row>
    <row r="43" spans="2:57" ht="14.4" customHeight="1">
      <c r="B43" s="19"/>
      <c r="AR43" s="19"/>
    </row>
    <row r="44" spans="2:57" ht="14.4" customHeight="1">
      <c r="B44" s="19"/>
      <c r="AR44" s="19"/>
    </row>
    <row r="45" spans="2:57" ht="14.4" customHeight="1">
      <c r="B45" s="19"/>
      <c r="AR45" s="19"/>
    </row>
    <row r="46" spans="2:57" ht="14.4" customHeight="1">
      <c r="B46" s="19"/>
      <c r="AR46" s="19"/>
    </row>
    <row r="47" spans="2:57" ht="14.4" customHeight="1">
      <c r="B47" s="19"/>
      <c r="AR47" s="19"/>
    </row>
    <row r="48" spans="2:57" ht="14.4" customHeight="1">
      <c r="B48" s="19"/>
      <c r="AR48" s="19"/>
    </row>
    <row r="49" spans="2:44" s="1" customFormat="1" ht="14.4" customHeight="1">
      <c r="B49" s="31"/>
      <c r="D49" s="39" t="s">
        <v>49</v>
      </c>
      <c r="E49" s="40"/>
      <c r="F49" s="40"/>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39" t="s">
        <v>50</v>
      </c>
      <c r="AI49" s="40"/>
      <c r="AJ49" s="40"/>
      <c r="AK49" s="40"/>
      <c r="AL49" s="40"/>
      <c r="AM49" s="40"/>
      <c r="AN49" s="40"/>
      <c r="AO49" s="40"/>
      <c r="AR49" s="31"/>
    </row>
    <row r="50" spans="2:44">
      <c r="B50" s="19"/>
      <c r="AR50" s="19"/>
    </row>
    <row r="51" spans="2:44">
      <c r="B51" s="19"/>
      <c r="AR51" s="19"/>
    </row>
    <row r="52" spans="2:44">
      <c r="B52" s="19"/>
      <c r="AR52" s="19"/>
    </row>
    <row r="53" spans="2:44">
      <c r="B53" s="19"/>
      <c r="AR53" s="19"/>
    </row>
    <row r="54" spans="2:44">
      <c r="B54" s="19"/>
      <c r="AR54" s="19"/>
    </row>
    <row r="55" spans="2:44">
      <c r="B55" s="19"/>
      <c r="AR55" s="19"/>
    </row>
    <row r="56" spans="2:44">
      <c r="B56" s="19"/>
      <c r="AR56" s="19"/>
    </row>
    <row r="57" spans="2:44">
      <c r="B57" s="19"/>
      <c r="AR57" s="19"/>
    </row>
    <row r="58" spans="2:44">
      <c r="B58" s="19"/>
      <c r="AR58" s="19"/>
    </row>
    <row r="59" spans="2:44">
      <c r="B59" s="19"/>
      <c r="AR59" s="19"/>
    </row>
    <row r="60" spans="2:44" s="1" customFormat="1" ht="13.2">
      <c r="B60" s="31"/>
      <c r="D60" s="41" t="s">
        <v>51</v>
      </c>
      <c r="E60" s="33"/>
      <c r="F60" s="33"/>
      <c r="G60" s="33"/>
      <c r="H60" s="33"/>
      <c r="I60" s="33"/>
      <c r="J60" s="33"/>
      <c r="K60" s="33"/>
      <c r="L60" s="33"/>
      <c r="M60" s="33"/>
      <c r="N60" s="33"/>
      <c r="O60" s="33"/>
      <c r="P60" s="33"/>
      <c r="Q60" s="33"/>
      <c r="R60" s="33"/>
      <c r="S60" s="33"/>
      <c r="T60" s="33"/>
      <c r="U60" s="33"/>
      <c r="V60" s="41" t="s">
        <v>52</v>
      </c>
      <c r="W60" s="33"/>
      <c r="X60" s="33"/>
      <c r="Y60" s="33"/>
      <c r="Z60" s="33"/>
      <c r="AA60" s="33"/>
      <c r="AB60" s="33"/>
      <c r="AC60" s="33"/>
      <c r="AD60" s="33"/>
      <c r="AE60" s="33"/>
      <c r="AF60" s="33"/>
      <c r="AG60" s="33"/>
      <c r="AH60" s="41" t="s">
        <v>51</v>
      </c>
      <c r="AI60" s="33"/>
      <c r="AJ60" s="33"/>
      <c r="AK60" s="33"/>
      <c r="AL60" s="33"/>
      <c r="AM60" s="41" t="s">
        <v>52</v>
      </c>
      <c r="AN60" s="33"/>
      <c r="AO60" s="33"/>
      <c r="AR60" s="31"/>
    </row>
    <row r="61" spans="2:44">
      <c r="B61" s="19"/>
      <c r="AR61" s="19"/>
    </row>
    <row r="62" spans="2:44">
      <c r="B62" s="19"/>
      <c r="AR62" s="19"/>
    </row>
    <row r="63" spans="2:44">
      <c r="B63" s="19"/>
      <c r="AR63" s="19"/>
    </row>
    <row r="64" spans="2:44" s="1" customFormat="1" ht="13.2">
      <c r="B64" s="31"/>
      <c r="D64" s="39" t="s">
        <v>53</v>
      </c>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39" t="s">
        <v>54</v>
      </c>
      <c r="AI64" s="40"/>
      <c r="AJ64" s="40"/>
      <c r="AK64" s="40"/>
      <c r="AL64" s="40"/>
      <c r="AM64" s="40"/>
      <c r="AN64" s="40"/>
      <c r="AO64" s="40"/>
      <c r="AR64" s="31"/>
    </row>
    <row r="65" spans="2:44">
      <c r="B65" s="19"/>
      <c r="AR65" s="19"/>
    </row>
    <row r="66" spans="2:44">
      <c r="B66" s="19"/>
      <c r="AR66" s="19"/>
    </row>
    <row r="67" spans="2:44">
      <c r="B67" s="19"/>
      <c r="AR67" s="19"/>
    </row>
    <row r="68" spans="2:44">
      <c r="B68" s="19"/>
      <c r="AR68" s="19"/>
    </row>
    <row r="69" spans="2:44">
      <c r="B69" s="19"/>
      <c r="AR69" s="19"/>
    </row>
    <row r="70" spans="2:44">
      <c r="B70" s="19"/>
      <c r="AR70" s="19"/>
    </row>
    <row r="71" spans="2:44">
      <c r="B71" s="19"/>
      <c r="AR71" s="19"/>
    </row>
    <row r="72" spans="2:44">
      <c r="B72" s="19"/>
      <c r="AR72" s="19"/>
    </row>
    <row r="73" spans="2:44">
      <c r="B73" s="19"/>
      <c r="AR73" s="19"/>
    </row>
    <row r="74" spans="2:44">
      <c r="B74" s="19"/>
      <c r="AR74" s="19"/>
    </row>
    <row r="75" spans="2:44" s="1" customFormat="1" ht="13.2">
      <c r="B75" s="31"/>
      <c r="D75" s="41" t="s">
        <v>51</v>
      </c>
      <c r="E75" s="33"/>
      <c r="F75" s="33"/>
      <c r="G75" s="33"/>
      <c r="H75" s="33"/>
      <c r="I75" s="33"/>
      <c r="J75" s="33"/>
      <c r="K75" s="33"/>
      <c r="L75" s="33"/>
      <c r="M75" s="33"/>
      <c r="N75" s="33"/>
      <c r="O75" s="33"/>
      <c r="P75" s="33"/>
      <c r="Q75" s="33"/>
      <c r="R75" s="33"/>
      <c r="S75" s="33"/>
      <c r="T75" s="33"/>
      <c r="U75" s="33"/>
      <c r="V75" s="41" t="s">
        <v>52</v>
      </c>
      <c r="W75" s="33"/>
      <c r="X75" s="33"/>
      <c r="Y75" s="33"/>
      <c r="Z75" s="33"/>
      <c r="AA75" s="33"/>
      <c r="AB75" s="33"/>
      <c r="AC75" s="33"/>
      <c r="AD75" s="33"/>
      <c r="AE75" s="33"/>
      <c r="AF75" s="33"/>
      <c r="AG75" s="33"/>
      <c r="AH75" s="41" t="s">
        <v>51</v>
      </c>
      <c r="AI75" s="33"/>
      <c r="AJ75" s="33"/>
      <c r="AK75" s="33"/>
      <c r="AL75" s="33"/>
      <c r="AM75" s="41" t="s">
        <v>52</v>
      </c>
      <c r="AN75" s="33"/>
      <c r="AO75" s="33"/>
      <c r="AR75" s="31"/>
    </row>
    <row r="76" spans="2:44" s="1" customFormat="1">
      <c r="B76" s="31"/>
      <c r="AR76" s="31"/>
    </row>
    <row r="77" spans="2:44" s="1" customFormat="1" ht="7.05" customHeight="1">
      <c r="B77" s="42"/>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c r="AC77" s="43"/>
      <c r="AD77" s="43"/>
      <c r="AE77" s="43"/>
      <c r="AF77" s="43"/>
      <c r="AG77" s="43"/>
      <c r="AH77" s="43"/>
      <c r="AI77" s="43"/>
      <c r="AJ77" s="43"/>
      <c r="AK77" s="43"/>
      <c r="AL77" s="43"/>
      <c r="AM77" s="43"/>
      <c r="AN77" s="43"/>
      <c r="AO77" s="43"/>
      <c r="AP77" s="43"/>
      <c r="AQ77" s="43"/>
      <c r="AR77" s="31"/>
    </row>
    <row r="81" spans="1:91" s="1" customFormat="1" ht="7.05" customHeight="1">
      <c r="B81" s="44"/>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c r="AN81" s="45"/>
      <c r="AO81" s="45"/>
      <c r="AP81" s="45"/>
      <c r="AQ81" s="45"/>
      <c r="AR81" s="31"/>
    </row>
    <row r="82" spans="1:91" s="1" customFormat="1" ht="25.05" customHeight="1">
      <c r="B82" s="31"/>
      <c r="C82" s="20" t="s">
        <v>55</v>
      </c>
      <c r="AR82" s="31"/>
    </row>
    <row r="83" spans="1:91" s="1" customFormat="1" ht="7.05" customHeight="1">
      <c r="B83" s="31"/>
      <c r="AR83" s="31"/>
    </row>
    <row r="84" spans="1:91" s="3" customFormat="1" ht="12" customHeight="1">
      <c r="B84" s="46"/>
      <c r="C84" s="26" t="s">
        <v>13</v>
      </c>
      <c r="L84" s="3" t="str">
        <f>K5</f>
        <v>KDZabreh2-nezatepl</v>
      </c>
      <c r="AR84" s="46"/>
    </row>
    <row r="85" spans="1:91" s="4" customFormat="1" ht="37.049999999999997" customHeight="1">
      <c r="B85" s="47"/>
      <c r="C85" s="48" t="s">
        <v>16</v>
      </c>
      <c r="L85" s="615" t="str">
        <f>K6</f>
        <v>Stavební úpravy a dostavba KD v Zábřehu - II. etapa rev. 08/2022 bez</v>
      </c>
      <c r="M85" s="616"/>
      <c r="N85" s="616"/>
      <c r="O85" s="616"/>
      <c r="P85" s="616"/>
      <c r="Q85" s="616"/>
      <c r="R85" s="616"/>
      <c r="S85" s="616"/>
      <c r="T85" s="616"/>
      <c r="U85" s="616"/>
      <c r="V85" s="616"/>
      <c r="W85" s="616"/>
      <c r="X85" s="616"/>
      <c r="Y85" s="616"/>
      <c r="Z85" s="616"/>
      <c r="AA85" s="616"/>
      <c r="AB85" s="616"/>
      <c r="AC85" s="616"/>
      <c r="AD85" s="616"/>
      <c r="AE85" s="616"/>
      <c r="AF85" s="616"/>
      <c r="AG85" s="616"/>
      <c r="AH85" s="616"/>
      <c r="AI85" s="616"/>
      <c r="AJ85" s="616"/>
      <c r="AK85" s="616"/>
      <c r="AL85" s="616"/>
      <c r="AM85" s="616"/>
      <c r="AN85" s="616"/>
      <c r="AO85" s="616"/>
      <c r="AR85" s="47"/>
    </row>
    <row r="86" spans="1:91" s="1" customFormat="1" ht="7.05" customHeight="1">
      <c r="B86" s="31"/>
      <c r="AR86" s="31"/>
    </row>
    <row r="87" spans="1:91" s="1" customFormat="1" ht="12" customHeight="1">
      <c r="B87" s="31"/>
      <c r="C87" s="26" t="s">
        <v>20</v>
      </c>
      <c r="L87" s="49" t="str">
        <f>IF(K8="","",K8)</f>
        <v>Zábřeh</v>
      </c>
      <c r="AI87" s="26" t="s">
        <v>22</v>
      </c>
      <c r="AM87" s="617" t="str">
        <f>IF(AN8= "","",AN8)</f>
        <v>28. 3. 2023</v>
      </c>
      <c r="AN87" s="617"/>
      <c r="AR87" s="31"/>
    </row>
    <row r="88" spans="1:91" s="1" customFormat="1" ht="7.05" customHeight="1">
      <c r="B88" s="31"/>
      <c r="AR88" s="31"/>
    </row>
    <row r="89" spans="1:91" s="1" customFormat="1" ht="15.15" customHeight="1">
      <c r="B89" s="31"/>
      <c r="C89" s="26" t="s">
        <v>24</v>
      </c>
      <c r="L89" s="3" t="str">
        <f>IF(E11= "","",E11)</f>
        <v>Město Zábřeh</v>
      </c>
      <c r="AI89" s="26" t="s">
        <v>30</v>
      </c>
      <c r="AM89" s="618" t="str">
        <f>IF(E17="","",E17)</f>
        <v>BDA Architekti s.r.o.</v>
      </c>
      <c r="AN89" s="619"/>
      <c r="AO89" s="619"/>
      <c r="AP89" s="619"/>
      <c r="AR89" s="31"/>
      <c r="AS89" s="620" t="s">
        <v>56</v>
      </c>
      <c r="AT89" s="621"/>
      <c r="AU89" s="51"/>
      <c r="AV89" s="51"/>
      <c r="AW89" s="51"/>
      <c r="AX89" s="51"/>
      <c r="AY89" s="51"/>
      <c r="AZ89" s="51"/>
      <c r="BA89" s="51"/>
      <c r="BB89" s="51"/>
      <c r="BC89" s="51"/>
      <c r="BD89" s="52"/>
    </row>
    <row r="90" spans="1:91" s="1" customFormat="1" ht="15.15" customHeight="1">
      <c r="B90" s="31"/>
      <c r="C90" s="26" t="s">
        <v>28</v>
      </c>
      <c r="L90" s="3" t="str">
        <f>IF(E14= "Vyplň údaj","",E14)</f>
        <v/>
      </c>
      <c r="AI90" s="26" t="s">
        <v>33</v>
      </c>
      <c r="AM90" s="618" t="str">
        <f>IF(E20="","",E20)</f>
        <v>Ing.P.Čoudek</v>
      </c>
      <c r="AN90" s="619"/>
      <c r="AO90" s="619"/>
      <c r="AP90" s="619"/>
      <c r="AR90" s="31"/>
      <c r="AS90" s="622"/>
      <c r="AT90" s="623"/>
      <c r="BD90" s="53"/>
    </row>
    <row r="91" spans="1:91" s="1" customFormat="1" ht="10.8" customHeight="1">
      <c r="B91" s="31"/>
      <c r="AR91" s="31"/>
      <c r="AS91" s="622"/>
      <c r="AT91" s="623"/>
      <c r="BD91" s="53"/>
    </row>
    <row r="92" spans="1:91" s="1" customFormat="1" ht="29.25" customHeight="1">
      <c r="B92" s="31"/>
      <c r="C92" s="610" t="s">
        <v>57</v>
      </c>
      <c r="D92" s="611"/>
      <c r="E92" s="611"/>
      <c r="F92" s="611"/>
      <c r="G92" s="611"/>
      <c r="H92" s="54"/>
      <c r="I92" s="612" t="s">
        <v>58</v>
      </c>
      <c r="J92" s="611"/>
      <c r="K92" s="611"/>
      <c r="L92" s="611"/>
      <c r="M92" s="611"/>
      <c r="N92" s="611"/>
      <c r="O92" s="611"/>
      <c r="P92" s="611"/>
      <c r="Q92" s="611"/>
      <c r="R92" s="611"/>
      <c r="S92" s="611"/>
      <c r="T92" s="611"/>
      <c r="U92" s="611"/>
      <c r="V92" s="611"/>
      <c r="W92" s="611"/>
      <c r="X92" s="611"/>
      <c r="Y92" s="611"/>
      <c r="Z92" s="611"/>
      <c r="AA92" s="611"/>
      <c r="AB92" s="611"/>
      <c r="AC92" s="611"/>
      <c r="AD92" s="611"/>
      <c r="AE92" s="611"/>
      <c r="AF92" s="611"/>
      <c r="AG92" s="613" t="s">
        <v>59</v>
      </c>
      <c r="AH92" s="611"/>
      <c r="AI92" s="611"/>
      <c r="AJ92" s="611"/>
      <c r="AK92" s="611"/>
      <c r="AL92" s="611"/>
      <c r="AM92" s="611"/>
      <c r="AN92" s="612" t="s">
        <v>60</v>
      </c>
      <c r="AO92" s="611"/>
      <c r="AP92" s="614"/>
      <c r="AQ92" s="55" t="s">
        <v>61</v>
      </c>
      <c r="AR92" s="31"/>
      <c r="AS92" s="56" t="s">
        <v>62</v>
      </c>
      <c r="AT92" s="57" t="s">
        <v>63</v>
      </c>
      <c r="AU92" s="57" t="s">
        <v>64</v>
      </c>
      <c r="AV92" s="57" t="s">
        <v>65</v>
      </c>
      <c r="AW92" s="57" t="s">
        <v>66</v>
      </c>
      <c r="AX92" s="57" t="s">
        <v>67</v>
      </c>
      <c r="AY92" s="57" t="s">
        <v>68</v>
      </c>
      <c r="AZ92" s="57" t="s">
        <v>69</v>
      </c>
      <c r="BA92" s="57" t="s">
        <v>70</v>
      </c>
      <c r="BB92" s="57" t="s">
        <v>71</v>
      </c>
      <c r="BC92" s="57" t="s">
        <v>72</v>
      </c>
      <c r="BD92" s="58" t="s">
        <v>73</v>
      </c>
    </row>
    <row r="93" spans="1:91" s="1" customFormat="1" ht="10.8" customHeight="1">
      <c r="B93" s="31"/>
      <c r="AR93" s="31"/>
      <c r="AS93" s="59"/>
      <c r="AT93" s="51"/>
      <c r="AU93" s="51"/>
      <c r="AV93" s="51"/>
      <c r="AW93" s="51"/>
      <c r="AX93" s="51"/>
      <c r="AY93" s="51"/>
      <c r="AZ93" s="51"/>
      <c r="BA93" s="51"/>
      <c r="BB93" s="51"/>
      <c r="BC93" s="51"/>
      <c r="BD93" s="52"/>
    </row>
    <row r="94" spans="1:91" s="5" customFormat="1" ht="32.4" customHeight="1">
      <c r="B94" s="60"/>
      <c r="C94" s="61" t="s">
        <v>74</v>
      </c>
      <c r="D94" s="62"/>
      <c r="E94" s="62"/>
      <c r="F94" s="62"/>
      <c r="G94" s="62"/>
      <c r="H94" s="62"/>
      <c r="I94" s="62"/>
      <c r="J94" s="62"/>
      <c r="K94" s="62"/>
      <c r="L94" s="62"/>
      <c r="M94" s="62"/>
      <c r="N94" s="62"/>
      <c r="O94" s="62"/>
      <c r="P94" s="62"/>
      <c r="Q94" s="62"/>
      <c r="R94" s="62"/>
      <c r="S94" s="62"/>
      <c r="T94" s="62"/>
      <c r="U94" s="62"/>
      <c r="V94" s="62"/>
      <c r="W94" s="62"/>
      <c r="X94" s="62"/>
      <c r="Y94" s="62"/>
      <c r="Z94" s="62"/>
      <c r="AA94" s="62"/>
      <c r="AB94" s="62"/>
      <c r="AC94" s="62"/>
      <c r="AD94" s="62"/>
      <c r="AE94" s="62"/>
      <c r="AF94" s="62"/>
      <c r="AG94" s="607">
        <f>ROUND(AG95,2)</f>
        <v>0</v>
      </c>
      <c r="AH94" s="607"/>
      <c r="AI94" s="607"/>
      <c r="AJ94" s="607"/>
      <c r="AK94" s="607"/>
      <c r="AL94" s="607"/>
      <c r="AM94" s="607"/>
      <c r="AN94" s="608">
        <f>SUM(AG94,AT94)</f>
        <v>0</v>
      </c>
      <c r="AO94" s="608"/>
      <c r="AP94" s="608"/>
      <c r="AQ94" s="64" t="s">
        <v>1</v>
      </c>
      <c r="AR94" s="60"/>
      <c r="AS94" s="65">
        <f>ROUND(AS95,2)</f>
        <v>0</v>
      </c>
      <c r="AT94" s="66">
        <f>ROUND(SUM(AV94:AW94),2)</f>
        <v>0</v>
      </c>
      <c r="AU94" s="67">
        <f>ROUND(AU95,5)</f>
        <v>0</v>
      </c>
      <c r="AV94" s="66">
        <f>ROUND(AZ94*L29,2)</f>
        <v>0</v>
      </c>
      <c r="AW94" s="66">
        <f>ROUND(BA94*L30,2)</f>
        <v>0</v>
      </c>
      <c r="AX94" s="66">
        <f>ROUND(BB94*L29,2)</f>
        <v>0</v>
      </c>
      <c r="AY94" s="66">
        <f>ROUND(BC94*L30,2)</f>
        <v>0</v>
      </c>
      <c r="AZ94" s="66">
        <f>ROUND(AZ95,2)</f>
        <v>0</v>
      </c>
      <c r="BA94" s="66">
        <f>ROUND(BA95,2)</f>
        <v>0</v>
      </c>
      <c r="BB94" s="66">
        <f>ROUND(BB95,2)</f>
        <v>0</v>
      </c>
      <c r="BC94" s="66">
        <f>ROUND(BC95,2)</f>
        <v>0</v>
      </c>
      <c r="BD94" s="68">
        <f>ROUND(BD95,2)</f>
        <v>0</v>
      </c>
      <c r="BS94" s="69" t="s">
        <v>75</v>
      </c>
      <c r="BT94" s="69" t="s">
        <v>76</v>
      </c>
      <c r="BU94" s="70" t="s">
        <v>77</v>
      </c>
      <c r="BV94" s="69" t="s">
        <v>78</v>
      </c>
      <c r="BW94" s="69" t="s">
        <v>5</v>
      </c>
      <c r="BX94" s="69" t="s">
        <v>79</v>
      </c>
      <c r="CL94" s="69" t="s">
        <v>1</v>
      </c>
    </row>
    <row r="95" spans="1:91" s="6" customFormat="1" ht="24.75" customHeight="1">
      <c r="A95" s="71" t="s">
        <v>80</v>
      </c>
      <c r="B95" s="72"/>
      <c r="C95" s="73"/>
      <c r="D95" s="606" t="s">
        <v>81</v>
      </c>
      <c r="E95" s="606"/>
      <c r="F95" s="606"/>
      <c r="G95" s="606"/>
      <c r="H95" s="606"/>
      <c r="I95" s="74"/>
      <c r="J95" s="606" t="s">
        <v>82</v>
      </c>
      <c r="K95" s="606"/>
      <c r="L95" s="606"/>
      <c r="M95" s="606"/>
      <c r="N95" s="606"/>
      <c r="O95" s="606"/>
      <c r="P95" s="606"/>
      <c r="Q95" s="606"/>
      <c r="R95" s="606"/>
      <c r="S95" s="606"/>
      <c r="T95" s="606"/>
      <c r="U95" s="606"/>
      <c r="V95" s="606"/>
      <c r="W95" s="606"/>
      <c r="X95" s="606"/>
      <c r="Y95" s="606"/>
      <c r="Z95" s="606"/>
      <c r="AA95" s="606"/>
      <c r="AB95" s="606"/>
      <c r="AC95" s="606"/>
      <c r="AD95" s="606"/>
      <c r="AE95" s="606"/>
      <c r="AF95" s="606"/>
      <c r="AG95" s="627">
        <f>'1 - Stavba bez zateplení ...'!J30</f>
        <v>0</v>
      </c>
      <c r="AH95" s="628"/>
      <c r="AI95" s="628"/>
      <c r="AJ95" s="628"/>
      <c r="AK95" s="628"/>
      <c r="AL95" s="628"/>
      <c r="AM95" s="628"/>
      <c r="AN95" s="627">
        <f>SUM(AG95,AT95)</f>
        <v>0</v>
      </c>
      <c r="AO95" s="628"/>
      <c r="AP95" s="628"/>
      <c r="AQ95" s="75" t="s">
        <v>83</v>
      </c>
      <c r="AR95" s="72"/>
      <c r="AS95" s="76">
        <v>0</v>
      </c>
      <c r="AT95" s="77">
        <f>ROUND(SUM(AV95:AW95),2)</f>
        <v>0</v>
      </c>
      <c r="AU95" s="78">
        <f>'1 - Stavba bez zateplení ...'!P152</f>
        <v>0</v>
      </c>
      <c r="AV95" s="77">
        <f>'1 - Stavba bez zateplení ...'!J33</f>
        <v>0</v>
      </c>
      <c r="AW95" s="77">
        <f>'1 - Stavba bez zateplení ...'!J34</f>
        <v>0</v>
      </c>
      <c r="AX95" s="77">
        <f>'1 - Stavba bez zateplení ...'!J35</f>
        <v>0</v>
      </c>
      <c r="AY95" s="77">
        <f>'1 - Stavba bez zateplení ...'!J36</f>
        <v>0</v>
      </c>
      <c r="AZ95" s="77">
        <f>'1 - Stavba bez zateplení ...'!F33</f>
        <v>0</v>
      </c>
      <c r="BA95" s="77">
        <f>'1 - Stavba bez zateplení ...'!F34</f>
        <v>0</v>
      </c>
      <c r="BB95" s="77">
        <f>'1 - Stavba bez zateplení ...'!F35</f>
        <v>0</v>
      </c>
      <c r="BC95" s="77">
        <f>'1 - Stavba bez zateplení ...'!F36</f>
        <v>0</v>
      </c>
      <c r="BD95" s="79">
        <f>'1 - Stavba bez zateplení ...'!F37</f>
        <v>0</v>
      </c>
      <c r="BT95" s="80" t="s">
        <v>81</v>
      </c>
      <c r="BV95" s="80" t="s">
        <v>78</v>
      </c>
      <c r="BW95" s="80" t="s">
        <v>84</v>
      </c>
      <c r="BX95" s="80" t="s">
        <v>5</v>
      </c>
      <c r="CL95" s="80" t="s">
        <v>1</v>
      </c>
      <c r="CM95" s="80" t="s">
        <v>85</v>
      </c>
    </row>
    <row r="96" spans="1:91" s="1" customFormat="1" ht="30" customHeight="1">
      <c r="B96" s="31"/>
      <c r="AR96" s="31"/>
    </row>
    <row r="97" spans="2:44" s="1" customFormat="1" ht="7.05" customHeight="1">
      <c r="B97" s="42"/>
      <c r="C97" s="43"/>
      <c r="D97" s="43"/>
      <c r="E97" s="43"/>
      <c r="F97" s="43"/>
      <c r="G97" s="43"/>
      <c r="H97" s="43"/>
      <c r="I97" s="43"/>
      <c r="J97" s="43"/>
      <c r="K97" s="43"/>
      <c r="L97" s="43"/>
      <c r="M97" s="43"/>
      <c r="N97" s="43"/>
      <c r="O97" s="43"/>
      <c r="P97" s="43"/>
      <c r="Q97" s="43"/>
      <c r="R97" s="43"/>
      <c r="S97" s="43"/>
      <c r="T97" s="43"/>
      <c r="U97" s="43"/>
      <c r="V97" s="43"/>
      <c r="W97" s="43"/>
      <c r="X97" s="43"/>
      <c r="Y97" s="43"/>
      <c r="Z97" s="43"/>
      <c r="AA97" s="43"/>
      <c r="AB97" s="43"/>
      <c r="AC97" s="43"/>
      <c r="AD97" s="43"/>
      <c r="AE97" s="43"/>
      <c r="AF97" s="43"/>
      <c r="AG97" s="43"/>
      <c r="AH97" s="43"/>
      <c r="AI97" s="43"/>
      <c r="AJ97" s="43"/>
      <c r="AK97" s="43"/>
      <c r="AL97" s="43"/>
      <c r="AM97" s="43"/>
      <c r="AN97" s="43"/>
      <c r="AO97" s="43"/>
      <c r="AP97" s="43"/>
      <c r="AQ97" s="43"/>
      <c r="AR97" s="31"/>
    </row>
  </sheetData>
  <sheetProtection algorithmName="SHA-512" hashValue="w1bOVedrCKMZrLPDj5JgY72Q1gURzzciJSL9D4W/xHtFKeOZ02SNddcmyLb9wnvfbwLmJjWJD5debhCw3PH75Q==" saltValue="7fb0bul4jrK9cQw2Gs4vS3NVHDI6ENzDwh82iwJOk9eR/OCE0Ss5Z1HGOGWxeSnaaYE9x5hU9trAGgXeBSIKGQ==" spinCount="100000" sheet="1" objects="1" scenarios="1" formatColumns="0" formatRows="0"/>
  <mergeCells count="4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N95:AP95"/>
    <mergeCell ref="AG95:AM95"/>
    <mergeCell ref="L33:P33"/>
    <mergeCell ref="X35:AB35"/>
    <mergeCell ref="AK35:AO35"/>
    <mergeCell ref="AK31:AO31"/>
    <mergeCell ref="L31:P31"/>
    <mergeCell ref="W32:AE32"/>
    <mergeCell ref="AK32:AO32"/>
    <mergeCell ref="L32:P32"/>
    <mergeCell ref="D95:H95"/>
    <mergeCell ref="J95:AF95"/>
    <mergeCell ref="AG94:AM94"/>
    <mergeCell ref="AN94:AP94"/>
    <mergeCell ref="AR2:BE2"/>
    <mergeCell ref="C92:G92"/>
    <mergeCell ref="I92:AF92"/>
    <mergeCell ref="AG92:AM92"/>
    <mergeCell ref="AN92:AP92"/>
    <mergeCell ref="L85:AO85"/>
    <mergeCell ref="AM87:AN87"/>
    <mergeCell ref="AM89:AP89"/>
    <mergeCell ref="AS89:AT91"/>
    <mergeCell ref="AM90:AP90"/>
    <mergeCell ref="W33:AE33"/>
    <mergeCell ref="AK33:AO33"/>
  </mergeCells>
  <hyperlinks>
    <hyperlink ref="A95" location="'1 - Stavba bez zateplení ...'!C2" display="/" xr:uid="{00000000-0004-0000-00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1207"/>
  <sheetViews>
    <sheetView showGridLines="0" tabSelected="1" topLeftCell="A959" zoomScaleNormal="100" workbookViewId="0">
      <selection activeCell="F984" sqref="F984"/>
    </sheetView>
  </sheetViews>
  <sheetFormatPr defaultRowHeight="10.199999999999999"/>
  <cols>
    <col min="1" max="1" width="8.28515625" customWidth="1"/>
    <col min="2" max="2" width="1.28515625" customWidth="1"/>
    <col min="3" max="3" width="5.5703125" customWidth="1"/>
    <col min="4" max="4" width="4.28515625" customWidth="1"/>
    <col min="5" max="5" width="17.140625" customWidth="1"/>
    <col min="6" max="6" width="50.7109375" customWidth="1"/>
    <col min="7" max="7" width="7.42578125" customWidth="1"/>
    <col min="8" max="8" width="14" customWidth="1"/>
    <col min="9" max="9" width="15.7109375" customWidth="1"/>
    <col min="10" max="10" width="22.28515625" customWidth="1"/>
    <col min="11" max="11" width="22.28515625" hidden="1" customWidth="1"/>
    <col min="12" max="12" width="9.28515625" customWidth="1"/>
    <col min="13" max="13" width="10.71093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7.049999999999997" customHeight="1">
      <c r="L2" s="609"/>
      <c r="M2" s="609"/>
      <c r="N2" s="609"/>
      <c r="O2" s="609"/>
      <c r="P2" s="609"/>
      <c r="Q2" s="609"/>
      <c r="R2" s="609"/>
      <c r="S2" s="609"/>
      <c r="T2" s="609"/>
      <c r="U2" s="609"/>
      <c r="V2" s="609"/>
      <c r="AT2" s="16" t="s">
        <v>84</v>
      </c>
    </row>
    <row r="3" spans="2:46" ht="7.05" customHeight="1">
      <c r="B3" s="17"/>
      <c r="C3" s="18"/>
      <c r="D3" s="18"/>
      <c r="E3" s="18"/>
      <c r="F3" s="18"/>
      <c r="G3" s="18"/>
      <c r="H3" s="18"/>
      <c r="I3" s="18"/>
      <c r="J3" s="18"/>
      <c r="K3" s="18"/>
      <c r="L3" s="19"/>
      <c r="AT3" s="16" t="s">
        <v>85</v>
      </c>
    </row>
    <row r="4" spans="2:46" ht="25.05" customHeight="1">
      <c r="B4" s="19"/>
      <c r="D4" s="20" t="s">
        <v>86</v>
      </c>
      <c r="L4" s="19"/>
      <c r="M4" s="81" t="s">
        <v>10</v>
      </c>
      <c r="AT4" s="16" t="s">
        <v>4</v>
      </c>
    </row>
    <row r="5" spans="2:46" ht="7.05" customHeight="1">
      <c r="B5" s="19"/>
      <c r="L5" s="19"/>
    </row>
    <row r="6" spans="2:46" ht="12" customHeight="1">
      <c r="B6" s="19"/>
      <c r="D6" s="26" t="s">
        <v>16</v>
      </c>
      <c r="L6" s="19"/>
    </row>
    <row r="7" spans="2:46" ht="26.25" customHeight="1">
      <c r="B7" s="19"/>
      <c r="E7" s="645" t="str">
        <f>'Rekapitulace stavby'!K6</f>
        <v>Stavební úpravy a dostavba KD v Zábřehu - II. etapa rev. 08/2022 bez</v>
      </c>
      <c r="F7" s="646"/>
      <c r="G7" s="646"/>
      <c r="H7" s="646"/>
      <c r="L7" s="19"/>
    </row>
    <row r="8" spans="2:46" s="1" customFormat="1" ht="12" customHeight="1">
      <c r="B8" s="31"/>
      <c r="D8" s="26" t="s">
        <v>87</v>
      </c>
      <c r="L8" s="31"/>
    </row>
    <row r="9" spans="2:46" s="1" customFormat="1" ht="16.5" customHeight="1">
      <c r="B9" s="31"/>
      <c r="E9" s="615" t="s">
        <v>88</v>
      </c>
      <c r="F9" s="644"/>
      <c r="G9" s="644"/>
      <c r="H9" s="644"/>
      <c r="L9" s="31"/>
    </row>
    <row r="10" spans="2:46" s="1" customFormat="1">
      <c r="B10" s="31"/>
      <c r="L10" s="31"/>
    </row>
    <row r="11" spans="2:46" s="1" customFormat="1" ht="12" customHeight="1">
      <c r="B11" s="31"/>
      <c r="D11" s="26" t="s">
        <v>18</v>
      </c>
      <c r="F11" s="24" t="s">
        <v>1</v>
      </c>
      <c r="I11" s="26" t="s">
        <v>19</v>
      </c>
      <c r="J11" s="24" t="s">
        <v>1</v>
      </c>
      <c r="L11" s="31"/>
    </row>
    <row r="12" spans="2:46" s="1" customFormat="1" ht="12" customHeight="1">
      <c r="B12" s="31"/>
      <c r="D12" s="26" t="s">
        <v>20</v>
      </c>
      <c r="F12" s="24" t="s">
        <v>21</v>
      </c>
      <c r="I12" s="26" t="s">
        <v>22</v>
      </c>
      <c r="J12" s="50" t="str">
        <f>'Rekapitulace stavby'!AN8</f>
        <v>28. 3. 2023</v>
      </c>
      <c r="L12" s="31"/>
    </row>
    <row r="13" spans="2:46" s="1" customFormat="1" ht="10.8" customHeight="1">
      <c r="B13" s="31"/>
      <c r="L13" s="31"/>
    </row>
    <row r="14" spans="2:46" s="1" customFormat="1" ht="12" customHeight="1">
      <c r="B14" s="31"/>
      <c r="D14" s="26" t="s">
        <v>24</v>
      </c>
      <c r="I14" s="26" t="s">
        <v>25</v>
      </c>
      <c r="J14" s="24" t="s">
        <v>1</v>
      </c>
      <c r="L14" s="31"/>
    </row>
    <row r="15" spans="2:46" s="1" customFormat="1" ht="18" customHeight="1">
      <c r="B15" s="31"/>
      <c r="E15" s="24" t="s">
        <v>26</v>
      </c>
      <c r="I15" s="26" t="s">
        <v>27</v>
      </c>
      <c r="J15" s="24" t="s">
        <v>1</v>
      </c>
      <c r="L15" s="31"/>
    </row>
    <row r="16" spans="2:46" s="1" customFormat="1" ht="7.05" customHeight="1">
      <c r="B16" s="31"/>
      <c r="L16" s="31"/>
    </row>
    <row r="17" spans="2:12" s="1" customFormat="1" ht="12" customHeight="1">
      <c r="B17" s="31"/>
      <c r="D17" s="26" t="s">
        <v>28</v>
      </c>
      <c r="I17" s="26" t="s">
        <v>25</v>
      </c>
      <c r="J17" s="27" t="str">
        <f>'Rekapitulace stavby'!AN13</f>
        <v>Vyplň údaj</v>
      </c>
      <c r="L17" s="31"/>
    </row>
    <row r="18" spans="2:12" s="1" customFormat="1" ht="18" customHeight="1">
      <c r="B18" s="31"/>
      <c r="E18" s="647" t="str">
        <f>'Rekapitulace stavby'!E14</f>
        <v>Vyplň údaj</v>
      </c>
      <c r="F18" s="636"/>
      <c r="G18" s="636"/>
      <c r="H18" s="636"/>
      <c r="I18" s="26" t="s">
        <v>27</v>
      </c>
      <c r="J18" s="27" t="str">
        <f>'Rekapitulace stavby'!AN14</f>
        <v>Vyplň údaj</v>
      </c>
      <c r="L18" s="31"/>
    </row>
    <row r="19" spans="2:12" s="1" customFormat="1" ht="7.05" customHeight="1">
      <c r="B19" s="31"/>
      <c r="L19" s="31"/>
    </row>
    <row r="20" spans="2:12" s="1" customFormat="1" ht="12" customHeight="1">
      <c r="B20" s="31"/>
      <c r="D20" s="26" t="s">
        <v>30</v>
      </c>
      <c r="I20" s="26" t="s">
        <v>25</v>
      </c>
      <c r="J20" s="24" t="s">
        <v>1</v>
      </c>
      <c r="L20" s="31"/>
    </row>
    <row r="21" spans="2:12" s="1" customFormat="1" ht="18" customHeight="1">
      <c r="B21" s="31"/>
      <c r="E21" s="24" t="s">
        <v>31</v>
      </c>
      <c r="I21" s="26" t="s">
        <v>27</v>
      </c>
      <c r="J21" s="24" t="s">
        <v>1</v>
      </c>
      <c r="L21" s="31"/>
    </row>
    <row r="22" spans="2:12" s="1" customFormat="1" ht="7.05" customHeight="1">
      <c r="B22" s="31"/>
      <c r="L22" s="31"/>
    </row>
    <row r="23" spans="2:12" s="1" customFormat="1" ht="12" customHeight="1">
      <c r="B23" s="31"/>
      <c r="D23" s="26" t="s">
        <v>33</v>
      </c>
      <c r="I23" s="26" t="s">
        <v>25</v>
      </c>
      <c r="J23" s="24" t="s">
        <v>1</v>
      </c>
      <c r="L23" s="31"/>
    </row>
    <row r="24" spans="2:12" s="1" customFormat="1" ht="18" customHeight="1">
      <c r="B24" s="31"/>
      <c r="E24" s="24" t="s">
        <v>34</v>
      </c>
      <c r="I24" s="26" t="s">
        <v>27</v>
      </c>
      <c r="J24" s="24" t="s">
        <v>1</v>
      </c>
      <c r="L24" s="31"/>
    </row>
    <row r="25" spans="2:12" s="1" customFormat="1" ht="7.05" customHeight="1">
      <c r="B25" s="31"/>
      <c r="L25" s="31"/>
    </row>
    <row r="26" spans="2:12" s="1" customFormat="1" ht="12" customHeight="1">
      <c r="B26" s="31"/>
      <c r="D26" s="26" t="s">
        <v>35</v>
      </c>
      <c r="L26" s="31"/>
    </row>
    <row r="27" spans="2:12" s="7" customFormat="1" ht="16.5" customHeight="1">
      <c r="B27" s="82"/>
      <c r="E27" s="640" t="s">
        <v>1</v>
      </c>
      <c r="F27" s="640"/>
      <c r="G27" s="640"/>
      <c r="H27" s="640"/>
      <c r="L27" s="82"/>
    </row>
    <row r="28" spans="2:12" s="1" customFormat="1" ht="7.05" customHeight="1">
      <c r="B28" s="31"/>
      <c r="L28" s="31"/>
    </row>
    <row r="29" spans="2:12" s="1" customFormat="1" ht="7.05" customHeight="1">
      <c r="B29" s="31"/>
      <c r="D29" s="51"/>
      <c r="E29" s="51"/>
      <c r="F29" s="51"/>
      <c r="G29" s="51"/>
      <c r="H29" s="51"/>
      <c r="I29" s="51"/>
      <c r="J29" s="51"/>
      <c r="K29" s="51"/>
      <c r="L29" s="31"/>
    </row>
    <row r="30" spans="2:12" s="1" customFormat="1" ht="25.35" customHeight="1">
      <c r="B30" s="31"/>
      <c r="D30" s="83" t="s">
        <v>36</v>
      </c>
      <c r="J30" s="63">
        <f>ROUND(J152, 2)</f>
        <v>0</v>
      </c>
      <c r="L30" s="31"/>
    </row>
    <row r="31" spans="2:12" s="1" customFormat="1" ht="7.05" customHeight="1">
      <c r="B31" s="31"/>
      <c r="D31" s="51"/>
      <c r="E31" s="51"/>
      <c r="F31" s="51"/>
      <c r="G31" s="51"/>
      <c r="H31" s="51"/>
      <c r="I31" s="51"/>
      <c r="J31" s="51"/>
      <c r="K31" s="51"/>
      <c r="L31" s="31"/>
    </row>
    <row r="32" spans="2:12" s="1" customFormat="1" ht="14.4" customHeight="1">
      <c r="B32" s="31"/>
      <c r="F32" s="84" t="s">
        <v>38</v>
      </c>
      <c r="I32" s="84" t="s">
        <v>37</v>
      </c>
      <c r="J32" s="84" t="s">
        <v>39</v>
      </c>
      <c r="L32" s="31"/>
    </row>
    <row r="33" spans="2:12" s="1" customFormat="1" ht="14.4" customHeight="1">
      <c r="B33" s="31"/>
      <c r="D33" s="85" t="s">
        <v>40</v>
      </c>
      <c r="E33" s="26" t="s">
        <v>41</v>
      </c>
      <c r="F33" s="86">
        <f>ROUND((SUM(BE152:BE1206)),  2)</f>
        <v>0</v>
      </c>
      <c r="I33" s="87">
        <v>0.21</v>
      </c>
      <c r="J33" s="86">
        <f>ROUND(((SUM(BE152:BE1206))*I33),  2)</f>
        <v>0</v>
      </c>
      <c r="L33" s="31"/>
    </row>
    <row r="34" spans="2:12" s="1" customFormat="1" ht="14.4" customHeight="1">
      <c r="B34" s="31"/>
      <c r="E34" s="26" t="s">
        <v>42</v>
      </c>
      <c r="F34" s="86">
        <f>ROUND((SUM(BF152:BF1206)),  2)</f>
        <v>0</v>
      </c>
      <c r="I34" s="87">
        <v>0.15</v>
      </c>
      <c r="J34" s="86">
        <f>ROUND(((SUM(BF152:BF1206))*I34),  2)</f>
        <v>0</v>
      </c>
      <c r="L34" s="31"/>
    </row>
    <row r="35" spans="2:12" s="1" customFormat="1" ht="14.4" hidden="1" customHeight="1">
      <c r="B35" s="31"/>
      <c r="E35" s="26" t="s">
        <v>43</v>
      </c>
      <c r="F35" s="86">
        <f>ROUND((SUM(BG152:BG1206)),  2)</f>
        <v>0</v>
      </c>
      <c r="I35" s="87">
        <v>0.21</v>
      </c>
      <c r="J35" s="86">
        <f>0</f>
        <v>0</v>
      </c>
      <c r="L35" s="31"/>
    </row>
    <row r="36" spans="2:12" s="1" customFormat="1" ht="14.4" hidden="1" customHeight="1">
      <c r="B36" s="31"/>
      <c r="E36" s="26" t="s">
        <v>44</v>
      </c>
      <c r="F36" s="86">
        <f>ROUND((SUM(BH152:BH1206)),  2)</f>
        <v>0</v>
      </c>
      <c r="I36" s="87">
        <v>0.15</v>
      </c>
      <c r="J36" s="86">
        <f>0</f>
        <v>0</v>
      </c>
      <c r="L36" s="31"/>
    </row>
    <row r="37" spans="2:12" s="1" customFormat="1" ht="14.4" hidden="1" customHeight="1">
      <c r="B37" s="31"/>
      <c r="E37" s="26" t="s">
        <v>45</v>
      </c>
      <c r="F37" s="86">
        <f>ROUND((SUM(BI152:BI1206)),  2)</f>
        <v>0</v>
      </c>
      <c r="I37" s="87">
        <v>0</v>
      </c>
      <c r="J37" s="86">
        <f>0</f>
        <v>0</v>
      </c>
      <c r="L37" s="31"/>
    </row>
    <row r="38" spans="2:12" s="1" customFormat="1" ht="7.05" customHeight="1">
      <c r="B38" s="31"/>
      <c r="L38" s="31"/>
    </row>
    <row r="39" spans="2:12" s="1" customFormat="1" ht="25.35" customHeight="1">
      <c r="B39" s="31"/>
      <c r="C39" s="88"/>
      <c r="D39" s="89" t="s">
        <v>46</v>
      </c>
      <c r="E39" s="54"/>
      <c r="F39" s="54"/>
      <c r="G39" s="90" t="s">
        <v>47</v>
      </c>
      <c r="H39" s="91" t="s">
        <v>48</v>
      </c>
      <c r="I39" s="54"/>
      <c r="J39" s="92">
        <f>SUM(J30:J37)</f>
        <v>0</v>
      </c>
      <c r="K39" s="93"/>
      <c r="L39" s="31"/>
    </row>
    <row r="40" spans="2:12" s="1" customFormat="1" ht="14.4" customHeight="1">
      <c r="B40" s="31"/>
      <c r="L40" s="31"/>
    </row>
    <row r="41" spans="2:12" ht="14.4" customHeight="1">
      <c r="B41" s="19"/>
      <c r="L41" s="19"/>
    </row>
    <row r="42" spans="2:12" ht="14.4" customHeight="1">
      <c r="B42" s="19"/>
      <c r="L42" s="19"/>
    </row>
    <row r="43" spans="2:12" ht="14.4" customHeight="1">
      <c r="B43" s="19"/>
      <c r="L43" s="19"/>
    </row>
    <row r="44" spans="2:12" ht="14.4" customHeight="1">
      <c r="B44" s="19"/>
      <c r="L44" s="19"/>
    </row>
    <row r="45" spans="2:12" ht="14.4" customHeight="1">
      <c r="B45" s="19"/>
      <c r="L45" s="19"/>
    </row>
    <row r="46" spans="2:12" ht="14.4" customHeight="1">
      <c r="B46" s="19"/>
      <c r="L46" s="19"/>
    </row>
    <row r="47" spans="2:12" ht="14.4" customHeight="1">
      <c r="B47" s="19"/>
      <c r="L47" s="19"/>
    </row>
    <row r="48" spans="2:12" ht="14.4" customHeight="1">
      <c r="B48" s="19"/>
      <c r="L48" s="19"/>
    </row>
    <row r="49" spans="2:12" ht="14.4" customHeight="1">
      <c r="B49" s="19"/>
      <c r="L49" s="19"/>
    </row>
    <row r="50" spans="2:12" s="1" customFormat="1" ht="14.4" customHeight="1">
      <c r="B50" s="31"/>
      <c r="D50" s="39" t="s">
        <v>49</v>
      </c>
      <c r="E50" s="40"/>
      <c r="F50" s="40"/>
      <c r="G50" s="39" t="s">
        <v>50</v>
      </c>
      <c r="H50" s="40"/>
      <c r="I50" s="40"/>
      <c r="J50" s="40"/>
      <c r="K50" s="40"/>
      <c r="L50" s="31"/>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3.2">
      <c r="B61" s="31"/>
      <c r="D61" s="41" t="s">
        <v>51</v>
      </c>
      <c r="E61" s="33"/>
      <c r="F61" s="94" t="s">
        <v>52</v>
      </c>
      <c r="G61" s="41" t="s">
        <v>51</v>
      </c>
      <c r="H61" s="33"/>
      <c r="I61" s="33"/>
      <c r="J61" s="95" t="s">
        <v>52</v>
      </c>
      <c r="K61" s="33"/>
      <c r="L61" s="31"/>
    </row>
    <row r="62" spans="2:12">
      <c r="B62" s="19"/>
      <c r="L62" s="19"/>
    </row>
    <row r="63" spans="2:12">
      <c r="B63" s="19"/>
      <c r="L63" s="19"/>
    </row>
    <row r="64" spans="2:12">
      <c r="B64" s="19"/>
      <c r="L64" s="19"/>
    </row>
    <row r="65" spans="2:12" s="1" customFormat="1" ht="13.2">
      <c r="B65" s="31"/>
      <c r="D65" s="39" t="s">
        <v>53</v>
      </c>
      <c r="E65" s="40"/>
      <c r="F65" s="40"/>
      <c r="G65" s="39" t="s">
        <v>54</v>
      </c>
      <c r="H65" s="40"/>
      <c r="I65" s="40"/>
      <c r="J65" s="40"/>
      <c r="K65" s="40"/>
      <c r="L65" s="31"/>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3.2">
      <c r="B76" s="31"/>
      <c r="D76" s="41" t="s">
        <v>51</v>
      </c>
      <c r="E76" s="33"/>
      <c r="F76" s="94" t="s">
        <v>52</v>
      </c>
      <c r="G76" s="41" t="s">
        <v>51</v>
      </c>
      <c r="H76" s="33"/>
      <c r="I76" s="33"/>
      <c r="J76" s="95" t="s">
        <v>52</v>
      </c>
      <c r="K76" s="33"/>
      <c r="L76" s="31"/>
    </row>
    <row r="77" spans="2:12" s="1" customFormat="1" ht="14.4" customHeight="1">
      <c r="B77" s="42"/>
      <c r="C77" s="43"/>
      <c r="D77" s="43"/>
      <c r="E77" s="43"/>
      <c r="F77" s="43"/>
      <c r="G77" s="43"/>
      <c r="H77" s="43"/>
      <c r="I77" s="43"/>
      <c r="J77" s="43"/>
      <c r="K77" s="43"/>
      <c r="L77" s="31"/>
    </row>
    <row r="81" spans="2:47" s="1" customFormat="1" ht="7.05" customHeight="1">
      <c r="B81" s="44"/>
      <c r="C81" s="45"/>
      <c r="D81" s="45"/>
      <c r="E81" s="45"/>
      <c r="F81" s="45"/>
      <c r="G81" s="45"/>
      <c r="H81" s="45"/>
      <c r="I81" s="45"/>
      <c r="J81" s="45"/>
      <c r="K81" s="45"/>
      <c r="L81" s="31"/>
    </row>
    <row r="82" spans="2:47" s="1" customFormat="1" ht="25.05" customHeight="1">
      <c r="B82" s="31"/>
      <c r="C82" s="20" t="s">
        <v>89</v>
      </c>
      <c r="L82" s="31"/>
    </row>
    <row r="83" spans="2:47" s="1" customFormat="1" ht="7.05" customHeight="1">
      <c r="B83" s="31"/>
      <c r="L83" s="31"/>
    </row>
    <row r="84" spans="2:47" s="1" customFormat="1" ht="12" customHeight="1">
      <c r="B84" s="31"/>
      <c r="C84" s="26" t="s">
        <v>16</v>
      </c>
      <c r="L84" s="31"/>
    </row>
    <row r="85" spans="2:47" s="1" customFormat="1" ht="26.25" customHeight="1">
      <c r="B85" s="31"/>
      <c r="E85" s="645" t="str">
        <f>E7</f>
        <v>Stavební úpravy a dostavba KD v Zábřehu - II. etapa rev. 08/2022 bez</v>
      </c>
      <c r="F85" s="646"/>
      <c r="G85" s="646"/>
      <c r="H85" s="646"/>
      <c r="L85" s="31"/>
    </row>
    <row r="86" spans="2:47" s="1" customFormat="1" ht="12" customHeight="1">
      <c r="B86" s="31"/>
      <c r="C86" s="26" t="s">
        <v>87</v>
      </c>
      <c r="L86" s="31"/>
    </row>
    <row r="87" spans="2:47" s="1" customFormat="1" ht="16.5" customHeight="1">
      <c r="B87" s="31"/>
      <c r="E87" s="615" t="str">
        <f>E9</f>
        <v xml:space="preserve">1 - Stavba bez zateplení stávajícího objektu  </v>
      </c>
      <c r="F87" s="644"/>
      <c r="G87" s="644"/>
      <c r="H87" s="644"/>
      <c r="L87" s="31"/>
    </row>
    <row r="88" spans="2:47" s="1" customFormat="1" ht="7.05" customHeight="1">
      <c r="B88" s="31"/>
      <c r="L88" s="31"/>
    </row>
    <row r="89" spans="2:47" s="1" customFormat="1" ht="12" customHeight="1">
      <c r="B89" s="31"/>
      <c r="C89" s="26" t="s">
        <v>20</v>
      </c>
      <c r="F89" s="24" t="str">
        <f>F12</f>
        <v>Zábřeh</v>
      </c>
      <c r="I89" s="26" t="s">
        <v>22</v>
      </c>
      <c r="J89" s="50" t="str">
        <f>IF(J12="","",J12)</f>
        <v>28. 3. 2023</v>
      </c>
      <c r="L89" s="31"/>
    </row>
    <row r="90" spans="2:47" s="1" customFormat="1" ht="7.05" customHeight="1">
      <c r="B90" s="31"/>
      <c r="L90" s="31"/>
    </row>
    <row r="91" spans="2:47" s="1" customFormat="1" ht="15.15" customHeight="1">
      <c r="B91" s="31"/>
      <c r="C91" s="26" t="s">
        <v>24</v>
      </c>
      <c r="F91" s="24" t="str">
        <f>E15</f>
        <v>Město Zábřeh</v>
      </c>
      <c r="I91" s="26" t="s">
        <v>30</v>
      </c>
      <c r="J91" s="29" t="str">
        <f>E21</f>
        <v>BDA Architekti s.r.o.</v>
      </c>
      <c r="L91" s="31"/>
    </row>
    <row r="92" spans="2:47" s="1" customFormat="1" ht="15.15" customHeight="1">
      <c r="B92" s="31"/>
      <c r="C92" s="26" t="s">
        <v>28</v>
      </c>
      <c r="F92" s="24" t="str">
        <f>IF(E18="","",E18)</f>
        <v>Vyplň údaj</v>
      </c>
      <c r="I92" s="26" t="s">
        <v>33</v>
      </c>
      <c r="J92" s="29" t="str">
        <f>E24</f>
        <v>Ing.P.Čoudek</v>
      </c>
      <c r="L92" s="31"/>
    </row>
    <row r="93" spans="2:47" s="1" customFormat="1" ht="10.199999999999999" customHeight="1">
      <c r="B93" s="31"/>
      <c r="L93" s="31"/>
    </row>
    <row r="94" spans="2:47" s="1" customFormat="1" ht="29.25" customHeight="1">
      <c r="B94" s="31"/>
      <c r="C94" s="96" t="s">
        <v>90</v>
      </c>
      <c r="D94" s="88"/>
      <c r="E94" s="88"/>
      <c r="F94" s="88"/>
      <c r="G94" s="88"/>
      <c r="H94" s="88"/>
      <c r="I94" s="88"/>
      <c r="J94" s="97" t="s">
        <v>91</v>
      </c>
      <c r="K94" s="88"/>
      <c r="L94" s="31"/>
    </row>
    <row r="95" spans="2:47" s="1" customFormat="1" ht="10.199999999999999" customHeight="1">
      <c r="B95" s="31"/>
      <c r="L95" s="31"/>
    </row>
    <row r="96" spans="2:47" s="1" customFormat="1" ht="22.8" customHeight="1">
      <c r="B96" s="31"/>
      <c r="C96" s="98" t="s">
        <v>92</v>
      </c>
      <c r="J96" s="63">
        <f>J152</f>
        <v>0</v>
      </c>
      <c r="L96" s="31"/>
      <c r="AU96" s="16" t="s">
        <v>93</v>
      </c>
    </row>
    <row r="97" spans="2:12" s="8" customFormat="1" ht="25.05" customHeight="1">
      <c r="B97" s="99"/>
      <c r="D97" s="100" t="s">
        <v>94</v>
      </c>
      <c r="E97" s="101"/>
      <c r="F97" s="101"/>
      <c r="G97" s="101"/>
      <c r="H97" s="101"/>
      <c r="I97" s="101"/>
      <c r="J97" s="102">
        <f>J153</f>
        <v>0</v>
      </c>
      <c r="L97" s="99"/>
    </row>
    <row r="98" spans="2:12" s="9" customFormat="1" ht="19.95" customHeight="1">
      <c r="B98" s="103"/>
      <c r="D98" s="104" t="s">
        <v>95</v>
      </c>
      <c r="E98" s="105"/>
      <c r="F98" s="105"/>
      <c r="G98" s="105"/>
      <c r="H98" s="105"/>
      <c r="I98" s="105"/>
      <c r="J98" s="106">
        <f>J154</f>
        <v>0</v>
      </c>
      <c r="L98" s="103"/>
    </row>
    <row r="99" spans="2:12" s="9" customFormat="1" ht="19.95" customHeight="1">
      <c r="B99" s="103"/>
      <c r="D99" s="104" t="s">
        <v>96</v>
      </c>
      <c r="E99" s="105"/>
      <c r="F99" s="105"/>
      <c r="G99" s="105"/>
      <c r="H99" s="105"/>
      <c r="I99" s="105"/>
      <c r="J99" s="106">
        <f>J188</f>
        <v>0</v>
      </c>
      <c r="L99" s="103"/>
    </row>
    <row r="100" spans="2:12" s="9" customFormat="1" ht="19.95" customHeight="1">
      <c r="B100" s="103"/>
      <c r="D100" s="104" t="s">
        <v>97</v>
      </c>
      <c r="E100" s="105"/>
      <c r="F100" s="105"/>
      <c r="G100" s="105"/>
      <c r="H100" s="105"/>
      <c r="I100" s="105"/>
      <c r="J100" s="106">
        <f>J250</f>
        <v>0</v>
      </c>
      <c r="L100" s="103"/>
    </row>
    <row r="101" spans="2:12" s="9" customFormat="1" ht="19.95" customHeight="1">
      <c r="B101" s="103"/>
      <c r="D101" s="104" t="s">
        <v>98</v>
      </c>
      <c r="E101" s="105"/>
      <c r="F101" s="105"/>
      <c r="G101" s="105"/>
      <c r="H101" s="105"/>
      <c r="I101" s="105"/>
      <c r="J101" s="106">
        <f>J334</f>
        <v>0</v>
      </c>
      <c r="L101" s="103"/>
    </row>
    <row r="102" spans="2:12" s="9" customFormat="1" ht="19.95" customHeight="1">
      <c r="B102" s="103"/>
      <c r="D102" s="104" t="s">
        <v>99</v>
      </c>
      <c r="E102" s="105"/>
      <c r="F102" s="105"/>
      <c r="G102" s="105"/>
      <c r="H102" s="105"/>
      <c r="I102" s="105"/>
      <c r="J102" s="106">
        <f>J460</f>
        <v>0</v>
      </c>
      <c r="L102" s="103"/>
    </row>
    <row r="103" spans="2:12" s="9" customFormat="1" ht="19.95" customHeight="1">
      <c r="B103" s="103"/>
      <c r="D103" s="104" t="s">
        <v>100</v>
      </c>
      <c r="E103" s="105"/>
      <c r="F103" s="105"/>
      <c r="G103" s="105"/>
      <c r="H103" s="105"/>
      <c r="I103" s="105"/>
      <c r="J103" s="106">
        <f>J464</f>
        <v>0</v>
      </c>
      <c r="L103" s="103"/>
    </row>
    <row r="104" spans="2:12" s="9" customFormat="1" ht="19.95" customHeight="1">
      <c r="B104" s="103"/>
      <c r="D104" s="104" t="s">
        <v>101</v>
      </c>
      <c r="E104" s="105"/>
      <c r="F104" s="105"/>
      <c r="G104" s="105"/>
      <c r="H104" s="105"/>
      <c r="I104" s="105"/>
      <c r="J104" s="106">
        <f>J561</f>
        <v>0</v>
      </c>
      <c r="L104" s="103"/>
    </row>
    <row r="105" spans="2:12" s="9" customFormat="1" ht="19.95" customHeight="1">
      <c r="B105" s="103"/>
      <c r="D105" s="104" t="s">
        <v>102</v>
      </c>
      <c r="E105" s="105"/>
      <c r="F105" s="105"/>
      <c r="G105" s="105"/>
      <c r="H105" s="105"/>
      <c r="I105" s="105"/>
      <c r="J105" s="106">
        <f>J563</f>
        <v>0</v>
      </c>
      <c r="L105" s="103"/>
    </row>
    <row r="106" spans="2:12" s="9" customFormat="1" ht="19.95" customHeight="1">
      <c r="B106" s="103"/>
      <c r="D106" s="104" t="s">
        <v>103</v>
      </c>
      <c r="E106" s="105"/>
      <c r="F106" s="105"/>
      <c r="G106" s="105"/>
      <c r="H106" s="105"/>
      <c r="I106" s="105"/>
      <c r="J106" s="106">
        <f>J676</f>
        <v>0</v>
      </c>
      <c r="L106" s="103"/>
    </row>
    <row r="107" spans="2:12" s="9" customFormat="1" ht="19.95" customHeight="1">
      <c r="B107" s="103"/>
      <c r="D107" s="104" t="s">
        <v>104</v>
      </c>
      <c r="E107" s="105"/>
      <c r="F107" s="105"/>
      <c r="G107" s="105"/>
      <c r="H107" s="105"/>
      <c r="I107" s="105"/>
      <c r="J107" s="106">
        <f>J683</f>
        <v>0</v>
      </c>
      <c r="L107" s="103"/>
    </row>
    <row r="108" spans="2:12" s="8" customFormat="1" ht="25.05" customHeight="1">
      <c r="B108" s="99"/>
      <c r="D108" s="100" t="s">
        <v>105</v>
      </c>
      <c r="E108" s="101"/>
      <c r="F108" s="101"/>
      <c r="G108" s="101"/>
      <c r="H108" s="101"/>
      <c r="I108" s="101"/>
      <c r="J108" s="102">
        <f>J686</f>
        <v>0</v>
      </c>
      <c r="L108" s="99"/>
    </row>
    <row r="109" spans="2:12" s="9" customFormat="1" ht="19.95" customHeight="1">
      <c r="B109" s="103"/>
      <c r="D109" s="104" t="s">
        <v>106</v>
      </c>
      <c r="E109" s="105"/>
      <c r="F109" s="105"/>
      <c r="G109" s="105"/>
      <c r="H109" s="105"/>
      <c r="I109" s="105"/>
      <c r="J109" s="106">
        <f>J687</f>
        <v>0</v>
      </c>
      <c r="L109" s="103"/>
    </row>
    <row r="110" spans="2:12" s="9" customFormat="1" ht="19.95" customHeight="1">
      <c r="B110" s="103"/>
      <c r="D110" s="104" t="s">
        <v>107</v>
      </c>
      <c r="E110" s="105"/>
      <c r="F110" s="105"/>
      <c r="G110" s="105"/>
      <c r="H110" s="105"/>
      <c r="I110" s="105"/>
      <c r="J110" s="106">
        <f>J759</f>
        <v>0</v>
      </c>
      <c r="L110" s="103"/>
    </row>
    <row r="111" spans="2:12" s="9" customFormat="1" ht="19.95" customHeight="1">
      <c r="B111" s="103"/>
      <c r="D111" s="104" t="s">
        <v>108</v>
      </c>
      <c r="E111" s="105"/>
      <c r="F111" s="105"/>
      <c r="G111" s="105"/>
      <c r="H111" s="105"/>
      <c r="I111" s="105"/>
      <c r="J111" s="106">
        <f>J795</f>
        <v>0</v>
      </c>
      <c r="L111" s="103"/>
    </row>
    <row r="112" spans="2:12" s="9" customFormat="1" ht="19.95" customHeight="1">
      <c r="B112" s="103"/>
      <c r="D112" s="104" t="s">
        <v>109</v>
      </c>
      <c r="E112" s="105"/>
      <c r="F112" s="105"/>
      <c r="G112" s="105"/>
      <c r="H112" s="105"/>
      <c r="I112" s="105"/>
      <c r="J112" s="106">
        <f>J829</f>
        <v>0</v>
      </c>
      <c r="L112" s="103"/>
    </row>
    <row r="113" spans="2:12" s="9" customFormat="1" ht="19.95" customHeight="1">
      <c r="B113" s="103"/>
      <c r="D113" s="104" t="s">
        <v>110</v>
      </c>
      <c r="E113" s="105"/>
      <c r="F113" s="105"/>
      <c r="G113" s="105"/>
      <c r="H113" s="105"/>
      <c r="I113" s="105"/>
      <c r="J113" s="106">
        <f>J835</f>
        <v>0</v>
      </c>
      <c r="L113" s="103"/>
    </row>
    <row r="114" spans="2:12" s="9" customFormat="1" ht="19.95" customHeight="1">
      <c r="B114" s="103"/>
      <c r="D114" s="104" t="s">
        <v>111</v>
      </c>
      <c r="E114" s="105"/>
      <c r="F114" s="105"/>
      <c r="G114" s="105"/>
      <c r="H114" s="105"/>
      <c r="I114" s="105"/>
      <c r="J114" s="106">
        <f>J837</f>
        <v>0</v>
      </c>
      <c r="L114" s="103"/>
    </row>
    <row r="115" spans="2:12" s="9" customFormat="1" ht="19.95" customHeight="1">
      <c r="B115" s="103"/>
      <c r="D115" s="104" t="s">
        <v>112</v>
      </c>
      <c r="E115" s="105"/>
      <c r="F115" s="105"/>
      <c r="G115" s="105"/>
      <c r="H115" s="105"/>
      <c r="I115" s="105"/>
      <c r="J115" s="106">
        <f>J844</f>
        <v>0</v>
      </c>
      <c r="L115" s="103"/>
    </row>
    <row r="116" spans="2:12" s="9" customFormat="1" ht="19.95" customHeight="1">
      <c r="B116" s="103"/>
      <c r="D116" s="104" t="s">
        <v>113</v>
      </c>
      <c r="E116" s="105"/>
      <c r="F116" s="105"/>
      <c r="G116" s="105"/>
      <c r="H116" s="105"/>
      <c r="I116" s="105"/>
      <c r="J116" s="106">
        <f>J846</f>
        <v>0</v>
      </c>
      <c r="L116" s="103"/>
    </row>
    <row r="117" spans="2:12" s="9" customFormat="1" ht="19.95" customHeight="1">
      <c r="B117" s="103"/>
      <c r="D117" s="104" t="s">
        <v>114</v>
      </c>
      <c r="E117" s="105"/>
      <c r="F117" s="105"/>
      <c r="G117" s="105"/>
      <c r="H117" s="105"/>
      <c r="I117" s="105"/>
      <c r="J117" s="106">
        <f>J892</f>
        <v>0</v>
      </c>
      <c r="L117" s="103"/>
    </row>
    <row r="118" spans="2:12" s="9" customFormat="1" ht="19.95" customHeight="1">
      <c r="B118" s="103"/>
      <c r="D118" s="104" t="s">
        <v>115</v>
      </c>
      <c r="E118" s="105"/>
      <c r="F118" s="105"/>
      <c r="G118" s="105"/>
      <c r="H118" s="105"/>
      <c r="I118" s="105"/>
      <c r="J118" s="106">
        <f>J908</f>
        <v>0</v>
      </c>
      <c r="L118" s="103"/>
    </row>
    <row r="119" spans="2:12" s="9" customFormat="1" ht="19.95" customHeight="1">
      <c r="B119" s="103"/>
      <c r="D119" s="104" t="s">
        <v>116</v>
      </c>
      <c r="E119" s="105"/>
      <c r="F119" s="105"/>
      <c r="G119" s="105"/>
      <c r="H119" s="105"/>
      <c r="I119" s="105"/>
      <c r="J119" s="106">
        <f>J985</f>
        <v>0</v>
      </c>
      <c r="L119" s="103"/>
    </row>
    <row r="120" spans="2:12" s="9" customFormat="1" ht="19.95" customHeight="1">
      <c r="B120" s="103"/>
      <c r="D120" s="104" t="s">
        <v>117</v>
      </c>
      <c r="E120" s="105"/>
      <c r="F120" s="105"/>
      <c r="G120" s="105"/>
      <c r="H120" s="105"/>
      <c r="I120" s="105"/>
      <c r="J120" s="106">
        <f>J1021</f>
        <v>0</v>
      </c>
      <c r="L120" s="103"/>
    </row>
    <row r="121" spans="2:12" s="9" customFormat="1" ht="19.95" customHeight="1">
      <c r="B121" s="103"/>
      <c r="D121" s="104" t="s">
        <v>118</v>
      </c>
      <c r="E121" s="105"/>
      <c r="F121" s="105"/>
      <c r="G121" s="105"/>
      <c r="H121" s="105"/>
      <c r="I121" s="105"/>
      <c r="J121" s="106">
        <f>J1091</f>
        <v>0</v>
      </c>
      <c r="L121" s="103"/>
    </row>
    <row r="122" spans="2:12" s="9" customFormat="1" ht="19.95" customHeight="1">
      <c r="B122" s="103"/>
      <c r="D122" s="104" t="s">
        <v>119</v>
      </c>
      <c r="E122" s="105"/>
      <c r="F122" s="105"/>
      <c r="G122" s="105"/>
      <c r="H122" s="105"/>
      <c r="I122" s="105"/>
      <c r="J122" s="106">
        <f>J1095</f>
        <v>0</v>
      </c>
      <c r="L122" s="103"/>
    </row>
    <row r="123" spans="2:12" s="9" customFormat="1" ht="19.95" customHeight="1">
      <c r="B123" s="103"/>
      <c r="D123" s="104" t="s">
        <v>120</v>
      </c>
      <c r="E123" s="105"/>
      <c r="F123" s="105"/>
      <c r="G123" s="105"/>
      <c r="H123" s="105"/>
      <c r="I123" s="105"/>
      <c r="J123" s="106">
        <f>J1121</f>
        <v>0</v>
      </c>
      <c r="L123" s="103"/>
    </row>
    <row r="124" spans="2:12" s="9" customFormat="1" ht="19.95" customHeight="1">
      <c r="B124" s="103"/>
      <c r="D124" s="104" t="s">
        <v>121</v>
      </c>
      <c r="E124" s="105"/>
      <c r="F124" s="105"/>
      <c r="G124" s="105"/>
      <c r="H124" s="105"/>
      <c r="I124" s="105"/>
      <c r="J124" s="106">
        <f>J1141</f>
        <v>0</v>
      </c>
      <c r="L124" s="103"/>
    </row>
    <row r="125" spans="2:12" s="9" customFormat="1" ht="19.95" customHeight="1">
      <c r="B125" s="103"/>
      <c r="D125" s="104" t="s">
        <v>122</v>
      </c>
      <c r="E125" s="105"/>
      <c r="F125" s="105"/>
      <c r="G125" s="105"/>
      <c r="H125" s="105"/>
      <c r="I125" s="105"/>
      <c r="J125" s="106">
        <f>J1158</f>
        <v>0</v>
      </c>
      <c r="L125" s="103"/>
    </row>
    <row r="126" spans="2:12" s="8" customFormat="1" ht="25.05" customHeight="1">
      <c r="B126" s="99"/>
      <c r="D126" s="100" t="s">
        <v>123</v>
      </c>
      <c r="E126" s="101"/>
      <c r="F126" s="101"/>
      <c r="G126" s="101"/>
      <c r="H126" s="101"/>
      <c r="I126" s="101"/>
      <c r="J126" s="102">
        <f>J1181</f>
        <v>0</v>
      </c>
      <c r="L126" s="99"/>
    </row>
    <row r="127" spans="2:12" s="9" customFormat="1" ht="19.95" customHeight="1">
      <c r="B127" s="103"/>
      <c r="D127" s="104" t="s">
        <v>124</v>
      </c>
      <c r="E127" s="105"/>
      <c r="F127" s="105"/>
      <c r="G127" s="105"/>
      <c r="H127" s="105"/>
      <c r="I127" s="105"/>
      <c r="J127" s="106">
        <f>J1182</f>
        <v>0</v>
      </c>
      <c r="L127" s="103"/>
    </row>
    <row r="128" spans="2:12" s="9" customFormat="1" ht="19.95" customHeight="1">
      <c r="B128" s="103"/>
      <c r="D128" s="104" t="s">
        <v>125</v>
      </c>
      <c r="E128" s="105"/>
      <c r="F128" s="105"/>
      <c r="G128" s="105"/>
      <c r="H128" s="105"/>
      <c r="I128" s="105"/>
      <c r="J128" s="106">
        <f>J1185</f>
        <v>0</v>
      </c>
      <c r="L128" s="103"/>
    </row>
    <row r="129" spans="2:12" s="8" customFormat="1" ht="25.05" customHeight="1">
      <c r="B129" s="99"/>
      <c r="D129" s="100" t="s">
        <v>126</v>
      </c>
      <c r="E129" s="101"/>
      <c r="F129" s="101"/>
      <c r="G129" s="101"/>
      <c r="H129" s="101"/>
      <c r="I129" s="101"/>
      <c r="J129" s="102">
        <f>J1187</f>
        <v>0</v>
      </c>
      <c r="L129" s="99"/>
    </row>
    <row r="130" spans="2:12" s="9" customFormat="1" ht="19.95" customHeight="1">
      <c r="B130" s="103"/>
      <c r="D130" s="104" t="s">
        <v>127</v>
      </c>
      <c r="E130" s="105"/>
      <c r="F130" s="105"/>
      <c r="G130" s="105"/>
      <c r="H130" s="105"/>
      <c r="I130" s="105"/>
      <c r="J130" s="106">
        <f>J1188</f>
        <v>0</v>
      </c>
      <c r="L130" s="103"/>
    </row>
    <row r="131" spans="2:12" s="9" customFormat="1" ht="19.95" customHeight="1">
      <c r="B131" s="103"/>
      <c r="D131" s="104" t="s">
        <v>128</v>
      </c>
      <c r="E131" s="105"/>
      <c r="F131" s="105"/>
      <c r="G131" s="105"/>
      <c r="H131" s="105"/>
      <c r="I131" s="105"/>
      <c r="J131" s="106">
        <f>J1192</f>
        <v>0</v>
      </c>
      <c r="L131" s="103"/>
    </row>
    <row r="132" spans="2:12" s="9" customFormat="1" ht="19.95" customHeight="1">
      <c r="B132" s="103"/>
      <c r="D132" s="104" t="s">
        <v>129</v>
      </c>
      <c r="E132" s="105"/>
      <c r="F132" s="105"/>
      <c r="G132" s="105"/>
      <c r="H132" s="105"/>
      <c r="I132" s="105"/>
      <c r="J132" s="106">
        <f>J1196</f>
        <v>0</v>
      </c>
      <c r="L132" s="103"/>
    </row>
    <row r="133" spans="2:12" s="1" customFormat="1" ht="21.75" customHeight="1">
      <c r="B133" s="31"/>
      <c r="L133" s="31"/>
    </row>
    <row r="134" spans="2:12" s="1" customFormat="1" ht="7.05" customHeight="1">
      <c r="B134" s="42"/>
      <c r="C134" s="43"/>
      <c r="D134" s="43"/>
      <c r="E134" s="43"/>
      <c r="F134" s="43"/>
      <c r="G134" s="43"/>
      <c r="H134" s="43"/>
      <c r="I134" s="43"/>
      <c r="J134" s="43"/>
      <c r="K134" s="43"/>
      <c r="L134" s="31"/>
    </row>
    <row r="138" spans="2:12" s="1" customFormat="1" ht="7.05" customHeight="1">
      <c r="B138" s="44"/>
      <c r="C138" s="45"/>
      <c r="D138" s="45"/>
      <c r="E138" s="45"/>
      <c r="F138" s="45"/>
      <c r="G138" s="45"/>
      <c r="H138" s="45"/>
      <c r="I138" s="45"/>
      <c r="J138" s="45"/>
      <c r="K138" s="45"/>
      <c r="L138" s="31"/>
    </row>
    <row r="139" spans="2:12" s="1" customFormat="1" ht="25.05" customHeight="1">
      <c r="B139" s="31"/>
      <c r="C139" s="20" t="s">
        <v>130</v>
      </c>
      <c r="L139" s="31"/>
    </row>
    <row r="140" spans="2:12" s="1" customFormat="1" ht="7.05" customHeight="1">
      <c r="B140" s="31"/>
      <c r="L140" s="31"/>
    </row>
    <row r="141" spans="2:12" s="1" customFormat="1" ht="12" customHeight="1">
      <c r="B141" s="31"/>
      <c r="C141" s="26" t="s">
        <v>16</v>
      </c>
      <c r="L141" s="31"/>
    </row>
    <row r="142" spans="2:12" s="1" customFormat="1" ht="26.25" customHeight="1">
      <c r="B142" s="31"/>
      <c r="E142" s="645" t="str">
        <f>E7</f>
        <v>Stavební úpravy a dostavba KD v Zábřehu - II. etapa rev. 08/2022 bez</v>
      </c>
      <c r="F142" s="646"/>
      <c r="G142" s="646"/>
      <c r="H142" s="646"/>
      <c r="L142" s="31"/>
    </row>
    <row r="143" spans="2:12" s="1" customFormat="1" ht="12" customHeight="1">
      <c r="B143" s="31"/>
      <c r="C143" s="26" t="s">
        <v>87</v>
      </c>
      <c r="L143" s="31"/>
    </row>
    <row r="144" spans="2:12" s="1" customFormat="1" ht="16.5" customHeight="1">
      <c r="B144" s="31"/>
      <c r="E144" s="615" t="str">
        <f>E9</f>
        <v xml:space="preserve">1 - Stavba bez zateplení stávajícího objektu  </v>
      </c>
      <c r="F144" s="644"/>
      <c r="G144" s="644"/>
      <c r="H144" s="644"/>
      <c r="L144" s="31"/>
    </row>
    <row r="145" spans="2:65" s="1" customFormat="1" ht="7.05" customHeight="1">
      <c r="B145" s="31"/>
      <c r="L145" s="31"/>
    </row>
    <row r="146" spans="2:65" s="1" customFormat="1" ht="12" customHeight="1">
      <c r="B146" s="31"/>
      <c r="C146" s="26" t="s">
        <v>20</v>
      </c>
      <c r="F146" s="24" t="str">
        <f>F12</f>
        <v>Zábřeh</v>
      </c>
      <c r="I146" s="26" t="s">
        <v>22</v>
      </c>
      <c r="J146" s="50" t="str">
        <f>IF(J12="","",J12)</f>
        <v>28. 3. 2023</v>
      </c>
      <c r="L146" s="31"/>
    </row>
    <row r="147" spans="2:65" s="1" customFormat="1" ht="7.05" customHeight="1">
      <c r="B147" s="31"/>
      <c r="L147" s="31"/>
    </row>
    <row r="148" spans="2:65" s="1" customFormat="1" ht="15.15" customHeight="1">
      <c r="B148" s="31"/>
      <c r="C148" s="26" t="s">
        <v>24</v>
      </c>
      <c r="F148" s="24" t="str">
        <f>E15</f>
        <v>Město Zábřeh</v>
      </c>
      <c r="I148" s="26" t="s">
        <v>30</v>
      </c>
      <c r="J148" s="29" t="str">
        <f>E21</f>
        <v>BDA Architekti s.r.o.</v>
      </c>
      <c r="L148" s="31"/>
    </row>
    <row r="149" spans="2:65" s="1" customFormat="1" ht="15.15" customHeight="1">
      <c r="B149" s="31"/>
      <c r="C149" s="26" t="s">
        <v>28</v>
      </c>
      <c r="F149" s="24" t="str">
        <f>IF(E18="","",E18)</f>
        <v>Vyplň údaj</v>
      </c>
      <c r="I149" s="26" t="s">
        <v>33</v>
      </c>
      <c r="J149" s="29" t="str">
        <f>E24</f>
        <v>Ing.P.Čoudek</v>
      </c>
      <c r="L149" s="31"/>
    </row>
    <row r="150" spans="2:65" s="1" customFormat="1" ht="10.199999999999999" customHeight="1">
      <c r="B150" s="31"/>
      <c r="L150" s="31"/>
    </row>
    <row r="151" spans="2:65" s="10" customFormat="1" ht="29.25" customHeight="1">
      <c r="B151" s="107"/>
      <c r="C151" s="108" t="s">
        <v>131</v>
      </c>
      <c r="D151" s="109" t="s">
        <v>61</v>
      </c>
      <c r="E151" s="109" t="s">
        <v>57</v>
      </c>
      <c r="F151" s="109" t="s">
        <v>58</v>
      </c>
      <c r="G151" s="109" t="s">
        <v>132</v>
      </c>
      <c r="H151" s="109" t="s">
        <v>133</v>
      </c>
      <c r="I151" s="109" t="s">
        <v>134</v>
      </c>
      <c r="J151" s="110" t="s">
        <v>91</v>
      </c>
      <c r="K151" s="111" t="s">
        <v>135</v>
      </c>
      <c r="L151" s="107"/>
      <c r="M151" s="56" t="s">
        <v>1</v>
      </c>
      <c r="N151" s="57" t="s">
        <v>40</v>
      </c>
      <c r="O151" s="57" t="s">
        <v>136</v>
      </c>
      <c r="P151" s="57" t="s">
        <v>137</v>
      </c>
      <c r="Q151" s="57" t="s">
        <v>138</v>
      </c>
      <c r="R151" s="57" t="s">
        <v>139</v>
      </c>
      <c r="S151" s="57" t="s">
        <v>140</v>
      </c>
      <c r="T151" s="58" t="s">
        <v>141</v>
      </c>
    </row>
    <row r="152" spans="2:65" s="1" customFormat="1" ht="22.8" customHeight="1">
      <c r="B152" s="31"/>
      <c r="C152" s="61" t="s">
        <v>142</v>
      </c>
      <c r="J152" s="112">
        <f>BK152</f>
        <v>0</v>
      </c>
      <c r="L152" s="31"/>
      <c r="M152" s="59"/>
      <c r="N152" s="51"/>
      <c r="O152" s="51"/>
      <c r="P152" s="113">
        <f>P153+P686+P1181+P1187</f>
        <v>0</v>
      </c>
      <c r="Q152" s="51"/>
      <c r="R152" s="113">
        <f>R153+R686+R1181+R1187</f>
        <v>1917.1926709800002</v>
      </c>
      <c r="S152" s="51"/>
      <c r="T152" s="114">
        <f>T153+T686+T1181+T1187</f>
        <v>227.983621</v>
      </c>
      <c r="AT152" s="16" t="s">
        <v>75</v>
      </c>
      <c r="AU152" s="16" t="s">
        <v>93</v>
      </c>
      <c r="BK152" s="115">
        <f>BK153+BK686+BK1181+BK1187</f>
        <v>0</v>
      </c>
    </row>
    <row r="153" spans="2:65" s="11" customFormat="1" ht="25.95" customHeight="1">
      <c r="B153" s="116"/>
      <c r="D153" s="117" t="s">
        <v>75</v>
      </c>
      <c r="E153" s="118" t="s">
        <v>143</v>
      </c>
      <c r="F153" s="118" t="s">
        <v>144</v>
      </c>
      <c r="I153" s="119"/>
      <c r="J153" s="120">
        <f>BK153</f>
        <v>0</v>
      </c>
      <c r="L153" s="116"/>
      <c r="M153" s="121"/>
      <c r="P153" s="122">
        <f>P154+P188+P250+P334+P460+P464+P561+P563+P676+P683</f>
        <v>0</v>
      </c>
      <c r="R153" s="122">
        <f>R154+R188+R250+R334+R460+R464+R561+R563+R676+R683</f>
        <v>1810.6837648300002</v>
      </c>
      <c r="T153" s="123">
        <f>T154+T188+T250+T334+T460+T464+T561+T563+T676+T683</f>
        <v>161.140861</v>
      </c>
      <c r="AR153" s="117" t="s">
        <v>81</v>
      </c>
      <c r="AT153" s="124" t="s">
        <v>75</v>
      </c>
      <c r="AU153" s="124" t="s">
        <v>76</v>
      </c>
      <c r="AY153" s="117" t="s">
        <v>145</v>
      </c>
      <c r="BK153" s="125">
        <f>BK154+BK188+BK250+BK334+BK460+BK464+BK561+BK563+BK676+BK683</f>
        <v>0</v>
      </c>
    </row>
    <row r="154" spans="2:65" s="11" customFormat="1" ht="22.8" customHeight="1">
      <c r="B154" s="116"/>
      <c r="D154" s="117" t="s">
        <v>75</v>
      </c>
      <c r="E154" s="126" t="s">
        <v>81</v>
      </c>
      <c r="F154" s="126" t="s">
        <v>146</v>
      </c>
      <c r="I154" s="119"/>
      <c r="J154" s="127">
        <f>BK154</f>
        <v>0</v>
      </c>
      <c r="L154" s="116"/>
      <c r="M154" s="121"/>
      <c r="P154" s="122">
        <f>SUM(P155:P187)</f>
        <v>0</v>
      </c>
      <c r="R154" s="122">
        <f>SUM(R155:R187)</f>
        <v>0</v>
      </c>
      <c r="T154" s="123">
        <f>SUM(T155:T187)</f>
        <v>0</v>
      </c>
      <c r="AR154" s="117" t="s">
        <v>81</v>
      </c>
      <c r="AT154" s="124" t="s">
        <v>75</v>
      </c>
      <c r="AU154" s="124" t="s">
        <v>81</v>
      </c>
      <c r="AY154" s="117" t="s">
        <v>145</v>
      </c>
      <c r="BK154" s="125">
        <f>SUM(BK155:BK187)</f>
        <v>0</v>
      </c>
    </row>
    <row r="155" spans="2:65" s="1" customFormat="1" ht="16.5" customHeight="1">
      <c r="B155" s="31"/>
      <c r="C155" s="128" t="s">
        <v>81</v>
      </c>
      <c r="D155" s="128" t="s">
        <v>147</v>
      </c>
      <c r="E155" s="129" t="s">
        <v>148</v>
      </c>
      <c r="F155" s="130" t="s">
        <v>149</v>
      </c>
      <c r="G155" s="131" t="s">
        <v>150</v>
      </c>
      <c r="H155" s="132">
        <v>10</v>
      </c>
      <c r="I155" s="133"/>
      <c r="J155" s="134">
        <f>ROUND(I155*H155,2)</f>
        <v>0</v>
      </c>
      <c r="K155" s="135"/>
      <c r="L155" s="31"/>
      <c r="M155" s="136" t="s">
        <v>1</v>
      </c>
      <c r="N155" s="137" t="s">
        <v>41</v>
      </c>
      <c r="P155" s="138">
        <f>O155*H155</f>
        <v>0</v>
      </c>
      <c r="Q155" s="138">
        <v>0</v>
      </c>
      <c r="R155" s="138">
        <f>Q155*H155</f>
        <v>0</v>
      </c>
      <c r="S155" s="138">
        <v>0</v>
      </c>
      <c r="T155" s="139">
        <f>S155*H155</f>
        <v>0</v>
      </c>
      <c r="AR155" s="140" t="s">
        <v>151</v>
      </c>
      <c r="AT155" s="140" t="s">
        <v>147</v>
      </c>
      <c r="AU155" s="140" t="s">
        <v>85</v>
      </c>
      <c r="AY155" s="16" t="s">
        <v>145</v>
      </c>
      <c r="BE155" s="141">
        <f>IF(N155="základní",J155,0)</f>
        <v>0</v>
      </c>
      <c r="BF155" s="141">
        <f>IF(N155="snížená",J155,0)</f>
        <v>0</v>
      </c>
      <c r="BG155" s="141">
        <f>IF(N155="zákl. přenesená",J155,0)</f>
        <v>0</v>
      </c>
      <c r="BH155" s="141">
        <f>IF(N155="sníž. přenesená",J155,0)</f>
        <v>0</v>
      </c>
      <c r="BI155" s="141">
        <f>IF(N155="nulová",J155,0)</f>
        <v>0</v>
      </c>
      <c r="BJ155" s="16" t="s">
        <v>81</v>
      </c>
      <c r="BK155" s="141">
        <f>ROUND(I155*H155,2)</f>
        <v>0</v>
      </c>
      <c r="BL155" s="16" t="s">
        <v>151</v>
      </c>
      <c r="BM155" s="140" t="s">
        <v>152</v>
      </c>
    </row>
    <row r="156" spans="2:65" s="1" customFormat="1" ht="24.15" customHeight="1">
      <c r="B156" s="31"/>
      <c r="C156" s="128" t="s">
        <v>85</v>
      </c>
      <c r="D156" s="128" t="s">
        <v>147</v>
      </c>
      <c r="E156" s="129" t="s">
        <v>153</v>
      </c>
      <c r="F156" s="130" t="s">
        <v>154</v>
      </c>
      <c r="G156" s="131" t="s">
        <v>155</v>
      </c>
      <c r="H156" s="132">
        <v>471.4</v>
      </c>
      <c r="I156" s="133"/>
      <c r="J156" s="134">
        <f>ROUND(I156*H156,2)</f>
        <v>0</v>
      </c>
      <c r="K156" s="135"/>
      <c r="L156" s="31"/>
      <c r="M156" s="136" t="s">
        <v>1</v>
      </c>
      <c r="N156" s="137" t="s">
        <v>41</v>
      </c>
      <c r="P156" s="138">
        <f>O156*H156</f>
        <v>0</v>
      </c>
      <c r="Q156" s="138">
        <v>0</v>
      </c>
      <c r="R156" s="138">
        <f>Q156*H156</f>
        <v>0</v>
      </c>
      <c r="S156" s="138">
        <v>0</v>
      </c>
      <c r="T156" s="139">
        <f>S156*H156</f>
        <v>0</v>
      </c>
      <c r="AR156" s="140" t="s">
        <v>151</v>
      </c>
      <c r="AT156" s="140" t="s">
        <v>147</v>
      </c>
      <c r="AU156" s="140" t="s">
        <v>85</v>
      </c>
      <c r="AY156" s="16" t="s">
        <v>145</v>
      </c>
      <c r="BE156" s="141">
        <f>IF(N156="základní",J156,0)</f>
        <v>0</v>
      </c>
      <c r="BF156" s="141">
        <f>IF(N156="snížená",J156,0)</f>
        <v>0</v>
      </c>
      <c r="BG156" s="141">
        <f>IF(N156="zákl. přenesená",J156,0)</f>
        <v>0</v>
      </c>
      <c r="BH156" s="141">
        <f>IF(N156="sníž. přenesená",J156,0)</f>
        <v>0</v>
      </c>
      <c r="BI156" s="141">
        <f>IF(N156="nulová",J156,0)</f>
        <v>0</v>
      </c>
      <c r="BJ156" s="16" t="s">
        <v>81</v>
      </c>
      <c r="BK156" s="141">
        <f>ROUND(I156*H156,2)</f>
        <v>0</v>
      </c>
      <c r="BL156" s="16" t="s">
        <v>151</v>
      </c>
      <c r="BM156" s="140" t="s">
        <v>156</v>
      </c>
    </row>
    <row r="157" spans="2:65" s="12" customFormat="1">
      <c r="B157" s="142"/>
      <c r="D157" s="143" t="s">
        <v>157</v>
      </c>
      <c r="E157" s="144" t="s">
        <v>1</v>
      </c>
      <c r="F157" s="145" t="s">
        <v>158</v>
      </c>
      <c r="H157" s="146">
        <v>458</v>
      </c>
      <c r="I157" s="147"/>
      <c r="L157" s="142"/>
      <c r="M157" s="148"/>
      <c r="T157" s="149"/>
      <c r="AT157" s="144" t="s">
        <v>157</v>
      </c>
      <c r="AU157" s="144" t="s">
        <v>85</v>
      </c>
      <c r="AV157" s="12" t="s">
        <v>85</v>
      </c>
      <c r="AW157" s="12" t="s">
        <v>32</v>
      </c>
      <c r="AX157" s="12" t="s">
        <v>76</v>
      </c>
      <c r="AY157" s="144" t="s">
        <v>145</v>
      </c>
    </row>
    <row r="158" spans="2:65" s="12" customFormat="1">
      <c r="B158" s="142"/>
      <c r="D158" s="143" t="s">
        <v>157</v>
      </c>
      <c r="E158" s="144" t="s">
        <v>1</v>
      </c>
      <c r="F158" s="145" t="s">
        <v>159</v>
      </c>
      <c r="H158" s="146">
        <v>13.4</v>
      </c>
      <c r="I158" s="147"/>
      <c r="L158" s="142"/>
      <c r="M158" s="148"/>
      <c r="T158" s="149"/>
      <c r="AT158" s="144" t="s">
        <v>157</v>
      </c>
      <c r="AU158" s="144" t="s">
        <v>85</v>
      </c>
      <c r="AV158" s="12" t="s">
        <v>85</v>
      </c>
      <c r="AW158" s="12" t="s">
        <v>32</v>
      </c>
      <c r="AX158" s="12" t="s">
        <v>76</v>
      </c>
      <c r="AY158" s="144" t="s">
        <v>145</v>
      </c>
    </row>
    <row r="159" spans="2:65" s="13" customFormat="1">
      <c r="B159" s="150"/>
      <c r="D159" s="143" t="s">
        <v>157</v>
      </c>
      <c r="E159" s="151" t="s">
        <v>1</v>
      </c>
      <c r="F159" s="152" t="s">
        <v>160</v>
      </c>
      <c r="H159" s="153">
        <v>471.4</v>
      </c>
      <c r="I159" s="154"/>
      <c r="L159" s="150"/>
      <c r="M159" s="155"/>
      <c r="T159" s="156"/>
      <c r="AT159" s="151" t="s">
        <v>157</v>
      </c>
      <c r="AU159" s="151" t="s">
        <v>85</v>
      </c>
      <c r="AV159" s="13" t="s">
        <v>151</v>
      </c>
      <c r="AW159" s="13" t="s">
        <v>32</v>
      </c>
      <c r="AX159" s="13" t="s">
        <v>81</v>
      </c>
      <c r="AY159" s="151" t="s">
        <v>145</v>
      </c>
    </row>
    <row r="160" spans="2:65" s="1" customFormat="1" ht="33" customHeight="1">
      <c r="B160" s="31"/>
      <c r="C160" s="128" t="s">
        <v>161</v>
      </c>
      <c r="D160" s="128" t="s">
        <v>147</v>
      </c>
      <c r="E160" s="129" t="s">
        <v>162</v>
      </c>
      <c r="F160" s="130" t="s">
        <v>163</v>
      </c>
      <c r="G160" s="131" t="s">
        <v>164</v>
      </c>
      <c r="H160" s="132">
        <v>907.73299999999995</v>
      </c>
      <c r="I160" s="133"/>
      <c r="J160" s="134">
        <f>ROUND(I160*H160,2)</f>
        <v>0</v>
      </c>
      <c r="K160" s="135"/>
      <c r="L160" s="31"/>
      <c r="M160" s="136" t="s">
        <v>1</v>
      </c>
      <c r="N160" s="137" t="s">
        <v>41</v>
      </c>
      <c r="P160" s="138">
        <f>O160*H160</f>
        <v>0</v>
      </c>
      <c r="Q160" s="138">
        <v>0</v>
      </c>
      <c r="R160" s="138">
        <f>Q160*H160</f>
        <v>0</v>
      </c>
      <c r="S160" s="138">
        <v>0</v>
      </c>
      <c r="T160" s="139">
        <f>S160*H160</f>
        <v>0</v>
      </c>
      <c r="AR160" s="140" t="s">
        <v>151</v>
      </c>
      <c r="AT160" s="140" t="s">
        <v>147</v>
      </c>
      <c r="AU160" s="140" t="s">
        <v>85</v>
      </c>
      <c r="AY160" s="16" t="s">
        <v>145</v>
      </c>
      <c r="BE160" s="141">
        <f>IF(N160="základní",J160,0)</f>
        <v>0</v>
      </c>
      <c r="BF160" s="141">
        <f>IF(N160="snížená",J160,0)</f>
        <v>0</v>
      </c>
      <c r="BG160" s="141">
        <f>IF(N160="zákl. přenesená",J160,0)</f>
        <v>0</v>
      </c>
      <c r="BH160" s="141">
        <f>IF(N160="sníž. přenesená",J160,0)</f>
        <v>0</v>
      </c>
      <c r="BI160" s="141">
        <f>IF(N160="nulová",J160,0)</f>
        <v>0</v>
      </c>
      <c r="BJ160" s="16" t="s">
        <v>81</v>
      </c>
      <c r="BK160" s="141">
        <f>ROUND(I160*H160,2)</f>
        <v>0</v>
      </c>
      <c r="BL160" s="16" t="s">
        <v>151</v>
      </c>
      <c r="BM160" s="140" t="s">
        <v>165</v>
      </c>
    </row>
    <row r="161" spans="2:65" s="12" customFormat="1">
      <c r="B161" s="142"/>
      <c r="D161" s="143" t="s">
        <v>157</v>
      </c>
      <c r="E161" s="144" t="s">
        <v>1</v>
      </c>
      <c r="F161" s="145" t="s">
        <v>166</v>
      </c>
      <c r="H161" s="146">
        <v>907.73299999999995</v>
      </c>
      <c r="I161" s="147"/>
      <c r="L161" s="142"/>
      <c r="M161" s="148"/>
      <c r="T161" s="149"/>
      <c r="AT161" s="144" t="s">
        <v>157</v>
      </c>
      <c r="AU161" s="144" t="s">
        <v>85</v>
      </c>
      <c r="AV161" s="12" t="s">
        <v>85</v>
      </c>
      <c r="AW161" s="12" t="s">
        <v>32</v>
      </c>
      <c r="AX161" s="12" t="s">
        <v>81</v>
      </c>
      <c r="AY161" s="144" t="s">
        <v>145</v>
      </c>
    </row>
    <row r="162" spans="2:65" s="1" customFormat="1" ht="33" customHeight="1">
      <c r="B162" s="31"/>
      <c r="C162" s="128" t="s">
        <v>151</v>
      </c>
      <c r="D162" s="128" t="s">
        <v>147</v>
      </c>
      <c r="E162" s="129" t="s">
        <v>167</v>
      </c>
      <c r="F162" s="130" t="s">
        <v>168</v>
      </c>
      <c r="G162" s="131" t="s">
        <v>164</v>
      </c>
      <c r="H162" s="132">
        <v>133.99199999999999</v>
      </c>
      <c r="I162" s="133"/>
      <c r="J162" s="134">
        <f>ROUND(I162*H162,2)</f>
        <v>0</v>
      </c>
      <c r="K162" s="135"/>
      <c r="L162" s="31"/>
      <c r="M162" s="136" t="s">
        <v>1</v>
      </c>
      <c r="N162" s="137" t="s">
        <v>41</v>
      </c>
      <c r="P162" s="138">
        <f>O162*H162</f>
        <v>0</v>
      </c>
      <c r="Q162" s="138">
        <v>0</v>
      </c>
      <c r="R162" s="138">
        <f>Q162*H162</f>
        <v>0</v>
      </c>
      <c r="S162" s="138">
        <v>0</v>
      </c>
      <c r="T162" s="139">
        <f>S162*H162</f>
        <v>0</v>
      </c>
      <c r="AR162" s="140" t="s">
        <v>151</v>
      </c>
      <c r="AT162" s="140" t="s">
        <v>147</v>
      </c>
      <c r="AU162" s="140" t="s">
        <v>85</v>
      </c>
      <c r="AY162" s="16" t="s">
        <v>145</v>
      </c>
      <c r="BE162" s="141">
        <f>IF(N162="základní",J162,0)</f>
        <v>0</v>
      </c>
      <c r="BF162" s="141">
        <f>IF(N162="snížená",J162,0)</f>
        <v>0</v>
      </c>
      <c r="BG162" s="141">
        <f>IF(N162="zákl. přenesená",J162,0)</f>
        <v>0</v>
      </c>
      <c r="BH162" s="141">
        <f>IF(N162="sníž. přenesená",J162,0)</f>
        <v>0</v>
      </c>
      <c r="BI162" s="141">
        <f>IF(N162="nulová",J162,0)</f>
        <v>0</v>
      </c>
      <c r="BJ162" s="16" t="s">
        <v>81</v>
      </c>
      <c r="BK162" s="141">
        <f>ROUND(I162*H162,2)</f>
        <v>0</v>
      </c>
      <c r="BL162" s="16" t="s">
        <v>151</v>
      </c>
      <c r="BM162" s="140" t="s">
        <v>169</v>
      </c>
    </row>
    <row r="163" spans="2:65" s="12" customFormat="1">
      <c r="B163" s="142"/>
      <c r="D163" s="143" t="s">
        <v>157</v>
      </c>
      <c r="E163" s="144" t="s">
        <v>1</v>
      </c>
      <c r="F163" s="145" t="s">
        <v>170</v>
      </c>
      <c r="H163" s="146">
        <v>53.637999999999998</v>
      </c>
      <c r="I163" s="147"/>
      <c r="L163" s="142"/>
      <c r="M163" s="148"/>
      <c r="T163" s="149"/>
      <c r="AT163" s="144" t="s">
        <v>157</v>
      </c>
      <c r="AU163" s="144" t="s">
        <v>85</v>
      </c>
      <c r="AV163" s="12" t="s">
        <v>85</v>
      </c>
      <c r="AW163" s="12" t="s">
        <v>32</v>
      </c>
      <c r="AX163" s="12" t="s">
        <v>76</v>
      </c>
      <c r="AY163" s="144" t="s">
        <v>145</v>
      </c>
    </row>
    <row r="164" spans="2:65" s="12" customFormat="1">
      <c r="B164" s="142"/>
      <c r="D164" s="143" t="s">
        <v>157</v>
      </c>
      <c r="E164" s="144" t="s">
        <v>1</v>
      </c>
      <c r="F164" s="145" t="s">
        <v>171</v>
      </c>
      <c r="H164" s="146">
        <v>67.192999999999998</v>
      </c>
      <c r="I164" s="147"/>
      <c r="L164" s="142"/>
      <c r="M164" s="148"/>
      <c r="T164" s="149"/>
      <c r="AT164" s="144" t="s">
        <v>157</v>
      </c>
      <c r="AU164" s="144" t="s">
        <v>85</v>
      </c>
      <c r="AV164" s="12" t="s">
        <v>85</v>
      </c>
      <c r="AW164" s="12" t="s">
        <v>32</v>
      </c>
      <c r="AX164" s="12" t="s">
        <v>76</v>
      </c>
      <c r="AY164" s="144" t="s">
        <v>145</v>
      </c>
    </row>
    <row r="165" spans="2:65" s="12" customFormat="1">
      <c r="B165" s="142"/>
      <c r="D165" s="143" t="s">
        <v>157</v>
      </c>
      <c r="E165" s="144" t="s">
        <v>1</v>
      </c>
      <c r="F165" s="145" t="s">
        <v>172</v>
      </c>
      <c r="H165" s="146">
        <v>13.161</v>
      </c>
      <c r="I165" s="147"/>
      <c r="L165" s="142"/>
      <c r="M165" s="148"/>
      <c r="T165" s="149"/>
      <c r="AT165" s="144" t="s">
        <v>157</v>
      </c>
      <c r="AU165" s="144" t="s">
        <v>85</v>
      </c>
      <c r="AV165" s="12" t="s">
        <v>85</v>
      </c>
      <c r="AW165" s="12" t="s">
        <v>32</v>
      </c>
      <c r="AX165" s="12" t="s">
        <v>76</v>
      </c>
      <c r="AY165" s="144" t="s">
        <v>145</v>
      </c>
    </row>
    <row r="166" spans="2:65" s="13" customFormat="1">
      <c r="B166" s="150"/>
      <c r="D166" s="143" t="s">
        <v>157</v>
      </c>
      <c r="E166" s="151" t="s">
        <v>1</v>
      </c>
      <c r="F166" s="152" t="s">
        <v>160</v>
      </c>
      <c r="H166" s="153">
        <v>133.99199999999999</v>
      </c>
      <c r="I166" s="154"/>
      <c r="L166" s="150"/>
      <c r="M166" s="155"/>
      <c r="T166" s="156"/>
      <c r="AT166" s="151" t="s">
        <v>157</v>
      </c>
      <c r="AU166" s="151" t="s">
        <v>85</v>
      </c>
      <c r="AV166" s="13" t="s">
        <v>151</v>
      </c>
      <c r="AW166" s="13" t="s">
        <v>32</v>
      </c>
      <c r="AX166" s="13" t="s">
        <v>81</v>
      </c>
      <c r="AY166" s="151" t="s">
        <v>145</v>
      </c>
    </row>
    <row r="167" spans="2:65" s="1" customFormat="1" ht="24.15" customHeight="1">
      <c r="B167" s="31"/>
      <c r="C167" s="128" t="s">
        <v>173</v>
      </c>
      <c r="D167" s="128" t="s">
        <v>147</v>
      </c>
      <c r="E167" s="129" t="s">
        <v>174</v>
      </c>
      <c r="F167" s="130" t="s">
        <v>175</v>
      </c>
      <c r="G167" s="131" t="s">
        <v>164</v>
      </c>
      <c r="H167" s="132">
        <v>92.25</v>
      </c>
      <c r="I167" s="133"/>
      <c r="J167" s="134">
        <f>ROUND(I167*H167,2)</f>
        <v>0</v>
      </c>
      <c r="K167" s="135"/>
      <c r="L167" s="31"/>
      <c r="M167" s="136" t="s">
        <v>1</v>
      </c>
      <c r="N167" s="137" t="s">
        <v>41</v>
      </c>
      <c r="P167" s="138">
        <f>O167*H167</f>
        <v>0</v>
      </c>
      <c r="Q167" s="138">
        <v>0</v>
      </c>
      <c r="R167" s="138">
        <f>Q167*H167</f>
        <v>0</v>
      </c>
      <c r="S167" s="138">
        <v>0</v>
      </c>
      <c r="T167" s="139">
        <f>S167*H167</f>
        <v>0</v>
      </c>
      <c r="AR167" s="140" t="s">
        <v>151</v>
      </c>
      <c r="AT167" s="140" t="s">
        <v>147</v>
      </c>
      <c r="AU167" s="140" t="s">
        <v>85</v>
      </c>
      <c r="AY167" s="16" t="s">
        <v>145</v>
      </c>
      <c r="BE167" s="141">
        <f>IF(N167="základní",J167,0)</f>
        <v>0</v>
      </c>
      <c r="BF167" s="141">
        <f>IF(N167="snížená",J167,0)</f>
        <v>0</v>
      </c>
      <c r="BG167" s="141">
        <f>IF(N167="zákl. přenesená",J167,0)</f>
        <v>0</v>
      </c>
      <c r="BH167" s="141">
        <f>IF(N167="sníž. přenesená",J167,0)</f>
        <v>0</v>
      </c>
      <c r="BI167" s="141">
        <f>IF(N167="nulová",J167,0)</f>
        <v>0</v>
      </c>
      <c r="BJ167" s="16" t="s">
        <v>81</v>
      </c>
      <c r="BK167" s="141">
        <f>ROUND(I167*H167,2)</f>
        <v>0</v>
      </c>
      <c r="BL167" s="16" t="s">
        <v>151</v>
      </c>
      <c r="BM167" s="140" t="s">
        <v>176</v>
      </c>
    </row>
    <row r="168" spans="2:65" s="12" customFormat="1">
      <c r="B168" s="142"/>
      <c r="D168" s="143" t="s">
        <v>157</v>
      </c>
      <c r="E168" s="144" t="s">
        <v>1</v>
      </c>
      <c r="F168" s="145" t="s">
        <v>177</v>
      </c>
      <c r="H168" s="146">
        <v>92.25</v>
      </c>
      <c r="I168" s="147"/>
      <c r="L168" s="142"/>
      <c r="M168" s="148"/>
      <c r="T168" s="149"/>
      <c r="AT168" s="144" t="s">
        <v>157</v>
      </c>
      <c r="AU168" s="144" t="s">
        <v>85</v>
      </c>
      <c r="AV168" s="12" t="s">
        <v>85</v>
      </c>
      <c r="AW168" s="12" t="s">
        <v>32</v>
      </c>
      <c r="AX168" s="12" t="s">
        <v>81</v>
      </c>
      <c r="AY168" s="144" t="s">
        <v>145</v>
      </c>
    </row>
    <row r="169" spans="2:65" s="1" customFormat="1" ht="37.799999999999997" customHeight="1">
      <c r="B169" s="31"/>
      <c r="C169" s="128" t="s">
        <v>178</v>
      </c>
      <c r="D169" s="128" t="s">
        <v>147</v>
      </c>
      <c r="E169" s="129" t="s">
        <v>179</v>
      </c>
      <c r="F169" s="130" t="s">
        <v>180</v>
      </c>
      <c r="G169" s="131" t="s">
        <v>164</v>
      </c>
      <c r="H169" s="132">
        <v>698.50300000000004</v>
      </c>
      <c r="I169" s="133"/>
      <c r="J169" s="134">
        <f>ROUND(I169*H169,2)</f>
        <v>0</v>
      </c>
      <c r="K169" s="135"/>
      <c r="L169" s="31"/>
      <c r="M169" s="136" t="s">
        <v>1</v>
      </c>
      <c r="N169" s="137" t="s">
        <v>41</v>
      </c>
      <c r="P169" s="138">
        <f>O169*H169</f>
        <v>0</v>
      </c>
      <c r="Q169" s="138">
        <v>0</v>
      </c>
      <c r="R169" s="138">
        <f>Q169*H169</f>
        <v>0</v>
      </c>
      <c r="S169" s="138">
        <v>0</v>
      </c>
      <c r="T169" s="139">
        <f>S169*H169</f>
        <v>0</v>
      </c>
      <c r="AR169" s="140" t="s">
        <v>151</v>
      </c>
      <c r="AT169" s="140" t="s">
        <v>147</v>
      </c>
      <c r="AU169" s="140" t="s">
        <v>85</v>
      </c>
      <c r="AY169" s="16" t="s">
        <v>145</v>
      </c>
      <c r="BE169" s="141">
        <f>IF(N169="základní",J169,0)</f>
        <v>0</v>
      </c>
      <c r="BF169" s="141">
        <f>IF(N169="snížená",J169,0)</f>
        <v>0</v>
      </c>
      <c r="BG169" s="141">
        <f>IF(N169="zákl. přenesená",J169,0)</f>
        <v>0</v>
      </c>
      <c r="BH169" s="141">
        <f>IF(N169="sníž. přenesená",J169,0)</f>
        <v>0</v>
      </c>
      <c r="BI169" s="141">
        <f>IF(N169="nulová",J169,0)</f>
        <v>0</v>
      </c>
      <c r="BJ169" s="16" t="s">
        <v>81</v>
      </c>
      <c r="BK169" s="141">
        <f>ROUND(I169*H169,2)</f>
        <v>0</v>
      </c>
      <c r="BL169" s="16" t="s">
        <v>151</v>
      </c>
      <c r="BM169" s="140" t="s">
        <v>181</v>
      </c>
    </row>
    <row r="170" spans="2:65" s="12" customFormat="1">
      <c r="B170" s="142"/>
      <c r="D170" s="143" t="s">
        <v>157</v>
      </c>
      <c r="E170" s="144" t="s">
        <v>1</v>
      </c>
      <c r="F170" s="145" t="s">
        <v>182</v>
      </c>
      <c r="H170" s="146">
        <v>698.50300000000004</v>
      </c>
      <c r="I170" s="147"/>
      <c r="L170" s="142"/>
      <c r="M170" s="148"/>
      <c r="T170" s="149"/>
      <c r="AT170" s="144" t="s">
        <v>157</v>
      </c>
      <c r="AU170" s="144" t="s">
        <v>85</v>
      </c>
      <c r="AV170" s="12" t="s">
        <v>85</v>
      </c>
      <c r="AW170" s="12" t="s">
        <v>32</v>
      </c>
      <c r="AX170" s="12" t="s">
        <v>81</v>
      </c>
      <c r="AY170" s="144" t="s">
        <v>145</v>
      </c>
    </row>
    <row r="171" spans="2:65" s="1" customFormat="1" ht="21.75" customHeight="1">
      <c r="B171" s="31"/>
      <c r="C171" s="128" t="s">
        <v>183</v>
      </c>
      <c r="D171" s="128" t="s">
        <v>147</v>
      </c>
      <c r="E171" s="129" t="s">
        <v>184</v>
      </c>
      <c r="F171" s="130" t="s">
        <v>185</v>
      </c>
      <c r="G171" s="131" t="s">
        <v>186</v>
      </c>
      <c r="H171" s="132">
        <v>1117.605</v>
      </c>
      <c r="I171" s="133"/>
      <c r="J171" s="134">
        <f>ROUND(I171*H171,2)</f>
        <v>0</v>
      </c>
      <c r="K171" s="135"/>
      <c r="L171" s="31"/>
      <c r="M171" s="136" t="s">
        <v>1</v>
      </c>
      <c r="N171" s="137" t="s">
        <v>41</v>
      </c>
      <c r="P171" s="138">
        <f>O171*H171</f>
        <v>0</v>
      </c>
      <c r="Q171" s="138">
        <v>0</v>
      </c>
      <c r="R171" s="138">
        <f>Q171*H171</f>
        <v>0</v>
      </c>
      <c r="S171" s="138">
        <v>0</v>
      </c>
      <c r="T171" s="139">
        <f>S171*H171</f>
        <v>0</v>
      </c>
      <c r="AR171" s="140" t="s">
        <v>151</v>
      </c>
      <c r="AT171" s="140" t="s">
        <v>147</v>
      </c>
      <c r="AU171" s="140" t="s">
        <v>85</v>
      </c>
      <c r="AY171" s="16" t="s">
        <v>145</v>
      </c>
      <c r="BE171" s="141">
        <f>IF(N171="základní",J171,0)</f>
        <v>0</v>
      </c>
      <c r="BF171" s="141">
        <f>IF(N171="snížená",J171,0)</f>
        <v>0</v>
      </c>
      <c r="BG171" s="141">
        <f>IF(N171="zákl. přenesená",J171,0)</f>
        <v>0</v>
      </c>
      <c r="BH171" s="141">
        <f>IF(N171="sníž. přenesená",J171,0)</f>
        <v>0</v>
      </c>
      <c r="BI171" s="141">
        <f>IF(N171="nulová",J171,0)</f>
        <v>0</v>
      </c>
      <c r="BJ171" s="16" t="s">
        <v>81</v>
      </c>
      <c r="BK171" s="141">
        <f>ROUND(I171*H171,2)</f>
        <v>0</v>
      </c>
      <c r="BL171" s="16" t="s">
        <v>151</v>
      </c>
      <c r="BM171" s="140" t="s">
        <v>187</v>
      </c>
    </row>
    <row r="172" spans="2:65" s="12" customFormat="1">
      <c r="B172" s="142"/>
      <c r="D172" s="143" t="s">
        <v>157</v>
      </c>
      <c r="E172" s="144" t="s">
        <v>1</v>
      </c>
      <c r="F172" s="145" t="s">
        <v>188</v>
      </c>
      <c r="H172" s="146">
        <v>1117.605</v>
      </c>
      <c r="I172" s="147"/>
      <c r="L172" s="142"/>
      <c r="M172" s="148"/>
      <c r="T172" s="149"/>
      <c r="AT172" s="144" t="s">
        <v>157</v>
      </c>
      <c r="AU172" s="144" t="s">
        <v>85</v>
      </c>
      <c r="AV172" s="12" t="s">
        <v>85</v>
      </c>
      <c r="AW172" s="12" t="s">
        <v>32</v>
      </c>
      <c r="AX172" s="12" t="s">
        <v>81</v>
      </c>
      <c r="AY172" s="144" t="s">
        <v>145</v>
      </c>
    </row>
    <row r="173" spans="2:65" s="1" customFormat="1" ht="16.5" customHeight="1">
      <c r="B173" s="31"/>
      <c r="C173" s="128" t="s">
        <v>189</v>
      </c>
      <c r="D173" s="128" t="s">
        <v>147</v>
      </c>
      <c r="E173" s="129" t="s">
        <v>190</v>
      </c>
      <c r="F173" s="130" t="s">
        <v>191</v>
      </c>
      <c r="G173" s="131" t="s">
        <v>164</v>
      </c>
      <c r="H173" s="132">
        <v>698.50300000000004</v>
      </c>
      <c r="I173" s="133"/>
      <c r="J173" s="134">
        <f>ROUND(I173*H173,2)</f>
        <v>0</v>
      </c>
      <c r="K173" s="135"/>
      <c r="L173" s="31"/>
      <c r="M173" s="136" t="s">
        <v>1</v>
      </c>
      <c r="N173" s="137" t="s">
        <v>41</v>
      </c>
      <c r="P173" s="138">
        <f>O173*H173</f>
        <v>0</v>
      </c>
      <c r="Q173" s="138">
        <v>0</v>
      </c>
      <c r="R173" s="138">
        <f>Q173*H173</f>
        <v>0</v>
      </c>
      <c r="S173" s="138">
        <v>0</v>
      </c>
      <c r="T173" s="139">
        <f>S173*H173</f>
        <v>0</v>
      </c>
      <c r="AR173" s="140" t="s">
        <v>151</v>
      </c>
      <c r="AT173" s="140" t="s">
        <v>147</v>
      </c>
      <c r="AU173" s="140" t="s">
        <v>85</v>
      </c>
      <c r="AY173" s="16" t="s">
        <v>145</v>
      </c>
      <c r="BE173" s="141">
        <f>IF(N173="základní",J173,0)</f>
        <v>0</v>
      </c>
      <c r="BF173" s="141">
        <f>IF(N173="snížená",J173,0)</f>
        <v>0</v>
      </c>
      <c r="BG173" s="141">
        <f>IF(N173="zákl. přenesená",J173,0)</f>
        <v>0</v>
      </c>
      <c r="BH173" s="141">
        <f>IF(N173="sníž. přenesená",J173,0)</f>
        <v>0</v>
      </c>
      <c r="BI173" s="141">
        <f>IF(N173="nulová",J173,0)</f>
        <v>0</v>
      </c>
      <c r="BJ173" s="16" t="s">
        <v>81</v>
      </c>
      <c r="BK173" s="141">
        <f>ROUND(I173*H173,2)</f>
        <v>0</v>
      </c>
      <c r="BL173" s="16" t="s">
        <v>151</v>
      </c>
      <c r="BM173" s="140" t="s">
        <v>192</v>
      </c>
    </row>
    <row r="174" spans="2:65" s="1" customFormat="1" ht="24.15" customHeight="1">
      <c r="B174" s="31"/>
      <c r="C174" s="128" t="s">
        <v>193</v>
      </c>
      <c r="D174" s="128" t="s">
        <v>147</v>
      </c>
      <c r="E174" s="129" t="s">
        <v>194</v>
      </c>
      <c r="F174" s="130" t="s">
        <v>195</v>
      </c>
      <c r="G174" s="131" t="s">
        <v>164</v>
      </c>
      <c r="H174" s="132">
        <v>209.23</v>
      </c>
      <c r="I174" s="133"/>
      <c r="J174" s="134">
        <f>ROUND(I174*H174,2)</f>
        <v>0</v>
      </c>
      <c r="K174" s="135"/>
      <c r="L174" s="31"/>
      <c r="M174" s="136" t="s">
        <v>1</v>
      </c>
      <c r="N174" s="137" t="s">
        <v>41</v>
      </c>
      <c r="P174" s="138">
        <f>O174*H174</f>
        <v>0</v>
      </c>
      <c r="Q174" s="138">
        <v>0</v>
      </c>
      <c r="R174" s="138">
        <f>Q174*H174</f>
        <v>0</v>
      </c>
      <c r="S174" s="138">
        <v>0</v>
      </c>
      <c r="T174" s="139">
        <f>S174*H174</f>
        <v>0</v>
      </c>
      <c r="AR174" s="140" t="s">
        <v>151</v>
      </c>
      <c r="AT174" s="140" t="s">
        <v>147</v>
      </c>
      <c r="AU174" s="140" t="s">
        <v>85</v>
      </c>
      <c r="AY174" s="16" t="s">
        <v>145</v>
      </c>
      <c r="BE174" s="141">
        <f>IF(N174="základní",J174,0)</f>
        <v>0</v>
      </c>
      <c r="BF174" s="141">
        <f>IF(N174="snížená",J174,0)</f>
        <v>0</v>
      </c>
      <c r="BG174" s="141">
        <f>IF(N174="zákl. přenesená",J174,0)</f>
        <v>0</v>
      </c>
      <c r="BH174" s="141">
        <f>IF(N174="sníž. přenesená",J174,0)</f>
        <v>0</v>
      </c>
      <c r="BI174" s="141">
        <f>IF(N174="nulová",J174,0)</f>
        <v>0</v>
      </c>
      <c r="BJ174" s="16" t="s">
        <v>81</v>
      </c>
      <c r="BK174" s="141">
        <f>ROUND(I174*H174,2)</f>
        <v>0</v>
      </c>
      <c r="BL174" s="16" t="s">
        <v>151</v>
      </c>
      <c r="BM174" s="140" t="s">
        <v>196</v>
      </c>
    </row>
    <row r="175" spans="2:65" s="14" customFormat="1">
      <c r="B175" s="157"/>
      <c r="D175" s="143" t="s">
        <v>157</v>
      </c>
      <c r="E175" s="158" t="s">
        <v>1</v>
      </c>
      <c r="F175" s="159" t="s">
        <v>197</v>
      </c>
      <c r="H175" s="158" t="s">
        <v>1</v>
      </c>
      <c r="I175" s="160"/>
      <c r="L175" s="157"/>
      <c r="M175" s="161"/>
      <c r="T175" s="162"/>
      <c r="AT175" s="158" t="s">
        <v>157</v>
      </c>
      <c r="AU175" s="158" t="s">
        <v>85</v>
      </c>
      <c r="AV175" s="14" t="s">
        <v>81</v>
      </c>
      <c r="AW175" s="14" t="s">
        <v>32</v>
      </c>
      <c r="AX175" s="14" t="s">
        <v>76</v>
      </c>
      <c r="AY175" s="158" t="s">
        <v>145</v>
      </c>
    </row>
    <row r="176" spans="2:65" s="12" customFormat="1">
      <c r="B176" s="142"/>
      <c r="D176" s="143" t="s">
        <v>157</v>
      </c>
      <c r="E176" s="144" t="s">
        <v>1</v>
      </c>
      <c r="F176" s="145" t="s">
        <v>198</v>
      </c>
      <c r="H176" s="146">
        <v>64.013999999999996</v>
      </c>
      <c r="I176" s="147"/>
      <c r="L176" s="142"/>
      <c r="M176" s="148"/>
      <c r="T176" s="149"/>
      <c r="AT176" s="144" t="s">
        <v>157</v>
      </c>
      <c r="AU176" s="144" t="s">
        <v>85</v>
      </c>
      <c r="AV176" s="12" t="s">
        <v>85</v>
      </c>
      <c r="AW176" s="12" t="s">
        <v>32</v>
      </c>
      <c r="AX176" s="12" t="s">
        <v>76</v>
      </c>
      <c r="AY176" s="144" t="s">
        <v>145</v>
      </c>
    </row>
    <row r="177" spans="2:65" s="12" customFormat="1">
      <c r="B177" s="142"/>
      <c r="D177" s="143" t="s">
        <v>157</v>
      </c>
      <c r="E177" s="144" t="s">
        <v>1</v>
      </c>
      <c r="F177" s="145" t="s">
        <v>199</v>
      </c>
      <c r="H177" s="146">
        <v>31.184999999999999</v>
      </c>
      <c r="I177" s="147"/>
      <c r="L177" s="142"/>
      <c r="M177" s="148"/>
      <c r="T177" s="149"/>
      <c r="AT177" s="144" t="s">
        <v>157</v>
      </c>
      <c r="AU177" s="144" t="s">
        <v>85</v>
      </c>
      <c r="AV177" s="12" t="s">
        <v>85</v>
      </c>
      <c r="AW177" s="12" t="s">
        <v>32</v>
      </c>
      <c r="AX177" s="12" t="s">
        <v>76</v>
      </c>
      <c r="AY177" s="144" t="s">
        <v>145</v>
      </c>
    </row>
    <row r="178" spans="2:65" s="12" customFormat="1">
      <c r="B178" s="142"/>
      <c r="D178" s="143" t="s">
        <v>157</v>
      </c>
      <c r="E178" s="144" t="s">
        <v>1</v>
      </c>
      <c r="F178" s="145" t="s">
        <v>200</v>
      </c>
      <c r="H178" s="146">
        <v>10.92</v>
      </c>
      <c r="I178" s="147"/>
      <c r="L178" s="142"/>
      <c r="M178" s="148"/>
      <c r="T178" s="149"/>
      <c r="AT178" s="144" t="s">
        <v>157</v>
      </c>
      <c r="AU178" s="144" t="s">
        <v>85</v>
      </c>
      <c r="AV178" s="12" t="s">
        <v>85</v>
      </c>
      <c r="AW178" s="12" t="s">
        <v>32</v>
      </c>
      <c r="AX178" s="12" t="s">
        <v>76</v>
      </c>
      <c r="AY178" s="144" t="s">
        <v>145</v>
      </c>
    </row>
    <row r="179" spans="2:65" s="12" customFormat="1">
      <c r="B179" s="142"/>
      <c r="D179" s="143" t="s">
        <v>157</v>
      </c>
      <c r="E179" s="144" t="s">
        <v>1</v>
      </c>
      <c r="F179" s="145" t="s">
        <v>201</v>
      </c>
      <c r="H179" s="146">
        <v>59.85</v>
      </c>
      <c r="I179" s="147"/>
      <c r="L179" s="142"/>
      <c r="M179" s="148"/>
      <c r="T179" s="149"/>
      <c r="AT179" s="144" t="s">
        <v>157</v>
      </c>
      <c r="AU179" s="144" t="s">
        <v>85</v>
      </c>
      <c r="AV179" s="12" t="s">
        <v>85</v>
      </c>
      <c r="AW179" s="12" t="s">
        <v>32</v>
      </c>
      <c r="AX179" s="12" t="s">
        <v>76</v>
      </c>
      <c r="AY179" s="144" t="s">
        <v>145</v>
      </c>
    </row>
    <row r="180" spans="2:65" s="12" customFormat="1">
      <c r="B180" s="142"/>
      <c r="D180" s="143" t="s">
        <v>157</v>
      </c>
      <c r="E180" s="144" t="s">
        <v>1</v>
      </c>
      <c r="F180" s="145" t="s">
        <v>202</v>
      </c>
      <c r="H180" s="146">
        <v>30.1</v>
      </c>
      <c r="I180" s="147"/>
      <c r="L180" s="142"/>
      <c r="M180" s="148"/>
      <c r="T180" s="149"/>
      <c r="AT180" s="144" t="s">
        <v>157</v>
      </c>
      <c r="AU180" s="144" t="s">
        <v>85</v>
      </c>
      <c r="AV180" s="12" t="s">
        <v>85</v>
      </c>
      <c r="AW180" s="12" t="s">
        <v>32</v>
      </c>
      <c r="AX180" s="12" t="s">
        <v>76</v>
      </c>
      <c r="AY180" s="144" t="s">
        <v>145</v>
      </c>
    </row>
    <row r="181" spans="2:65" s="14" customFormat="1">
      <c r="B181" s="157"/>
      <c r="D181" s="143" t="s">
        <v>157</v>
      </c>
      <c r="E181" s="158" t="s">
        <v>1</v>
      </c>
      <c r="F181" s="159" t="s">
        <v>203</v>
      </c>
      <c r="H181" s="158" t="s">
        <v>1</v>
      </c>
      <c r="I181" s="160"/>
      <c r="L181" s="157"/>
      <c r="M181" s="161"/>
      <c r="T181" s="162"/>
      <c r="AT181" s="158" t="s">
        <v>157</v>
      </c>
      <c r="AU181" s="158" t="s">
        <v>85</v>
      </c>
      <c r="AV181" s="14" t="s">
        <v>81</v>
      </c>
      <c r="AW181" s="14" t="s">
        <v>32</v>
      </c>
      <c r="AX181" s="14" t="s">
        <v>76</v>
      </c>
      <c r="AY181" s="158" t="s">
        <v>145</v>
      </c>
    </row>
    <row r="182" spans="2:65" s="12" customFormat="1">
      <c r="B182" s="142"/>
      <c r="D182" s="143" t="s">
        <v>157</v>
      </c>
      <c r="E182" s="144" t="s">
        <v>1</v>
      </c>
      <c r="F182" s="145" t="s">
        <v>204</v>
      </c>
      <c r="H182" s="146">
        <v>8.2200000000000006</v>
      </c>
      <c r="I182" s="147"/>
      <c r="L182" s="142"/>
      <c r="M182" s="148"/>
      <c r="T182" s="149"/>
      <c r="AT182" s="144" t="s">
        <v>157</v>
      </c>
      <c r="AU182" s="144" t="s">
        <v>85</v>
      </c>
      <c r="AV182" s="12" t="s">
        <v>85</v>
      </c>
      <c r="AW182" s="12" t="s">
        <v>32</v>
      </c>
      <c r="AX182" s="12" t="s">
        <v>76</v>
      </c>
      <c r="AY182" s="144" t="s">
        <v>145</v>
      </c>
    </row>
    <row r="183" spans="2:65" s="12" customFormat="1">
      <c r="B183" s="142"/>
      <c r="D183" s="143" t="s">
        <v>157</v>
      </c>
      <c r="E183" s="144" t="s">
        <v>1</v>
      </c>
      <c r="F183" s="145" t="s">
        <v>205</v>
      </c>
      <c r="H183" s="146">
        <v>4.9409999999999998</v>
      </c>
      <c r="I183" s="147"/>
      <c r="L183" s="142"/>
      <c r="M183" s="148"/>
      <c r="T183" s="149"/>
      <c r="AT183" s="144" t="s">
        <v>157</v>
      </c>
      <c r="AU183" s="144" t="s">
        <v>85</v>
      </c>
      <c r="AV183" s="12" t="s">
        <v>85</v>
      </c>
      <c r="AW183" s="12" t="s">
        <v>32</v>
      </c>
      <c r="AX183" s="12" t="s">
        <v>76</v>
      </c>
      <c r="AY183" s="144" t="s">
        <v>145</v>
      </c>
    </row>
    <row r="184" spans="2:65" s="13" customFormat="1">
      <c r="B184" s="150"/>
      <c r="D184" s="143" t="s">
        <v>157</v>
      </c>
      <c r="E184" s="151" t="s">
        <v>1</v>
      </c>
      <c r="F184" s="152" t="s">
        <v>160</v>
      </c>
      <c r="H184" s="153">
        <v>209.23</v>
      </c>
      <c r="I184" s="154"/>
      <c r="L184" s="150"/>
      <c r="M184" s="155"/>
      <c r="T184" s="156"/>
      <c r="AT184" s="151" t="s">
        <v>157</v>
      </c>
      <c r="AU184" s="151" t="s">
        <v>85</v>
      </c>
      <c r="AV184" s="13" t="s">
        <v>151</v>
      </c>
      <c r="AW184" s="13" t="s">
        <v>32</v>
      </c>
      <c r="AX184" s="13" t="s">
        <v>81</v>
      </c>
      <c r="AY184" s="151" t="s">
        <v>145</v>
      </c>
    </row>
    <row r="185" spans="2:65" s="1" customFormat="1" ht="37.799999999999997" customHeight="1">
      <c r="B185" s="31"/>
      <c r="C185" s="128" t="s">
        <v>206</v>
      </c>
      <c r="D185" s="128" t="s">
        <v>147</v>
      </c>
      <c r="E185" s="129" t="s">
        <v>207</v>
      </c>
      <c r="F185" s="130" t="s">
        <v>208</v>
      </c>
      <c r="G185" s="131" t="s">
        <v>155</v>
      </c>
      <c r="H185" s="132">
        <v>471.4</v>
      </c>
      <c r="I185" s="133"/>
      <c r="J185" s="134">
        <f>ROUND(I185*H185,2)</f>
        <v>0</v>
      </c>
      <c r="K185" s="135"/>
      <c r="L185" s="31"/>
      <c r="M185" s="136" t="s">
        <v>1</v>
      </c>
      <c r="N185" s="137" t="s">
        <v>41</v>
      </c>
      <c r="P185" s="138">
        <f>O185*H185</f>
        <v>0</v>
      </c>
      <c r="Q185" s="138">
        <v>0</v>
      </c>
      <c r="R185" s="138">
        <f>Q185*H185</f>
        <v>0</v>
      </c>
      <c r="S185" s="138">
        <v>0</v>
      </c>
      <c r="T185" s="139">
        <f>S185*H185</f>
        <v>0</v>
      </c>
      <c r="AR185" s="140" t="s">
        <v>151</v>
      </c>
      <c r="AT185" s="140" t="s">
        <v>147</v>
      </c>
      <c r="AU185" s="140" t="s">
        <v>85</v>
      </c>
      <c r="AY185" s="16" t="s">
        <v>145</v>
      </c>
      <c r="BE185" s="141">
        <f>IF(N185="základní",J185,0)</f>
        <v>0</v>
      </c>
      <c r="BF185" s="141">
        <f>IF(N185="snížená",J185,0)</f>
        <v>0</v>
      </c>
      <c r="BG185" s="141">
        <f>IF(N185="zákl. přenesená",J185,0)</f>
        <v>0</v>
      </c>
      <c r="BH185" s="141">
        <f>IF(N185="sníž. přenesená",J185,0)</f>
        <v>0</v>
      </c>
      <c r="BI185" s="141">
        <f>IF(N185="nulová",J185,0)</f>
        <v>0</v>
      </c>
      <c r="BJ185" s="16" t="s">
        <v>81</v>
      </c>
      <c r="BK185" s="141">
        <f>ROUND(I185*H185,2)</f>
        <v>0</v>
      </c>
      <c r="BL185" s="16" t="s">
        <v>151</v>
      </c>
      <c r="BM185" s="140" t="s">
        <v>209</v>
      </c>
    </row>
    <row r="186" spans="2:65" s="12" customFormat="1">
      <c r="B186" s="142"/>
      <c r="D186" s="143" t="s">
        <v>157</v>
      </c>
      <c r="E186" s="144" t="s">
        <v>1</v>
      </c>
      <c r="F186" s="145" t="s">
        <v>210</v>
      </c>
      <c r="H186" s="146">
        <v>471.4</v>
      </c>
      <c r="I186" s="147"/>
      <c r="L186" s="142"/>
      <c r="M186" s="148"/>
      <c r="T186" s="149"/>
      <c r="AT186" s="144" t="s">
        <v>157</v>
      </c>
      <c r="AU186" s="144" t="s">
        <v>85</v>
      </c>
      <c r="AV186" s="12" t="s">
        <v>85</v>
      </c>
      <c r="AW186" s="12" t="s">
        <v>32</v>
      </c>
      <c r="AX186" s="12" t="s">
        <v>81</v>
      </c>
      <c r="AY186" s="144" t="s">
        <v>145</v>
      </c>
    </row>
    <row r="187" spans="2:65" s="1" customFormat="1" ht="33" customHeight="1">
      <c r="B187" s="31"/>
      <c r="C187" s="128" t="s">
        <v>211</v>
      </c>
      <c r="D187" s="128" t="s">
        <v>147</v>
      </c>
      <c r="E187" s="129" t="s">
        <v>212</v>
      </c>
      <c r="F187" s="130" t="s">
        <v>213</v>
      </c>
      <c r="G187" s="131" t="s">
        <v>155</v>
      </c>
      <c r="H187" s="132">
        <v>471.4</v>
      </c>
      <c r="I187" s="133"/>
      <c r="J187" s="134">
        <f>ROUND(I187*H187,2)</f>
        <v>0</v>
      </c>
      <c r="K187" s="135"/>
      <c r="L187" s="31"/>
      <c r="M187" s="136" t="s">
        <v>1</v>
      </c>
      <c r="N187" s="137" t="s">
        <v>41</v>
      </c>
      <c r="P187" s="138">
        <f>O187*H187</f>
        <v>0</v>
      </c>
      <c r="Q187" s="138">
        <v>0</v>
      </c>
      <c r="R187" s="138">
        <f>Q187*H187</f>
        <v>0</v>
      </c>
      <c r="S187" s="138">
        <v>0</v>
      </c>
      <c r="T187" s="139">
        <f>S187*H187</f>
        <v>0</v>
      </c>
      <c r="AR187" s="140" t="s">
        <v>151</v>
      </c>
      <c r="AT187" s="140" t="s">
        <v>147</v>
      </c>
      <c r="AU187" s="140" t="s">
        <v>85</v>
      </c>
      <c r="AY187" s="16" t="s">
        <v>145</v>
      </c>
      <c r="BE187" s="141">
        <f>IF(N187="základní",J187,0)</f>
        <v>0</v>
      </c>
      <c r="BF187" s="141">
        <f>IF(N187="snížená",J187,0)</f>
        <v>0</v>
      </c>
      <c r="BG187" s="141">
        <f>IF(N187="zákl. přenesená",J187,0)</f>
        <v>0</v>
      </c>
      <c r="BH187" s="141">
        <f>IF(N187="sníž. přenesená",J187,0)</f>
        <v>0</v>
      </c>
      <c r="BI187" s="141">
        <f>IF(N187="nulová",J187,0)</f>
        <v>0</v>
      </c>
      <c r="BJ187" s="16" t="s">
        <v>81</v>
      </c>
      <c r="BK187" s="141">
        <f>ROUND(I187*H187,2)</f>
        <v>0</v>
      </c>
      <c r="BL187" s="16" t="s">
        <v>151</v>
      </c>
      <c r="BM187" s="140" t="s">
        <v>214</v>
      </c>
    </row>
    <row r="188" spans="2:65" s="11" customFormat="1" ht="22.8" customHeight="1">
      <c r="B188" s="116"/>
      <c r="D188" s="117" t="s">
        <v>75</v>
      </c>
      <c r="E188" s="126" t="s">
        <v>85</v>
      </c>
      <c r="F188" s="126" t="s">
        <v>215</v>
      </c>
      <c r="I188" s="119"/>
      <c r="J188" s="127">
        <f>BK188</f>
        <v>0</v>
      </c>
      <c r="L188" s="116"/>
      <c r="M188" s="121"/>
      <c r="P188" s="122">
        <f>SUM(P189:P249)</f>
        <v>0</v>
      </c>
      <c r="R188" s="122">
        <f>SUM(R189:R249)</f>
        <v>773.4093153099999</v>
      </c>
      <c r="T188" s="123">
        <f>SUM(T189:T249)</f>
        <v>0</v>
      </c>
      <c r="AR188" s="117" t="s">
        <v>81</v>
      </c>
      <c r="AT188" s="124" t="s">
        <v>75</v>
      </c>
      <c r="AU188" s="124" t="s">
        <v>81</v>
      </c>
      <c r="AY188" s="117" t="s">
        <v>145</v>
      </c>
      <c r="BK188" s="125">
        <f>SUM(BK189:BK249)</f>
        <v>0</v>
      </c>
    </row>
    <row r="189" spans="2:65" s="1" customFormat="1" ht="16.5" customHeight="1">
      <c r="B189" s="31"/>
      <c r="C189" s="128" t="s">
        <v>216</v>
      </c>
      <c r="D189" s="128" t="s">
        <v>147</v>
      </c>
      <c r="E189" s="129" t="s">
        <v>217</v>
      </c>
      <c r="F189" s="130" t="s">
        <v>218</v>
      </c>
      <c r="G189" s="131" t="s">
        <v>164</v>
      </c>
      <c r="H189" s="132">
        <v>54.871000000000002</v>
      </c>
      <c r="I189" s="133"/>
      <c r="J189" s="134">
        <f>ROUND(I189*H189,2)</f>
        <v>0</v>
      </c>
      <c r="K189" s="135"/>
      <c r="L189" s="31"/>
      <c r="M189" s="136" t="s">
        <v>1</v>
      </c>
      <c r="N189" s="137" t="s">
        <v>41</v>
      </c>
      <c r="P189" s="138">
        <f>O189*H189</f>
        <v>0</v>
      </c>
      <c r="Q189" s="138">
        <v>2.2563399999999998</v>
      </c>
      <c r="R189" s="138">
        <f>Q189*H189</f>
        <v>123.80763214</v>
      </c>
      <c r="S189" s="138">
        <v>0</v>
      </c>
      <c r="T189" s="139">
        <f>S189*H189</f>
        <v>0</v>
      </c>
      <c r="AR189" s="140" t="s">
        <v>151</v>
      </c>
      <c r="AT189" s="140" t="s">
        <v>147</v>
      </c>
      <c r="AU189" s="140" t="s">
        <v>85</v>
      </c>
      <c r="AY189" s="16" t="s">
        <v>145</v>
      </c>
      <c r="BE189" s="141">
        <f>IF(N189="základní",J189,0)</f>
        <v>0</v>
      </c>
      <c r="BF189" s="141">
        <f>IF(N189="snížená",J189,0)</f>
        <v>0</v>
      </c>
      <c r="BG189" s="141">
        <f>IF(N189="zákl. přenesená",J189,0)</f>
        <v>0</v>
      </c>
      <c r="BH189" s="141">
        <f>IF(N189="sníž. přenesená",J189,0)</f>
        <v>0</v>
      </c>
      <c r="BI189" s="141">
        <f>IF(N189="nulová",J189,0)</f>
        <v>0</v>
      </c>
      <c r="BJ189" s="16" t="s">
        <v>81</v>
      </c>
      <c r="BK189" s="141">
        <f>ROUND(I189*H189,2)</f>
        <v>0</v>
      </c>
      <c r="BL189" s="16" t="s">
        <v>151</v>
      </c>
      <c r="BM189" s="140" t="s">
        <v>219</v>
      </c>
    </row>
    <row r="190" spans="2:65" s="12" customFormat="1">
      <c r="B190" s="142"/>
      <c r="D190" s="143" t="s">
        <v>157</v>
      </c>
      <c r="E190" s="144" t="s">
        <v>1</v>
      </c>
      <c r="F190" s="145" t="s">
        <v>220</v>
      </c>
      <c r="H190" s="146">
        <v>54.871000000000002</v>
      </c>
      <c r="I190" s="147"/>
      <c r="L190" s="142"/>
      <c r="M190" s="148"/>
      <c r="T190" s="149"/>
      <c r="AT190" s="144" t="s">
        <v>157</v>
      </c>
      <c r="AU190" s="144" t="s">
        <v>85</v>
      </c>
      <c r="AV190" s="12" t="s">
        <v>85</v>
      </c>
      <c r="AW190" s="12" t="s">
        <v>32</v>
      </c>
      <c r="AX190" s="12" t="s">
        <v>81</v>
      </c>
      <c r="AY190" s="144" t="s">
        <v>145</v>
      </c>
    </row>
    <row r="191" spans="2:65" s="1" customFormat="1" ht="24.15" customHeight="1">
      <c r="B191" s="31"/>
      <c r="C191" s="128" t="s">
        <v>221</v>
      </c>
      <c r="D191" s="128" t="s">
        <v>147</v>
      </c>
      <c r="E191" s="129" t="s">
        <v>222</v>
      </c>
      <c r="F191" s="130" t="s">
        <v>223</v>
      </c>
      <c r="G191" s="131" t="s">
        <v>224</v>
      </c>
      <c r="H191" s="132">
        <v>61.15</v>
      </c>
      <c r="I191" s="133"/>
      <c r="J191" s="134">
        <f>ROUND(I191*H191,2)</f>
        <v>0</v>
      </c>
      <c r="K191" s="135"/>
      <c r="L191" s="31"/>
      <c r="M191" s="136" t="s">
        <v>1</v>
      </c>
      <c r="N191" s="137" t="s">
        <v>41</v>
      </c>
      <c r="P191" s="138">
        <f>O191*H191</f>
        <v>0</v>
      </c>
      <c r="Q191" s="138">
        <v>4.8999999999999998E-4</v>
      </c>
      <c r="R191" s="138">
        <f>Q191*H191</f>
        <v>2.9963499999999997E-2</v>
      </c>
      <c r="S191" s="138">
        <v>0</v>
      </c>
      <c r="T191" s="139">
        <f>S191*H191</f>
        <v>0</v>
      </c>
      <c r="AR191" s="140" t="s">
        <v>151</v>
      </c>
      <c r="AT191" s="140" t="s">
        <v>147</v>
      </c>
      <c r="AU191" s="140" t="s">
        <v>85</v>
      </c>
      <c r="AY191" s="16" t="s">
        <v>145</v>
      </c>
      <c r="BE191" s="141">
        <f>IF(N191="základní",J191,0)</f>
        <v>0</v>
      </c>
      <c r="BF191" s="141">
        <f>IF(N191="snížená",J191,0)</f>
        <v>0</v>
      </c>
      <c r="BG191" s="141">
        <f>IF(N191="zákl. přenesená",J191,0)</f>
        <v>0</v>
      </c>
      <c r="BH191" s="141">
        <f>IF(N191="sníž. přenesená",J191,0)</f>
        <v>0</v>
      </c>
      <c r="BI191" s="141">
        <f>IF(N191="nulová",J191,0)</f>
        <v>0</v>
      </c>
      <c r="BJ191" s="16" t="s">
        <v>81</v>
      </c>
      <c r="BK191" s="141">
        <f>ROUND(I191*H191,2)</f>
        <v>0</v>
      </c>
      <c r="BL191" s="16" t="s">
        <v>151</v>
      </c>
      <c r="BM191" s="140" t="s">
        <v>225</v>
      </c>
    </row>
    <row r="192" spans="2:65" s="12" customFormat="1">
      <c r="B192" s="142"/>
      <c r="D192" s="143" t="s">
        <v>157</v>
      </c>
      <c r="E192" s="144" t="s">
        <v>1</v>
      </c>
      <c r="F192" s="145" t="s">
        <v>226</v>
      </c>
      <c r="H192" s="146">
        <v>61.15</v>
      </c>
      <c r="I192" s="147"/>
      <c r="L192" s="142"/>
      <c r="M192" s="148"/>
      <c r="T192" s="149"/>
      <c r="AT192" s="144" t="s">
        <v>157</v>
      </c>
      <c r="AU192" s="144" t="s">
        <v>85</v>
      </c>
      <c r="AV192" s="12" t="s">
        <v>85</v>
      </c>
      <c r="AW192" s="12" t="s">
        <v>32</v>
      </c>
      <c r="AX192" s="12" t="s">
        <v>81</v>
      </c>
      <c r="AY192" s="144" t="s">
        <v>145</v>
      </c>
    </row>
    <row r="193" spans="2:65" s="1" customFormat="1" ht="16.5" customHeight="1">
      <c r="B193" s="31"/>
      <c r="C193" s="128" t="s">
        <v>227</v>
      </c>
      <c r="D193" s="128" t="s">
        <v>147</v>
      </c>
      <c r="E193" s="129" t="s">
        <v>228</v>
      </c>
      <c r="F193" s="130" t="s">
        <v>229</v>
      </c>
      <c r="G193" s="131" t="s">
        <v>164</v>
      </c>
      <c r="H193" s="132">
        <v>29.65</v>
      </c>
      <c r="I193" s="133"/>
      <c r="J193" s="134">
        <f>ROUND(I193*H193,2)</f>
        <v>0</v>
      </c>
      <c r="K193" s="135"/>
      <c r="L193" s="31"/>
      <c r="M193" s="136" t="s">
        <v>1</v>
      </c>
      <c r="N193" s="137" t="s">
        <v>41</v>
      </c>
      <c r="P193" s="138">
        <f>O193*H193</f>
        <v>0</v>
      </c>
      <c r="Q193" s="138">
        <v>2.5018699999999998</v>
      </c>
      <c r="R193" s="138">
        <f>Q193*H193</f>
        <v>74.18044549999999</v>
      </c>
      <c r="S193" s="138">
        <v>0</v>
      </c>
      <c r="T193" s="139">
        <f>S193*H193</f>
        <v>0</v>
      </c>
      <c r="AR193" s="140" t="s">
        <v>151</v>
      </c>
      <c r="AT193" s="140" t="s">
        <v>147</v>
      </c>
      <c r="AU193" s="140" t="s">
        <v>85</v>
      </c>
      <c r="AY193" s="16" t="s">
        <v>145</v>
      </c>
      <c r="BE193" s="141">
        <f>IF(N193="základní",J193,0)</f>
        <v>0</v>
      </c>
      <c r="BF193" s="141">
        <f>IF(N193="snížená",J193,0)</f>
        <v>0</v>
      </c>
      <c r="BG193" s="141">
        <f>IF(N193="zákl. přenesená",J193,0)</f>
        <v>0</v>
      </c>
      <c r="BH193" s="141">
        <f>IF(N193="sníž. přenesená",J193,0)</f>
        <v>0</v>
      </c>
      <c r="BI193" s="141">
        <f>IF(N193="nulová",J193,0)</f>
        <v>0</v>
      </c>
      <c r="BJ193" s="16" t="s">
        <v>81</v>
      </c>
      <c r="BK193" s="141">
        <f>ROUND(I193*H193,2)</f>
        <v>0</v>
      </c>
      <c r="BL193" s="16" t="s">
        <v>151</v>
      </c>
      <c r="BM193" s="140" t="s">
        <v>230</v>
      </c>
    </row>
    <row r="194" spans="2:65" s="12" customFormat="1">
      <c r="B194" s="142"/>
      <c r="D194" s="143" t="s">
        <v>157</v>
      </c>
      <c r="E194" s="144" t="s">
        <v>1</v>
      </c>
      <c r="F194" s="145" t="s">
        <v>231</v>
      </c>
      <c r="H194" s="146">
        <v>29.65</v>
      </c>
      <c r="I194" s="147"/>
      <c r="L194" s="142"/>
      <c r="M194" s="148"/>
      <c r="T194" s="149"/>
      <c r="AT194" s="144" t="s">
        <v>157</v>
      </c>
      <c r="AU194" s="144" t="s">
        <v>85</v>
      </c>
      <c r="AV194" s="12" t="s">
        <v>85</v>
      </c>
      <c r="AW194" s="12" t="s">
        <v>32</v>
      </c>
      <c r="AX194" s="12" t="s">
        <v>81</v>
      </c>
      <c r="AY194" s="144" t="s">
        <v>145</v>
      </c>
    </row>
    <row r="195" spans="2:65" s="1" customFormat="1" ht="24.15" customHeight="1">
      <c r="B195" s="31"/>
      <c r="C195" s="128" t="s">
        <v>8</v>
      </c>
      <c r="D195" s="128" t="s">
        <v>147</v>
      </c>
      <c r="E195" s="129" t="s">
        <v>232</v>
      </c>
      <c r="F195" s="130" t="s">
        <v>233</v>
      </c>
      <c r="G195" s="131" t="s">
        <v>164</v>
      </c>
      <c r="H195" s="132">
        <v>100.38</v>
      </c>
      <c r="I195" s="133"/>
      <c r="J195" s="134">
        <f>ROUND(I195*H195,2)</f>
        <v>0</v>
      </c>
      <c r="K195" s="135"/>
      <c r="L195" s="31"/>
      <c r="M195" s="136" t="s">
        <v>1</v>
      </c>
      <c r="N195" s="137" t="s">
        <v>41</v>
      </c>
      <c r="P195" s="138">
        <f>O195*H195</f>
        <v>0</v>
      </c>
      <c r="Q195" s="138">
        <v>2.5018699999999998</v>
      </c>
      <c r="R195" s="138">
        <f>Q195*H195</f>
        <v>251.13771059999996</v>
      </c>
      <c r="S195" s="138">
        <v>0</v>
      </c>
      <c r="T195" s="139">
        <f>S195*H195</f>
        <v>0</v>
      </c>
      <c r="AR195" s="140" t="s">
        <v>151</v>
      </c>
      <c r="AT195" s="140" t="s">
        <v>147</v>
      </c>
      <c r="AU195" s="140" t="s">
        <v>85</v>
      </c>
      <c r="AY195" s="16" t="s">
        <v>145</v>
      </c>
      <c r="BE195" s="141">
        <f>IF(N195="základní",J195,0)</f>
        <v>0</v>
      </c>
      <c r="BF195" s="141">
        <f>IF(N195="snížená",J195,0)</f>
        <v>0</v>
      </c>
      <c r="BG195" s="141">
        <f>IF(N195="zákl. přenesená",J195,0)</f>
        <v>0</v>
      </c>
      <c r="BH195" s="141">
        <f>IF(N195="sníž. přenesená",J195,0)</f>
        <v>0</v>
      </c>
      <c r="BI195" s="141">
        <f>IF(N195="nulová",J195,0)</f>
        <v>0</v>
      </c>
      <c r="BJ195" s="16" t="s">
        <v>81</v>
      </c>
      <c r="BK195" s="141">
        <f>ROUND(I195*H195,2)</f>
        <v>0</v>
      </c>
      <c r="BL195" s="16" t="s">
        <v>151</v>
      </c>
      <c r="BM195" s="140" t="s">
        <v>234</v>
      </c>
    </row>
    <row r="196" spans="2:65" s="12" customFormat="1">
      <c r="B196" s="142"/>
      <c r="D196" s="143" t="s">
        <v>157</v>
      </c>
      <c r="E196" s="144" t="s">
        <v>1</v>
      </c>
      <c r="F196" s="145" t="s">
        <v>235</v>
      </c>
      <c r="H196" s="146">
        <v>65.260000000000005</v>
      </c>
      <c r="I196" s="147"/>
      <c r="L196" s="142"/>
      <c r="M196" s="148"/>
      <c r="T196" s="149"/>
      <c r="AT196" s="144" t="s">
        <v>157</v>
      </c>
      <c r="AU196" s="144" t="s">
        <v>85</v>
      </c>
      <c r="AV196" s="12" t="s">
        <v>85</v>
      </c>
      <c r="AW196" s="12" t="s">
        <v>32</v>
      </c>
      <c r="AX196" s="12" t="s">
        <v>76</v>
      </c>
      <c r="AY196" s="144" t="s">
        <v>145</v>
      </c>
    </row>
    <row r="197" spans="2:65" s="12" customFormat="1">
      <c r="B197" s="142"/>
      <c r="D197" s="143" t="s">
        <v>157</v>
      </c>
      <c r="E197" s="144" t="s">
        <v>1</v>
      </c>
      <c r="F197" s="145" t="s">
        <v>236</v>
      </c>
      <c r="H197" s="146">
        <v>35.119999999999997</v>
      </c>
      <c r="I197" s="147"/>
      <c r="L197" s="142"/>
      <c r="M197" s="148"/>
      <c r="T197" s="149"/>
      <c r="AT197" s="144" t="s">
        <v>157</v>
      </c>
      <c r="AU197" s="144" t="s">
        <v>85</v>
      </c>
      <c r="AV197" s="12" t="s">
        <v>85</v>
      </c>
      <c r="AW197" s="12" t="s">
        <v>32</v>
      </c>
      <c r="AX197" s="12" t="s">
        <v>76</v>
      </c>
      <c r="AY197" s="144" t="s">
        <v>145</v>
      </c>
    </row>
    <row r="198" spans="2:65" s="13" customFormat="1">
      <c r="B198" s="150"/>
      <c r="D198" s="143" t="s">
        <v>157</v>
      </c>
      <c r="E198" s="151" t="s">
        <v>1</v>
      </c>
      <c r="F198" s="152" t="s">
        <v>160</v>
      </c>
      <c r="H198" s="153">
        <v>100.38</v>
      </c>
      <c r="I198" s="154"/>
      <c r="L198" s="150"/>
      <c r="M198" s="155"/>
      <c r="T198" s="156"/>
      <c r="AT198" s="151" t="s">
        <v>157</v>
      </c>
      <c r="AU198" s="151" t="s">
        <v>85</v>
      </c>
      <c r="AV198" s="13" t="s">
        <v>151</v>
      </c>
      <c r="AW198" s="13" t="s">
        <v>32</v>
      </c>
      <c r="AX198" s="13" t="s">
        <v>81</v>
      </c>
      <c r="AY198" s="151" t="s">
        <v>145</v>
      </c>
    </row>
    <row r="199" spans="2:65" s="1" customFormat="1" ht="16.5" customHeight="1">
      <c r="B199" s="31"/>
      <c r="C199" s="128" t="s">
        <v>237</v>
      </c>
      <c r="D199" s="128" t="s">
        <v>147</v>
      </c>
      <c r="E199" s="129" t="s">
        <v>238</v>
      </c>
      <c r="F199" s="130" t="s">
        <v>239</v>
      </c>
      <c r="G199" s="131" t="s">
        <v>155</v>
      </c>
      <c r="H199" s="132">
        <v>31.344999999999999</v>
      </c>
      <c r="I199" s="133"/>
      <c r="J199" s="134">
        <f>ROUND(I199*H199,2)</f>
        <v>0</v>
      </c>
      <c r="K199" s="135"/>
      <c r="L199" s="31"/>
      <c r="M199" s="136" t="s">
        <v>1</v>
      </c>
      <c r="N199" s="137" t="s">
        <v>41</v>
      </c>
      <c r="P199" s="138">
        <f>O199*H199</f>
        <v>0</v>
      </c>
      <c r="Q199" s="138">
        <v>2.47E-3</v>
      </c>
      <c r="R199" s="138">
        <f>Q199*H199</f>
        <v>7.7422149999999995E-2</v>
      </c>
      <c r="S199" s="138">
        <v>0</v>
      </c>
      <c r="T199" s="139">
        <f>S199*H199</f>
        <v>0</v>
      </c>
      <c r="AR199" s="140" t="s">
        <v>151</v>
      </c>
      <c r="AT199" s="140" t="s">
        <v>147</v>
      </c>
      <c r="AU199" s="140" t="s">
        <v>85</v>
      </c>
      <c r="AY199" s="16" t="s">
        <v>145</v>
      </c>
      <c r="BE199" s="141">
        <f>IF(N199="základní",J199,0)</f>
        <v>0</v>
      </c>
      <c r="BF199" s="141">
        <f>IF(N199="snížená",J199,0)</f>
        <v>0</v>
      </c>
      <c r="BG199" s="141">
        <f>IF(N199="zákl. přenesená",J199,0)</f>
        <v>0</v>
      </c>
      <c r="BH199" s="141">
        <f>IF(N199="sníž. přenesená",J199,0)</f>
        <v>0</v>
      </c>
      <c r="BI199" s="141">
        <f>IF(N199="nulová",J199,0)</f>
        <v>0</v>
      </c>
      <c r="BJ199" s="16" t="s">
        <v>81</v>
      </c>
      <c r="BK199" s="141">
        <f>ROUND(I199*H199,2)</f>
        <v>0</v>
      </c>
      <c r="BL199" s="16" t="s">
        <v>151</v>
      </c>
      <c r="BM199" s="140" t="s">
        <v>240</v>
      </c>
    </row>
    <row r="200" spans="2:65" s="12" customFormat="1">
      <c r="B200" s="142"/>
      <c r="D200" s="143" t="s">
        <v>157</v>
      </c>
      <c r="E200" s="144" t="s">
        <v>1</v>
      </c>
      <c r="F200" s="145" t="s">
        <v>241</v>
      </c>
      <c r="H200" s="146">
        <v>20.76</v>
      </c>
      <c r="I200" s="147"/>
      <c r="L200" s="142"/>
      <c r="M200" s="148"/>
      <c r="T200" s="149"/>
      <c r="AT200" s="144" t="s">
        <v>157</v>
      </c>
      <c r="AU200" s="144" t="s">
        <v>85</v>
      </c>
      <c r="AV200" s="12" t="s">
        <v>85</v>
      </c>
      <c r="AW200" s="12" t="s">
        <v>32</v>
      </c>
      <c r="AX200" s="12" t="s">
        <v>76</v>
      </c>
      <c r="AY200" s="144" t="s">
        <v>145</v>
      </c>
    </row>
    <row r="201" spans="2:65" s="12" customFormat="1">
      <c r="B201" s="142"/>
      <c r="D201" s="143" t="s">
        <v>157</v>
      </c>
      <c r="E201" s="144" t="s">
        <v>1</v>
      </c>
      <c r="F201" s="145" t="s">
        <v>242</v>
      </c>
      <c r="H201" s="146">
        <v>10.585000000000001</v>
      </c>
      <c r="I201" s="147"/>
      <c r="L201" s="142"/>
      <c r="M201" s="148"/>
      <c r="T201" s="149"/>
      <c r="AT201" s="144" t="s">
        <v>157</v>
      </c>
      <c r="AU201" s="144" t="s">
        <v>85</v>
      </c>
      <c r="AV201" s="12" t="s">
        <v>85</v>
      </c>
      <c r="AW201" s="12" t="s">
        <v>32</v>
      </c>
      <c r="AX201" s="12" t="s">
        <v>76</v>
      </c>
      <c r="AY201" s="144" t="s">
        <v>145</v>
      </c>
    </row>
    <row r="202" spans="2:65" s="13" customFormat="1">
      <c r="B202" s="150"/>
      <c r="D202" s="143" t="s">
        <v>157</v>
      </c>
      <c r="E202" s="151" t="s">
        <v>1</v>
      </c>
      <c r="F202" s="152" t="s">
        <v>160</v>
      </c>
      <c r="H202" s="153">
        <v>31.344999999999999</v>
      </c>
      <c r="I202" s="154"/>
      <c r="L202" s="150"/>
      <c r="M202" s="155"/>
      <c r="T202" s="156"/>
      <c r="AT202" s="151" t="s">
        <v>157</v>
      </c>
      <c r="AU202" s="151" t="s">
        <v>85</v>
      </c>
      <c r="AV202" s="13" t="s">
        <v>151</v>
      </c>
      <c r="AW202" s="13" t="s">
        <v>32</v>
      </c>
      <c r="AX202" s="13" t="s">
        <v>81</v>
      </c>
      <c r="AY202" s="151" t="s">
        <v>145</v>
      </c>
    </row>
    <row r="203" spans="2:65" s="1" customFormat="1" ht="16.5" customHeight="1">
      <c r="B203" s="31"/>
      <c r="C203" s="128" t="s">
        <v>243</v>
      </c>
      <c r="D203" s="128" t="s">
        <v>147</v>
      </c>
      <c r="E203" s="129" t="s">
        <v>244</v>
      </c>
      <c r="F203" s="130" t="s">
        <v>245</v>
      </c>
      <c r="G203" s="131" t="s">
        <v>155</v>
      </c>
      <c r="H203" s="132">
        <v>31.344999999999999</v>
      </c>
      <c r="I203" s="133"/>
      <c r="J203" s="134">
        <f>ROUND(I203*H203,2)</f>
        <v>0</v>
      </c>
      <c r="K203" s="135"/>
      <c r="L203" s="31"/>
      <c r="M203" s="136" t="s">
        <v>1</v>
      </c>
      <c r="N203" s="137" t="s">
        <v>41</v>
      </c>
      <c r="P203" s="138">
        <f>O203*H203</f>
        <v>0</v>
      </c>
      <c r="Q203" s="138">
        <v>0</v>
      </c>
      <c r="R203" s="138">
        <f>Q203*H203</f>
        <v>0</v>
      </c>
      <c r="S203" s="138">
        <v>0</v>
      </c>
      <c r="T203" s="139">
        <f>S203*H203</f>
        <v>0</v>
      </c>
      <c r="AR203" s="140" t="s">
        <v>151</v>
      </c>
      <c r="AT203" s="140" t="s">
        <v>147</v>
      </c>
      <c r="AU203" s="140" t="s">
        <v>85</v>
      </c>
      <c r="AY203" s="16" t="s">
        <v>145</v>
      </c>
      <c r="BE203" s="141">
        <f>IF(N203="základní",J203,0)</f>
        <v>0</v>
      </c>
      <c r="BF203" s="141">
        <f>IF(N203="snížená",J203,0)</f>
        <v>0</v>
      </c>
      <c r="BG203" s="141">
        <f>IF(N203="zákl. přenesená",J203,0)</f>
        <v>0</v>
      </c>
      <c r="BH203" s="141">
        <f>IF(N203="sníž. přenesená",J203,0)</f>
        <v>0</v>
      </c>
      <c r="BI203" s="141">
        <f>IF(N203="nulová",J203,0)</f>
        <v>0</v>
      </c>
      <c r="BJ203" s="16" t="s">
        <v>81</v>
      </c>
      <c r="BK203" s="141">
        <f>ROUND(I203*H203,2)</f>
        <v>0</v>
      </c>
      <c r="BL203" s="16" t="s">
        <v>151</v>
      </c>
      <c r="BM203" s="140" t="s">
        <v>246</v>
      </c>
    </row>
    <row r="204" spans="2:65" s="1" customFormat="1" ht="21.75" customHeight="1">
      <c r="B204" s="31"/>
      <c r="C204" s="128" t="s">
        <v>247</v>
      </c>
      <c r="D204" s="128" t="s">
        <v>147</v>
      </c>
      <c r="E204" s="129" t="s">
        <v>248</v>
      </c>
      <c r="F204" s="130" t="s">
        <v>249</v>
      </c>
      <c r="G204" s="131" t="s">
        <v>186</v>
      </c>
      <c r="H204" s="132">
        <v>14.555</v>
      </c>
      <c r="I204" s="133"/>
      <c r="J204" s="134">
        <f>ROUND(I204*H204,2)</f>
        <v>0</v>
      </c>
      <c r="K204" s="135"/>
      <c r="L204" s="31"/>
      <c r="M204" s="136" t="s">
        <v>1</v>
      </c>
      <c r="N204" s="137" t="s">
        <v>41</v>
      </c>
      <c r="P204" s="138">
        <f>O204*H204</f>
        <v>0</v>
      </c>
      <c r="Q204" s="138">
        <v>1.0606199999999999</v>
      </c>
      <c r="R204" s="138">
        <f>Q204*H204</f>
        <v>15.437324099999998</v>
      </c>
      <c r="S204" s="138">
        <v>0</v>
      </c>
      <c r="T204" s="139">
        <f>S204*H204</f>
        <v>0</v>
      </c>
      <c r="AR204" s="140" t="s">
        <v>151</v>
      </c>
      <c r="AT204" s="140" t="s">
        <v>147</v>
      </c>
      <c r="AU204" s="140" t="s">
        <v>85</v>
      </c>
      <c r="AY204" s="16" t="s">
        <v>145</v>
      </c>
      <c r="BE204" s="141">
        <f>IF(N204="základní",J204,0)</f>
        <v>0</v>
      </c>
      <c r="BF204" s="141">
        <f>IF(N204="snížená",J204,0)</f>
        <v>0</v>
      </c>
      <c r="BG204" s="141">
        <f>IF(N204="zákl. přenesená",J204,0)</f>
        <v>0</v>
      </c>
      <c r="BH204" s="141">
        <f>IF(N204="sníž. přenesená",J204,0)</f>
        <v>0</v>
      </c>
      <c r="BI204" s="141">
        <f>IF(N204="nulová",J204,0)</f>
        <v>0</v>
      </c>
      <c r="BJ204" s="16" t="s">
        <v>81</v>
      </c>
      <c r="BK204" s="141">
        <f>ROUND(I204*H204,2)</f>
        <v>0</v>
      </c>
      <c r="BL204" s="16" t="s">
        <v>151</v>
      </c>
      <c r="BM204" s="140" t="s">
        <v>250</v>
      </c>
    </row>
    <row r="205" spans="2:65" s="12" customFormat="1">
      <c r="B205" s="142"/>
      <c r="D205" s="143" t="s">
        <v>157</v>
      </c>
      <c r="E205" s="144" t="s">
        <v>1</v>
      </c>
      <c r="F205" s="145" t="s">
        <v>251</v>
      </c>
      <c r="H205" s="146">
        <v>14.555</v>
      </c>
      <c r="I205" s="147"/>
      <c r="L205" s="142"/>
      <c r="M205" s="148"/>
      <c r="T205" s="149"/>
      <c r="AT205" s="144" t="s">
        <v>157</v>
      </c>
      <c r="AU205" s="144" t="s">
        <v>85</v>
      </c>
      <c r="AV205" s="12" t="s">
        <v>85</v>
      </c>
      <c r="AW205" s="12" t="s">
        <v>32</v>
      </c>
      <c r="AX205" s="12" t="s">
        <v>81</v>
      </c>
      <c r="AY205" s="144" t="s">
        <v>145</v>
      </c>
    </row>
    <row r="206" spans="2:65" s="1" customFormat="1" ht="16.5" customHeight="1">
      <c r="B206" s="31"/>
      <c r="C206" s="128" t="s">
        <v>252</v>
      </c>
      <c r="D206" s="128" t="s">
        <v>147</v>
      </c>
      <c r="E206" s="129" t="s">
        <v>253</v>
      </c>
      <c r="F206" s="130" t="s">
        <v>254</v>
      </c>
      <c r="G206" s="131" t="s">
        <v>164</v>
      </c>
      <c r="H206" s="132">
        <v>53.637999999999998</v>
      </c>
      <c r="I206" s="133"/>
      <c r="J206" s="134">
        <f>ROUND(I206*H206,2)</f>
        <v>0</v>
      </c>
      <c r="K206" s="135"/>
      <c r="L206" s="31"/>
      <c r="M206" s="136" t="s">
        <v>1</v>
      </c>
      <c r="N206" s="137" t="s">
        <v>41</v>
      </c>
      <c r="P206" s="138">
        <f>O206*H206</f>
        <v>0</v>
      </c>
      <c r="Q206" s="138">
        <v>2.5018699999999998</v>
      </c>
      <c r="R206" s="138">
        <f>Q206*H206</f>
        <v>134.19530305999999</v>
      </c>
      <c r="S206" s="138">
        <v>0</v>
      </c>
      <c r="T206" s="139">
        <f>S206*H206</f>
        <v>0</v>
      </c>
      <c r="AR206" s="140" t="s">
        <v>151</v>
      </c>
      <c r="AT206" s="140" t="s">
        <v>147</v>
      </c>
      <c r="AU206" s="140" t="s">
        <v>85</v>
      </c>
      <c r="AY206" s="16" t="s">
        <v>145</v>
      </c>
      <c r="BE206" s="141">
        <f>IF(N206="základní",J206,0)</f>
        <v>0</v>
      </c>
      <c r="BF206" s="141">
        <f>IF(N206="snížená",J206,0)</f>
        <v>0</v>
      </c>
      <c r="BG206" s="141">
        <f>IF(N206="zákl. přenesená",J206,0)</f>
        <v>0</v>
      </c>
      <c r="BH206" s="141">
        <f>IF(N206="sníž. přenesená",J206,0)</f>
        <v>0</v>
      </c>
      <c r="BI206" s="141">
        <f>IF(N206="nulová",J206,0)</f>
        <v>0</v>
      </c>
      <c r="BJ206" s="16" t="s">
        <v>81</v>
      </c>
      <c r="BK206" s="141">
        <f>ROUND(I206*H206,2)</f>
        <v>0</v>
      </c>
      <c r="BL206" s="16" t="s">
        <v>151</v>
      </c>
      <c r="BM206" s="140" t="s">
        <v>255</v>
      </c>
    </row>
    <row r="207" spans="2:65" s="12" customFormat="1">
      <c r="B207" s="142"/>
      <c r="D207" s="143" t="s">
        <v>157</v>
      </c>
      <c r="E207" s="144" t="s">
        <v>1</v>
      </c>
      <c r="F207" s="145" t="s">
        <v>256</v>
      </c>
      <c r="H207" s="146">
        <v>20.675000000000001</v>
      </c>
      <c r="I207" s="147"/>
      <c r="L207" s="142"/>
      <c r="M207" s="148"/>
      <c r="T207" s="149"/>
      <c r="AT207" s="144" t="s">
        <v>157</v>
      </c>
      <c r="AU207" s="144" t="s">
        <v>85</v>
      </c>
      <c r="AV207" s="12" t="s">
        <v>85</v>
      </c>
      <c r="AW207" s="12" t="s">
        <v>32</v>
      </c>
      <c r="AX207" s="12" t="s">
        <v>76</v>
      </c>
      <c r="AY207" s="144" t="s">
        <v>145</v>
      </c>
    </row>
    <row r="208" spans="2:65" s="12" customFormat="1" ht="20.399999999999999">
      <c r="B208" s="142"/>
      <c r="D208" s="143" t="s">
        <v>157</v>
      </c>
      <c r="E208" s="144" t="s">
        <v>1</v>
      </c>
      <c r="F208" s="145" t="s">
        <v>257</v>
      </c>
      <c r="H208" s="146">
        <v>32.963000000000001</v>
      </c>
      <c r="I208" s="147"/>
      <c r="L208" s="142"/>
      <c r="M208" s="148"/>
      <c r="T208" s="149"/>
      <c r="AT208" s="144" t="s">
        <v>157</v>
      </c>
      <c r="AU208" s="144" t="s">
        <v>85</v>
      </c>
      <c r="AV208" s="12" t="s">
        <v>85</v>
      </c>
      <c r="AW208" s="12" t="s">
        <v>32</v>
      </c>
      <c r="AX208" s="12" t="s">
        <v>76</v>
      </c>
      <c r="AY208" s="144" t="s">
        <v>145</v>
      </c>
    </row>
    <row r="209" spans="2:65" s="13" customFormat="1">
      <c r="B209" s="150"/>
      <c r="D209" s="143" t="s">
        <v>157</v>
      </c>
      <c r="E209" s="151" t="s">
        <v>1</v>
      </c>
      <c r="F209" s="152" t="s">
        <v>160</v>
      </c>
      <c r="H209" s="153">
        <v>53.637999999999998</v>
      </c>
      <c r="I209" s="154"/>
      <c r="L209" s="150"/>
      <c r="M209" s="155"/>
      <c r="T209" s="156"/>
      <c r="AT209" s="151" t="s">
        <v>157</v>
      </c>
      <c r="AU209" s="151" t="s">
        <v>85</v>
      </c>
      <c r="AV209" s="13" t="s">
        <v>151</v>
      </c>
      <c r="AW209" s="13" t="s">
        <v>32</v>
      </c>
      <c r="AX209" s="13" t="s">
        <v>81</v>
      </c>
      <c r="AY209" s="151" t="s">
        <v>145</v>
      </c>
    </row>
    <row r="210" spans="2:65" s="1" customFormat="1" ht="24.15" customHeight="1">
      <c r="B210" s="31"/>
      <c r="C210" s="128" t="s">
        <v>258</v>
      </c>
      <c r="D210" s="128" t="s">
        <v>147</v>
      </c>
      <c r="E210" s="129" t="s">
        <v>259</v>
      </c>
      <c r="F210" s="130" t="s">
        <v>260</v>
      </c>
      <c r="G210" s="131" t="s">
        <v>164</v>
      </c>
      <c r="H210" s="132">
        <v>67.192999999999998</v>
      </c>
      <c r="I210" s="133"/>
      <c r="J210" s="134">
        <f>ROUND(I210*H210,2)</f>
        <v>0</v>
      </c>
      <c r="K210" s="135"/>
      <c r="L210" s="31"/>
      <c r="M210" s="136" t="s">
        <v>1</v>
      </c>
      <c r="N210" s="137" t="s">
        <v>41</v>
      </c>
      <c r="P210" s="138">
        <f>O210*H210</f>
        <v>0</v>
      </c>
      <c r="Q210" s="138">
        <v>2.5018699999999998</v>
      </c>
      <c r="R210" s="138">
        <f>Q210*H210</f>
        <v>168.10815090999998</v>
      </c>
      <c r="S210" s="138">
        <v>0</v>
      </c>
      <c r="T210" s="139">
        <f>S210*H210</f>
        <v>0</v>
      </c>
      <c r="AR210" s="140" t="s">
        <v>151</v>
      </c>
      <c r="AT210" s="140" t="s">
        <v>147</v>
      </c>
      <c r="AU210" s="140" t="s">
        <v>85</v>
      </c>
      <c r="AY210" s="16" t="s">
        <v>145</v>
      </c>
      <c r="BE210" s="141">
        <f>IF(N210="základní",J210,0)</f>
        <v>0</v>
      </c>
      <c r="BF210" s="141">
        <f>IF(N210="snížená",J210,0)</f>
        <v>0</v>
      </c>
      <c r="BG210" s="141">
        <f>IF(N210="zákl. přenesená",J210,0)</f>
        <v>0</v>
      </c>
      <c r="BH210" s="141">
        <f>IF(N210="sníž. přenesená",J210,0)</f>
        <v>0</v>
      </c>
      <c r="BI210" s="141">
        <f>IF(N210="nulová",J210,0)</f>
        <v>0</v>
      </c>
      <c r="BJ210" s="16" t="s">
        <v>81</v>
      </c>
      <c r="BK210" s="141">
        <f>ROUND(I210*H210,2)</f>
        <v>0</v>
      </c>
      <c r="BL210" s="16" t="s">
        <v>151</v>
      </c>
      <c r="BM210" s="140" t="s">
        <v>261</v>
      </c>
    </row>
    <row r="211" spans="2:65" s="12" customFormat="1">
      <c r="B211" s="142"/>
      <c r="D211" s="143" t="s">
        <v>157</v>
      </c>
      <c r="E211" s="144" t="s">
        <v>1</v>
      </c>
      <c r="F211" s="145" t="s">
        <v>262</v>
      </c>
      <c r="H211" s="146">
        <v>10.718</v>
      </c>
      <c r="I211" s="147"/>
      <c r="L211" s="142"/>
      <c r="M211" s="148"/>
      <c r="T211" s="149"/>
      <c r="AT211" s="144" t="s">
        <v>157</v>
      </c>
      <c r="AU211" s="144" t="s">
        <v>85</v>
      </c>
      <c r="AV211" s="12" t="s">
        <v>85</v>
      </c>
      <c r="AW211" s="12" t="s">
        <v>32</v>
      </c>
      <c r="AX211" s="12" t="s">
        <v>76</v>
      </c>
      <c r="AY211" s="144" t="s">
        <v>145</v>
      </c>
    </row>
    <row r="212" spans="2:65" s="12" customFormat="1">
      <c r="B212" s="142"/>
      <c r="D212" s="143" t="s">
        <v>157</v>
      </c>
      <c r="E212" s="144" t="s">
        <v>1</v>
      </c>
      <c r="F212" s="145" t="s">
        <v>263</v>
      </c>
      <c r="H212" s="146">
        <v>6.37</v>
      </c>
      <c r="I212" s="147"/>
      <c r="L212" s="142"/>
      <c r="M212" s="148"/>
      <c r="T212" s="149"/>
      <c r="AT212" s="144" t="s">
        <v>157</v>
      </c>
      <c r="AU212" s="144" t="s">
        <v>85</v>
      </c>
      <c r="AV212" s="12" t="s">
        <v>85</v>
      </c>
      <c r="AW212" s="12" t="s">
        <v>32</v>
      </c>
      <c r="AX212" s="12" t="s">
        <v>76</v>
      </c>
      <c r="AY212" s="144" t="s">
        <v>145</v>
      </c>
    </row>
    <row r="213" spans="2:65" s="12" customFormat="1">
      <c r="B213" s="142"/>
      <c r="D213" s="143" t="s">
        <v>157</v>
      </c>
      <c r="E213" s="144" t="s">
        <v>1</v>
      </c>
      <c r="F213" s="145" t="s">
        <v>264</v>
      </c>
      <c r="H213" s="146">
        <v>5.8310000000000004</v>
      </c>
      <c r="I213" s="147"/>
      <c r="L213" s="142"/>
      <c r="M213" s="148"/>
      <c r="T213" s="149"/>
      <c r="AT213" s="144" t="s">
        <v>157</v>
      </c>
      <c r="AU213" s="144" t="s">
        <v>85</v>
      </c>
      <c r="AV213" s="12" t="s">
        <v>85</v>
      </c>
      <c r="AW213" s="12" t="s">
        <v>32</v>
      </c>
      <c r="AX213" s="12" t="s">
        <v>76</v>
      </c>
      <c r="AY213" s="144" t="s">
        <v>145</v>
      </c>
    </row>
    <row r="214" spans="2:65" s="12" customFormat="1">
      <c r="B214" s="142"/>
      <c r="D214" s="143" t="s">
        <v>157</v>
      </c>
      <c r="E214" s="144" t="s">
        <v>1</v>
      </c>
      <c r="F214" s="145" t="s">
        <v>265</v>
      </c>
      <c r="H214" s="146">
        <v>10.14</v>
      </c>
      <c r="I214" s="147"/>
      <c r="L214" s="142"/>
      <c r="M214" s="148"/>
      <c r="T214" s="149"/>
      <c r="AT214" s="144" t="s">
        <v>157</v>
      </c>
      <c r="AU214" s="144" t="s">
        <v>85</v>
      </c>
      <c r="AV214" s="12" t="s">
        <v>85</v>
      </c>
      <c r="AW214" s="12" t="s">
        <v>32</v>
      </c>
      <c r="AX214" s="12" t="s">
        <v>76</v>
      </c>
      <c r="AY214" s="144" t="s">
        <v>145</v>
      </c>
    </row>
    <row r="215" spans="2:65" s="12" customFormat="1">
      <c r="B215" s="142"/>
      <c r="D215" s="143" t="s">
        <v>157</v>
      </c>
      <c r="E215" s="144" t="s">
        <v>1</v>
      </c>
      <c r="F215" s="145" t="s">
        <v>266</v>
      </c>
      <c r="H215" s="146">
        <v>0.54</v>
      </c>
      <c r="I215" s="147"/>
      <c r="L215" s="142"/>
      <c r="M215" s="148"/>
      <c r="T215" s="149"/>
      <c r="AT215" s="144" t="s">
        <v>157</v>
      </c>
      <c r="AU215" s="144" t="s">
        <v>85</v>
      </c>
      <c r="AV215" s="12" t="s">
        <v>85</v>
      </c>
      <c r="AW215" s="12" t="s">
        <v>32</v>
      </c>
      <c r="AX215" s="12" t="s">
        <v>76</v>
      </c>
      <c r="AY215" s="144" t="s">
        <v>145</v>
      </c>
    </row>
    <row r="216" spans="2:65" s="12" customFormat="1">
      <c r="B216" s="142"/>
      <c r="D216" s="143" t="s">
        <v>157</v>
      </c>
      <c r="E216" s="144" t="s">
        <v>1</v>
      </c>
      <c r="F216" s="145" t="s">
        <v>267</v>
      </c>
      <c r="H216" s="146">
        <v>10.458</v>
      </c>
      <c r="I216" s="147"/>
      <c r="L216" s="142"/>
      <c r="M216" s="148"/>
      <c r="T216" s="149"/>
      <c r="AT216" s="144" t="s">
        <v>157</v>
      </c>
      <c r="AU216" s="144" t="s">
        <v>85</v>
      </c>
      <c r="AV216" s="12" t="s">
        <v>85</v>
      </c>
      <c r="AW216" s="12" t="s">
        <v>32</v>
      </c>
      <c r="AX216" s="12" t="s">
        <v>76</v>
      </c>
      <c r="AY216" s="144" t="s">
        <v>145</v>
      </c>
    </row>
    <row r="217" spans="2:65" s="12" customFormat="1">
      <c r="B217" s="142"/>
      <c r="D217" s="143" t="s">
        <v>157</v>
      </c>
      <c r="E217" s="144" t="s">
        <v>1</v>
      </c>
      <c r="F217" s="145" t="s">
        <v>268</v>
      </c>
      <c r="H217" s="146">
        <v>4.9409999999999998</v>
      </c>
      <c r="I217" s="147"/>
      <c r="L217" s="142"/>
      <c r="M217" s="148"/>
      <c r="T217" s="149"/>
      <c r="AT217" s="144" t="s">
        <v>157</v>
      </c>
      <c r="AU217" s="144" t="s">
        <v>85</v>
      </c>
      <c r="AV217" s="12" t="s">
        <v>85</v>
      </c>
      <c r="AW217" s="12" t="s">
        <v>32</v>
      </c>
      <c r="AX217" s="12" t="s">
        <v>76</v>
      </c>
      <c r="AY217" s="144" t="s">
        <v>145</v>
      </c>
    </row>
    <row r="218" spans="2:65" s="12" customFormat="1">
      <c r="B218" s="142"/>
      <c r="D218" s="143" t="s">
        <v>157</v>
      </c>
      <c r="E218" s="144" t="s">
        <v>1</v>
      </c>
      <c r="F218" s="145" t="s">
        <v>269</v>
      </c>
      <c r="H218" s="146">
        <v>10.510999999999999</v>
      </c>
      <c r="I218" s="147"/>
      <c r="L218" s="142"/>
      <c r="M218" s="148"/>
      <c r="T218" s="149"/>
      <c r="AT218" s="144" t="s">
        <v>157</v>
      </c>
      <c r="AU218" s="144" t="s">
        <v>85</v>
      </c>
      <c r="AV218" s="12" t="s">
        <v>85</v>
      </c>
      <c r="AW218" s="12" t="s">
        <v>32</v>
      </c>
      <c r="AX218" s="12" t="s">
        <v>76</v>
      </c>
      <c r="AY218" s="144" t="s">
        <v>145</v>
      </c>
    </row>
    <row r="219" spans="2:65" s="12" customFormat="1">
      <c r="B219" s="142"/>
      <c r="D219" s="143" t="s">
        <v>157</v>
      </c>
      <c r="E219" s="144" t="s">
        <v>1</v>
      </c>
      <c r="F219" s="145" t="s">
        <v>270</v>
      </c>
      <c r="H219" s="146">
        <v>2.0649999999999999</v>
      </c>
      <c r="I219" s="147"/>
      <c r="L219" s="142"/>
      <c r="M219" s="148"/>
      <c r="T219" s="149"/>
      <c r="AT219" s="144" t="s">
        <v>157</v>
      </c>
      <c r="AU219" s="144" t="s">
        <v>85</v>
      </c>
      <c r="AV219" s="12" t="s">
        <v>85</v>
      </c>
      <c r="AW219" s="12" t="s">
        <v>32</v>
      </c>
      <c r="AX219" s="12" t="s">
        <v>76</v>
      </c>
      <c r="AY219" s="144" t="s">
        <v>145</v>
      </c>
    </row>
    <row r="220" spans="2:65" s="12" customFormat="1">
      <c r="B220" s="142"/>
      <c r="D220" s="143" t="s">
        <v>157</v>
      </c>
      <c r="E220" s="144" t="s">
        <v>1</v>
      </c>
      <c r="F220" s="145" t="s">
        <v>271</v>
      </c>
      <c r="H220" s="146">
        <v>1.2150000000000001</v>
      </c>
      <c r="I220" s="147"/>
      <c r="L220" s="142"/>
      <c r="M220" s="148"/>
      <c r="T220" s="149"/>
      <c r="AT220" s="144" t="s">
        <v>157</v>
      </c>
      <c r="AU220" s="144" t="s">
        <v>85</v>
      </c>
      <c r="AV220" s="12" t="s">
        <v>85</v>
      </c>
      <c r="AW220" s="12" t="s">
        <v>32</v>
      </c>
      <c r="AX220" s="12" t="s">
        <v>76</v>
      </c>
      <c r="AY220" s="144" t="s">
        <v>145</v>
      </c>
    </row>
    <row r="221" spans="2:65" s="12" customFormat="1">
      <c r="B221" s="142"/>
      <c r="D221" s="143" t="s">
        <v>157</v>
      </c>
      <c r="E221" s="144" t="s">
        <v>1</v>
      </c>
      <c r="F221" s="145" t="s">
        <v>272</v>
      </c>
      <c r="H221" s="146">
        <v>1.54</v>
      </c>
      <c r="I221" s="147"/>
      <c r="L221" s="142"/>
      <c r="M221" s="148"/>
      <c r="T221" s="149"/>
      <c r="AT221" s="144" t="s">
        <v>157</v>
      </c>
      <c r="AU221" s="144" t="s">
        <v>85</v>
      </c>
      <c r="AV221" s="12" t="s">
        <v>85</v>
      </c>
      <c r="AW221" s="12" t="s">
        <v>32</v>
      </c>
      <c r="AX221" s="12" t="s">
        <v>76</v>
      </c>
      <c r="AY221" s="144" t="s">
        <v>145</v>
      </c>
    </row>
    <row r="222" spans="2:65" s="12" customFormat="1">
      <c r="B222" s="142"/>
      <c r="D222" s="143" t="s">
        <v>157</v>
      </c>
      <c r="E222" s="144" t="s">
        <v>1</v>
      </c>
      <c r="F222" s="145" t="s">
        <v>273</v>
      </c>
      <c r="H222" s="146">
        <v>1.3520000000000001</v>
      </c>
      <c r="I222" s="147"/>
      <c r="L222" s="142"/>
      <c r="M222" s="148"/>
      <c r="T222" s="149"/>
      <c r="AT222" s="144" t="s">
        <v>157</v>
      </c>
      <c r="AU222" s="144" t="s">
        <v>85</v>
      </c>
      <c r="AV222" s="12" t="s">
        <v>85</v>
      </c>
      <c r="AW222" s="12" t="s">
        <v>32</v>
      </c>
      <c r="AX222" s="12" t="s">
        <v>76</v>
      </c>
      <c r="AY222" s="144" t="s">
        <v>145</v>
      </c>
    </row>
    <row r="223" spans="2:65" s="12" customFormat="1" ht="20.399999999999999">
      <c r="B223" s="142"/>
      <c r="D223" s="143" t="s">
        <v>157</v>
      </c>
      <c r="E223" s="144" t="s">
        <v>1</v>
      </c>
      <c r="F223" s="145" t="s">
        <v>274</v>
      </c>
      <c r="H223" s="146">
        <v>1.042</v>
      </c>
      <c r="I223" s="147"/>
      <c r="L223" s="142"/>
      <c r="M223" s="148"/>
      <c r="T223" s="149"/>
      <c r="AT223" s="144" t="s">
        <v>157</v>
      </c>
      <c r="AU223" s="144" t="s">
        <v>85</v>
      </c>
      <c r="AV223" s="12" t="s">
        <v>85</v>
      </c>
      <c r="AW223" s="12" t="s">
        <v>32</v>
      </c>
      <c r="AX223" s="12" t="s">
        <v>76</v>
      </c>
      <c r="AY223" s="144" t="s">
        <v>145</v>
      </c>
    </row>
    <row r="224" spans="2:65" s="12" customFormat="1" ht="20.399999999999999">
      <c r="B224" s="142"/>
      <c r="D224" s="143" t="s">
        <v>157</v>
      </c>
      <c r="E224" s="144" t="s">
        <v>1</v>
      </c>
      <c r="F224" s="145" t="s">
        <v>275</v>
      </c>
      <c r="H224" s="146">
        <v>0.47</v>
      </c>
      <c r="I224" s="147"/>
      <c r="L224" s="142"/>
      <c r="M224" s="148"/>
      <c r="T224" s="149"/>
      <c r="AT224" s="144" t="s">
        <v>157</v>
      </c>
      <c r="AU224" s="144" t="s">
        <v>85</v>
      </c>
      <c r="AV224" s="12" t="s">
        <v>85</v>
      </c>
      <c r="AW224" s="12" t="s">
        <v>32</v>
      </c>
      <c r="AX224" s="12" t="s">
        <v>76</v>
      </c>
      <c r="AY224" s="144" t="s">
        <v>145</v>
      </c>
    </row>
    <row r="225" spans="2:65" s="13" customFormat="1">
      <c r="B225" s="150"/>
      <c r="D225" s="143" t="s">
        <v>157</v>
      </c>
      <c r="E225" s="151" t="s">
        <v>1</v>
      </c>
      <c r="F225" s="152" t="s">
        <v>160</v>
      </c>
      <c r="H225" s="153">
        <v>67.192999999999998</v>
      </c>
      <c r="I225" s="154"/>
      <c r="L225" s="150"/>
      <c r="M225" s="155"/>
      <c r="T225" s="156"/>
      <c r="AT225" s="151" t="s">
        <v>157</v>
      </c>
      <c r="AU225" s="151" t="s">
        <v>85</v>
      </c>
      <c r="AV225" s="13" t="s">
        <v>151</v>
      </c>
      <c r="AW225" s="13" t="s">
        <v>32</v>
      </c>
      <c r="AX225" s="13" t="s">
        <v>81</v>
      </c>
      <c r="AY225" s="151" t="s">
        <v>145</v>
      </c>
    </row>
    <row r="226" spans="2:65" s="1" customFormat="1" ht="16.5" customHeight="1">
      <c r="B226" s="31"/>
      <c r="C226" s="128" t="s">
        <v>7</v>
      </c>
      <c r="D226" s="128" t="s">
        <v>147</v>
      </c>
      <c r="E226" s="129" t="s">
        <v>276</v>
      </c>
      <c r="F226" s="130" t="s">
        <v>277</v>
      </c>
      <c r="G226" s="131" t="s">
        <v>155</v>
      </c>
      <c r="H226" s="132">
        <v>230.083</v>
      </c>
      <c r="I226" s="133"/>
      <c r="J226" s="134">
        <f>ROUND(I226*H226,2)</f>
        <v>0</v>
      </c>
      <c r="K226" s="135"/>
      <c r="L226" s="31"/>
      <c r="M226" s="136" t="s">
        <v>1</v>
      </c>
      <c r="N226" s="137" t="s">
        <v>41</v>
      </c>
      <c r="P226" s="138">
        <f>O226*H226</f>
        <v>0</v>
      </c>
      <c r="Q226" s="138">
        <v>2.6900000000000001E-3</v>
      </c>
      <c r="R226" s="138">
        <f>Q226*H226</f>
        <v>0.61892327000000003</v>
      </c>
      <c r="S226" s="138">
        <v>0</v>
      </c>
      <c r="T226" s="139">
        <f>S226*H226</f>
        <v>0</v>
      </c>
      <c r="AR226" s="140" t="s">
        <v>151</v>
      </c>
      <c r="AT226" s="140" t="s">
        <v>147</v>
      </c>
      <c r="AU226" s="140" t="s">
        <v>85</v>
      </c>
      <c r="AY226" s="16" t="s">
        <v>145</v>
      </c>
      <c r="BE226" s="141">
        <f>IF(N226="základní",J226,0)</f>
        <v>0</v>
      </c>
      <c r="BF226" s="141">
        <f>IF(N226="snížená",J226,0)</f>
        <v>0</v>
      </c>
      <c r="BG226" s="141">
        <f>IF(N226="zákl. přenesená",J226,0)</f>
        <v>0</v>
      </c>
      <c r="BH226" s="141">
        <f>IF(N226="sníž. přenesená",J226,0)</f>
        <v>0</v>
      </c>
      <c r="BI226" s="141">
        <f>IF(N226="nulová",J226,0)</f>
        <v>0</v>
      </c>
      <c r="BJ226" s="16" t="s">
        <v>81</v>
      </c>
      <c r="BK226" s="141">
        <f>ROUND(I226*H226,2)</f>
        <v>0</v>
      </c>
      <c r="BL226" s="16" t="s">
        <v>151</v>
      </c>
      <c r="BM226" s="140" t="s">
        <v>278</v>
      </c>
    </row>
    <row r="227" spans="2:65" s="12" customFormat="1">
      <c r="B227" s="142"/>
      <c r="D227" s="143" t="s">
        <v>157</v>
      </c>
      <c r="E227" s="144" t="s">
        <v>1</v>
      </c>
      <c r="F227" s="145" t="s">
        <v>279</v>
      </c>
      <c r="H227" s="146">
        <v>13.398</v>
      </c>
      <c r="I227" s="147"/>
      <c r="L227" s="142"/>
      <c r="M227" s="148"/>
      <c r="T227" s="149"/>
      <c r="AT227" s="144" t="s">
        <v>157</v>
      </c>
      <c r="AU227" s="144" t="s">
        <v>85</v>
      </c>
      <c r="AV227" s="12" t="s">
        <v>85</v>
      </c>
      <c r="AW227" s="12" t="s">
        <v>32</v>
      </c>
      <c r="AX227" s="12" t="s">
        <v>76</v>
      </c>
      <c r="AY227" s="144" t="s">
        <v>145</v>
      </c>
    </row>
    <row r="228" spans="2:65" s="12" customFormat="1">
      <c r="B228" s="142"/>
      <c r="D228" s="143" t="s">
        <v>157</v>
      </c>
      <c r="E228" s="144" t="s">
        <v>1</v>
      </c>
      <c r="F228" s="145" t="s">
        <v>280</v>
      </c>
      <c r="H228" s="146">
        <v>4.9000000000000004</v>
      </c>
      <c r="I228" s="147"/>
      <c r="L228" s="142"/>
      <c r="M228" s="148"/>
      <c r="T228" s="149"/>
      <c r="AT228" s="144" t="s">
        <v>157</v>
      </c>
      <c r="AU228" s="144" t="s">
        <v>85</v>
      </c>
      <c r="AV228" s="12" t="s">
        <v>85</v>
      </c>
      <c r="AW228" s="12" t="s">
        <v>32</v>
      </c>
      <c r="AX228" s="12" t="s">
        <v>76</v>
      </c>
      <c r="AY228" s="144" t="s">
        <v>145</v>
      </c>
    </row>
    <row r="229" spans="2:65" s="12" customFormat="1">
      <c r="B229" s="142"/>
      <c r="D229" s="143" t="s">
        <v>157</v>
      </c>
      <c r="E229" s="144" t="s">
        <v>1</v>
      </c>
      <c r="F229" s="145" t="s">
        <v>281</v>
      </c>
      <c r="H229" s="146">
        <v>6.86</v>
      </c>
      <c r="I229" s="147"/>
      <c r="L229" s="142"/>
      <c r="M229" s="148"/>
      <c r="T229" s="149"/>
      <c r="AT229" s="144" t="s">
        <v>157</v>
      </c>
      <c r="AU229" s="144" t="s">
        <v>85</v>
      </c>
      <c r="AV229" s="12" t="s">
        <v>85</v>
      </c>
      <c r="AW229" s="12" t="s">
        <v>32</v>
      </c>
      <c r="AX229" s="12" t="s">
        <v>76</v>
      </c>
      <c r="AY229" s="144" t="s">
        <v>145</v>
      </c>
    </row>
    <row r="230" spans="2:65" s="12" customFormat="1">
      <c r="B230" s="142"/>
      <c r="D230" s="143" t="s">
        <v>157</v>
      </c>
      <c r="E230" s="144" t="s">
        <v>1</v>
      </c>
      <c r="F230" s="145" t="s">
        <v>282</v>
      </c>
      <c r="H230" s="146">
        <v>33.6</v>
      </c>
      <c r="I230" s="147"/>
      <c r="L230" s="142"/>
      <c r="M230" s="148"/>
      <c r="T230" s="149"/>
      <c r="AT230" s="144" t="s">
        <v>157</v>
      </c>
      <c r="AU230" s="144" t="s">
        <v>85</v>
      </c>
      <c r="AV230" s="12" t="s">
        <v>85</v>
      </c>
      <c r="AW230" s="12" t="s">
        <v>32</v>
      </c>
      <c r="AX230" s="12" t="s">
        <v>76</v>
      </c>
      <c r="AY230" s="144" t="s">
        <v>145</v>
      </c>
    </row>
    <row r="231" spans="2:65" s="12" customFormat="1">
      <c r="B231" s="142"/>
      <c r="D231" s="143" t="s">
        <v>157</v>
      </c>
      <c r="E231" s="144" t="s">
        <v>1</v>
      </c>
      <c r="F231" s="145" t="s">
        <v>283</v>
      </c>
      <c r="H231" s="146">
        <v>1.35</v>
      </c>
      <c r="I231" s="147"/>
      <c r="L231" s="142"/>
      <c r="M231" s="148"/>
      <c r="T231" s="149"/>
      <c r="AT231" s="144" t="s">
        <v>157</v>
      </c>
      <c r="AU231" s="144" t="s">
        <v>85</v>
      </c>
      <c r="AV231" s="12" t="s">
        <v>85</v>
      </c>
      <c r="AW231" s="12" t="s">
        <v>32</v>
      </c>
      <c r="AX231" s="12" t="s">
        <v>76</v>
      </c>
      <c r="AY231" s="144" t="s">
        <v>145</v>
      </c>
    </row>
    <row r="232" spans="2:65" s="12" customFormat="1">
      <c r="B232" s="142"/>
      <c r="D232" s="143" t="s">
        <v>157</v>
      </c>
      <c r="E232" s="144" t="s">
        <v>1</v>
      </c>
      <c r="F232" s="145" t="s">
        <v>284</v>
      </c>
      <c r="H232" s="146">
        <v>10.458</v>
      </c>
      <c r="I232" s="147"/>
      <c r="L232" s="142"/>
      <c r="M232" s="148"/>
      <c r="T232" s="149"/>
      <c r="AT232" s="144" t="s">
        <v>157</v>
      </c>
      <c r="AU232" s="144" t="s">
        <v>85</v>
      </c>
      <c r="AV232" s="12" t="s">
        <v>85</v>
      </c>
      <c r="AW232" s="12" t="s">
        <v>32</v>
      </c>
      <c r="AX232" s="12" t="s">
        <v>76</v>
      </c>
      <c r="AY232" s="144" t="s">
        <v>145</v>
      </c>
    </row>
    <row r="233" spans="2:65" s="12" customFormat="1">
      <c r="B233" s="142"/>
      <c r="D233" s="143" t="s">
        <v>157</v>
      </c>
      <c r="E233" s="144" t="s">
        <v>1</v>
      </c>
      <c r="F233" s="145" t="s">
        <v>285</v>
      </c>
      <c r="H233" s="146">
        <v>11.48</v>
      </c>
      <c r="I233" s="147"/>
      <c r="L233" s="142"/>
      <c r="M233" s="148"/>
      <c r="T233" s="149"/>
      <c r="AT233" s="144" t="s">
        <v>157</v>
      </c>
      <c r="AU233" s="144" t="s">
        <v>85</v>
      </c>
      <c r="AV233" s="12" t="s">
        <v>85</v>
      </c>
      <c r="AW233" s="12" t="s">
        <v>32</v>
      </c>
      <c r="AX233" s="12" t="s">
        <v>76</v>
      </c>
      <c r="AY233" s="144" t="s">
        <v>145</v>
      </c>
    </row>
    <row r="234" spans="2:65" s="12" customFormat="1">
      <c r="B234" s="142"/>
      <c r="D234" s="143" t="s">
        <v>157</v>
      </c>
      <c r="E234" s="144" t="s">
        <v>1</v>
      </c>
      <c r="F234" s="145" t="s">
        <v>286</v>
      </c>
      <c r="H234" s="146">
        <v>26.277999999999999</v>
      </c>
      <c r="I234" s="147"/>
      <c r="L234" s="142"/>
      <c r="M234" s="148"/>
      <c r="T234" s="149"/>
      <c r="AT234" s="144" t="s">
        <v>157</v>
      </c>
      <c r="AU234" s="144" t="s">
        <v>85</v>
      </c>
      <c r="AV234" s="12" t="s">
        <v>85</v>
      </c>
      <c r="AW234" s="12" t="s">
        <v>32</v>
      </c>
      <c r="AX234" s="12" t="s">
        <v>76</v>
      </c>
      <c r="AY234" s="144" t="s">
        <v>145</v>
      </c>
    </row>
    <row r="235" spans="2:65" s="12" customFormat="1">
      <c r="B235" s="142"/>
      <c r="D235" s="143" t="s">
        <v>157</v>
      </c>
      <c r="E235" s="144" t="s">
        <v>1</v>
      </c>
      <c r="F235" s="145" t="s">
        <v>287</v>
      </c>
      <c r="H235" s="146">
        <v>4.13</v>
      </c>
      <c r="I235" s="147"/>
      <c r="L235" s="142"/>
      <c r="M235" s="148"/>
      <c r="T235" s="149"/>
      <c r="AT235" s="144" t="s">
        <v>157</v>
      </c>
      <c r="AU235" s="144" t="s">
        <v>85</v>
      </c>
      <c r="AV235" s="12" t="s">
        <v>85</v>
      </c>
      <c r="AW235" s="12" t="s">
        <v>32</v>
      </c>
      <c r="AX235" s="12" t="s">
        <v>76</v>
      </c>
      <c r="AY235" s="144" t="s">
        <v>145</v>
      </c>
    </row>
    <row r="236" spans="2:65" s="12" customFormat="1">
      <c r="B236" s="142"/>
      <c r="D236" s="143" t="s">
        <v>157</v>
      </c>
      <c r="E236" s="144" t="s">
        <v>1</v>
      </c>
      <c r="F236" s="145" t="s">
        <v>288</v>
      </c>
      <c r="H236" s="146">
        <v>3.3180000000000001</v>
      </c>
      <c r="I236" s="147"/>
      <c r="L236" s="142"/>
      <c r="M236" s="148"/>
      <c r="T236" s="149"/>
      <c r="AT236" s="144" t="s">
        <v>157</v>
      </c>
      <c r="AU236" s="144" t="s">
        <v>85</v>
      </c>
      <c r="AV236" s="12" t="s">
        <v>85</v>
      </c>
      <c r="AW236" s="12" t="s">
        <v>32</v>
      </c>
      <c r="AX236" s="12" t="s">
        <v>76</v>
      </c>
      <c r="AY236" s="144" t="s">
        <v>145</v>
      </c>
    </row>
    <row r="237" spans="2:65" s="12" customFormat="1">
      <c r="B237" s="142"/>
      <c r="D237" s="143" t="s">
        <v>157</v>
      </c>
      <c r="E237" s="144" t="s">
        <v>1</v>
      </c>
      <c r="F237" s="145" t="s">
        <v>289</v>
      </c>
      <c r="H237" s="146">
        <v>3.08</v>
      </c>
      <c r="I237" s="147"/>
      <c r="L237" s="142"/>
      <c r="M237" s="148"/>
      <c r="T237" s="149"/>
      <c r="AT237" s="144" t="s">
        <v>157</v>
      </c>
      <c r="AU237" s="144" t="s">
        <v>85</v>
      </c>
      <c r="AV237" s="12" t="s">
        <v>85</v>
      </c>
      <c r="AW237" s="12" t="s">
        <v>32</v>
      </c>
      <c r="AX237" s="12" t="s">
        <v>76</v>
      </c>
      <c r="AY237" s="144" t="s">
        <v>145</v>
      </c>
    </row>
    <row r="238" spans="2:65" s="12" customFormat="1" ht="20.399999999999999">
      <c r="B238" s="142"/>
      <c r="D238" s="143" t="s">
        <v>157</v>
      </c>
      <c r="E238" s="144" t="s">
        <v>1</v>
      </c>
      <c r="F238" s="145" t="s">
        <v>290</v>
      </c>
      <c r="H238" s="146">
        <v>6.3789999999999996</v>
      </c>
      <c r="I238" s="147"/>
      <c r="L238" s="142"/>
      <c r="M238" s="148"/>
      <c r="T238" s="149"/>
      <c r="AT238" s="144" t="s">
        <v>157</v>
      </c>
      <c r="AU238" s="144" t="s">
        <v>85</v>
      </c>
      <c r="AV238" s="12" t="s">
        <v>85</v>
      </c>
      <c r="AW238" s="12" t="s">
        <v>32</v>
      </c>
      <c r="AX238" s="12" t="s">
        <v>76</v>
      </c>
      <c r="AY238" s="144" t="s">
        <v>145</v>
      </c>
    </row>
    <row r="239" spans="2:65" s="12" customFormat="1" ht="20.399999999999999">
      <c r="B239" s="142"/>
      <c r="D239" s="143" t="s">
        <v>157</v>
      </c>
      <c r="E239" s="144" t="s">
        <v>1</v>
      </c>
      <c r="F239" s="145" t="s">
        <v>291</v>
      </c>
      <c r="H239" s="146">
        <v>4.8479999999999999</v>
      </c>
      <c r="I239" s="147"/>
      <c r="L239" s="142"/>
      <c r="M239" s="148"/>
      <c r="T239" s="149"/>
      <c r="AT239" s="144" t="s">
        <v>157</v>
      </c>
      <c r="AU239" s="144" t="s">
        <v>85</v>
      </c>
      <c r="AV239" s="12" t="s">
        <v>85</v>
      </c>
      <c r="AW239" s="12" t="s">
        <v>32</v>
      </c>
      <c r="AX239" s="12" t="s">
        <v>76</v>
      </c>
      <c r="AY239" s="144" t="s">
        <v>145</v>
      </c>
    </row>
    <row r="240" spans="2:65" s="12" customFormat="1">
      <c r="B240" s="142"/>
      <c r="D240" s="143" t="s">
        <v>157</v>
      </c>
      <c r="E240" s="144" t="s">
        <v>1</v>
      </c>
      <c r="F240" s="145" t="s">
        <v>292</v>
      </c>
      <c r="H240" s="146">
        <v>1.8220000000000001</v>
      </c>
      <c r="I240" s="147"/>
      <c r="L240" s="142"/>
      <c r="M240" s="148"/>
      <c r="T240" s="149"/>
      <c r="AT240" s="144" t="s">
        <v>157</v>
      </c>
      <c r="AU240" s="144" t="s">
        <v>85</v>
      </c>
      <c r="AV240" s="12" t="s">
        <v>85</v>
      </c>
      <c r="AW240" s="12" t="s">
        <v>32</v>
      </c>
      <c r="AX240" s="12" t="s">
        <v>76</v>
      </c>
      <c r="AY240" s="144" t="s">
        <v>145</v>
      </c>
    </row>
    <row r="241" spans="2:65" s="14" customFormat="1">
      <c r="B241" s="157"/>
      <c r="D241" s="143" t="s">
        <v>157</v>
      </c>
      <c r="E241" s="158" t="s">
        <v>1</v>
      </c>
      <c r="F241" s="159" t="s">
        <v>293</v>
      </c>
      <c r="H241" s="158" t="s">
        <v>1</v>
      </c>
      <c r="I241" s="160"/>
      <c r="L241" s="157"/>
      <c r="M241" s="161"/>
      <c r="T241" s="162"/>
      <c r="AT241" s="158" t="s">
        <v>157</v>
      </c>
      <c r="AU241" s="158" t="s">
        <v>85</v>
      </c>
      <c r="AV241" s="14" t="s">
        <v>81</v>
      </c>
      <c r="AW241" s="14" t="s">
        <v>32</v>
      </c>
      <c r="AX241" s="14" t="s">
        <v>76</v>
      </c>
      <c r="AY241" s="158" t="s">
        <v>145</v>
      </c>
    </row>
    <row r="242" spans="2:65" s="12" customFormat="1">
      <c r="B242" s="142"/>
      <c r="D242" s="143" t="s">
        <v>157</v>
      </c>
      <c r="E242" s="144" t="s">
        <v>1</v>
      </c>
      <c r="F242" s="145" t="s">
        <v>294</v>
      </c>
      <c r="H242" s="146">
        <v>43.295000000000002</v>
      </c>
      <c r="I242" s="147"/>
      <c r="L242" s="142"/>
      <c r="M242" s="148"/>
      <c r="T242" s="149"/>
      <c r="AT242" s="144" t="s">
        <v>157</v>
      </c>
      <c r="AU242" s="144" t="s">
        <v>85</v>
      </c>
      <c r="AV242" s="12" t="s">
        <v>85</v>
      </c>
      <c r="AW242" s="12" t="s">
        <v>32</v>
      </c>
      <c r="AX242" s="12" t="s">
        <v>76</v>
      </c>
      <c r="AY242" s="144" t="s">
        <v>145</v>
      </c>
    </row>
    <row r="243" spans="2:65" s="12" customFormat="1" ht="20.399999999999999">
      <c r="B243" s="142"/>
      <c r="D243" s="143" t="s">
        <v>157</v>
      </c>
      <c r="E243" s="144" t="s">
        <v>1</v>
      </c>
      <c r="F243" s="145" t="s">
        <v>295</v>
      </c>
      <c r="H243" s="146">
        <v>54.887</v>
      </c>
      <c r="I243" s="147"/>
      <c r="L243" s="142"/>
      <c r="M243" s="148"/>
      <c r="T243" s="149"/>
      <c r="AT243" s="144" t="s">
        <v>157</v>
      </c>
      <c r="AU243" s="144" t="s">
        <v>85</v>
      </c>
      <c r="AV243" s="12" t="s">
        <v>85</v>
      </c>
      <c r="AW243" s="12" t="s">
        <v>32</v>
      </c>
      <c r="AX243" s="12" t="s">
        <v>76</v>
      </c>
      <c r="AY243" s="144" t="s">
        <v>145</v>
      </c>
    </row>
    <row r="244" spans="2:65" s="13" customFormat="1">
      <c r="B244" s="150"/>
      <c r="D244" s="143" t="s">
        <v>157</v>
      </c>
      <c r="E244" s="151" t="s">
        <v>1</v>
      </c>
      <c r="F244" s="152" t="s">
        <v>160</v>
      </c>
      <c r="H244" s="153">
        <v>230.083</v>
      </c>
      <c r="I244" s="154"/>
      <c r="L244" s="150"/>
      <c r="M244" s="155"/>
      <c r="T244" s="156"/>
      <c r="AT244" s="151" t="s">
        <v>157</v>
      </c>
      <c r="AU244" s="151" t="s">
        <v>85</v>
      </c>
      <c r="AV244" s="13" t="s">
        <v>151</v>
      </c>
      <c r="AW244" s="13" t="s">
        <v>32</v>
      </c>
      <c r="AX244" s="13" t="s">
        <v>81</v>
      </c>
      <c r="AY244" s="151" t="s">
        <v>145</v>
      </c>
    </row>
    <row r="245" spans="2:65" s="1" customFormat="1" ht="16.5" customHeight="1">
      <c r="B245" s="31"/>
      <c r="C245" s="128" t="s">
        <v>296</v>
      </c>
      <c r="D245" s="128" t="s">
        <v>147</v>
      </c>
      <c r="E245" s="129" t="s">
        <v>297</v>
      </c>
      <c r="F245" s="130" t="s">
        <v>298</v>
      </c>
      <c r="G245" s="131" t="s">
        <v>155</v>
      </c>
      <c r="H245" s="132">
        <v>230.083</v>
      </c>
      <c r="I245" s="133"/>
      <c r="J245" s="134">
        <f>ROUND(I245*H245,2)</f>
        <v>0</v>
      </c>
      <c r="K245" s="135"/>
      <c r="L245" s="31"/>
      <c r="M245" s="136" t="s">
        <v>1</v>
      </c>
      <c r="N245" s="137" t="s">
        <v>41</v>
      </c>
      <c r="P245" s="138">
        <f>O245*H245</f>
        <v>0</v>
      </c>
      <c r="Q245" s="138">
        <v>0</v>
      </c>
      <c r="R245" s="138">
        <f>Q245*H245</f>
        <v>0</v>
      </c>
      <c r="S245" s="138">
        <v>0</v>
      </c>
      <c r="T245" s="139">
        <f>S245*H245</f>
        <v>0</v>
      </c>
      <c r="AR245" s="140" t="s">
        <v>151</v>
      </c>
      <c r="AT245" s="140" t="s">
        <v>147</v>
      </c>
      <c r="AU245" s="140" t="s">
        <v>85</v>
      </c>
      <c r="AY245" s="16" t="s">
        <v>145</v>
      </c>
      <c r="BE245" s="141">
        <f>IF(N245="základní",J245,0)</f>
        <v>0</v>
      </c>
      <c r="BF245" s="141">
        <f>IF(N245="snížená",J245,0)</f>
        <v>0</v>
      </c>
      <c r="BG245" s="141">
        <f>IF(N245="zákl. přenesená",J245,0)</f>
        <v>0</v>
      </c>
      <c r="BH245" s="141">
        <f>IF(N245="sníž. přenesená",J245,0)</f>
        <v>0</v>
      </c>
      <c r="BI245" s="141">
        <f>IF(N245="nulová",J245,0)</f>
        <v>0</v>
      </c>
      <c r="BJ245" s="16" t="s">
        <v>81</v>
      </c>
      <c r="BK245" s="141">
        <f>ROUND(I245*H245,2)</f>
        <v>0</v>
      </c>
      <c r="BL245" s="16" t="s">
        <v>151</v>
      </c>
      <c r="BM245" s="140" t="s">
        <v>299</v>
      </c>
    </row>
    <row r="246" spans="2:65" s="1" customFormat="1" ht="21.75" customHeight="1">
      <c r="B246" s="31"/>
      <c r="C246" s="128" t="s">
        <v>300</v>
      </c>
      <c r="D246" s="128" t="s">
        <v>147</v>
      </c>
      <c r="E246" s="129" t="s">
        <v>301</v>
      </c>
      <c r="F246" s="130" t="s">
        <v>302</v>
      </c>
      <c r="G246" s="131" t="s">
        <v>186</v>
      </c>
      <c r="H246" s="132">
        <v>5.484</v>
      </c>
      <c r="I246" s="133"/>
      <c r="J246" s="134">
        <f>ROUND(I246*H246,2)</f>
        <v>0</v>
      </c>
      <c r="K246" s="135"/>
      <c r="L246" s="31"/>
      <c r="M246" s="136" t="s">
        <v>1</v>
      </c>
      <c r="N246" s="137" t="s">
        <v>41</v>
      </c>
      <c r="P246" s="138">
        <f>O246*H246</f>
        <v>0</v>
      </c>
      <c r="Q246" s="138">
        <v>1.0606199999999999</v>
      </c>
      <c r="R246" s="138">
        <f>Q246*H246</f>
        <v>5.8164400799999996</v>
      </c>
      <c r="S246" s="138">
        <v>0</v>
      </c>
      <c r="T246" s="139">
        <f>S246*H246</f>
        <v>0</v>
      </c>
      <c r="AR246" s="140" t="s">
        <v>151</v>
      </c>
      <c r="AT246" s="140" t="s">
        <v>147</v>
      </c>
      <c r="AU246" s="140" t="s">
        <v>85</v>
      </c>
      <c r="AY246" s="16" t="s">
        <v>145</v>
      </c>
      <c r="BE246" s="141">
        <f>IF(N246="základní",J246,0)</f>
        <v>0</v>
      </c>
      <c r="BF246" s="141">
        <f>IF(N246="snížená",J246,0)</f>
        <v>0</v>
      </c>
      <c r="BG246" s="141">
        <f>IF(N246="zákl. přenesená",J246,0)</f>
        <v>0</v>
      </c>
      <c r="BH246" s="141">
        <f>IF(N246="sníž. přenesená",J246,0)</f>
        <v>0</v>
      </c>
      <c r="BI246" s="141">
        <f>IF(N246="nulová",J246,0)</f>
        <v>0</v>
      </c>
      <c r="BJ246" s="16" t="s">
        <v>81</v>
      </c>
      <c r="BK246" s="141">
        <f>ROUND(I246*H246,2)</f>
        <v>0</v>
      </c>
      <c r="BL246" s="16" t="s">
        <v>151</v>
      </c>
      <c r="BM246" s="140" t="s">
        <v>303</v>
      </c>
    </row>
    <row r="247" spans="2:65" s="12" customFormat="1">
      <c r="B247" s="142"/>
      <c r="D247" s="143" t="s">
        <v>157</v>
      </c>
      <c r="E247" s="144" t="s">
        <v>1</v>
      </c>
      <c r="F247" s="145" t="s">
        <v>304</v>
      </c>
      <c r="H247" s="146">
        <v>0.65900000000000003</v>
      </c>
      <c r="I247" s="147"/>
      <c r="L247" s="142"/>
      <c r="M247" s="148"/>
      <c r="T247" s="149"/>
      <c r="AT247" s="144" t="s">
        <v>157</v>
      </c>
      <c r="AU247" s="144" t="s">
        <v>85</v>
      </c>
      <c r="AV247" s="12" t="s">
        <v>85</v>
      </c>
      <c r="AW247" s="12" t="s">
        <v>32</v>
      </c>
      <c r="AX247" s="12" t="s">
        <v>76</v>
      </c>
      <c r="AY247" s="144" t="s">
        <v>145</v>
      </c>
    </row>
    <row r="248" spans="2:65" s="12" customFormat="1">
      <c r="B248" s="142"/>
      <c r="D248" s="143" t="s">
        <v>157</v>
      </c>
      <c r="E248" s="144" t="s">
        <v>1</v>
      </c>
      <c r="F248" s="145" t="s">
        <v>2904</v>
      </c>
      <c r="H248" s="146">
        <v>4.8250000000000002</v>
      </c>
      <c r="I248" s="147"/>
      <c r="L248" s="142"/>
      <c r="M248" s="148"/>
      <c r="T248" s="149"/>
      <c r="AT248" s="144" t="s">
        <v>157</v>
      </c>
      <c r="AU248" s="144" t="s">
        <v>85</v>
      </c>
      <c r="AV248" s="12" t="s">
        <v>85</v>
      </c>
      <c r="AW248" s="12" t="s">
        <v>32</v>
      </c>
      <c r="AX248" s="12" t="s">
        <v>76</v>
      </c>
      <c r="AY248" s="144" t="s">
        <v>145</v>
      </c>
    </row>
    <row r="249" spans="2:65" s="13" customFormat="1">
      <c r="B249" s="150"/>
      <c r="D249" s="143" t="s">
        <v>157</v>
      </c>
      <c r="E249" s="151" t="s">
        <v>1</v>
      </c>
      <c r="F249" s="152" t="s">
        <v>160</v>
      </c>
      <c r="H249" s="153">
        <v>5.484</v>
      </c>
      <c r="I249" s="154"/>
      <c r="L249" s="150"/>
      <c r="M249" s="155"/>
      <c r="T249" s="156"/>
      <c r="AT249" s="151" t="s">
        <v>157</v>
      </c>
      <c r="AU249" s="151" t="s">
        <v>85</v>
      </c>
      <c r="AV249" s="13" t="s">
        <v>151</v>
      </c>
      <c r="AW249" s="13" t="s">
        <v>32</v>
      </c>
      <c r="AX249" s="13" t="s">
        <v>81</v>
      </c>
      <c r="AY249" s="151" t="s">
        <v>145</v>
      </c>
    </row>
    <row r="250" spans="2:65" s="11" customFormat="1" ht="22.8" customHeight="1">
      <c r="B250" s="116"/>
      <c r="D250" s="117" t="s">
        <v>75</v>
      </c>
      <c r="E250" s="126" t="s">
        <v>161</v>
      </c>
      <c r="F250" s="126" t="s">
        <v>305</v>
      </c>
      <c r="I250" s="119"/>
      <c r="J250" s="127">
        <f>BK250</f>
        <v>0</v>
      </c>
      <c r="L250" s="116"/>
      <c r="M250" s="121"/>
      <c r="P250" s="122">
        <f>SUM(P251:P333)</f>
        <v>0</v>
      </c>
      <c r="R250" s="122">
        <f>SUM(R251:R333)</f>
        <v>331.26446938999999</v>
      </c>
      <c r="T250" s="123">
        <f>SUM(T251:T333)</f>
        <v>0</v>
      </c>
      <c r="AR250" s="117" t="s">
        <v>81</v>
      </c>
      <c r="AT250" s="124" t="s">
        <v>75</v>
      </c>
      <c r="AU250" s="124" t="s">
        <v>81</v>
      </c>
      <c r="AY250" s="117" t="s">
        <v>145</v>
      </c>
      <c r="BK250" s="125">
        <f>SUM(BK251:BK333)</f>
        <v>0</v>
      </c>
    </row>
    <row r="251" spans="2:65" s="1" customFormat="1" ht="24.15" customHeight="1">
      <c r="B251" s="31"/>
      <c r="C251" s="128" t="s">
        <v>306</v>
      </c>
      <c r="D251" s="128" t="s">
        <v>147</v>
      </c>
      <c r="E251" s="129" t="s">
        <v>307</v>
      </c>
      <c r="F251" s="130" t="s">
        <v>308</v>
      </c>
      <c r="G251" s="131" t="s">
        <v>164</v>
      </c>
      <c r="H251" s="132">
        <v>5.9080000000000004</v>
      </c>
      <c r="I251" s="133"/>
      <c r="J251" s="134">
        <f>ROUND(I251*H251,2)</f>
        <v>0</v>
      </c>
      <c r="K251" s="135"/>
      <c r="L251" s="31"/>
      <c r="M251" s="136" t="s">
        <v>1</v>
      </c>
      <c r="N251" s="137" t="s">
        <v>41</v>
      </c>
      <c r="P251" s="138">
        <f>O251*H251</f>
        <v>0</v>
      </c>
      <c r="Q251" s="138">
        <v>1.8774999999999999</v>
      </c>
      <c r="R251" s="138">
        <f>Q251*H251</f>
        <v>11.092270000000001</v>
      </c>
      <c r="S251" s="138">
        <v>0</v>
      </c>
      <c r="T251" s="139">
        <f>S251*H251</f>
        <v>0</v>
      </c>
      <c r="AR251" s="140" t="s">
        <v>151</v>
      </c>
      <c r="AT251" s="140" t="s">
        <v>147</v>
      </c>
      <c r="AU251" s="140" t="s">
        <v>85</v>
      </c>
      <c r="AY251" s="16" t="s">
        <v>145</v>
      </c>
      <c r="BE251" s="141">
        <f>IF(N251="základní",J251,0)</f>
        <v>0</v>
      </c>
      <c r="BF251" s="141">
        <f>IF(N251="snížená",J251,0)</f>
        <v>0</v>
      </c>
      <c r="BG251" s="141">
        <f>IF(N251="zákl. přenesená",J251,0)</f>
        <v>0</v>
      </c>
      <c r="BH251" s="141">
        <f>IF(N251="sníž. přenesená",J251,0)</f>
        <v>0</v>
      </c>
      <c r="BI251" s="141">
        <f>IF(N251="nulová",J251,0)</f>
        <v>0</v>
      </c>
      <c r="BJ251" s="16" t="s">
        <v>81</v>
      </c>
      <c r="BK251" s="141">
        <f>ROUND(I251*H251,2)</f>
        <v>0</v>
      </c>
      <c r="BL251" s="16" t="s">
        <v>151</v>
      </c>
      <c r="BM251" s="140" t="s">
        <v>309</v>
      </c>
    </row>
    <row r="252" spans="2:65" s="12" customFormat="1">
      <c r="B252" s="142"/>
      <c r="D252" s="143" t="s">
        <v>157</v>
      </c>
      <c r="E252" s="144" t="s">
        <v>1</v>
      </c>
      <c r="F252" s="145" t="s">
        <v>310</v>
      </c>
      <c r="H252" s="146">
        <v>4.3449999999999998</v>
      </c>
      <c r="I252" s="147"/>
      <c r="L252" s="142"/>
      <c r="M252" s="148"/>
      <c r="T252" s="149"/>
      <c r="AT252" s="144" t="s">
        <v>157</v>
      </c>
      <c r="AU252" s="144" t="s">
        <v>85</v>
      </c>
      <c r="AV252" s="12" t="s">
        <v>85</v>
      </c>
      <c r="AW252" s="12" t="s">
        <v>32</v>
      </c>
      <c r="AX252" s="12" t="s">
        <v>76</v>
      </c>
      <c r="AY252" s="144" t="s">
        <v>145</v>
      </c>
    </row>
    <row r="253" spans="2:65" s="12" customFormat="1">
      <c r="B253" s="142"/>
      <c r="D253" s="143" t="s">
        <v>157</v>
      </c>
      <c r="E253" s="144" t="s">
        <v>1</v>
      </c>
      <c r="F253" s="145" t="s">
        <v>311</v>
      </c>
      <c r="H253" s="146">
        <v>0.998</v>
      </c>
      <c r="I253" s="147"/>
      <c r="L253" s="142"/>
      <c r="M253" s="148"/>
      <c r="T253" s="149"/>
      <c r="AT253" s="144" t="s">
        <v>157</v>
      </c>
      <c r="AU253" s="144" t="s">
        <v>85</v>
      </c>
      <c r="AV253" s="12" t="s">
        <v>85</v>
      </c>
      <c r="AW253" s="12" t="s">
        <v>32</v>
      </c>
      <c r="AX253" s="12" t="s">
        <v>76</v>
      </c>
      <c r="AY253" s="144" t="s">
        <v>145</v>
      </c>
    </row>
    <row r="254" spans="2:65" s="12" customFormat="1">
      <c r="B254" s="142"/>
      <c r="D254" s="143" t="s">
        <v>157</v>
      </c>
      <c r="E254" s="144" t="s">
        <v>1</v>
      </c>
      <c r="F254" s="145" t="s">
        <v>312</v>
      </c>
      <c r="H254" s="146">
        <v>0.56499999999999995</v>
      </c>
      <c r="I254" s="147"/>
      <c r="L254" s="142"/>
      <c r="M254" s="148"/>
      <c r="T254" s="149"/>
      <c r="AT254" s="144" t="s">
        <v>157</v>
      </c>
      <c r="AU254" s="144" t="s">
        <v>85</v>
      </c>
      <c r="AV254" s="12" t="s">
        <v>85</v>
      </c>
      <c r="AW254" s="12" t="s">
        <v>32</v>
      </c>
      <c r="AX254" s="12" t="s">
        <v>76</v>
      </c>
      <c r="AY254" s="144" t="s">
        <v>145</v>
      </c>
    </row>
    <row r="255" spans="2:65" s="13" customFormat="1">
      <c r="B255" s="150"/>
      <c r="D255" s="143" t="s">
        <v>157</v>
      </c>
      <c r="E255" s="151" t="s">
        <v>1</v>
      </c>
      <c r="F255" s="152" t="s">
        <v>160</v>
      </c>
      <c r="H255" s="153">
        <v>5.9080000000000004</v>
      </c>
      <c r="I255" s="154"/>
      <c r="L255" s="150"/>
      <c r="M255" s="155"/>
      <c r="T255" s="156"/>
      <c r="AT255" s="151" t="s">
        <v>157</v>
      </c>
      <c r="AU255" s="151" t="s">
        <v>85</v>
      </c>
      <c r="AV255" s="13" t="s">
        <v>151</v>
      </c>
      <c r="AW255" s="13" t="s">
        <v>32</v>
      </c>
      <c r="AX255" s="13" t="s">
        <v>81</v>
      </c>
      <c r="AY255" s="151" t="s">
        <v>145</v>
      </c>
    </row>
    <row r="256" spans="2:65" s="1" customFormat="1" ht="24.15" customHeight="1">
      <c r="B256" s="31"/>
      <c r="C256" s="128" t="s">
        <v>313</v>
      </c>
      <c r="D256" s="128" t="s">
        <v>147</v>
      </c>
      <c r="E256" s="129" t="s">
        <v>314</v>
      </c>
      <c r="F256" s="130" t="s">
        <v>315</v>
      </c>
      <c r="G256" s="131" t="s">
        <v>164</v>
      </c>
      <c r="H256" s="132">
        <v>4.8449999999999998</v>
      </c>
      <c r="I256" s="133"/>
      <c r="J256" s="134">
        <f>ROUND(I256*H256,2)</f>
        <v>0</v>
      </c>
      <c r="K256" s="135"/>
      <c r="L256" s="31"/>
      <c r="M256" s="136" t="s">
        <v>1</v>
      </c>
      <c r="N256" s="137" t="s">
        <v>41</v>
      </c>
      <c r="P256" s="138">
        <f>O256*H256</f>
        <v>0</v>
      </c>
      <c r="Q256" s="138">
        <v>1.8774999999999999</v>
      </c>
      <c r="R256" s="138">
        <f>Q256*H256</f>
        <v>9.0964874999999985</v>
      </c>
      <c r="S256" s="138">
        <v>0</v>
      </c>
      <c r="T256" s="139">
        <f>S256*H256</f>
        <v>0</v>
      </c>
      <c r="AR256" s="140" t="s">
        <v>151</v>
      </c>
      <c r="AT256" s="140" t="s">
        <v>147</v>
      </c>
      <c r="AU256" s="140" t="s">
        <v>85</v>
      </c>
      <c r="AY256" s="16" t="s">
        <v>145</v>
      </c>
      <c r="BE256" s="141">
        <f>IF(N256="základní",J256,0)</f>
        <v>0</v>
      </c>
      <c r="BF256" s="141">
        <f>IF(N256="snížená",J256,0)</f>
        <v>0</v>
      </c>
      <c r="BG256" s="141">
        <f>IF(N256="zákl. přenesená",J256,0)</f>
        <v>0</v>
      </c>
      <c r="BH256" s="141">
        <f>IF(N256="sníž. přenesená",J256,0)</f>
        <v>0</v>
      </c>
      <c r="BI256" s="141">
        <f>IF(N256="nulová",J256,0)</f>
        <v>0</v>
      </c>
      <c r="BJ256" s="16" t="s">
        <v>81</v>
      </c>
      <c r="BK256" s="141">
        <f>ROUND(I256*H256,2)</f>
        <v>0</v>
      </c>
      <c r="BL256" s="16" t="s">
        <v>151</v>
      </c>
      <c r="BM256" s="140" t="s">
        <v>316</v>
      </c>
    </row>
    <row r="257" spans="2:65" s="12" customFormat="1">
      <c r="B257" s="142"/>
      <c r="D257" s="143" t="s">
        <v>157</v>
      </c>
      <c r="E257" s="144" t="s">
        <v>1</v>
      </c>
      <c r="F257" s="145" t="s">
        <v>317</v>
      </c>
      <c r="H257" s="146">
        <v>1.3859999999999999</v>
      </c>
      <c r="I257" s="147"/>
      <c r="L257" s="142"/>
      <c r="M257" s="148"/>
      <c r="T257" s="149"/>
      <c r="AT257" s="144" t="s">
        <v>157</v>
      </c>
      <c r="AU257" s="144" t="s">
        <v>85</v>
      </c>
      <c r="AV257" s="12" t="s">
        <v>85</v>
      </c>
      <c r="AW257" s="12" t="s">
        <v>32</v>
      </c>
      <c r="AX257" s="12" t="s">
        <v>76</v>
      </c>
      <c r="AY257" s="144" t="s">
        <v>145</v>
      </c>
    </row>
    <row r="258" spans="2:65" s="12" customFormat="1">
      <c r="B258" s="142"/>
      <c r="D258" s="143" t="s">
        <v>157</v>
      </c>
      <c r="E258" s="144" t="s">
        <v>1</v>
      </c>
      <c r="F258" s="145" t="s">
        <v>318</v>
      </c>
      <c r="H258" s="146">
        <v>3.4590000000000001</v>
      </c>
      <c r="I258" s="147"/>
      <c r="L258" s="142"/>
      <c r="M258" s="148"/>
      <c r="T258" s="149"/>
      <c r="AT258" s="144" t="s">
        <v>157</v>
      </c>
      <c r="AU258" s="144" t="s">
        <v>85</v>
      </c>
      <c r="AV258" s="12" t="s">
        <v>85</v>
      </c>
      <c r="AW258" s="12" t="s">
        <v>32</v>
      </c>
      <c r="AX258" s="12" t="s">
        <v>76</v>
      </c>
      <c r="AY258" s="144" t="s">
        <v>145</v>
      </c>
    </row>
    <row r="259" spans="2:65" s="13" customFormat="1">
      <c r="B259" s="150"/>
      <c r="D259" s="143" t="s">
        <v>157</v>
      </c>
      <c r="E259" s="151" t="s">
        <v>1</v>
      </c>
      <c r="F259" s="152" t="s">
        <v>160</v>
      </c>
      <c r="H259" s="153">
        <v>4.8449999999999998</v>
      </c>
      <c r="I259" s="154"/>
      <c r="L259" s="150"/>
      <c r="M259" s="155"/>
      <c r="T259" s="156"/>
      <c r="AT259" s="151" t="s">
        <v>157</v>
      </c>
      <c r="AU259" s="151" t="s">
        <v>85</v>
      </c>
      <c r="AV259" s="13" t="s">
        <v>151</v>
      </c>
      <c r="AW259" s="13" t="s">
        <v>32</v>
      </c>
      <c r="AX259" s="13" t="s">
        <v>81</v>
      </c>
      <c r="AY259" s="151" t="s">
        <v>145</v>
      </c>
    </row>
    <row r="260" spans="2:65" s="1" customFormat="1" ht="33" customHeight="1">
      <c r="B260" s="31"/>
      <c r="C260" s="128" t="s">
        <v>319</v>
      </c>
      <c r="D260" s="128" t="s">
        <v>147</v>
      </c>
      <c r="E260" s="129" t="s">
        <v>320</v>
      </c>
      <c r="F260" s="130" t="s">
        <v>321</v>
      </c>
      <c r="G260" s="131" t="s">
        <v>155</v>
      </c>
      <c r="H260" s="132">
        <v>152.13399999999999</v>
      </c>
      <c r="I260" s="133"/>
      <c r="J260" s="134">
        <f>ROUND(I260*H260,2)</f>
        <v>0</v>
      </c>
      <c r="K260" s="135"/>
      <c r="L260" s="31"/>
      <c r="M260" s="136" t="s">
        <v>1</v>
      </c>
      <c r="N260" s="137" t="s">
        <v>41</v>
      </c>
      <c r="P260" s="138">
        <f>O260*H260</f>
        <v>0</v>
      </c>
      <c r="Q260" s="138">
        <v>0.54605000000000004</v>
      </c>
      <c r="R260" s="138">
        <f>Q260*H260</f>
        <v>83.072770699999992</v>
      </c>
      <c r="S260" s="138">
        <v>0</v>
      </c>
      <c r="T260" s="139">
        <f>S260*H260</f>
        <v>0</v>
      </c>
      <c r="AR260" s="140" t="s">
        <v>151</v>
      </c>
      <c r="AT260" s="140" t="s">
        <v>147</v>
      </c>
      <c r="AU260" s="140" t="s">
        <v>85</v>
      </c>
      <c r="AY260" s="16" t="s">
        <v>145</v>
      </c>
      <c r="BE260" s="141">
        <f>IF(N260="základní",J260,0)</f>
        <v>0</v>
      </c>
      <c r="BF260" s="141">
        <f>IF(N260="snížená",J260,0)</f>
        <v>0</v>
      </c>
      <c r="BG260" s="141">
        <f>IF(N260="zákl. přenesená",J260,0)</f>
        <v>0</v>
      </c>
      <c r="BH260" s="141">
        <f>IF(N260="sníž. přenesená",J260,0)</f>
        <v>0</v>
      </c>
      <c r="BI260" s="141">
        <f>IF(N260="nulová",J260,0)</f>
        <v>0</v>
      </c>
      <c r="BJ260" s="16" t="s">
        <v>81</v>
      </c>
      <c r="BK260" s="141">
        <f>ROUND(I260*H260,2)</f>
        <v>0</v>
      </c>
      <c r="BL260" s="16" t="s">
        <v>151</v>
      </c>
      <c r="BM260" s="140" t="s">
        <v>322</v>
      </c>
    </row>
    <row r="261" spans="2:65" s="14" customFormat="1">
      <c r="B261" s="157"/>
      <c r="D261" s="143" t="s">
        <v>157</v>
      </c>
      <c r="E261" s="158" t="s">
        <v>1</v>
      </c>
      <c r="F261" s="159" t="s">
        <v>323</v>
      </c>
      <c r="H261" s="158" t="s">
        <v>1</v>
      </c>
      <c r="I261" s="160"/>
      <c r="L261" s="157"/>
      <c r="M261" s="161"/>
      <c r="T261" s="162"/>
      <c r="AT261" s="158" t="s">
        <v>157</v>
      </c>
      <c r="AU261" s="158" t="s">
        <v>85</v>
      </c>
      <c r="AV261" s="14" t="s">
        <v>81</v>
      </c>
      <c r="AW261" s="14" t="s">
        <v>32</v>
      </c>
      <c r="AX261" s="14" t="s">
        <v>76</v>
      </c>
      <c r="AY261" s="158" t="s">
        <v>145</v>
      </c>
    </row>
    <row r="262" spans="2:65" s="12" customFormat="1">
      <c r="B262" s="142"/>
      <c r="D262" s="143" t="s">
        <v>157</v>
      </c>
      <c r="E262" s="144" t="s">
        <v>1</v>
      </c>
      <c r="F262" s="145" t="s">
        <v>324</v>
      </c>
      <c r="H262" s="146">
        <v>46.683</v>
      </c>
      <c r="I262" s="147"/>
      <c r="L262" s="142"/>
      <c r="M262" s="148"/>
      <c r="T262" s="149"/>
      <c r="AT262" s="144" t="s">
        <v>157</v>
      </c>
      <c r="AU262" s="144" t="s">
        <v>85</v>
      </c>
      <c r="AV262" s="12" t="s">
        <v>85</v>
      </c>
      <c r="AW262" s="12" t="s">
        <v>32</v>
      </c>
      <c r="AX262" s="12" t="s">
        <v>76</v>
      </c>
      <c r="AY262" s="144" t="s">
        <v>145</v>
      </c>
    </row>
    <row r="263" spans="2:65" s="12" customFormat="1">
      <c r="B263" s="142"/>
      <c r="D263" s="143" t="s">
        <v>157</v>
      </c>
      <c r="E263" s="144" t="s">
        <v>1</v>
      </c>
      <c r="F263" s="145" t="s">
        <v>325</v>
      </c>
      <c r="H263" s="146">
        <v>37.393000000000001</v>
      </c>
      <c r="I263" s="147"/>
      <c r="L263" s="142"/>
      <c r="M263" s="148"/>
      <c r="T263" s="149"/>
      <c r="AT263" s="144" t="s">
        <v>157</v>
      </c>
      <c r="AU263" s="144" t="s">
        <v>85</v>
      </c>
      <c r="AV263" s="12" t="s">
        <v>85</v>
      </c>
      <c r="AW263" s="12" t="s">
        <v>32</v>
      </c>
      <c r="AX263" s="12" t="s">
        <v>76</v>
      </c>
      <c r="AY263" s="144" t="s">
        <v>145</v>
      </c>
    </row>
    <row r="264" spans="2:65" s="12" customFormat="1">
      <c r="B264" s="142"/>
      <c r="D264" s="143" t="s">
        <v>157</v>
      </c>
      <c r="E264" s="144" t="s">
        <v>1</v>
      </c>
      <c r="F264" s="145" t="s">
        <v>326</v>
      </c>
      <c r="H264" s="146">
        <v>21.123000000000001</v>
      </c>
      <c r="I264" s="147"/>
      <c r="L264" s="142"/>
      <c r="M264" s="148"/>
      <c r="T264" s="149"/>
      <c r="AT264" s="144" t="s">
        <v>157</v>
      </c>
      <c r="AU264" s="144" t="s">
        <v>85</v>
      </c>
      <c r="AV264" s="12" t="s">
        <v>85</v>
      </c>
      <c r="AW264" s="12" t="s">
        <v>32</v>
      </c>
      <c r="AX264" s="12" t="s">
        <v>76</v>
      </c>
      <c r="AY264" s="144" t="s">
        <v>145</v>
      </c>
    </row>
    <row r="265" spans="2:65" s="12" customFormat="1">
      <c r="B265" s="142"/>
      <c r="D265" s="143" t="s">
        <v>157</v>
      </c>
      <c r="E265" s="144" t="s">
        <v>1</v>
      </c>
      <c r="F265" s="145" t="s">
        <v>327</v>
      </c>
      <c r="H265" s="146">
        <v>31.425000000000001</v>
      </c>
      <c r="I265" s="147"/>
      <c r="L265" s="142"/>
      <c r="M265" s="148"/>
      <c r="T265" s="149"/>
      <c r="AT265" s="144" t="s">
        <v>157</v>
      </c>
      <c r="AU265" s="144" t="s">
        <v>85</v>
      </c>
      <c r="AV265" s="12" t="s">
        <v>85</v>
      </c>
      <c r="AW265" s="12" t="s">
        <v>32</v>
      </c>
      <c r="AX265" s="12" t="s">
        <v>76</v>
      </c>
      <c r="AY265" s="144" t="s">
        <v>145</v>
      </c>
    </row>
    <row r="266" spans="2:65" s="12" customFormat="1">
      <c r="B266" s="142"/>
      <c r="D266" s="143" t="s">
        <v>157</v>
      </c>
      <c r="E266" s="144" t="s">
        <v>1</v>
      </c>
      <c r="F266" s="145" t="s">
        <v>328</v>
      </c>
      <c r="H266" s="146">
        <v>15.51</v>
      </c>
      <c r="I266" s="147"/>
      <c r="L266" s="142"/>
      <c r="M266" s="148"/>
      <c r="T266" s="149"/>
      <c r="AT266" s="144" t="s">
        <v>157</v>
      </c>
      <c r="AU266" s="144" t="s">
        <v>85</v>
      </c>
      <c r="AV266" s="12" t="s">
        <v>85</v>
      </c>
      <c r="AW266" s="12" t="s">
        <v>32</v>
      </c>
      <c r="AX266" s="12" t="s">
        <v>76</v>
      </c>
      <c r="AY266" s="144" t="s">
        <v>145</v>
      </c>
    </row>
    <row r="267" spans="2:65" s="13" customFormat="1">
      <c r="B267" s="150"/>
      <c r="D267" s="143" t="s">
        <v>157</v>
      </c>
      <c r="E267" s="151" t="s">
        <v>1</v>
      </c>
      <c r="F267" s="152" t="s">
        <v>160</v>
      </c>
      <c r="H267" s="153">
        <v>152.13399999999999</v>
      </c>
      <c r="I267" s="154"/>
      <c r="L267" s="150"/>
      <c r="M267" s="155"/>
      <c r="T267" s="156"/>
      <c r="AT267" s="151" t="s">
        <v>157</v>
      </c>
      <c r="AU267" s="151" t="s">
        <v>85</v>
      </c>
      <c r="AV267" s="13" t="s">
        <v>151</v>
      </c>
      <c r="AW267" s="13" t="s">
        <v>32</v>
      </c>
      <c r="AX267" s="13" t="s">
        <v>81</v>
      </c>
      <c r="AY267" s="151" t="s">
        <v>145</v>
      </c>
    </row>
    <row r="268" spans="2:65" s="1" customFormat="1" ht="21.75" customHeight="1">
      <c r="B268" s="31"/>
      <c r="C268" s="128" t="s">
        <v>329</v>
      </c>
      <c r="D268" s="128" t="s">
        <v>147</v>
      </c>
      <c r="E268" s="129" t="s">
        <v>330</v>
      </c>
      <c r="F268" s="130" t="s">
        <v>331</v>
      </c>
      <c r="G268" s="131" t="s">
        <v>164</v>
      </c>
      <c r="H268" s="132">
        <v>1.47</v>
      </c>
      <c r="I268" s="133"/>
      <c r="J268" s="134">
        <f>ROUND(I268*H268,2)</f>
        <v>0</v>
      </c>
      <c r="K268" s="135"/>
      <c r="L268" s="31"/>
      <c r="M268" s="136" t="s">
        <v>1</v>
      </c>
      <c r="N268" s="137" t="s">
        <v>41</v>
      </c>
      <c r="P268" s="138">
        <f>O268*H268</f>
        <v>0</v>
      </c>
      <c r="Q268" s="138">
        <v>1.7863599999999999</v>
      </c>
      <c r="R268" s="138">
        <f>Q268*H268</f>
        <v>2.6259492</v>
      </c>
      <c r="S268" s="138">
        <v>0</v>
      </c>
      <c r="T268" s="139">
        <f>S268*H268</f>
        <v>0</v>
      </c>
      <c r="AR268" s="140" t="s">
        <v>151</v>
      </c>
      <c r="AT268" s="140" t="s">
        <v>147</v>
      </c>
      <c r="AU268" s="140" t="s">
        <v>85</v>
      </c>
      <c r="AY268" s="16" t="s">
        <v>145</v>
      </c>
      <c r="BE268" s="141">
        <f>IF(N268="základní",J268,0)</f>
        <v>0</v>
      </c>
      <c r="BF268" s="141">
        <f>IF(N268="snížená",J268,0)</f>
        <v>0</v>
      </c>
      <c r="BG268" s="141">
        <f>IF(N268="zákl. přenesená",J268,0)</f>
        <v>0</v>
      </c>
      <c r="BH268" s="141">
        <f>IF(N268="sníž. přenesená",J268,0)</f>
        <v>0</v>
      </c>
      <c r="BI268" s="141">
        <f>IF(N268="nulová",J268,0)</f>
        <v>0</v>
      </c>
      <c r="BJ268" s="16" t="s">
        <v>81</v>
      </c>
      <c r="BK268" s="141">
        <f>ROUND(I268*H268,2)</f>
        <v>0</v>
      </c>
      <c r="BL268" s="16" t="s">
        <v>151</v>
      </c>
      <c r="BM268" s="140" t="s">
        <v>332</v>
      </c>
    </row>
    <row r="269" spans="2:65" s="12" customFormat="1">
      <c r="B269" s="142"/>
      <c r="D269" s="143" t="s">
        <v>157</v>
      </c>
      <c r="E269" s="144" t="s">
        <v>1</v>
      </c>
      <c r="F269" s="145" t="s">
        <v>333</v>
      </c>
      <c r="H269" s="146">
        <v>1.47</v>
      </c>
      <c r="I269" s="147"/>
      <c r="L269" s="142"/>
      <c r="M269" s="148"/>
      <c r="T269" s="149"/>
      <c r="AT269" s="144" t="s">
        <v>157</v>
      </c>
      <c r="AU269" s="144" t="s">
        <v>85</v>
      </c>
      <c r="AV269" s="12" t="s">
        <v>85</v>
      </c>
      <c r="AW269" s="12" t="s">
        <v>32</v>
      </c>
      <c r="AX269" s="12" t="s">
        <v>81</v>
      </c>
      <c r="AY269" s="144" t="s">
        <v>145</v>
      </c>
    </row>
    <row r="270" spans="2:65" s="1" customFormat="1" ht="24.15" customHeight="1">
      <c r="B270" s="31"/>
      <c r="C270" s="128" t="s">
        <v>334</v>
      </c>
      <c r="D270" s="128" t="s">
        <v>147</v>
      </c>
      <c r="E270" s="129" t="s">
        <v>335</v>
      </c>
      <c r="F270" s="130" t="s">
        <v>336</v>
      </c>
      <c r="G270" s="131" t="s">
        <v>155</v>
      </c>
      <c r="H270" s="132">
        <v>388.14499999999998</v>
      </c>
      <c r="I270" s="133"/>
      <c r="J270" s="134">
        <f>ROUND(I270*H270,2)</f>
        <v>0</v>
      </c>
      <c r="K270" s="135"/>
      <c r="L270" s="31"/>
      <c r="M270" s="136" t="s">
        <v>1</v>
      </c>
      <c r="N270" s="137" t="s">
        <v>41</v>
      </c>
      <c r="P270" s="138">
        <f>O270*H270</f>
        <v>0</v>
      </c>
      <c r="Q270" s="138">
        <v>0.25928000000000001</v>
      </c>
      <c r="R270" s="138">
        <f>Q270*H270</f>
        <v>100.6382356</v>
      </c>
      <c r="S270" s="138">
        <v>0</v>
      </c>
      <c r="T270" s="139">
        <f>S270*H270</f>
        <v>0</v>
      </c>
      <c r="AR270" s="140" t="s">
        <v>151</v>
      </c>
      <c r="AT270" s="140" t="s">
        <v>147</v>
      </c>
      <c r="AU270" s="140" t="s">
        <v>85</v>
      </c>
      <c r="AY270" s="16" t="s">
        <v>145</v>
      </c>
      <c r="BE270" s="141">
        <f>IF(N270="základní",J270,0)</f>
        <v>0</v>
      </c>
      <c r="BF270" s="141">
        <f>IF(N270="snížená",J270,0)</f>
        <v>0</v>
      </c>
      <c r="BG270" s="141">
        <f>IF(N270="zákl. přenesená",J270,0)</f>
        <v>0</v>
      </c>
      <c r="BH270" s="141">
        <f>IF(N270="sníž. přenesená",J270,0)</f>
        <v>0</v>
      </c>
      <c r="BI270" s="141">
        <f>IF(N270="nulová",J270,0)</f>
        <v>0</v>
      </c>
      <c r="BJ270" s="16" t="s">
        <v>81</v>
      </c>
      <c r="BK270" s="141">
        <f>ROUND(I270*H270,2)</f>
        <v>0</v>
      </c>
      <c r="BL270" s="16" t="s">
        <v>151</v>
      </c>
      <c r="BM270" s="140" t="s">
        <v>337</v>
      </c>
    </row>
    <row r="271" spans="2:65" s="12" customFormat="1">
      <c r="B271" s="142"/>
      <c r="D271" s="143" t="s">
        <v>157</v>
      </c>
      <c r="E271" s="144" t="s">
        <v>1</v>
      </c>
      <c r="F271" s="145" t="s">
        <v>338</v>
      </c>
      <c r="H271" s="146">
        <v>88.2</v>
      </c>
      <c r="I271" s="147"/>
      <c r="L271" s="142"/>
      <c r="M271" s="148"/>
      <c r="T271" s="149"/>
      <c r="AT271" s="144" t="s">
        <v>157</v>
      </c>
      <c r="AU271" s="144" t="s">
        <v>85</v>
      </c>
      <c r="AV271" s="12" t="s">
        <v>85</v>
      </c>
      <c r="AW271" s="12" t="s">
        <v>32</v>
      </c>
      <c r="AX271" s="12" t="s">
        <v>76</v>
      </c>
      <c r="AY271" s="144" t="s">
        <v>145</v>
      </c>
    </row>
    <row r="272" spans="2:65" s="12" customFormat="1">
      <c r="B272" s="142"/>
      <c r="D272" s="143" t="s">
        <v>157</v>
      </c>
      <c r="E272" s="144" t="s">
        <v>1</v>
      </c>
      <c r="F272" s="145" t="s">
        <v>339</v>
      </c>
      <c r="H272" s="146">
        <v>27.693000000000001</v>
      </c>
      <c r="I272" s="147"/>
      <c r="L272" s="142"/>
      <c r="M272" s="148"/>
      <c r="T272" s="149"/>
      <c r="AT272" s="144" t="s">
        <v>157</v>
      </c>
      <c r="AU272" s="144" t="s">
        <v>85</v>
      </c>
      <c r="AV272" s="12" t="s">
        <v>85</v>
      </c>
      <c r="AW272" s="12" t="s">
        <v>32</v>
      </c>
      <c r="AX272" s="12" t="s">
        <v>76</v>
      </c>
      <c r="AY272" s="144" t="s">
        <v>145</v>
      </c>
    </row>
    <row r="273" spans="2:65" s="12" customFormat="1">
      <c r="B273" s="142"/>
      <c r="D273" s="143" t="s">
        <v>157</v>
      </c>
      <c r="E273" s="144" t="s">
        <v>1</v>
      </c>
      <c r="F273" s="145" t="s">
        <v>340</v>
      </c>
      <c r="H273" s="146">
        <v>29.651</v>
      </c>
      <c r="I273" s="147"/>
      <c r="L273" s="142"/>
      <c r="M273" s="148"/>
      <c r="T273" s="149"/>
      <c r="AT273" s="144" t="s">
        <v>157</v>
      </c>
      <c r="AU273" s="144" t="s">
        <v>85</v>
      </c>
      <c r="AV273" s="12" t="s">
        <v>85</v>
      </c>
      <c r="AW273" s="12" t="s">
        <v>32</v>
      </c>
      <c r="AX273" s="12" t="s">
        <v>76</v>
      </c>
      <c r="AY273" s="144" t="s">
        <v>145</v>
      </c>
    </row>
    <row r="274" spans="2:65" s="12" customFormat="1">
      <c r="B274" s="142"/>
      <c r="D274" s="143" t="s">
        <v>157</v>
      </c>
      <c r="E274" s="144" t="s">
        <v>1</v>
      </c>
      <c r="F274" s="145" t="s">
        <v>341</v>
      </c>
      <c r="H274" s="146">
        <v>15.532999999999999</v>
      </c>
      <c r="I274" s="147"/>
      <c r="L274" s="142"/>
      <c r="M274" s="148"/>
      <c r="T274" s="149"/>
      <c r="AT274" s="144" t="s">
        <v>157</v>
      </c>
      <c r="AU274" s="144" t="s">
        <v>85</v>
      </c>
      <c r="AV274" s="12" t="s">
        <v>85</v>
      </c>
      <c r="AW274" s="12" t="s">
        <v>32</v>
      </c>
      <c r="AX274" s="12" t="s">
        <v>76</v>
      </c>
      <c r="AY274" s="144" t="s">
        <v>145</v>
      </c>
    </row>
    <row r="275" spans="2:65" s="12" customFormat="1">
      <c r="B275" s="142"/>
      <c r="D275" s="143" t="s">
        <v>157</v>
      </c>
      <c r="E275" s="144" t="s">
        <v>1</v>
      </c>
      <c r="F275" s="145" t="s">
        <v>342</v>
      </c>
      <c r="H275" s="146">
        <v>14.295</v>
      </c>
      <c r="I275" s="147"/>
      <c r="L275" s="142"/>
      <c r="M275" s="148"/>
      <c r="T275" s="149"/>
      <c r="AT275" s="144" t="s">
        <v>157</v>
      </c>
      <c r="AU275" s="144" t="s">
        <v>85</v>
      </c>
      <c r="AV275" s="12" t="s">
        <v>85</v>
      </c>
      <c r="AW275" s="12" t="s">
        <v>32</v>
      </c>
      <c r="AX275" s="12" t="s">
        <v>76</v>
      </c>
      <c r="AY275" s="144" t="s">
        <v>145</v>
      </c>
    </row>
    <row r="276" spans="2:65" s="12" customFormat="1">
      <c r="B276" s="142"/>
      <c r="D276" s="143" t="s">
        <v>157</v>
      </c>
      <c r="E276" s="144" t="s">
        <v>1</v>
      </c>
      <c r="F276" s="145" t="s">
        <v>343</v>
      </c>
      <c r="H276" s="146">
        <v>123.94499999999999</v>
      </c>
      <c r="I276" s="147"/>
      <c r="L276" s="142"/>
      <c r="M276" s="148"/>
      <c r="T276" s="149"/>
      <c r="AT276" s="144" t="s">
        <v>157</v>
      </c>
      <c r="AU276" s="144" t="s">
        <v>85</v>
      </c>
      <c r="AV276" s="12" t="s">
        <v>85</v>
      </c>
      <c r="AW276" s="12" t="s">
        <v>32</v>
      </c>
      <c r="AX276" s="12" t="s">
        <v>76</v>
      </c>
      <c r="AY276" s="144" t="s">
        <v>145</v>
      </c>
    </row>
    <row r="277" spans="2:65" s="12" customFormat="1">
      <c r="B277" s="142"/>
      <c r="D277" s="143" t="s">
        <v>157</v>
      </c>
      <c r="E277" s="144" t="s">
        <v>1</v>
      </c>
      <c r="F277" s="145" t="s">
        <v>344</v>
      </c>
      <c r="H277" s="146">
        <v>-3.69</v>
      </c>
      <c r="I277" s="147"/>
      <c r="L277" s="142"/>
      <c r="M277" s="148"/>
      <c r="T277" s="149"/>
      <c r="AT277" s="144" t="s">
        <v>157</v>
      </c>
      <c r="AU277" s="144" t="s">
        <v>85</v>
      </c>
      <c r="AV277" s="12" t="s">
        <v>85</v>
      </c>
      <c r="AW277" s="12" t="s">
        <v>32</v>
      </c>
      <c r="AX277" s="12" t="s">
        <v>76</v>
      </c>
      <c r="AY277" s="144" t="s">
        <v>145</v>
      </c>
    </row>
    <row r="278" spans="2:65" s="12" customFormat="1">
      <c r="B278" s="142"/>
      <c r="D278" s="143" t="s">
        <v>157</v>
      </c>
      <c r="E278" s="144" t="s">
        <v>1</v>
      </c>
      <c r="F278" s="145" t="s">
        <v>345</v>
      </c>
      <c r="H278" s="146">
        <v>28.5</v>
      </c>
      <c r="I278" s="147"/>
      <c r="L278" s="142"/>
      <c r="M278" s="148"/>
      <c r="T278" s="149"/>
      <c r="AT278" s="144" t="s">
        <v>157</v>
      </c>
      <c r="AU278" s="144" t="s">
        <v>85</v>
      </c>
      <c r="AV278" s="12" t="s">
        <v>85</v>
      </c>
      <c r="AW278" s="12" t="s">
        <v>32</v>
      </c>
      <c r="AX278" s="12" t="s">
        <v>76</v>
      </c>
      <c r="AY278" s="144" t="s">
        <v>145</v>
      </c>
    </row>
    <row r="279" spans="2:65" s="12" customFormat="1">
      <c r="B279" s="142"/>
      <c r="D279" s="143" t="s">
        <v>157</v>
      </c>
      <c r="E279" s="144" t="s">
        <v>1</v>
      </c>
      <c r="F279" s="145" t="s">
        <v>346</v>
      </c>
      <c r="H279" s="146">
        <v>54.722999999999999</v>
      </c>
      <c r="I279" s="147"/>
      <c r="L279" s="142"/>
      <c r="M279" s="148"/>
      <c r="T279" s="149"/>
      <c r="AT279" s="144" t="s">
        <v>157</v>
      </c>
      <c r="AU279" s="144" t="s">
        <v>85</v>
      </c>
      <c r="AV279" s="12" t="s">
        <v>85</v>
      </c>
      <c r="AW279" s="12" t="s">
        <v>32</v>
      </c>
      <c r="AX279" s="12" t="s">
        <v>76</v>
      </c>
      <c r="AY279" s="144" t="s">
        <v>145</v>
      </c>
    </row>
    <row r="280" spans="2:65" s="12" customFormat="1">
      <c r="B280" s="142"/>
      <c r="D280" s="143" t="s">
        <v>157</v>
      </c>
      <c r="E280" s="144" t="s">
        <v>1</v>
      </c>
      <c r="F280" s="145" t="s">
        <v>347</v>
      </c>
      <c r="H280" s="146">
        <v>9.2949999999999999</v>
      </c>
      <c r="I280" s="147"/>
      <c r="L280" s="142"/>
      <c r="M280" s="148"/>
      <c r="T280" s="149"/>
      <c r="AT280" s="144" t="s">
        <v>157</v>
      </c>
      <c r="AU280" s="144" t="s">
        <v>85</v>
      </c>
      <c r="AV280" s="12" t="s">
        <v>85</v>
      </c>
      <c r="AW280" s="12" t="s">
        <v>32</v>
      </c>
      <c r="AX280" s="12" t="s">
        <v>76</v>
      </c>
      <c r="AY280" s="144" t="s">
        <v>145</v>
      </c>
    </row>
    <row r="281" spans="2:65" s="13" customFormat="1">
      <c r="B281" s="150"/>
      <c r="D281" s="143" t="s">
        <v>157</v>
      </c>
      <c r="E281" s="151" t="s">
        <v>1</v>
      </c>
      <c r="F281" s="152" t="s">
        <v>160</v>
      </c>
      <c r="H281" s="153">
        <v>388.14499999999998</v>
      </c>
      <c r="I281" s="154"/>
      <c r="L281" s="150"/>
      <c r="M281" s="155"/>
      <c r="T281" s="156"/>
      <c r="AT281" s="151" t="s">
        <v>157</v>
      </c>
      <c r="AU281" s="151" t="s">
        <v>85</v>
      </c>
      <c r="AV281" s="13" t="s">
        <v>151</v>
      </c>
      <c r="AW281" s="13" t="s">
        <v>32</v>
      </c>
      <c r="AX281" s="13" t="s">
        <v>81</v>
      </c>
      <c r="AY281" s="151" t="s">
        <v>145</v>
      </c>
    </row>
    <row r="282" spans="2:65" s="1" customFormat="1" ht="24.15" customHeight="1">
      <c r="B282" s="31"/>
      <c r="C282" s="128" t="s">
        <v>348</v>
      </c>
      <c r="D282" s="128" t="s">
        <v>147</v>
      </c>
      <c r="E282" s="129" t="s">
        <v>349</v>
      </c>
      <c r="F282" s="130" t="s">
        <v>350</v>
      </c>
      <c r="G282" s="131" t="s">
        <v>155</v>
      </c>
      <c r="H282" s="132">
        <v>53.207999999999998</v>
      </c>
      <c r="I282" s="133"/>
      <c r="J282" s="134">
        <f>ROUND(I282*H282,2)</f>
        <v>0</v>
      </c>
      <c r="K282" s="135"/>
      <c r="L282" s="31"/>
      <c r="M282" s="136" t="s">
        <v>1</v>
      </c>
      <c r="N282" s="137" t="s">
        <v>41</v>
      </c>
      <c r="P282" s="138">
        <f>O282*H282</f>
        <v>0</v>
      </c>
      <c r="Q282" s="138">
        <v>0.27748</v>
      </c>
      <c r="R282" s="138">
        <f>Q282*H282</f>
        <v>14.764155839999999</v>
      </c>
      <c r="S282" s="138">
        <v>0</v>
      </c>
      <c r="T282" s="139">
        <f>S282*H282</f>
        <v>0</v>
      </c>
      <c r="AR282" s="140" t="s">
        <v>151</v>
      </c>
      <c r="AT282" s="140" t="s">
        <v>147</v>
      </c>
      <c r="AU282" s="140" t="s">
        <v>85</v>
      </c>
      <c r="AY282" s="16" t="s">
        <v>145</v>
      </c>
      <c r="BE282" s="141">
        <f>IF(N282="základní",J282,0)</f>
        <v>0</v>
      </c>
      <c r="BF282" s="141">
        <f>IF(N282="snížená",J282,0)</f>
        <v>0</v>
      </c>
      <c r="BG282" s="141">
        <f>IF(N282="zákl. přenesená",J282,0)</f>
        <v>0</v>
      </c>
      <c r="BH282" s="141">
        <f>IF(N282="sníž. přenesená",J282,0)</f>
        <v>0</v>
      </c>
      <c r="BI282" s="141">
        <f>IF(N282="nulová",J282,0)</f>
        <v>0</v>
      </c>
      <c r="BJ282" s="16" t="s">
        <v>81</v>
      </c>
      <c r="BK282" s="141">
        <f>ROUND(I282*H282,2)</f>
        <v>0</v>
      </c>
      <c r="BL282" s="16" t="s">
        <v>151</v>
      </c>
      <c r="BM282" s="140" t="s">
        <v>351</v>
      </c>
    </row>
    <row r="283" spans="2:65" s="12" customFormat="1">
      <c r="B283" s="142"/>
      <c r="D283" s="143" t="s">
        <v>157</v>
      </c>
      <c r="E283" s="144" t="s">
        <v>1</v>
      </c>
      <c r="F283" s="145" t="s">
        <v>352</v>
      </c>
      <c r="H283" s="146">
        <v>41.953000000000003</v>
      </c>
      <c r="I283" s="147"/>
      <c r="L283" s="142"/>
      <c r="M283" s="148"/>
      <c r="T283" s="149"/>
      <c r="AT283" s="144" t="s">
        <v>157</v>
      </c>
      <c r="AU283" s="144" t="s">
        <v>85</v>
      </c>
      <c r="AV283" s="12" t="s">
        <v>85</v>
      </c>
      <c r="AW283" s="12" t="s">
        <v>32</v>
      </c>
      <c r="AX283" s="12" t="s">
        <v>76</v>
      </c>
      <c r="AY283" s="144" t="s">
        <v>145</v>
      </c>
    </row>
    <row r="284" spans="2:65" s="12" customFormat="1">
      <c r="B284" s="142"/>
      <c r="D284" s="143" t="s">
        <v>157</v>
      </c>
      <c r="E284" s="144" t="s">
        <v>1</v>
      </c>
      <c r="F284" s="145" t="s">
        <v>353</v>
      </c>
      <c r="H284" s="146">
        <v>4.4550000000000001</v>
      </c>
      <c r="I284" s="147"/>
      <c r="L284" s="142"/>
      <c r="M284" s="148"/>
      <c r="T284" s="149"/>
      <c r="AT284" s="144" t="s">
        <v>157</v>
      </c>
      <c r="AU284" s="144" t="s">
        <v>85</v>
      </c>
      <c r="AV284" s="12" t="s">
        <v>85</v>
      </c>
      <c r="AW284" s="12" t="s">
        <v>32</v>
      </c>
      <c r="AX284" s="12" t="s">
        <v>76</v>
      </c>
      <c r="AY284" s="144" t="s">
        <v>145</v>
      </c>
    </row>
    <row r="285" spans="2:65" s="12" customFormat="1">
      <c r="B285" s="142"/>
      <c r="D285" s="143" t="s">
        <v>157</v>
      </c>
      <c r="E285" s="144" t="s">
        <v>1</v>
      </c>
      <c r="F285" s="145" t="s">
        <v>354</v>
      </c>
      <c r="H285" s="146">
        <v>6.8</v>
      </c>
      <c r="I285" s="147"/>
      <c r="L285" s="142"/>
      <c r="M285" s="148"/>
      <c r="T285" s="149"/>
      <c r="AT285" s="144" t="s">
        <v>157</v>
      </c>
      <c r="AU285" s="144" t="s">
        <v>85</v>
      </c>
      <c r="AV285" s="12" t="s">
        <v>85</v>
      </c>
      <c r="AW285" s="12" t="s">
        <v>32</v>
      </c>
      <c r="AX285" s="12" t="s">
        <v>76</v>
      </c>
      <c r="AY285" s="144" t="s">
        <v>145</v>
      </c>
    </row>
    <row r="286" spans="2:65" s="13" customFormat="1">
      <c r="B286" s="150"/>
      <c r="D286" s="143" t="s">
        <v>157</v>
      </c>
      <c r="E286" s="151" t="s">
        <v>1</v>
      </c>
      <c r="F286" s="152" t="s">
        <v>160</v>
      </c>
      <c r="H286" s="153">
        <v>53.207999999999998</v>
      </c>
      <c r="I286" s="154"/>
      <c r="L286" s="150"/>
      <c r="M286" s="155"/>
      <c r="T286" s="156"/>
      <c r="AT286" s="151" t="s">
        <v>157</v>
      </c>
      <c r="AU286" s="151" t="s">
        <v>85</v>
      </c>
      <c r="AV286" s="13" t="s">
        <v>151</v>
      </c>
      <c r="AW286" s="13" t="s">
        <v>32</v>
      </c>
      <c r="AX286" s="13" t="s">
        <v>81</v>
      </c>
      <c r="AY286" s="151" t="s">
        <v>145</v>
      </c>
    </row>
    <row r="287" spans="2:65" s="1" customFormat="1" ht="37.799999999999997" customHeight="1">
      <c r="B287" s="31"/>
      <c r="C287" s="128" t="s">
        <v>355</v>
      </c>
      <c r="D287" s="128" t="s">
        <v>147</v>
      </c>
      <c r="E287" s="129" t="s">
        <v>356</v>
      </c>
      <c r="F287" s="130" t="s">
        <v>357</v>
      </c>
      <c r="G287" s="131" t="s">
        <v>155</v>
      </c>
      <c r="H287" s="132">
        <v>101.417</v>
      </c>
      <c r="I287" s="133"/>
      <c r="J287" s="134">
        <f>ROUND(I287*H287,2)</f>
        <v>0</v>
      </c>
      <c r="K287" s="135"/>
      <c r="L287" s="31"/>
      <c r="M287" s="136" t="s">
        <v>1</v>
      </c>
      <c r="N287" s="137" t="s">
        <v>41</v>
      </c>
      <c r="P287" s="138">
        <f>O287*H287</f>
        <v>0</v>
      </c>
      <c r="Q287" s="138">
        <v>0.27533000000000002</v>
      </c>
      <c r="R287" s="138">
        <f>Q287*H287</f>
        <v>27.923142610000003</v>
      </c>
      <c r="S287" s="138">
        <v>0</v>
      </c>
      <c r="T287" s="139">
        <f>S287*H287</f>
        <v>0</v>
      </c>
      <c r="AR287" s="140" t="s">
        <v>151</v>
      </c>
      <c r="AT287" s="140" t="s">
        <v>147</v>
      </c>
      <c r="AU287" s="140" t="s">
        <v>85</v>
      </c>
      <c r="AY287" s="16" t="s">
        <v>145</v>
      </c>
      <c r="BE287" s="141">
        <f>IF(N287="základní",J287,0)</f>
        <v>0</v>
      </c>
      <c r="BF287" s="141">
        <f>IF(N287="snížená",J287,0)</f>
        <v>0</v>
      </c>
      <c r="BG287" s="141">
        <f>IF(N287="zákl. přenesená",J287,0)</f>
        <v>0</v>
      </c>
      <c r="BH287" s="141">
        <f>IF(N287="sníž. přenesená",J287,0)</f>
        <v>0</v>
      </c>
      <c r="BI287" s="141">
        <f>IF(N287="nulová",J287,0)</f>
        <v>0</v>
      </c>
      <c r="BJ287" s="16" t="s">
        <v>81</v>
      </c>
      <c r="BK287" s="141">
        <f>ROUND(I287*H287,2)</f>
        <v>0</v>
      </c>
      <c r="BL287" s="16" t="s">
        <v>151</v>
      </c>
      <c r="BM287" s="140" t="s">
        <v>358</v>
      </c>
    </row>
    <row r="288" spans="2:65" s="12" customFormat="1">
      <c r="B288" s="142"/>
      <c r="D288" s="143" t="s">
        <v>157</v>
      </c>
      <c r="E288" s="144" t="s">
        <v>1</v>
      </c>
      <c r="F288" s="145" t="s">
        <v>359</v>
      </c>
      <c r="H288" s="146">
        <v>101.417</v>
      </c>
      <c r="I288" s="147"/>
      <c r="L288" s="142"/>
      <c r="M288" s="148"/>
      <c r="T288" s="149"/>
      <c r="AT288" s="144" t="s">
        <v>157</v>
      </c>
      <c r="AU288" s="144" t="s">
        <v>85</v>
      </c>
      <c r="AV288" s="12" t="s">
        <v>85</v>
      </c>
      <c r="AW288" s="12" t="s">
        <v>32</v>
      </c>
      <c r="AX288" s="12" t="s">
        <v>81</v>
      </c>
      <c r="AY288" s="144" t="s">
        <v>145</v>
      </c>
    </row>
    <row r="289" spans="2:65" s="1" customFormat="1" ht="16.5" customHeight="1">
      <c r="B289" s="31"/>
      <c r="C289" s="128" t="s">
        <v>360</v>
      </c>
      <c r="D289" s="128" t="s">
        <v>147</v>
      </c>
      <c r="E289" s="129" t="s">
        <v>361</v>
      </c>
      <c r="F289" s="130" t="s">
        <v>362</v>
      </c>
      <c r="G289" s="131" t="s">
        <v>186</v>
      </c>
      <c r="H289" s="132">
        <v>5.1349999999999998</v>
      </c>
      <c r="I289" s="133"/>
      <c r="J289" s="134">
        <f>ROUND(I289*H289,2)</f>
        <v>0</v>
      </c>
      <c r="K289" s="135"/>
      <c r="L289" s="31"/>
      <c r="M289" s="136" t="s">
        <v>1</v>
      </c>
      <c r="N289" s="137" t="s">
        <v>41</v>
      </c>
      <c r="P289" s="138">
        <f>O289*H289</f>
        <v>0</v>
      </c>
      <c r="Q289" s="138">
        <v>1.04922</v>
      </c>
      <c r="R289" s="138">
        <f>Q289*H289</f>
        <v>5.3877446999999998</v>
      </c>
      <c r="S289" s="138">
        <v>0</v>
      </c>
      <c r="T289" s="139">
        <f>S289*H289</f>
        <v>0</v>
      </c>
      <c r="AR289" s="140" t="s">
        <v>151</v>
      </c>
      <c r="AT289" s="140" t="s">
        <v>147</v>
      </c>
      <c r="AU289" s="140" t="s">
        <v>85</v>
      </c>
      <c r="AY289" s="16" t="s">
        <v>145</v>
      </c>
      <c r="BE289" s="141">
        <f>IF(N289="základní",J289,0)</f>
        <v>0</v>
      </c>
      <c r="BF289" s="141">
        <f>IF(N289="snížená",J289,0)</f>
        <v>0</v>
      </c>
      <c r="BG289" s="141">
        <f>IF(N289="zákl. přenesená",J289,0)</f>
        <v>0</v>
      </c>
      <c r="BH289" s="141">
        <f>IF(N289="sníž. přenesená",J289,0)</f>
        <v>0</v>
      </c>
      <c r="BI289" s="141">
        <f>IF(N289="nulová",J289,0)</f>
        <v>0</v>
      </c>
      <c r="BJ289" s="16" t="s">
        <v>81</v>
      </c>
      <c r="BK289" s="141">
        <f>ROUND(I289*H289,2)</f>
        <v>0</v>
      </c>
      <c r="BL289" s="16" t="s">
        <v>151</v>
      </c>
      <c r="BM289" s="140" t="s">
        <v>363</v>
      </c>
    </row>
    <row r="290" spans="2:65" s="12" customFormat="1">
      <c r="B290" s="142"/>
      <c r="D290" s="143" t="s">
        <v>157</v>
      </c>
      <c r="E290" s="144" t="s">
        <v>1</v>
      </c>
      <c r="F290" s="145" t="s">
        <v>364</v>
      </c>
      <c r="H290" s="146">
        <v>5.1349999999999998</v>
      </c>
      <c r="I290" s="147"/>
      <c r="L290" s="142"/>
      <c r="M290" s="148"/>
      <c r="T290" s="149"/>
      <c r="AT290" s="144" t="s">
        <v>157</v>
      </c>
      <c r="AU290" s="144" t="s">
        <v>85</v>
      </c>
      <c r="AV290" s="12" t="s">
        <v>85</v>
      </c>
      <c r="AW290" s="12" t="s">
        <v>32</v>
      </c>
      <c r="AX290" s="12" t="s">
        <v>81</v>
      </c>
      <c r="AY290" s="144" t="s">
        <v>145</v>
      </c>
    </row>
    <row r="291" spans="2:65" s="1" customFormat="1" ht="21.75" customHeight="1">
      <c r="B291" s="31"/>
      <c r="C291" s="128" t="s">
        <v>365</v>
      </c>
      <c r="D291" s="128" t="s">
        <v>147</v>
      </c>
      <c r="E291" s="129" t="s">
        <v>366</v>
      </c>
      <c r="F291" s="130" t="s">
        <v>367</v>
      </c>
      <c r="G291" s="131" t="s">
        <v>150</v>
      </c>
      <c r="H291" s="132">
        <v>6</v>
      </c>
      <c r="I291" s="133"/>
      <c r="J291" s="134">
        <f>ROUND(I291*H291,2)</f>
        <v>0</v>
      </c>
      <c r="K291" s="135"/>
      <c r="L291" s="31"/>
      <c r="M291" s="136" t="s">
        <v>1</v>
      </c>
      <c r="N291" s="137" t="s">
        <v>41</v>
      </c>
      <c r="P291" s="138">
        <f>O291*H291</f>
        <v>0</v>
      </c>
      <c r="Q291" s="138">
        <v>0.10005</v>
      </c>
      <c r="R291" s="138">
        <f>Q291*H291</f>
        <v>0.60030000000000006</v>
      </c>
      <c r="S291" s="138">
        <v>0</v>
      </c>
      <c r="T291" s="139">
        <f>S291*H291</f>
        <v>0</v>
      </c>
      <c r="AR291" s="140" t="s">
        <v>151</v>
      </c>
      <c r="AT291" s="140" t="s">
        <v>147</v>
      </c>
      <c r="AU291" s="140" t="s">
        <v>85</v>
      </c>
      <c r="AY291" s="16" t="s">
        <v>145</v>
      </c>
      <c r="BE291" s="141">
        <f>IF(N291="základní",J291,0)</f>
        <v>0</v>
      </c>
      <c r="BF291" s="141">
        <f>IF(N291="snížená",J291,0)</f>
        <v>0</v>
      </c>
      <c r="BG291" s="141">
        <f>IF(N291="zákl. přenesená",J291,0)</f>
        <v>0</v>
      </c>
      <c r="BH291" s="141">
        <f>IF(N291="sníž. přenesená",J291,0)</f>
        <v>0</v>
      </c>
      <c r="BI291" s="141">
        <f>IF(N291="nulová",J291,0)</f>
        <v>0</v>
      </c>
      <c r="BJ291" s="16" t="s">
        <v>81</v>
      </c>
      <c r="BK291" s="141">
        <f>ROUND(I291*H291,2)</f>
        <v>0</v>
      </c>
      <c r="BL291" s="16" t="s">
        <v>151</v>
      </c>
      <c r="BM291" s="140" t="s">
        <v>368</v>
      </c>
    </row>
    <row r="292" spans="2:65" s="12" customFormat="1">
      <c r="B292" s="142"/>
      <c r="D292" s="143" t="s">
        <v>157</v>
      </c>
      <c r="E292" s="144" t="s">
        <v>1</v>
      </c>
      <c r="F292" s="145" t="s">
        <v>369</v>
      </c>
      <c r="H292" s="146">
        <v>6</v>
      </c>
      <c r="I292" s="147"/>
      <c r="L292" s="142"/>
      <c r="M292" s="148"/>
      <c r="T292" s="149"/>
      <c r="AT292" s="144" t="s">
        <v>157</v>
      </c>
      <c r="AU292" s="144" t="s">
        <v>85</v>
      </c>
      <c r="AV292" s="12" t="s">
        <v>85</v>
      </c>
      <c r="AW292" s="12" t="s">
        <v>32</v>
      </c>
      <c r="AX292" s="12" t="s">
        <v>81</v>
      </c>
      <c r="AY292" s="144" t="s">
        <v>145</v>
      </c>
    </row>
    <row r="293" spans="2:65" s="1" customFormat="1" ht="21.75" customHeight="1">
      <c r="B293" s="31"/>
      <c r="C293" s="128" t="s">
        <v>370</v>
      </c>
      <c r="D293" s="128" t="s">
        <v>147</v>
      </c>
      <c r="E293" s="129" t="s">
        <v>371</v>
      </c>
      <c r="F293" s="130" t="s">
        <v>372</v>
      </c>
      <c r="G293" s="131" t="s">
        <v>164</v>
      </c>
      <c r="H293" s="132">
        <v>1.4379999999999999</v>
      </c>
      <c r="I293" s="133"/>
      <c r="J293" s="134">
        <f>ROUND(I293*H293,2)</f>
        <v>0</v>
      </c>
      <c r="K293" s="135"/>
      <c r="L293" s="31"/>
      <c r="M293" s="136" t="s">
        <v>1</v>
      </c>
      <c r="N293" s="137" t="s">
        <v>41</v>
      </c>
      <c r="P293" s="138">
        <f>O293*H293</f>
        <v>0</v>
      </c>
      <c r="Q293" s="138">
        <v>2.5018699999999998</v>
      </c>
      <c r="R293" s="138">
        <f>Q293*H293</f>
        <v>3.5976890599999996</v>
      </c>
      <c r="S293" s="138">
        <v>0</v>
      </c>
      <c r="T293" s="139">
        <f>S293*H293</f>
        <v>0</v>
      </c>
      <c r="AR293" s="140" t="s">
        <v>151</v>
      </c>
      <c r="AT293" s="140" t="s">
        <v>147</v>
      </c>
      <c r="AU293" s="140" t="s">
        <v>85</v>
      </c>
      <c r="AY293" s="16" t="s">
        <v>145</v>
      </c>
      <c r="BE293" s="141">
        <f>IF(N293="základní",J293,0)</f>
        <v>0</v>
      </c>
      <c r="BF293" s="141">
        <f>IF(N293="snížená",J293,0)</f>
        <v>0</v>
      </c>
      <c r="BG293" s="141">
        <f>IF(N293="zákl. přenesená",J293,0)</f>
        <v>0</v>
      </c>
      <c r="BH293" s="141">
        <f>IF(N293="sníž. přenesená",J293,0)</f>
        <v>0</v>
      </c>
      <c r="BI293" s="141">
        <f>IF(N293="nulová",J293,0)</f>
        <v>0</v>
      </c>
      <c r="BJ293" s="16" t="s">
        <v>81</v>
      </c>
      <c r="BK293" s="141">
        <f>ROUND(I293*H293,2)</f>
        <v>0</v>
      </c>
      <c r="BL293" s="16" t="s">
        <v>151</v>
      </c>
      <c r="BM293" s="140" t="s">
        <v>373</v>
      </c>
    </row>
    <row r="294" spans="2:65" s="12" customFormat="1">
      <c r="B294" s="142"/>
      <c r="D294" s="143" t="s">
        <v>157</v>
      </c>
      <c r="E294" s="144" t="s">
        <v>1</v>
      </c>
      <c r="F294" s="145" t="s">
        <v>374</v>
      </c>
      <c r="H294" s="146">
        <v>0.71899999999999997</v>
      </c>
      <c r="I294" s="147"/>
      <c r="L294" s="142"/>
      <c r="M294" s="148"/>
      <c r="T294" s="149"/>
      <c r="AT294" s="144" t="s">
        <v>157</v>
      </c>
      <c r="AU294" s="144" t="s">
        <v>85</v>
      </c>
      <c r="AV294" s="12" t="s">
        <v>85</v>
      </c>
      <c r="AW294" s="12" t="s">
        <v>32</v>
      </c>
      <c r="AX294" s="12" t="s">
        <v>76</v>
      </c>
      <c r="AY294" s="144" t="s">
        <v>145</v>
      </c>
    </row>
    <row r="295" spans="2:65" s="12" customFormat="1">
      <c r="B295" s="142"/>
      <c r="D295" s="143" t="s">
        <v>157</v>
      </c>
      <c r="E295" s="144" t="s">
        <v>1</v>
      </c>
      <c r="F295" s="145" t="s">
        <v>375</v>
      </c>
      <c r="H295" s="146">
        <v>0.71899999999999997</v>
      </c>
      <c r="I295" s="147"/>
      <c r="L295" s="142"/>
      <c r="M295" s="148"/>
      <c r="T295" s="149"/>
      <c r="AT295" s="144" t="s">
        <v>157</v>
      </c>
      <c r="AU295" s="144" t="s">
        <v>85</v>
      </c>
      <c r="AV295" s="12" t="s">
        <v>85</v>
      </c>
      <c r="AW295" s="12" t="s">
        <v>32</v>
      </c>
      <c r="AX295" s="12" t="s">
        <v>76</v>
      </c>
      <c r="AY295" s="144" t="s">
        <v>145</v>
      </c>
    </row>
    <row r="296" spans="2:65" s="13" customFormat="1">
      <c r="B296" s="150"/>
      <c r="D296" s="143" t="s">
        <v>157</v>
      </c>
      <c r="E296" s="151" t="s">
        <v>1</v>
      </c>
      <c r="F296" s="152" t="s">
        <v>160</v>
      </c>
      <c r="H296" s="153">
        <v>1.4379999999999999</v>
      </c>
      <c r="I296" s="154"/>
      <c r="L296" s="150"/>
      <c r="M296" s="155"/>
      <c r="T296" s="156"/>
      <c r="AT296" s="151" t="s">
        <v>157</v>
      </c>
      <c r="AU296" s="151" t="s">
        <v>85</v>
      </c>
      <c r="AV296" s="13" t="s">
        <v>151</v>
      </c>
      <c r="AW296" s="13" t="s">
        <v>32</v>
      </c>
      <c r="AX296" s="13" t="s">
        <v>81</v>
      </c>
      <c r="AY296" s="151" t="s">
        <v>145</v>
      </c>
    </row>
    <row r="297" spans="2:65" s="1" customFormat="1" ht="24.15" customHeight="1">
      <c r="B297" s="31"/>
      <c r="C297" s="128" t="s">
        <v>376</v>
      </c>
      <c r="D297" s="128" t="s">
        <v>147</v>
      </c>
      <c r="E297" s="129" t="s">
        <v>377</v>
      </c>
      <c r="F297" s="130" t="s">
        <v>378</v>
      </c>
      <c r="G297" s="131" t="s">
        <v>155</v>
      </c>
      <c r="H297" s="132">
        <v>12.78</v>
      </c>
      <c r="I297" s="133"/>
      <c r="J297" s="134">
        <f>ROUND(I297*H297,2)</f>
        <v>0</v>
      </c>
      <c r="K297" s="135"/>
      <c r="L297" s="31"/>
      <c r="M297" s="136" t="s">
        <v>1</v>
      </c>
      <c r="N297" s="137" t="s">
        <v>41</v>
      </c>
      <c r="P297" s="138">
        <f>O297*H297</f>
        <v>0</v>
      </c>
      <c r="Q297" s="138">
        <v>2.2000000000000001E-3</v>
      </c>
      <c r="R297" s="138">
        <f>Q297*H297</f>
        <v>2.8115999999999999E-2</v>
      </c>
      <c r="S297" s="138">
        <v>0</v>
      </c>
      <c r="T297" s="139">
        <f>S297*H297</f>
        <v>0</v>
      </c>
      <c r="AR297" s="140" t="s">
        <v>151</v>
      </c>
      <c r="AT297" s="140" t="s">
        <v>147</v>
      </c>
      <c r="AU297" s="140" t="s">
        <v>85</v>
      </c>
      <c r="AY297" s="16" t="s">
        <v>145</v>
      </c>
      <c r="BE297" s="141">
        <f>IF(N297="základní",J297,0)</f>
        <v>0</v>
      </c>
      <c r="BF297" s="141">
        <f>IF(N297="snížená",J297,0)</f>
        <v>0</v>
      </c>
      <c r="BG297" s="141">
        <f>IF(N297="zákl. přenesená",J297,0)</f>
        <v>0</v>
      </c>
      <c r="BH297" s="141">
        <f>IF(N297="sníž. přenesená",J297,0)</f>
        <v>0</v>
      </c>
      <c r="BI297" s="141">
        <f>IF(N297="nulová",J297,0)</f>
        <v>0</v>
      </c>
      <c r="BJ297" s="16" t="s">
        <v>81</v>
      </c>
      <c r="BK297" s="141">
        <f>ROUND(I297*H297,2)</f>
        <v>0</v>
      </c>
      <c r="BL297" s="16" t="s">
        <v>151</v>
      </c>
      <c r="BM297" s="140" t="s">
        <v>379</v>
      </c>
    </row>
    <row r="298" spans="2:65" s="12" customFormat="1">
      <c r="B298" s="142"/>
      <c r="D298" s="143" t="s">
        <v>157</v>
      </c>
      <c r="E298" s="144" t="s">
        <v>1</v>
      </c>
      <c r="F298" s="145" t="s">
        <v>380</v>
      </c>
      <c r="H298" s="146">
        <v>6.39</v>
      </c>
      <c r="I298" s="147"/>
      <c r="L298" s="142"/>
      <c r="M298" s="148"/>
      <c r="T298" s="149"/>
      <c r="AT298" s="144" t="s">
        <v>157</v>
      </c>
      <c r="AU298" s="144" t="s">
        <v>85</v>
      </c>
      <c r="AV298" s="12" t="s">
        <v>85</v>
      </c>
      <c r="AW298" s="12" t="s">
        <v>32</v>
      </c>
      <c r="AX298" s="12" t="s">
        <v>76</v>
      </c>
      <c r="AY298" s="144" t="s">
        <v>145</v>
      </c>
    </row>
    <row r="299" spans="2:65" s="12" customFormat="1">
      <c r="B299" s="142"/>
      <c r="D299" s="143" t="s">
        <v>157</v>
      </c>
      <c r="E299" s="144" t="s">
        <v>1</v>
      </c>
      <c r="F299" s="145" t="s">
        <v>381</v>
      </c>
      <c r="H299" s="146">
        <v>6.39</v>
      </c>
      <c r="I299" s="147"/>
      <c r="L299" s="142"/>
      <c r="M299" s="148"/>
      <c r="T299" s="149"/>
      <c r="AT299" s="144" t="s">
        <v>157</v>
      </c>
      <c r="AU299" s="144" t="s">
        <v>85</v>
      </c>
      <c r="AV299" s="12" t="s">
        <v>85</v>
      </c>
      <c r="AW299" s="12" t="s">
        <v>32</v>
      </c>
      <c r="AX299" s="12" t="s">
        <v>76</v>
      </c>
      <c r="AY299" s="144" t="s">
        <v>145</v>
      </c>
    </row>
    <row r="300" spans="2:65" s="13" customFormat="1">
      <c r="B300" s="150"/>
      <c r="D300" s="143" t="s">
        <v>157</v>
      </c>
      <c r="E300" s="151" t="s">
        <v>1</v>
      </c>
      <c r="F300" s="152" t="s">
        <v>160</v>
      </c>
      <c r="H300" s="153">
        <v>12.78</v>
      </c>
      <c r="I300" s="154"/>
      <c r="L300" s="150"/>
      <c r="M300" s="155"/>
      <c r="T300" s="156"/>
      <c r="AT300" s="151" t="s">
        <v>157</v>
      </c>
      <c r="AU300" s="151" t="s">
        <v>85</v>
      </c>
      <c r="AV300" s="13" t="s">
        <v>151</v>
      </c>
      <c r="AW300" s="13" t="s">
        <v>32</v>
      </c>
      <c r="AX300" s="13" t="s">
        <v>81</v>
      </c>
      <c r="AY300" s="151" t="s">
        <v>145</v>
      </c>
    </row>
    <row r="301" spans="2:65" s="1" customFormat="1" ht="21.75" customHeight="1">
      <c r="B301" s="31"/>
      <c r="C301" s="128" t="s">
        <v>382</v>
      </c>
      <c r="D301" s="128" t="s">
        <v>147</v>
      </c>
      <c r="E301" s="129" t="s">
        <v>383</v>
      </c>
      <c r="F301" s="130" t="s">
        <v>384</v>
      </c>
      <c r="G301" s="131" t="s">
        <v>186</v>
      </c>
      <c r="H301" s="132">
        <v>0.14399999999999999</v>
      </c>
      <c r="I301" s="133"/>
      <c r="J301" s="134">
        <f>ROUND(I301*H301,2)</f>
        <v>0</v>
      </c>
      <c r="K301" s="135"/>
      <c r="L301" s="31"/>
      <c r="M301" s="136" t="s">
        <v>1</v>
      </c>
      <c r="N301" s="137" t="s">
        <v>41</v>
      </c>
      <c r="P301" s="138">
        <f>O301*H301</f>
        <v>0</v>
      </c>
      <c r="Q301" s="138">
        <v>1.05237</v>
      </c>
      <c r="R301" s="138">
        <f>Q301*H301</f>
        <v>0.15154128</v>
      </c>
      <c r="S301" s="138">
        <v>0</v>
      </c>
      <c r="T301" s="139">
        <f>S301*H301</f>
        <v>0</v>
      </c>
      <c r="AR301" s="140" t="s">
        <v>151</v>
      </c>
      <c r="AT301" s="140" t="s">
        <v>147</v>
      </c>
      <c r="AU301" s="140" t="s">
        <v>85</v>
      </c>
      <c r="AY301" s="16" t="s">
        <v>145</v>
      </c>
      <c r="BE301" s="141">
        <f>IF(N301="základní",J301,0)</f>
        <v>0</v>
      </c>
      <c r="BF301" s="141">
        <f>IF(N301="snížená",J301,0)</f>
        <v>0</v>
      </c>
      <c r="BG301" s="141">
        <f>IF(N301="zákl. přenesená",J301,0)</f>
        <v>0</v>
      </c>
      <c r="BH301" s="141">
        <f>IF(N301="sníž. přenesená",J301,0)</f>
        <v>0</v>
      </c>
      <c r="BI301" s="141">
        <f>IF(N301="nulová",J301,0)</f>
        <v>0</v>
      </c>
      <c r="BJ301" s="16" t="s">
        <v>81</v>
      </c>
      <c r="BK301" s="141">
        <f>ROUND(I301*H301,2)</f>
        <v>0</v>
      </c>
      <c r="BL301" s="16" t="s">
        <v>151</v>
      </c>
      <c r="BM301" s="140" t="s">
        <v>385</v>
      </c>
    </row>
    <row r="302" spans="2:65" s="12" customFormat="1">
      <c r="B302" s="142"/>
      <c r="D302" s="143" t="s">
        <v>157</v>
      </c>
      <c r="E302" s="144" t="s">
        <v>1</v>
      </c>
      <c r="F302" s="145" t="s">
        <v>386</v>
      </c>
      <c r="H302" s="146">
        <v>0.14399999999999999</v>
      </c>
      <c r="I302" s="147"/>
      <c r="L302" s="142"/>
      <c r="M302" s="148"/>
      <c r="T302" s="149"/>
      <c r="AT302" s="144" t="s">
        <v>157</v>
      </c>
      <c r="AU302" s="144" t="s">
        <v>85</v>
      </c>
      <c r="AV302" s="12" t="s">
        <v>85</v>
      </c>
      <c r="AW302" s="12" t="s">
        <v>32</v>
      </c>
      <c r="AX302" s="12" t="s">
        <v>81</v>
      </c>
      <c r="AY302" s="144" t="s">
        <v>145</v>
      </c>
    </row>
    <row r="303" spans="2:65" s="1" customFormat="1" ht="16.5" customHeight="1">
      <c r="B303" s="31"/>
      <c r="C303" s="128" t="s">
        <v>387</v>
      </c>
      <c r="D303" s="128" t="s">
        <v>147</v>
      </c>
      <c r="E303" s="129" t="s">
        <v>388</v>
      </c>
      <c r="F303" s="130" t="s">
        <v>389</v>
      </c>
      <c r="G303" s="131" t="s">
        <v>150</v>
      </c>
      <c r="H303" s="132">
        <v>7</v>
      </c>
      <c r="I303" s="133"/>
      <c r="J303" s="134">
        <f>ROUND(I303*H303,2)</f>
        <v>0</v>
      </c>
      <c r="K303" s="135"/>
      <c r="L303" s="31"/>
      <c r="M303" s="136" t="s">
        <v>1</v>
      </c>
      <c r="N303" s="137" t="s">
        <v>41</v>
      </c>
      <c r="P303" s="138">
        <f>O303*H303</f>
        <v>0</v>
      </c>
      <c r="Q303" s="138">
        <v>0.12329</v>
      </c>
      <c r="R303" s="138">
        <f>Q303*H303</f>
        <v>0.86302999999999996</v>
      </c>
      <c r="S303" s="138">
        <v>0</v>
      </c>
      <c r="T303" s="139">
        <f>S303*H303</f>
        <v>0</v>
      </c>
      <c r="AR303" s="140" t="s">
        <v>151</v>
      </c>
      <c r="AT303" s="140" t="s">
        <v>147</v>
      </c>
      <c r="AU303" s="140" t="s">
        <v>85</v>
      </c>
      <c r="AY303" s="16" t="s">
        <v>145</v>
      </c>
      <c r="BE303" s="141">
        <f>IF(N303="základní",J303,0)</f>
        <v>0</v>
      </c>
      <c r="BF303" s="141">
        <f>IF(N303="snížená",J303,0)</f>
        <v>0</v>
      </c>
      <c r="BG303" s="141">
        <f>IF(N303="zákl. přenesená",J303,0)</f>
        <v>0</v>
      </c>
      <c r="BH303" s="141">
        <f>IF(N303="sníž. přenesená",J303,0)</f>
        <v>0</v>
      </c>
      <c r="BI303" s="141">
        <f>IF(N303="nulová",J303,0)</f>
        <v>0</v>
      </c>
      <c r="BJ303" s="16" t="s">
        <v>81</v>
      </c>
      <c r="BK303" s="141">
        <f>ROUND(I303*H303,2)</f>
        <v>0</v>
      </c>
      <c r="BL303" s="16" t="s">
        <v>151</v>
      </c>
      <c r="BM303" s="140" t="s">
        <v>390</v>
      </c>
    </row>
    <row r="304" spans="2:65" s="12" customFormat="1">
      <c r="B304" s="142"/>
      <c r="D304" s="143" t="s">
        <v>157</v>
      </c>
      <c r="E304" s="144" t="s">
        <v>1</v>
      </c>
      <c r="F304" s="145" t="s">
        <v>391</v>
      </c>
      <c r="H304" s="146">
        <v>7</v>
      </c>
      <c r="I304" s="147"/>
      <c r="L304" s="142"/>
      <c r="M304" s="148"/>
      <c r="T304" s="149"/>
      <c r="AT304" s="144" t="s">
        <v>157</v>
      </c>
      <c r="AU304" s="144" t="s">
        <v>85</v>
      </c>
      <c r="AV304" s="12" t="s">
        <v>85</v>
      </c>
      <c r="AW304" s="12" t="s">
        <v>32</v>
      </c>
      <c r="AX304" s="12" t="s">
        <v>81</v>
      </c>
      <c r="AY304" s="144" t="s">
        <v>145</v>
      </c>
    </row>
    <row r="305" spans="2:65" s="1" customFormat="1" ht="21.75" customHeight="1">
      <c r="B305" s="31"/>
      <c r="C305" s="128" t="s">
        <v>392</v>
      </c>
      <c r="D305" s="128" t="s">
        <v>393</v>
      </c>
      <c r="E305" s="129" t="s">
        <v>394</v>
      </c>
      <c r="F305" s="130" t="s">
        <v>395</v>
      </c>
      <c r="G305" s="131" t="s">
        <v>155</v>
      </c>
      <c r="H305" s="132">
        <v>12.897</v>
      </c>
      <c r="I305" s="133"/>
      <c r="J305" s="134">
        <f>ROUND(I305*H305,2)</f>
        <v>0</v>
      </c>
      <c r="K305" s="135"/>
      <c r="L305" s="31"/>
      <c r="M305" s="136" t="s">
        <v>1</v>
      </c>
      <c r="N305" s="137" t="s">
        <v>41</v>
      </c>
      <c r="P305" s="138">
        <f>O305*H305</f>
        <v>0</v>
      </c>
      <c r="Q305" s="138">
        <v>0</v>
      </c>
      <c r="R305" s="138">
        <f>Q305*H305</f>
        <v>0</v>
      </c>
      <c r="S305" s="138">
        <v>0</v>
      </c>
      <c r="T305" s="139">
        <f>S305*H305</f>
        <v>0</v>
      </c>
      <c r="AR305" s="140" t="s">
        <v>151</v>
      </c>
      <c r="AT305" s="140" t="s">
        <v>147</v>
      </c>
      <c r="AU305" s="140" t="s">
        <v>85</v>
      </c>
      <c r="AY305" s="16" t="s">
        <v>145</v>
      </c>
      <c r="BE305" s="141">
        <f>IF(N305="základní",J305,0)</f>
        <v>0</v>
      </c>
      <c r="BF305" s="141">
        <f>IF(N305="snížená",J305,0)</f>
        <v>0</v>
      </c>
      <c r="BG305" s="141">
        <f>IF(N305="zákl. přenesená",J305,0)</f>
        <v>0</v>
      </c>
      <c r="BH305" s="141">
        <f>IF(N305="sníž. přenesená",J305,0)</f>
        <v>0</v>
      </c>
      <c r="BI305" s="141">
        <f>IF(N305="nulová",J305,0)</f>
        <v>0</v>
      </c>
      <c r="BJ305" s="16" t="s">
        <v>81</v>
      </c>
      <c r="BK305" s="141">
        <f>ROUND(I305*H305,2)</f>
        <v>0</v>
      </c>
      <c r="BL305" s="16" t="s">
        <v>151</v>
      </c>
      <c r="BM305" s="140" t="s">
        <v>396</v>
      </c>
    </row>
    <row r="306" spans="2:65" s="12" customFormat="1">
      <c r="B306" s="142"/>
      <c r="D306" s="143" t="s">
        <v>157</v>
      </c>
      <c r="E306" s="144" t="s">
        <v>1</v>
      </c>
      <c r="F306" s="145" t="s">
        <v>397</v>
      </c>
      <c r="H306" s="146">
        <v>10.647</v>
      </c>
      <c r="I306" s="147"/>
      <c r="L306" s="142"/>
      <c r="M306" s="148"/>
      <c r="T306" s="149"/>
      <c r="AT306" s="144" t="s">
        <v>157</v>
      </c>
      <c r="AU306" s="144" t="s">
        <v>85</v>
      </c>
      <c r="AV306" s="12" t="s">
        <v>85</v>
      </c>
      <c r="AW306" s="12" t="s">
        <v>32</v>
      </c>
      <c r="AX306" s="12" t="s">
        <v>76</v>
      </c>
      <c r="AY306" s="144" t="s">
        <v>145</v>
      </c>
    </row>
    <row r="307" spans="2:65" s="12" customFormat="1">
      <c r="B307" s="142"/>
      <c r="D307" s="143" t="s">
        <v>157</v>
      </c>
      <c r="E307" s="144" t="s">
        <v>1</v>
      </c>
      <c r="F307" s="145" t="s">
        <v>398</v>
      </c>
      <c r="H307" s="146">
        <v>2.25</v>
      </c>
      <c r="I307" s="147"/>
      <c r="L307" s="142"/>
      <c r="M307" s="148"/>
      <c r="T307" s="149"/>
      <c r="AT307" s="144" t="s">
        <v>157</v>
      </c>
      <c r="AU307" s="144" t="s">
        <v>85</v>
      </c>
      <c r="AV307" s="12" t="s">
        <v>85</v>
      </c>
      <c r="AW307" s="12" t="s">
        <v>32</v>
      </c>
      <c r="AX307" s="12" t="s">
        <v>76</v>
      </c>
      <c r="AY307" s="144" t="s">
        <v>145</v>
      </c>
    </row>
    <row r="308" spans="2:65" s="13" customFormat="1">
      <c r="B308" s="150"/>
      <c r="D308" s="143" t="s">
        <v>157</v>
      </c>
      <c r="E308" s="151" t="s">
        <v>1</v>
      </c>
      <c r="F308" s="152" t="s">
        <v>160</v>
      </c>
      <c r="H308" s="153">
        <v>12.897</v>
      </c>
      <c r="I308" s="154"/>
      <c r="L308" s="150"/>
      <c r="M308" s="155"/>
      <c r="T308" s="156"/>
      <c r="AT308" s="151" t="s">
        <v>157</v>
      </c>
      <c r="AU308" s="151" t="s">
        <v>85</v>
      </c>
      <c r="AV308" s="13" t="s">
        <v>151</v>
      </c>
      <c r="AW308" s="13" t="s">
        <v>32</v>
      </c>
      <c r="AX308" s="13" t="s">
        <v>81</v>
      </c>
      <c r="AY308" s="151" t="s">
        <v>145</v>
      </c>
    </row>
    <row r="309" spans="2:65" s="1" customFormat="1" ht="16.5" customHeight="1">
      <c r="B309" s="31"/>
      <c r="C309" s="128" t="s">
        <v>399</v>
      </c>
      <c r="D309" s="128" t="s">
        <v>147</v>
      </c>
      <c r="E309" s="129" t="s">
        <v>400</v>
      </c>
      <c r="F309" s="130" t="s">
        <v>401</v>
      </c>
      <c r="G309" s="131" t="s">
        <v>164</v>
      </c>
      <c r="H309" s="132">
        <v>0.69599999999999995</v>
      </c>
      <c r="I309" s="133"/>
      <c r="J309" s="134">
        <f>ROUND(I309*H309,2)</f>
        <v>0</v>
      </c>
      <c r="K309" s="135"/>
      <c r="L309" s="31"/>
      <c r="M309" s="136" t="s">
        <v>1</v>
      </c>
      <c r="N309" s="137" t="s">
        <v>41</v>
      </c>
      <c r="P309" s="138">
        <f>O309*H309</f>
        <v>0</v>
      </c>
      <c r="Q309" s="138">
        <v>2.5018799999999999</v>
      </c>
      <c r="R309" s="138">
        <f>Q309*H309</f>
        <v>1.7413084799999998</v>
      </c>
      <c r="S309" s="138">
        <v>0</v>
      </c>
      <c r="T309" s="139">
        <f>S309*H309</f>
        <v>0</v>
      </c>
      <c r="AR309" s="140" t="s">
        <v>151</v>
      </c>
      <c r="AT309" s="140" t="s">
        <v>147</v>
      </c>
      <c r="AU309" s="140" t="s">
        <v>85</v>
      </c>
      <c r="AY309" s="16" t="s">
        <v>145</v>
      </c>
      <c r="BE309" s="141">
        <f>IF(N309="základní",J309,0)</f>
        <v>0</v>
      </c>
      <c r="BF309" s="141">
        <f>IF(N309="snížená",J309,0)</f>
        <v>0</v>
      </c>
      <c r="BG309" s="141">
        <f>IF(N309="zákl. přenesená",J309,0)</f>
        <v>0</v>
      </c>
      <c r="BH309" s="141">
        <f>IF(N309="sníž. přenesená",J309,0)</f>
        <v>0</v>
      </c>
      <c r="BI309" s="141">
        <f>IF(N309="nulová",J309,0)</f>
        <v>0</v>
      </c>
      <c r="BJ309" s="16" t="s">
        <v>81</v>
      </c>
      <c r="BK309" s="141">
        <f>ROUND(I309*H309,2)</f>
        <v>0</v>
      </c>
      <c r="BL309" s="16" t="s">
        <v>151</v>
      </c>
      <c r="BM309" s="140" t="s">
        <v>402</v>
      </c>
    </row>
    <row r="310" spans="2:65" s="12" customFormat="1">
      <c r="B310" s="142"/>
      <c r="D310" s="143" t="s">
        <v>157</v>
      </c>
      <c r="E310" s="144" t="s">
        <v>1</v>
      </c>
      <c r="F310" s="145" t="s">
        <v>403</v>
      </c>
      <c r="H310" s="146">
        <v>0.69599999999999995</v>
      </c>
      <c r="I310" s="147"/>
      <c r="L310" s="142"/>
      <c r="M310" s="148"/>
      <c r="T310" s="149"/>
      <c r="AT310" s="144" t="s">
        <v>157</v>
      </c>
      <c r="AU310" s="144" t="s">
        <v>85</v>
      </c>
      <c r="AV310" s="12" t="s">
        <v>85</v>
      </c>
      <c r="AW310" s="12" t="s">
        <v>32</v>
      </c>
      <c r="AX310" s="12" t="s">
        <v>81</v>
      </c>
      <c r="AY310" s="144" t="s">
        <v>145</v>
      </c>
    </row>
    <row r="311" spans="2:65" s="1" customFormat="1" ht="16.5" customHeight="1">
      <c r="B311" s="31"/>
      <c r="C311" s="128" t="s">
        <v>404</v>
      </c>
      <c r="D311" s="128" t="s">
        <v>147</v>
      </c>
      <c r="E311" s="129" t="s">
        <v>405</v>
      </c>
      <c r="F311" s="130" t="s">
        <v>406</v>
      </c>
      <c r="G311" s="131" t="s">
        <v>155</v>
      </c>
      <c r="H311" s="132">
        <v>3.6</v>
      </c>
      <c r="I311" s="133"/>
      <c r="J311" s="134">
        <f>ROUND(I311*H311,2)</f>
        <v>0</v>
      </c>
      <c r="K311" s="135"/>
      <c r="L311" s="31"/>
      <c r="M311" s="136" t="s">
        <v>1</v>
      </c>
      <c r="N311" s="137" t="s">
        <v>41</v>
      </c>
      <c r="P311" s="138">
        <f>O311*H311</f>
        <v>0</v>
      </c>
      <c r="Q311" s="138">
        <v>3.46E-3</v>
      </c>
      <c r="R311" s="138">
        <f>Q311*H311</f>
        <v>1.2456E-2</v>
      </c>
      <c r="S311" s="138">
        <v>0</v>
      </c>
      <c r="T311" s="139">
        <f>S311*H311</f>
        <v>0</v>
      </c>
      <c r="AR311" s="140" t="s">
        <v>151</v>
      </c>
      <c r="AT311" s="140" t="s">
        <v>147</v>
      </c>
      <c r="AU311" s="140" t="s">
        <v>85</v>
      </c>
      <c r="AY311" s="16" t="s">
        <v>145</v>
      </c>
      <c r="BE311" s="141">
        <f>IF(N311="základní",J311,0)</f>
        <v>0</v>
      </c>
      <c r="BF311" s="141">
        <f>IF(N311="snížená",J311,0)</f>
        <v>0</v>
      </c>
      <c r="BG311" s="141">
        <f>IF(N311="zákl. přenesená",J311,0)</f>
        <v>0</v>
      </c>
      <c r="BH311" s="141">
        <f>IF(N311="sníž. přenesená",J311,0)</f>
        <v>0</v>
      </c>
      <c r="BI311" s="141">
        <f>IF(N311="nulová",J311,0)</f>
        <v>0</v>
      </c>
      <c r="BJ311" s="16" t="s">
        <v>81</v>
      </c>
      <c r="BK311" s="141">
        <f>ROUND(I311*H311,2)</f>
        <v>0</v>
      </c>
      <c r="BL311" s="16" t="s">
        <v>151</v>
      </c>
      <c r="BM311" s="140" t="s">
        <v>407</v>
      </c>
    </row>
    <row r="312" spans="2:65" s="12" customFormat="1">
      <c r="B312" s="142"/>
      <c r="D312" s="143" t="s">
        <v>157</v>
      </c>
      <c r="E312" s="144" t="s">
        <v>1</v>
      </c>
      <c r="F312" s="145" t="s">
        <v>408</v>
      </c>
      <c r="H312" s="146">
        <v>3.6</v>
      </c>
      <c r="I312" s="147"/>
      <c r="L312" s="142"/>
      <c r="M312" s="148"/>
      <c r="T312" s="149"/>
      <c r="AT312" s="144" t="s">
        <v>157</v>
      </c>
      <c r="AU312" s="144" t="s">
        <v>85</v>
      </c>
      <c r="AV312" s="12" t="s">
        <v>85</v>
      </c>
      <c r="AW312" s="12" t="s">
        <v>32</v>
      </c>
      <c r="AX312" s="12" t="s">
        <v>81</v>
      </c>
      <c r="AY312" s="144" t="s">
        <v>145</v>
      </c>
    </row>
    <row r="313" spans="2:65" s="1" customFormat="1" ht="16.5" customHeight="1">
      <c r="B313" s="31"/>
      <c r="C313" s="128" t="s">
        <v>409</v>
      </c>
      <c r="D313" s="128" t="s">
        <v>147</v>
      </c>
      <c r="E313" s="129" t="s">
        <v>410</v>
      </c>
      <c r="F313" s="130" t="s">
        <v>411</v>
      </c>
      <c r="G313" s="131" t="s">
        <v>155</v>
      </c>
      <c r="H313" s="132">
        <v>3.6</v>
      </c>
      <c r="I313" s="133"/>
      <c r="J313" s="134">
        <f>ROUND(I313*H313,2)</f>
        <v>0</v>
      </c>
      <c r="K313" s="135"/>
      <c r="L313" s="31"/>
      <c r="M313" s="136" t="s">
        <v>1</v>
      </c>
      <c r="N313" s="137" t="s">
        <v>41</v>
      </c>
      <c r="P313" s="138">
        <f>O313*H313</f>
        <v>0</v>
      </c>
      <c r="Q313" s="138">
        <v>0</v>
      </c>
      <c r="R313" s="138">
        <f>Q313*H313</f>
        <v>0</v>
      </c>
      <c r="S313" s="138">
        <v>0</v>
      </c>
      <c r="T313" s="139">
        <f>S313*H313</f>
        <v>0</v>
      </c>
      <c r="AR313" s="140" t="s">
        <v>151</v>
      </c>
      <c r="AT313" s="140" t="s">
        <v>147</v>
      </c>
      <c r="AU313" s="140" t="s">
        <v>85</v>
      </c>
      <c r="AY313" s="16" t="s">
        <v>145</v>
      </c>
      <c r="BE313" s="141">
        <f>IF(N313="základní",J313,0)</f>
        <v>0</v>
      </c>
      <c r="BF313" s="141">
        <f>IF(N313="snížená",J313,0)</f>
        <v>0</v>
      </c>
      <c r="BG313" s="141">
        <f>IF(N313="zákl. přenesená",J313,0)</f>
        <v>0</v>
      </c>
      <c r="BH313" s="141">
        <f>IF(N313="sníž. přenesená",J313,0)</f>
        <v>0</v>
      </c>
      <c r="BI313" s="141">
        <f>IF(N313="nulová",J313,0)</f>
        <v>0</v>
      </c>
      <c r="BJ313" s="16" t="s">
        <v>81</v>
      </c>
      <c r="BK313" s="141">
        <f>ROUND(I313*H313,2)</f>
        <v>0</v>
      </c>
      <c r="BL313" s="16" t="s">
        <v>151</v>
      </c>
      <c r="BM313" s="140" t="s">
        <v>412</v>
      </c>
    </row>
    <row r="314" spans="2:65" s="1" customFormat="1" ht="16.5" customHeight="1">
      <c r="B314" s="31"/>
      <c r="C314" s="128" t="s">
        <v>413</v>
      </c>
      <c r="D314" s="128" t="s">
        <v>147</v>
      </c>
      <c r="E314" s="129" t="s">
        <v>414</v>
      </c>
      <c r="F314" s="130" t="s">
        <v>415</v>
      </c>
      <c r="G314" s="131" t="s">
        <v>186</v>
      </c>
      <c r="H314" s="132">
        <v>0.104</v>
      </c>
      <c r="I314" s="133"/>
      <c r="J314" s="134">
        <f>ROUND(I314*H314,2)</f>
        <v>0</v>
      </c>
      <c r="K314" s="135"/>
      <c r="L314" s="31"/>
      <c r="M314" s="136" t="s">
        <v>1</v>
      </c>
      <c r="N314" s="137" t="s">
        <v>41</v>
      </c>
      <c r="P314" s="138">
        <f>O314*H314</f>
        <v>0</v>
      </c>
      <c r="Q314" s="138">
        <v>1.0463199999999999</v>
      </c>
      <c r="R314" s="138">
        <f>Q314*H314</f>
        <v>0.10881727999999999</v>
      </c>
      <c r="S314" s="138">
        <v>0</v>
      </c>
      <c r="T314" s="139">
        <f>S314*H314</f>
        <v>0</v>
      </c>
      <c r="AR314" s="140" t="s">
        <v>151</v>
      </c>
      <c r="AT314" s="140" t="s">
        <v>147</v>
      </c>
      <c r="AU314" s="140" t="s">
        <v>85</v>
      </c>
      <c r="AY314" s="16" t="s">
        <v>145</v>
      </c>
      <c r="BE314" s="141">
        <f>IF(N314="základní",J314,0)</f>
        <v>0</v>
      </c>
      <c r="BF314" s="141">
        <f>IF(N314="snížená",J314,0)</f>
        <v>0</v>
      </c>
      <c r="BG314" s="141">
        <f>IF(N314="zákl. přenesená",J314,0)</f>
        <v>0</v>
      </c>
      <c r="BH314" s="141">
        <f>IF(N314="sníž. přenesená",J314,0)</f>
        <v>0</v>
      </c>
      <c r="BI314" s="141">
        <f>IF(N314="nulová",J314,0)</f>
        <v>0</v>
      </c>
      <c r="BJ314" s="16" t="s">
        <v>81</v>
      </c>
      <c r="BK314" s="141">
        <f>ROUND(I314*H314,2)</f>
        <v>0</v>
      </c>
      <c r="BL314" s="16" t="s">
        <v>151</v>
      </c>
      <c r="BM314" s="140" t="s">
        <v>416</v>
      </c>
    </row>
    <row r="315" spans="2:65" s="12" customFormat="1">
      <c r="B315" s="142"/>
      <c r="D315" s="143" t="s">
        <v>157</v>
      </c>
      <c r="E315" s="144" t="s">
        <v>1</v>
      </c>
      <c r="F315" s="145" t="s">
        <v>417</v>
      </c>
      <c r="H315" s="146">
        <v>0.104</v>
      </c>
      <c r="I315" s="147"/>
      <c r="L315" s="142"/>
      <c r="M315" s="148"/>
      <c r="T315" s="149"/>
      <c r="AT315" s="144" t="s">
        <v>157</v>
      </c>
      <c r="AU315" s="144" t="s">
        <v>85</v>
      </c>
      <c r="AV315" s="12" t="s">
        <v>85</v>
      </c>
      <c r="AW315" s="12" t="s">
        <v>32</v>
      </c>
      <c r="AX315" s="12" t="s">
        <v>81</v>
      </c>
      <c r="AY315" s="144" t="s">
        <v>145</v>
      </c>
    </row>
    <row r="316" spans="2:65" s="1" customFormat="1" ht="24.15" customHeight="1">
      <c r="B316" s="31"/>
      <c r="C316" s="128" t="s">
        <v>418</v>
      </c>
      <c r="D316" s="128" t="s">
        <v>147</v>
      </c>
      <c r="E316" s="129" t="s">
        <v>419</v>
      </c>
      <c r="F316" s="130" t="s">
        <v>420</v>
      </c>
      <c r="G316" s="131" t="s">
        <v>155</v>
      </c>
      <c r="H316" s="132">
        <v>162.535</v>
      </c>
      <c r="I316" s="133"/>
      <c r="J316" s="134">
        <f>ROUND(I316*H316,2)</f>
        <v>0</v>
      </c>
      <c r="K316" s="135"/>
      <c r="L316" s="31"/>
      <c r="M316" s="136" t="s">
        <v>1</v>
      </c>
      <c r="N316" s="137" t="s">
        <v>41</v>
      </c>
      <c r="P316" s="138">
        <f>O316*H316</f>
        <v>0</v>
      </c>
      <c r="Q316" s="138">
        <v>0.11549</v>
      </c>
      <c r="R316" s="138">
        <f>Q316*H316</f>
        <v>18.77116715</v>
      </c>
      <c r="S316" s="138">
        <v>0</v>
      </c>
      <c r="T316" s="139">
        <f>S316*H316</f>
        <v>0</v>
      </c>
      <c r="AR316" s="140" t="s">
        <v>151</v>
      </c>
      <c r="AT316" s="140" t="s">
        <v>147</v>
      </c>
      <c r="AU316" s="140" t="s">
        <v>85</v>
      </c>
      <c r="AY316" s="16" t="s">
        <v>145</v>
      </c>
      <c r="BE316" s="141">
        <f>IF(N316="základní",J316,0)</f>
        <v>0</v>
      </c>
      <c r="BF316" s="141">
        <f>IF(N316="snížená",J316,0)</f>
        <v>0</v>
      </c>
      <c r="BG316" s="141">
        <f>IF(N316="zákl. přenesená",J316,0)</f>
        <v>0</v>
      </c>
      <c r="BH316" s="141">
        <f>IF(N316="sníž. přenesená",J316,0)</f>
        <v>0</v>
      </c>
      <c r="BI316" s="141">
        <f>IF(N316="nulová",J316,0)</f>
        <v>0</v>
      </c>
      <c r="BJ316" s="16" t="s">
        <v>81</v>
      </c>
      <c r="BK316" s="141">
        <f>ROUND(I316*H316,2)</f>
        <v>0</v>
      </c>
      <c r="BL316" s="16" t="s">
        <v>151</v>
      </c>
      <c r="BM316" s="140" t="s">
        <v>421</v>
      </c>
    </row>
    <row r="317" spans="2:65" s="12" customFormat="1" ht="20.399999999999999">
      <c r="B317" s="142"/>
      <c r="D317" s="143" t="s">
        <v>157</v>
      </c>
      <c r="E317" s="144" t="s">
        <v>1</v>
      </c>
      <c r="F317" s="145" t="s">
        <v>422</v>
      </c>
      <c r="H317" s="146">
        <v>27.963000000000001</v>
      </c>
      <c r="I317" s="147"/>
      <c r="L317" s="142"/>
      <c r="M317" s="148"/>
      <c r="T317" s="149"/>
      <c r="AT317" s="144" t="s">
        <v>157</v>
      </c>
      <c r="AU317" s="144" t="s">
        <v>85</v>
      </c>
      <c r="AV317" s="12" t="s">
        <v>85</v>
      </c>
      <c r="AW317" s="12" t="s">
        <v>32</v>
      </c>
      <c r="AX317" s="12" t="s">
        <v>76</v>
      </c>
      <c r="AY317" s="144" t="s">
        <v>145</v>
      </c>
    </row>
    <row r="318" spans="2:65" s="12" customFormat="1" ht="20.399999999999999">
      <c r="B318" s="142"/>
      <c r="D318" s="143" t="s">
        <v>157</v>
      </c>
      <c r="E318" s="144" t="s">
        <v>1</v>
      </c>
      <c r="F318" s="145" t="s">
        <v>423</v>
      </c>
      <c r="H318" s="146">
        <v>65.066999999999993</v>
      </c>
      <c r="I318" s="147"/>
      <c r="L318" s="142"/>
      <c r="M318" s="148"/>
      <c r="T318" s="149"/>
      <c r="AT318" s="144" t="s">
        <v>157</v>
      </c>
      <c r="AU318" s="144" t="s">
        <v>85</v>
      </c>
      <c r="AV318" s="12" t="s">
        <v>85</v>
      </c>
      <c r="AW318" s="12" t="s">
        <v>32</v>
      </c>
      <c r="AX318" s="12" t="s">
        <v>76</v>
      </c>
      <c r="AY318" s="144" t="s">
        <v>145</v>
      </c>
    </row>
    <row r="319" spans="2:65" s="12" customFormat="1">
      <c r="B319" s="142"/>
      <c r="D319" s="143" t="s">
        <v>157</v>
      </c>
      <c r="E319" s="144" t="s">
        <v>1</v>
      </c>
      <c r="F319" s="145" t="s">
        <v>424</v>
      </c>
      <c r="H319" s="146">
        <v>47.395000000000003</v>
      </c>
      <c r="I319" s="147"/>
      <c r="L319" s="142"/>
      <c r="M319" s="148"/>
      <c r="T319" s="149"/>
      <c r="AT319" s="144" t="s">
        <v>157</v>
      </c>
      <c r="AU319" s="144" t="s">
        <v>85</v>
      </c>
      <c r="AV319" s="12" t="s">
        <v>85</v>
      </c>
      <c r="AW319" s="12" t="s">
        <v>32</v>
      </c>
      <c r="AX319" s="12" t="s">
        <v>76</v>
      </c>
      <c r="AY319" s="144" t="s">
        <v>145</v>
      </c>
    </row>
    <row r="320" spans="2:65" s="12" customFormat="1">
      <c r="B320" s="142"/>
      <c r="D320" s="143" t="s">
        <v>157</v>
      </c>
      <c r="E320" s="144" t="s">
        <v>1</v>
      </c>
      <c r="F320" s="145" t="s">
        <v>425</v>
      </c>
      <c r="H320" s="146">
        <v>22.11</v>
      </c>
      <c r="I320" s="147"/>
      <c r="L320" s="142"/>
      <c r="M320" s="148"/>
      <c r="T320" s="149"/>
      <c r="AT320" s="144" t="s">
        <v>157</v>
      </c>
      <c r="AU320" s="144" t="s">
        <v>85</v>
      </c>
      <c r="AV320" s="12" t="s">
        <v>85</v>
      </c>
      <c r="AW320" s="12" t="s">
        <v>32</v>
      </c>
      <c r="AX320" s="12" t="s">
        <v>76</v>
      </c>
      <c r="AY320" s="144" t="s">
        <v>145</v>
      </c>
    </row>
    <row r="321" spans="2:65" s="13" customFormat="1">
      <c r="B321" s="150"/>
      <c r="D321" s="143" t="s">
        <v>157</v>
      </c>
      <c r="E321" s="151" t="s">
        <v>1</v>
      </c>
      <c r="F321" s="152" t="s">
        <v>160</v>
      </c>
      <c r="H321" s="153">
        <v>162.535</v>
      </c>
      <c r="I321" s="154"/>
      <c r="L321" s="150"/>
      <c r="M321" s="155"/>
      <c r="T321" s="156"/>
      <c r="AT321" s="151" t="s">
        <v>157</v>
      </c>
      <c r="AU321" s="151" t="s">
        <v>85</v>
      </c>
      <c r="AV321" s="13" t="s">
        <v>151</v>
      </c>
      <c r="AW321" s="13" t="s">
        <v>32</v>
      </c>
      <c r="AX321" s="13" t="s">
        <v>81</v>
      </c>
      <c r="AY321" s="151" t="s">
        <v>145</v>
      </c>
    </row>
    <row r="322" spans="2:65" s="1" customFormat="1" ht="24.15" customHeight="1">
      <c r="B322" s="31"/>
      <c r="C322" s="128" t="s">
        <v>426</v>
      </c>
      <c r="D322" s="128" t="s">
        <v>147</v>
      </c>
      <c r="E322" s="129" t="s">
        <v>427</v>
      </c>
      <c r="F322" s="130" t="s">
        <v>428</v>
      </c>
      <c r="G322" s="131" t="s">
        <v>155</v>
      </c>
      <c r="H322" s="132">
        <v>125.33</v>
      </c>
      <c r="I322" s="133"/>
      <c r="J322" s="134">
        <f>ROUND(I322*H322,2)</f>
        <v>0</v>
      </c>
      <c r="K322" s="135"/>
      <c r="L322" s="31"/>
      <c r="M322" s="136" t="s">
        <v>1</v>
      </c>
      <c r="N322" s="137" t="s">
        <v>41</v>
      </c>
      <c r="P322" s="138">
        <f>O322*H322</f>
        <v>0</v>
      </c>
      <c r="Q322" s="138">
        <v>0.14030000000000001</v>
      </c>
      <c r="R322" s="138">
        <f>Q322*H322</f>
        <v>17.583798999999999</v>
      </c>
      <c r="S322" s="138">
        <v>0</v>
      </c>
      <c r="T322" s="139">
        <f>S322*H322</f>
        <v>0</v>
      </c>
      <c r="AR322" s="140" t="s">
        <v>151</v>
      </c>
      <c r="AT322" s="140" t="s">
        <v>147</v>
      </c>
      <c r="AU322" s="140" t="s">
        <v>85</v>
      </c>
      <c r="AY322" s="16" t="s">
        <v>145</v>
      </c>
      <c r="BE322" s="141">
        <f>IF(N322="základní",J322,0)</f>
        <v>0</v>
      </c>
      <c r="BF322" s="141">
        <f>IF(N322="snížená",J322,0)</f>
        <v>0</v>
      </c>
      <c r="BG322" s="141">
        <f>IF(N322="zákl. přenesená",J322,0)</f>
        <v>0</v>
      </c>
      <c r="BH322" s="141">
        <f>IF(N322="sníž. přenesená",J322,0)</f>
        <v>0</v>
      </c>
      <c r="BI322" s="141">
        <f>IF(N322="nulová",J322,0)</f>
        <v>0</v>
      </c>
      <c r="BJ322" s="16" t="s">
        <v>81</v>
      </c>
      <c r="BK322" s="141">
        <f>ROUND(I322*H322,2)</f>
        <v>0</v>
      </c>
      <c r="BL322" s="16" t="s">
        <v>151</v>
      </c>
      <c r="BM322" s="140" t="s">
        <v>429</v>
      </c>
    </row>
    <row r="323" spans="2:65" s="12" customFormat="1">
      <c r="B323" s="142"/>
      <c r="D323" s="143" t="s">
        <v>157</v>
      </c>
      <c r="E323" s="144" t="s">
        <v>1</v>
      </c>
      <c r="F323" s="145" t="s">
        <v>430</v>
      </c>
      <c r="H323" s="146">
        <v>98.432000000000002</v>
      </c>
      <c r="I323" s="147"/>
      <c r="L323" s="142"/>
      <c r="M323" s="148"/>
      <c r="T323" s="149"/>
      <c r="AT323" s="144" t="s">
        <v>157</v>
      </c>
      <c r="AU323" s="144" t="s">
        <v>85</v>
      </c>
      <c r="AV323" s="12" t="s">
        <v>85</v>
      </c>
      <c r="AW323" s="12" t="s">
        <v>32</v>
      </c>
      <c r="AX323" s="12" t="s">
        <v>76</v>
      </c>
      <c r="AY323" s="144" t="s">
        <v>145</v>
      </c>
    </row>
    <row r="324" spans="2:65" s="12" customFormat="1">
      <c r="B324" s="142"/>
      <c r="D324" s="143" t="s">
        <v>157</v>
      </c>
      <c r="E324" s="144" t="s">
        <v>1</v>
      </c>
      <c r="F324" s="145" t="s">
        <v>431</v>
      </c>
      <c r="H324" s="146">
        <v>11.689</v>
      </c>
      <c r="I324" s="147"/>
      <c r="L324" s="142"/>
      <c r="M324" s="148"/>
      <c r="T324" s="149"/>
      <c r="AT324" s="144" t="s">
        <v>157</v>
      </c>
      <c r="AU324" s="144" t="s">
        <v>85</v>
      </c>
      <c r="AV324" s="12" t="s">
        <v>85</v>
      </c>
      <c r="AW324" s="12" t="s">
        <v>32</v>
      </c>
      <c r="AX324" s="12" t="s">
        <v>76</v>
      </c>
      <c r="AY324" s="144" t="s">
        <v>145</v>
      </c>
    </row>
    <row r="325" spans="2:65" s="12" customFormat="1">
      <c r="B325" s="142"/>
      <c r="D325" s="143" t="s">
        <v>157</v>
      </c>
      <c r="E325" s="144" t="s">
        <v>1</v>
      </c>
      <c r="F325" s="145" t="s">
        <v>432</v>
      </c>
      <c r="H325" s="146">
        <v>15.209</v>
      </c>
      <c r="I325" s="147"/>
      <c r="L325" s="142"/>
      <c r="M325" s="148"/>
      <c r="T325" s="149"/>
      <c r="AT325" s="144" t="s">
        <v>157</v>
      </c>
      <c r="AU325" s="144" t="s">
        <v>85</v>
      </c>
      <c r="AV325" s="12" t="s">
        <v>85</v>
      </c>
      <c r="AW325" s="12" t="s">
        <v>32</v>
      </c>
      <c r="AX325" s="12" t="s">
        <v>76</v>
      </c>
      <c r="AY325" s="144" t="s">
        <v>145</v>
      </c>
    </row>
    <row r="326" spans="2:65" s="13" customFormat="1">
      <c r="B326" s="150"/>
      <c r="D326" s="143" t="s">
        <v>157</v>
      </c>
      <c r="E326" s="151" t="s">
        <v>1</v>
      </c>
      <c r="F326" s="152" t="s">
        <v>160</v>
      </c>
      <c r="H326" s="153">
        <v>125.33</v>
      </c>
      <c r="I326" s="154"/>
      <c r="L326" s="150"/>
      <c r="M326" s="155"/>
      <c r="T326" s="156"/>
      <c r="AT326" s="151" t="s">
        <v>157</v>
      </c>
      <c r="AU326" s="151" t="s">
        <v>85</v>
      </c>
      <c r="AV326" s="13" t="s">
        <v>151</v>
      </c>
      <c r="AW326" s="13" t="s">
        <v>32</v>
      </c>
      <c r="AX326" s="13" t="s">
        <v>81</v>
      </c>
      <c r="AY326" s="151" t="s">
        <v>145</v>
      </c>
    </row>
    <row r="327" spans="2:65" s="1" customFormat="1" ht="24.15" customHeight="1">
      <c r="B327" s="31"/>
      <c r="C327" s="128" t="s">
        <v>433</v>
      </c>
      <c r="D327" s="128" t="s">
        <v>147</v>
      </c>
      <c r="E327" s="129" t="s">
        <v>434</v>
      </c>
      <c r="F327" s="130" t="s">
        <v>435</v>
      </c>
      <c r="G327" s="131" t="s">
        <v>164</v>
      </c>
      <c r="H327" s="132">
        <v>12.43</v>
      </c>
      <c r="I327" s="133"/>
      <c r="J327" s="134">
        <f>ROUND(I327*H327,2)</f>
        <v>0</v>
      </c>
      <c r="K327" s="135"/>
      <c r="L327" s="31"/>
      <c r="M327" s="136" t="s">
        <v>1</v>
      </c>
      <c r="N327" s="137" t="s">
        <v>41</v>
      </c>
      <c r="P327" s="138">
        <f>O327*H327</f>
        <v>0</v>
      </c>
      <c r="Q327" s="138">
        <v>2.5018899999999999</v>
      </c>
      <c r="R327" s="138">
        <f>Q327*H327</f>
        <v>31.098492699999998</v>
      </c>
      <c r="S327" s="138">
        <v>0</v>
      </c>
      <c r="T327" s="139">
        <f>S327*H327</f>
        <v>0</v>
      </c>
      <c r="AR327" s="140" t="s">
        <v>151</v>
      </c>
      <c r="AT327" s="140" t="s">
        <v>147</v>
      </c>
      <c r="AU327" s="140" t="s">
        <v>85</v>
      </c>
      <c r="AY327" s="16" t="s">
        <v>145</v>
      </c>
      <c r="BE327" s="141">
        <f>IF(N327="základní",J327,0)</f>
        <v>0</v>
      </c>
      <c r="BF327" s="141">
        <f>IF(N327="snížená",J327,0)</f>
        <v>0</v>
      </c>
      <c r="BG327" s="141">
        <f>IF(N327="zákl. přenesená",J327,0)</f>
        <v>0</v>
      </c>
      <c r="BH327" s="141">
        <f>IF(N327="sníž. přenesená",J327,0)</f>
        <v>0</v>
      </c>
      <c r="BI327" s="141">
        <f>IF(N327="nulová",J327,0)</f>
        <v>0</v>
      </c>
      <c r="BJ327" s="16" t="s">
        <v>81</v>
      </c>
      <c r="BK327" s="141">
        <f>ROUND(I327*H327,2)</f>
        <v>0</v>
      </c>
      <c r="BL327" s="16" t="s">
        <v>151</v>
      </c>
      <c r="BM327" s="140" t="s">
        <v>436</v>
      </c>
    </row>
    <row r="328" spans="2:65" s="12" customFormat="1">
      <c r="B328" s="142"/>
      <c r="D328" s="143" t="s">
        <v>157</v>
      </c>
      <c r="E328" s="144" t="s">
        <v>1</v>
      </c>
      <c r="F328" s="145" t="s">
        <v>437</v>
      </c>
      <c r="H328" s="146">
        <v>12.43</v>
      </c>
      <c r="I328" s="147"/>
      <c r="L328" s="142"/>
      <c r="M328" s="148"/>
      <c r="T328" s="149"/>
      <c r="AT328" s="144" t="s">
        <v>157</v>
      </c>
      <c r="AU328" s="144" t="s">
        <v>85</v>
      </c>
      <c r="AV328" s="12" t="s">
        <v>85</v>
      </c>
      <c r="AW328" s="12" t="s">
        <v>32</v>
      </c>
      <c r="AX328" s="12" t="s">
        <v>81</v>
      </c>
      <c r="AY328" s="144" t="s">
        <v>145</v>
      </c>
    </row>
    <row r="329" spans="2:65" s="1" customFormat="1" ht="24.15" customHeight="1">
      <c r="B329" s="31"/>
      <c r="C329" s="128" t="s">
        <v>438</v>
      </c>
      <c r="D329" s="128" t="s">
        <v>147</v>
      </c>
      <c r="E329" s="129" t="s">
        <v>439</v>
      </c>
      <c r="F329" s="130" t="s">
        <v>440</v>
      </c>
      <c r="G329" s="131" t="s">
        <v>155</v>
      </c>
      <c r="H329" s="132">
        <v>103.58199999999999</v>
      </c>
      <c r="I329" s="133"/>
      <c r="J329" s="134">
        <f>ROUND(I329*H329,2)</f>
        <v>0</v>
      </c>
      <c r="K329" s="135"/>
      <c r="L329" s="31"/>
      <c r="M329" s="136" t="s">
        <v>1</v>
      </c>
      <c r="N329" s="137" t="s">
        <v>41</v>
      </c>
      <c r="P329" s="138">
        <f>O329*H329</f>
        <v>0</v>
      </c>
      <c r="Q329" s="138">
        <v>1.42E-3</v>
      </c>
      <c r="R329" s="138">
        <f>Q329*H329</f>
        <v>0.14708643999999998</v>
      </c>
      <c r="S329" s="138">
        <v>0</v>
      </c>
      <c r="T329" s="139">
        <f>S329*H329</f>
        <v>0</v>
      </c>
      <c r="AR329" s="140" t="s">
        <v>151</v>
      </c>
      <c r="AT329" s="140" t="s">
        <v>147</v>
      </c>
      <c r="AU329" s="140" t="s">
        <v>85</v>
      </c>
      <c r="AY329" s="16" t="s">
        <v>145</v>
      </c>
      <c r="BE329" s="141">
        <f>IF(N329="základní",J329,0)</f>
        <v>0</v>
      </c>
      <c r="BF329" s="141">
        <f>IF(N329="snížená",J329,0)</f>
        <v>0</v>
      </c>
      <c r="BG329" s="141">
        <f>IF(N329="zákl. přenesená",J329,0)</f>
        <v>0</v>
      </c>
      <c r="BH329" s="141">
        <f>IF(N329="sníž. přenesená",J329,0)</f>
        <v>0</v>
      </c>
      <c r="BI329" s="141">
        <f>IF(N329="nulová",J329,0)</f>
        <v>0</v>
      </c>
      <c r="BJ329" s="16" t="s">
        <v>81</v>
      </c>
      <c r="BK329" s="141">
        <f>ROUND(I329*H329,2)</f>
        <v>0</v>
      </c>
      <c r="BL329" s="16" t="s">
        <v>151</v>
      </c>
      <c r="BM329" s="140" t="s">
        <v>441</v>
      </c>
    </row>
    <row r="330" spans="2:65" s="12" customFormat="1">
      <c r="B330" s="142"/>
      <c r="D330" s="143" t="s">
        <v>157</v>
      </c>
      <c r="E330" s="144" t="s">
        <v>1</v>
      </c>
      <c r="F330" s="145" t="s">
        <v>442</v>
      </c>
      <c r="H330" s="146">
        <v>103.58199999999999</v>
      </c>
      <c r="I330" s="147"/>
      <c r="L330" s="142"/>
      <c r="M330" s="148"/>
      <c r="T330" s="149"/>
      <c r="AT330" s="144" t="s">
        <v>157</v>
      </c>
      <c r="AU330" s="144" t="s">
        <v>85</v>
      </c>
      <c r="AV330" s="12" t="s">
        <v>85</v>
      </c>
      <c r="AW330" s="12" t="s">
        <v>32</v>
      </c>
      <c r="AX330" s="12" t="s">
        <v>81</v>
      </c>
      <c r="AY330" s="144" t="s">
        <v>145</v>
      </c>
    </row>
    <row r="331" spans="2:65" s="1" customFormat="1" ht="24.15" customHeight="1">
      <c r="B331" s="31"/>
      <c r="C331" s="128" t="s">
        <v>443</v>
      </c>
      <c r="D331" s="128" t="s">
        <v>147</v>
      </c>
      <c r="E331" s="129" t="s">
        <v>444</v>
      </c>
      <c r="F331" s="130" t="s">
        <v>445</v>
      </c>
      <c r="G331" s="131" t="s">
        <v>155</v>
      </c>
      <c r="H331" s="132">
        <v>103.58199999999999</v>
      </c>
      <c r="I331" s="133"/>
      <c r="J331" s="134">
        <f>ROUND(I331*H331,2)</f>
        <v>0</v>
      </c>
      <c r="K331" s="135"/>
      <c r="L331" s="31"/>
      <c r="M331" s="136" t="s">
        <v>1</v>
      </c>
      <c r="N331" s="137" t="s">
        <v>41</v>
      </c>
      <c r="P331" s="138">
        <f>O331*H331</f>
        <v>0</v>
      </c>
      <c r="Q331" s="138">
        <v>0</v>
      </c>
      <c r="R331" s="138">
        <f>Q331*H331</f>
        <v>0</v>
      </c>
      <c r="S331" s="138">
        <v>0</v>
      </c>
      <c r="T331" s="139">
        <f>S331*H331</f>
        <v>0</v>
      </c>
      <c r="AR331" s="140" t="s">
        <v>151</v>
      </c>
      <c r="AT331" s="140" t="s">
        <v>147</v>
      </c>
      <c r="AU331" s="140" t="s">
        <v>85</v>
      </c>
      <c r="AY331" s="16" t="s">
        <v>145</v>
      </c>
      <c r="BE331" s="141">
        <f>IF(N331="základní",J331,0)</f>
        <v>0</v>
      </c>
      <c r="BF331" s="141">
        <f>IF(N331="snížená",J331,0)</f>
        <v>0</v>
      </c>
      <c r="BG331" s="141">
        <f>IF(N331="zákl. přenesená",J331,0)</f>
        <v>0</v>
      </c>
      <c r="BH331" s="141">
        <f>IF(N331="sníž. přenesená",J331,0)</f>
        <v>0</v>
      </c>
      <c r="BI331" s="141">
        <f>IF(N331="nulová",J331,0)</f>
        <v>0</v>
      </c>
      <c r="BJ331" s="16" t="s">
        <v>81</v>
      </c>
      <c r="BK331" s="141">
        <f>ROUND(I331*H331,2)</f>
        <v>0</v>
      </c>
      <c r="BL331" s="16" t="s">
        <v>151</v>
      </c>
      <c r="BM331" s="140" t="s">
        <v>446</v>
      </c>
    </row>
    <row r="332" spans="2:65" s="1" customFormat="1" ht="24.15" customHeight="1">
      <c r="B332" s="31"/>
      <c r="C332" s="128" t="s">
        <v>447</v>
      </c>
      <c r="D332" s="128" t="s">
        <v>147</v>
      </c>
      <c r="E332" s="129" t="s">
        <v>448</v>
      </c>
      <c r="F332" s="130" t="s">
        <v>449</v>
      </c>
      <c r="G332" s="131" t="s">
        <v>186</v>
      </c>
      <c r="H332" s="132">
        <v>1.865</v>
      </c>
      <c r="I332" s="133"/>
      <c r="J332" s="134">
        <f>ROUND(I332*H332,2)</f>
        <v>0</v>
      </c>
      <c r="K332" s="135"/>
      <c r="L332" s="31"/>
      <c r="M332" s="136" t="s">
        <v>1</v>
      </c>
      <c r="N332" s="137" t="s">
        <v>41</v>
      </c>
      <c r="P332" s="138">
        <f>O332*H332</f>
        <v>0</v>
      </c>
      <c r="Q332" s="138">
        <v>1.0508900000000001</v>
      </c>
      <c r="R332" s="138">
        <f>Q332*H332</f>
        <v>1.9599098500000003</v>
      </c>
      <c r="S332" s="138">
        <v>0</v>
      </c>
      <c r="T332" s="139">
        <f>S332*H332</f>
        <v>0</v>
      </c>
      <c r="AR332" s="140" t="s">
        <v>151</v>
      </c>
      <c r="AT332" s="140" t="s">
        <v>147</v>
      </c>
      <c r="AU332" s="140" t="s">
        <v>85</v>
      </c>
      <c r="AY332" s="16" t="s">
        <v>145</v>
      </c>
      <c r="BE332" s="141">
        <f>IF(N332="základní",J332,0)</f>
        <v>0</v>
      </c>
      <c r="BF332" s="141">
        <f>IF(N332="snížená",J332,0)</f>
        <v>0</v>
      </c>
      <c r="BG332" s="141">
        <f>IF(N332="zákl. přenesená",J332,0)</f>
        <v>0</v>
      </c>
      <c r="BH332" s="141">
        <f>IF(N332="sníž. přenesená",J332,0)</f>
        <v>0</v>
      </c>
      <c r="BI332" s="141">
        <f>IF(N332="nulová",J332,0)</f>
        <v>0</v>
      </c>
      <c r="BJ332" s="16" t="s">
        <v>81</v>
      </c>
      <c r="BK332" s="141">
        <f>ROUND(I332*H332,2)</f>
        <v>0</v>
      </c>
      <c r="BL332" s="16" t="s">
        <v>151</v>
      </c>
      <c r="BM332" s="140" t="s">
        <v>450</v>
      </c>
    </row>
    <row r="333" spans="2:65" s="12" customFormat="1">
      <c r="B333" s="142"/>
      <c r="D333" s="143" t="s">
        <v>157</v>
      </c>
      <c r="E333" s="144" t="s">
        <v>1</v>
      </c>
      <c r="F333" s="145" t="s">
        <v>451</v>
      </c>
      <c r="H333" s="146">
        <v>1.865</v>
      </c>
      <c r="I333" s="147"/>
      <c r="L333" s="142"/>
      <c r="M333" s="148"/>
      <c r="T333" s="149"/>
      <c r="AT333" s="144" t="s">
        <v>157</v>
      </c>
      <c r="AU333" s="144" t="s">
        <v>85</v>
      </c>
      <c r="AV333" s="12" t="s">
        <v>85</v>
      </c>
      <c r="AW333" s="12" t="s">
        <v>32</v>
      </c>
      <c r="AX333" s="12" t="s">
        <v>81</v>
      </c>
      <c r="AY333" s="144" t="s">
        <v>145</v>
      </c>
    </row>
    <row r="334" spans="2:65" s="11" customFormat="1" ht="22.8" customHeight="1">
      <c r="B334" s="116"/>
      <c r="D334" s="117" t="s">
        <v>75</v>
      </c>
      <c r="E334" s="126" t="s">
        <v>151</v>
      </c>
      <c r="F334" s="126" t="s">
        <v>452</v>
      </c>
      <c r="I334" s="119"/>
      <c r="J334" s="127">
        <f>BK334</f>
        <v>0</v>
      </c>
      <c r="L334" s="116"/>
      <c r="M334" s="121"/>
      <c r="P334" s="122">
        <f>SUM(P335:P459)</f>
        <v>0</v>
      </c>
      <c r="R334" s="122">
        <f>SUM(R335:R459)</f>
        <v>470.03723548999994</v>
      </c>
      <c r="T334" s="123">
        <f>SUM(T335:T459)</f>
        <v>0</v>
      </c>
      <c r="AR334" s="117" t="s">
        <v>81</v>
      </c>
      <c r="AT334" s="124" t="s">
        <v>75</v>
      </c>
      <c r="AU334" s="124" t="s">
        <v>81</v>
      </c>
      <c r="AY334" s="117" t="s">
        <v>145</v>
      </c>
      <c r="BK334" s="125">
        <f>SUM(BK335:BK459)</f>
        <v>0</v>
      </c>
    </row>
    <row r="335" spans="2:65" s="1" customFormat="1" ht="16.5" customHeight="1">
      <c r="B335" s="31"/>
      <c r="C335" s="128" t="s">
        <v>453</v>
      </c>
      <c r="D335" s="128" t="s">
        <v>147</v>
      </c>
      <c r="E335" s="129" t="s">
        <v>454</v>
      </c>
      <c r="F335" s="130" t="s">
        <v>455</v>
      </c>
      <c r="G335" s="131" t="s">
        <v>164</v>
      </c>
      <c r="H335" s="132">
        <v>146.233</v>
      </c>
      <c r="I335" s="133"/>
      <c r="J335" s="134">
        <f>ROUND(I335*H335,2)</f>
        <v>0</v>
      </c>
      <c r="K335" s="135"/>
      <c r="L335" s="31"/>
      <c r="M335" s="136" t="s">
        <v>1</v>
      </c>
      <c r="N335" s="137" t="s">
        <v>41</v>
      </c>
      <c r="P335" s="138">
        <f>O335*H335</f>
        <v>0</v>
      </c>
      <c r="Q335" s="138">
        <v>2.5020099999999998</v>
      </c>
      <c r="R335" s="138">
        <f>Q335*H335</f>
        <v>365.87642833000001</v>
      </c>
      <c r="S335" s="138">
        <v>0</v>
      </c>
      <c r="T335" s="139">
        <f>S335*H335</f>
        <v>0</v>
      </c>
      <c r="AR335" s="140" t="s">
        <v>151</v>
      </c>
      <c r="AT335" s="140" t="s">
        <v>147</v>
      </c>
      <c r="AU335" s="140" t="s">
        <v>85</v>
      </c>
      <c r="AY335" s="16" t="s">
        <v>145</v>
      </c>
      <c r="BE335" s="141">
        <f>IF(N335="základní",J335,0)</f>
        <v>0</v>
      </c>
      <c r="BF335" s="141">
        <f>IF(N335="snížená",J335,0)</f>
        <v>0</v>
      </c>
      <c r="BG335" s="141">
        <f>IF(N335="zákl. přenesená",J335,0)</f>
        <v>0</v>
      </c>
      <c r="BH335" s="141">
        <f>IF(N335="sníž. přenesená",J335,0)</f>
        <v>0</v>
      </c>
      <c r="BI335" s="141">
        <f>IF(N335="nulová",J335,0)</f>
        <v>0</v>
      </c>
      <c r="BJ335" s="16" t="s">
        <v>81</v>
      </c>
      <c r="BK335" s="141">
        <f>ROUND(I335*H335,2)</f>
        <v>0</v>
      </c>
      <c r="BL335" s="16" t="s">
        <v>151</v>
      </c>
      <c r="BM335" s="140" t="s">
        <v>456</v>
      </c>
    </row>
    <row r="336" spans="2:65" s="12" customFormat="1" ht="20.399999999999999">
      <c r="B336" s="142"/>
      <c r="D336" s="143" t="s">
        <v>157</v>
      </c>
      <c r="E336" s="144" t="s">
        <v>1</v>
      </c>
      <c r="F336" s="145" t="s">
        <v>457</v>
      </c>
      <c r="H336" s="146">
        <v>73.024000000000001</v>
      </c>
      <c r="I336" s="147"/>
      <c r="L336" s="142"/>
      <c r="M336" s="148"/>
      <c r="T336" s="149"/>
      <c r="AT336" s="144" t="s">
        <v>157</v>
      </c>
      <c r="AU336" s="144" t="s">
        <v>85</v>
      </c>
      <c r="AV336" s="12" t="s">
        <v>85</v>
      </c>
      <c r="AW336" s="12" t="s">
        <v>32</v>
      </c>
      <c r="AX336" s="12" t="s">
        <v>76</v>
      </c>
      <c r="AY336" s="144" t="s">
        <v>145</v>
      </c>
    </row>
    <row r="337" spans="2:65" s="12" customFormat="1">
      <c r="B337" s="142"/>
      <c r="D337" s="143" t="s">
        <v>157</v>
      </c>
      <c r="E337" s="144" t="s">
        <v>1</v>
      </c>
      <c r="F337" s="145" t="s">
        <v>458</v>
      </c>
      <c r="H337" s="146">
        <v>-0.219</v>
      </c>
      <c r="I337" s="147"/>
      <c r="L337" s="142"/>
      <c r="M337" s="148"/>
      <c r="T337" s="149"/>
      <c r="AT337" s="144" t="s">
        <v>157</v>
      </c>
      <c r="AU337" s="144" t="s">
        <v>85</v>
      </c>
      <c r="AV337" s="12" t="s">
        <v>85</v>
      </c>
      <c r="AW337" s="12" t="s">
        <v>32</v>
      </c>
      <c r="AX337" s="12" t="s">
        <v>76</v>
      </c>
      <c r="AY337" s="144" t="s">
        <v>145</v>
      </c>
    </row>
    <row r="338" spans="2:65" s="12" customFormat="1">
      <c r="B338" s="142"/>
      <c r="D338" s="143" t="s">
        <v>157</v>
      </c>
      <c r="E338" s="144" t="s">
        <v>1</v>
      </c>
      <c r="F338" s="145" t="s">
        <v>459</v>
      </c>
      <c r="H338" s="146">
        <v>2.94</v>
      </c>
      <c r="I338" s="147"/>
      <c r="L338" s="142"/>
      <c r="M338" s="148"/>
      <c r="T338" s="149"/>
      <c r="AT338" s="144" t="s">
        <v>157</v>
      </c>
      <c r="AU338" s="144" t="s">
        <v>85</v>
      </c>
      <c r="AV338" s="12" t="s">
        <v>85</v>
      </c>
      <c r="AW338" s="12" t="s">
        <v>32</v>
      </c>
      <c r="AX338" s="12" t="s">
        <v>76</v>
      </c>
      <c r="AY338" s="144" t="s">
        <v>145</v>
      </c>
    </row>
    <row r="339" spans="2:65" s="12" customFormat="1">
      <c r="B339" s="142"/>
      <c r="D339" s="143" t="s">
        <v>157</v>
      </c>
      <c r="E339" s="144" t="s">
        <v>1</v>
      </c>
      <c r="F339" s="145" t="s">
        <v>460</v>
      </c>
      <c r="H339" s="146">
        <v>70.488</v>
      </c>
      <c r="I339" s="147"/>
      <c r="L339" s="142"/>
      <c r="M339" s="148"/>
      <c r="T339" s="149"/>
      <c r="AT339" s="144" t="s">
        <v>157</v>
      </c>
      <c r="AU339" s="144" t="s">
        <v>85</v>
      </c>
      <c r="AV339" s="12" t="s">
        <v>85</v>
      </c>
      <c r="AW339" s="12" t="s">
        <v>32</v>
      </c>
      <c r="AX339" s="12" t="s">
        <v>76</v>
      </c>
      <c r="AY339" s="144" t="s">
        <v>145</v>
      </c>
    </row>
    <row r="340" spans="2:65" s="13" customFormat="1">
      <c r="B340" s="150"/>
      <c r="D340" s="143" t="s">
        <v>157</v>
      </c>
      <c r="E340" s="151" t="s">
        <v>1</v>
      </c>
      <c r="F340" s="152" t="s">
        <v>160</v>
      </c>
      <c r="H340" s="153">
        <v>146.233</v>
      </c>
      <c r="I340" s="154"/>
      <c r="L340" s="150"/>
      <c r="M340" s="155"/>
      <c r="T340" s="156"/>
      <c r="AT340" s="151" t="s">
        <v>157</v>
      </c>
      <c r="AU340" s="151" t="s">
        <v>85</v>
      </c>
      <c r="AV340" s="13" t="s">
        <v>151</v>
      </c>
      <c r="AW340" s="13" t="s">
        <v>32</v>
      </c>
      <c r="AX340" s="13" t="s">
        <v>81</v>
      </c>
      <c r="AY340" s="151" t="s">
        <v>145</v>
      </c>
    </row>
    <row r="341" spans="2:65" s="1" customFormat="1" ht="24.15" customHeight="1">
      <c r="B341" s="31"/>
      <c r="C341" s="128" t="s">
        <v>461</v>
      </c>
      <c r="D341" s="128" t="s">
        <v>147</v>
      </c>
      <c r="E341" s="129" t="s">
        <v>462</v>
      </c>
      <c r="F341" s="130" t="s">
        <v>463</v>
      </c>
      <c r="G341" s="131" t="s">
        <v>155</v>
      </c>
      <c r="H341" s="132">
        <v>697.61</v>
      </c>
      <c r="I341" s="133"/>
      <c r="J341" s="134">
        <f>ROUND(I341*H341,2)</f>
        <v>0</v>
      </c>
      <c r="K341" s="135"/>
      <c r="L341" s="31"/>
      <c r="M341" s="136" t="s">
        <v>1</v>
      </c>
      <c r="N341" s="137" t="s">
        <v>41</v>
      </c>
      <c r="P341" s="138">
        <f>O341*H341</f>
        <v>0</v>
      </c>
      <c r="Q341" s="138">
        <v>5.3299999999999997E-3</v>
      </c>
      <c r="R341" s="138">
        <f>Q341*H341</f>
        <v>3.7182613</v>
      </c>
      <c r="S341" s="138">
        <v>0</v>
      </c>
      <c r="T341" s="139">
        <f>S341*H341</f>
        <v>0</v>
      </c>
      <c r="AR341" s="140" t="s">
        <v>151</v>
      </c>
      <c r="AT341" s="140" t="s">
        <v>147</v>
      </c>
      <c r="AU341" s="140" t="s">
        <v>85</v>
      </c>
      <c r="AY341" s="16" t="s">
        <v>145</v>
      </c>
      <c r="BE341" s="141">
        <f>IF(N341="základní",J341,0)</f>
        <v>0</v>
      </c>
      <c r="BF341" s="141">
        <f>IF(N341="snížená",J341,0)</f>
        <v>0</v>
      </c>
      <c r="BG341" s="141">
        <f>IF(N341="zákl. přenesená",J341,0)</f>
        <v>0</v>
      </c>
      <c r="BH341" s="141">
        <f>IF(N341="sníž. přenesená",J341,0)</f>
        <v>0</v>
      </c>
      <c r="BI341" s="141">
        <f>IF(N341="nulová",J341,0)</f>
        <v>0</v>
      </c>
      <c r="BJ341" s="16" t="s">
        <v>81</v>
      </c>
      <c r="BK341" s="141">
        <f>ROUND(I341*H341,2)</f>
        <v>0</v>
      </c>
      <c r="BL341" s="16" t="s">
        <v>151</v>
      </c>
      <c r="BM341" s="140" t="s">
        <v>464</v>
      </c>
    </row>
    <row r="342" spans="2:65" s="12" customFormat="1" ht="20.399999999999999">
      <c r="B342" s="142"/>
      <c r="D342" s="143" t="s">
        <v>157</v>
      </c>
      <c r="E342" s="144" t="s">
        <v>1</v>
      </c>
      <c r="F342" s="145" t="s">
        <v>465</v>
      </c>
      <c r="H342" s="146">
        <v>338.4</v>
      </c>
      <c r="I342" s="147"/>
      <c r="L342" s="142"/>
      <c r="M342" s="148"/>
      <c r="T342" s="149"/>
      <c r="AT342" s="144" t="s">
        <v>157</v>
      </c>
      <c r="AU342" s="144" t="s">
        <v>85</v>
      </c>
      <c r="AV342" s="12" t="s">
        <v>85</v>
      </c>
      <c r="AW342" s="12" t="s">
        <v>32</v>
      </c>
      <c r="AX342" s="12" t="s">
        <v>76</v>
      </c>
      <c r="AY342" s="144" t="s">
        <v>145</v>
      </c>
    </row>
    <row r="343" spans="2:65" s="12" customFormat="1">
      <c r="B343" s="142"/>
      <c r="D343" s="143" t="s">
        <v>157</v>
      </c>
      <c r="E343" s="144" t="s">
        <v>1</v>
      </c>
      <c r="F343" s="145" t="s">
        <v>466</v>
      </c>
      <c r="H343" s="146">
        <v>1.34</v>
      </c>
      <c r="I343" s="147"/>
      <c r="L343" s="142"/>
      <c r="M343" s="148"/>
      <c r="T343" s="149"/>
      <c r="AT343" s="144" t="s">
        <v>157</v>
      </c>
      <c r="AU343" s="144" t="s">
        <v>85</v>
      </c>
      <c r="AV343" s="12" t="s">
        <v>85</v>
      </c>
      <c r="AW343" s="12" t="s">
        <v>32</v>
      </c>
      <c r="AX343" s="12" t="s">
        <v>76</v>
      </c>
      <c r="AY343" s="144" t="s">
        <v>145</v>
      </c>
    </row>
    <row r="344" spans="2:65" s="12" customFormat="1">
      <c r="B344" s="142"/>
      <c r="D344" s="143" t="s">
        <v>157</v>
      </c>
      <c r="E344" s="144" t="s">
        <v>1</v>
      </c>
      <c r="F344" s="145" t="s">
        <v>467</v>
      </c>
      <c r="H344" s="146">
        <v>14.7</v>
      </c>
      <c r="I344" s="147"/>
      <c r="L344" s="142"/>
      <c r="M344" s="148"/>
      <c r="T344" s="149"/>
      <c r="AT344" s="144" t="s">
        <v>157</v>
      </c>
      <c r="AU344" s="144" t="s">
        <v>85</v>
      </c>
      <c r="AV344" s="12" t="s">
        <v>85</v>
      </c>
      <c r="AW344" s="12" t="s">
        <v>32</v>
      </c>
      <c r="AX344" s="12" t="s">
        <v>76</v>
      </c>
      <c r="AY344" s="144" t="s">
        <v>145</v>
      </c>
    </row>
    <row r="345" spans="2:65" s="12" customFormat="1">
      <c r="B345" s="142"/>
      <c r="D345" s="143" t="s">
        <v>157</v>
      </c>
      <c r="E345" s="144" t="s">
        <v>1</v>
      </c>
      <c r="F345" s="145" t="s">
        <v>468</v>
      </c>
      <c r="H345" s="146">
        <v>343.17</v>
      </c>
      <c r="I345" s="147"/>
      <c r="L345" s="142"/>
      <c r="M345" s="148"/>
      <c r="T345" s="149"/>
      <c r="AT345" s="144" t="s">
        <v>157</v>
      </c>
      <c r="AU345" s="144" t="s">
        <v>85</v>
      </c>
      <c r="AV345" s="12" t="s">
        <v>85</v>
      </c>
      <c r="AW345" s="12" t="s">
        <v>32</v>
      </c>
      <c r="AX345" s="12" t="s">
        <v>76</v>
      </c>
      <c r="AY345" s="144" t="s">
        <v>145</v>
      </c>
    </row>
    <row r="346" spans="2:65" s="13" customFormat="1">
      <c r="B346" s="150"/>
      <c r="D346" s="143" t="s">
        <v>157</v>
      </c>
      <c r="E346" s="151" t="s">
        <v>1</v>
      </c>
      <c r="F346" s="152" t="s">
        <v>160</v>
      </c>
      <c r="H346" s="153">
        <v>697.61</v>
      </c>
      <c r="I346" s="154"/>
      <c r="L346" s="150"/>
      <c r="M346" s="155"/>
      <c r="T346" s="156"/>
      <c r="AT346" s="151" t="s">
        <v>157</v>
      </c>
      <c r="AU346" s="151" t="s">
        <v>85</v>
      </c>
      <c r="AV346" s="13" t="s">
        <v>151</v>
      </c>
      <c r="AW346" s="13" t="s">
        <v>32</v>
      </c>
      <c r="AX346" s="13" t="s">
        <v>81</v>
      </c>
      <c r="AY346" s="151" t="s">
        <v>145</v>
      </c>
    </row>
    <row r="347" spans="2:65" s="1" customFormat="1" ht="24.15" customHeight="1">
      <c r="B347" s="31"/>
      <c r="C347" s="128" t="s">
        <v>469</v>
      </c>
      <c r="D347" s="128" t="s">
        <v>147</v>
      </c>
      <c r="E347" s="129" t="s">
        <v>470</v>
      </c>
      <c r="F347" s="130" t="s">
        <v>471</v>
      </c>
      <c r="G347" s="131" t="s">
        <v>155</v>
      </c>
      <c r="H347" s="132">
        <v>697.61</v>
      </c>
      <c r="I347" s="133"/>
      <c r="J347" s="134">
        <f>ROUND(I347*H347,2)</f>
        <v>0</v>
      </c>
      <c r="K347" s="135"/>
      <c r="L347" s="31"/>
      <c r="M347" s="136" t="s">
        <v>1</v>
      </c>
      <c r="N347" s="137" t="s">
        <v>41</v>
      </c>
      <c r="P347" s="138">
        <f>O347*H347</f>
        <v>0</v>
      </c>
      <c r="Q347" s="138">
        <v>0</v>
      </c>
      <c r="R347" s="138">
        <f>Q347*H347</f>
        <v>0</v>
      </c>
      <c r="S347" s="138">
        <v>0</v>
      </c>
      <c r="T347" s="139">
        <f>S347*H347</f>
        <v>0</v>
      </c>
      <c r="AR347" s="140" t="s">
        <v>151</v>
      </c>
      <c r="AT347" s="140" t="s">
        <v>147</v>
      </c>
      <c r="AU347" s="140" t="s">
        <v>85</v>
      </c>
      <c r="AY347" s="16" t="s">
        <v>145</v>
      </c>
      <c r="BE347" s="141">
        <f>IF(N347="základní",J347,0)</f>
        <v>0</v>
      </c>
      <c r="BF347" s="141">
        <f>IF(N347="snížená",J347,0)</f>
        <v>0</v>
      </c>
      <c r="BG347" s="141">
        <f>IF(N347="zákl. přenesená",J347,0)</f>
        <v>0</v>
      </c>
      <c r="BH347" s="141">
        <f>IF(N347="sníž. přenesená",J347,0)</f>
        <v>0</v>
      </c>
      <c r="BI347" s="141">
        <f>IF(N347="nulová",J347,0)</f>
        <v>0</v>
      </c>
      <c r="BJ347" s="16" t="s">
        <v>81</v>
      </c>
      <c r="BK347" s="141">
        <f>ROUND(I347*H347,2)</f>
        <v>0</v>
      </c>
      <c r="BL347" s="16" t="s">
        <v>151</v>
      </c>
      <c r="BM347" s="140" t="s">
        <v>472</v>
      </c>
    </row>
    <row r="348" spans="2:65" s="1" customFormat="1" ht="24.15" customHeight="1">
      <c r="B348" s="31"/>
      <c r="C348" s="128" t="s">
        <v>473</v>
      </c>
      <c r="D348" s="128" t="s">
        <v>147</v>
      </c>
      <c r="E348" s="129" t="s">
        <v>474</v>
      </c>
      <c r="F348" s="130" t="s">
        <v>475</v>
      </c>
      <c r="G348" s="131" t="s">
        <v>155</v>
      </c>
      <c r="H348" s="132">
        <v>640.79999999999995</v>
      </c>
      <c r="I348" s="133"/>
      <c r="J348" s="134">
        <f>ROUND(I348*H348,2)</f>
        <v>0</v>
      </c>
      <c r="K348" s="135"/>
      <c r="L348" s="31"/>
      <c r="M348" s="136" t="s">
        <v>1</v>
      </c>
      <c r="N348" s="137" t="s">
        <v>41</v>
      </c>
      <c r="P348" s="138">
        <f>O348*H348</f>
        <v>0</v>
      </c>
      <c r="Q348" s="138">
        <v>8.8000000000000003E-4</v>
      </c>
      <c r="R348" s="138">
        <f>Q348*H348</f>
        <v>0.56390399999999996</v>
      </c>
      <c r="S348" s="138">
        <v>0</v>
      </c>
      <c r="T348" s="139">
        <f>S348*H348</f>
        <v>0</v>
      </c>
      <c r="AR348" s="140" t="s">
        <v>151</v>
      </c>
      <c r="AT348" s="140" t="s">
        <v>147</v>
      </c>
      <c r="AU348" s="140" t="s">
        <v>85</v>
      </c>
      <c r="AY348" s="16" t="s">
        <v>145</v>
      </c>
      <c r="BE348" s="141">
        <f>IF(N348="základní",J348,0)</f>
        <v>0</v>
      </c>
      <c r="BF348" s="141">
        <f>IF(N348="snížená",J348,0)</f>
        <v>0</v>
      </c>
      <c r="BG348" s="141">
        <f>IF(N348="zákl. přenesená",J348,0)</f>
        <v>0</v>
      </c>
      <c r="BH348" s="141">
        <f>IF(N348="sníž. přenesená",J348,0)</f>
        <v>0</v>
      </c>
      <c r="BI348" s="141">
        <f>IF(N348="nulová",J348,0)</f>
        <v>0</v>
      </c>
      <c r="BJ348" s="16" t="s">
        <v>81</v>
      </c>
      <c r="BK348" s="141">
        <f>ROUND(I348*H348,2)</f>
        <v>0</v>
      </c>
      <c r="BL348" s="16" t="s">
        <v>151</v>
      </c>
      <c r="BM348" s="140" t="s">
        <v>476</v>
      </c>
    </row>
    <row r="349" spans="2:65" s="12" customFormat="1">
      <c r="B349" s="142"/>
      <c r="D349" s="143" t="s">
        <v>157</v>
      </c>
      <c r="E349" s="144" t="s">
        <v>1</v>
      </c>
      <c r="F349" s="145" t="s">
        <v>477</v>
      </c>
      <c r="H349" s="146">
        <v>320.39999999999998</v>
      </c>
      <c r="I349" s="147"/>
      <c r="L349" s="142"/>
      <c r="M349" s="148"/>
      <c r="T349" s="149"/>
      <c r="AT349" s="144" t="s">
        <v>157</v>
      </c>
      <c r="AU349" s="144" t="s">
        <v>85</v>
      </c>
      <c r="AV349" s="12" t="s">
        <v>85</v>
      </c>
      <c r="AW349" s="12" t="s">
        <v>32</v>
      </c>
      <c r="AX349" s="12" t="s">
        <v>76</v>
      </c>
      <c r="AY349" s="144" t="s">
        <v>145</v>
      </c>
    </row>
    <row r="350" spans="2:65" s="12" customFormat="1">
      <c r="B350" s="142"/>
      <c r="D350" s="143" t="s">
        <v>157</v>
      </c>
      <c r="E350" s="144" t="s">
        <v>1</v>
      </c>
      <c r="F350" s="145" t="s">
        <v>478</v>
      </c>
      <c r="H350" s="146">
        <v>320.39999999999998</v>
      </c>
      <c r="I350" s="147"/>
      <c r="L350" s="142"/>
      <c r="M350" s="148"/>
      <c r="T350" s="149"/>
      <c r="AT350" s="144" t="s">
        <v>157</v>
      </c>
      <c r="AU350" s="144" t="s">
        <v>85</v>
      </c>
      <c r="AV350" s="12" t="s">
        <v>85</v>
      </c>
      <c r="AW350" s="12" t="s">
        <v>32</v>
      </c>
      <c r="AX350" s="12" t="s">
        <v>76</v>
      </c>
      <c r="AY350" s="144" t="s">
        <v>145</v>
      </c>
    </row>
    <row r="351" spans="2:65" s="13" customFormat="1">
      <c r="B351" s="150"/>
      <c r="D351" s="143" t="s">
        <v>157</v>
      </c>
      <c r="E351" s="151" t="s">
        <v>1</v>
      </c>
      <c r="F351" s="152" t="s">
        <v>160</v>
      </c>
      <c r="H351" s="153">
        <v>640.79999999999995</v>
      </c>
      <c r="I351" s="154"/>
      <c r="L351" s="150"/>
      <c r="M351" s="155"/>
      <c r="T351" s="156"/>
      <c r="AT351" s="151" t="s">
        <v>157</v>
      </c>
      <c r="AU351" s="151" t="s">
        <v>85</v>
      </c>
      <c r="AV351" s="13" t="s">
        <v>151</v>
      </c>
      <c r="AW351" s="13" t="s">
        <v>32</v>
      </c>
      <c r="AX351" s="13" t="s">
        <v>81</v>
      </c>
      <c r="AY351" s="151" t="s">
        <v>145</v>
      </c>
    </row>
    <row r="352" spans="2:65" s="1" customFormat="1" ht="24.15" customHeight="1">
      <c r="B352" s="31"/>
      <c r="C352" s="128" t="s">
        <v>479</v>
      </c>
      <c r="D352" s="128" t="s">
        <v>147</v>
      </c>
      <c r="E352" s="129" t="s">
        <v>480</v>
      </c>
      <c r="F352" s="130" t="s">
        <v>481</v>
      </c>
      <c r="G352" s="131" t="s">
        <v>155</v>
      </c>
      <c r="H352" s="132">
        <v>625.226</v>
      </c>
      <c r="I352" s="133"/>
      <c r="J352" s="134">
        <f>ROUND(I352*H352,2)</f>
        <v>0</v>
      </c>
      <c r="K352" s="135"/>
      <c r="L352" s="31"/>
      <c r="M352" s="136" t="s">
        <v>1</v>
      </c>
      <c r="N352" s="137" t="s">
        <v>41</v>
      </c>
      <c r="P352" s="138">
        <f>O352*H352</f>
        <v>0</v>
      </c>
      <c r="Q352" s="138">
        <v>0</v>
      </c>
      <c r="R352" s="138">
        <f>Q352*H352</f>
        <v>0</v>
      </c>
      <c r="S352" s="138">
        <v>0</v>
      </c>
      <c r="T352" s="139">
        <f>S352*H352</f>
        <v>0</v>
      </c>
      <c r="AR352" s="140" t="s">
        <v>151</v>
      </c>
      <c r="AT352" s="140" t="s">
        <v>147</v>
      </c>
      <c r="AU352" s="140" t="s">
        <v>85</v>
      </c>
      <c r="AY352" s="16" t="s">
        <v>145</v>
      </c>
      <c r="BE352" s="141">
        <f>IF(N352="základní",J352,0)</f>
        <v>0</v>
      </c>
      <c r="BF352" s="141">
        <f>IF(N352="snížená",J352,0)</f>
        <v>0</v>
      </c>
      <c r="BG352" s="141">
        <f>IF(N352="zákl. přenesená",J352,0)</f>
        <v>0</v>
      </c>
      <c r="BH352" s="141">
        <f>IF(N352="sníž. přenesená",J352,0)</f>
        <v>0</v>
      </c>
      <c r="BI352" s="141">
        <f>IF(N352="nulová",J352,0)</f>
        <v>0</v>
      </c>
      <c r="BJ352" s="16" t="s">
        <v>81</v>
      </c>
      <c r="BK352" s="141">
        <f>ROUND(I352*H352,2)</f>
        <v>0</v>
      </c>
      <c r="BL352" s="16" t="s">
        <v>151</v>
      </c>
      <c r="BM352" s="140" t="s">
        <v>482</v>
      </c>
    </row>
    <row r="353" spans="2:65" s="1" customFormat="1" ht="16.5" customHeight="1">
      <c r="B353" s="31"/>
      <c r="C353" s="128" t="s">
        <v>483</v>
      </c>
      <c r="D353" s="128" t="s">
        <v>147</v>
      </c>
      <c r="E353" s="129" t="s">
        <v>484</v>
      </c>
      <c r="F353" s="130" t="s">
        <v>485</v>
      </c>
      <c r="G353" s="131" t="s">
        <v>186</v>
      </c>
      <c r="H353" s="132">
        <v>23.565999999999999</v>
      </c>
      <c r="I353" s="133"/>
      <c r="J353" s="134">
        <f>ROUND(I353*H353,2)</f>
        <v>0</v>
      </c>
      <c r="K353" s="135"/>
      <c r="L353" s="31"/>
      <c r="M353" s="136" t="s">
        <v>1</v>
      </c>
      <c r="N353" s="137" t="s">
        <v>41</v>
      </c>
      <c r="P353" s="138">
        <f>O353*H353</f>
        <v>0</v>
      </c>
      <c r="Q353" s="138">
        <v>1.0551600000000001</v>
      </c>
      <c r="R353" s="138">
        <f>Q353*H353</f>
        <v>24.86590056</v>
      </c>
      <c r="S353" s="138">
        <v>0</v>
      </c>
      <c r="T353" s="139">
        <f>S353*H353</f>
        <v>0</v>
      </c>
      <c r="AR353" s="140" t="s">
        <v>151</v>
      </c>
      <c r="AT353" s="140" t="s">
        <v>147</v>
      </c>
      <c r="AU353" s="140" t="s">
        <v>85</v>
      </c>
      <c r="AY353" s="16" t="s">
        <v>145</v>
      </c>
      <c r="BE353" s="141">
        <f>IF(N353="základní",J353,0)</f>
        <v>0</v>
      </c>
      <c r="BF353" s="141">
        <f>IF(N353="snížená",J353,0)</f>
        <v>0</v>
      </c>
      <c r="BG353" s="141">
        <f>IF(N353="zákl. přenesená",J353,0)</f>
        <v>0</v>
      </c>
      <c r="BH353" s="141">
        <f>IF(N353="sníž. přenesená",J353,0)</f>
        <v>0</v>
      </c>
      <c r="BI353" s="141">
        <f>IF(N353="nulová",J353,0)</f>
        <v>0</v>
      </c>
      <c r="BJ353" s="16" t="s">
        <v>81</v>
      </c>
      <c r="BK353" s="141">
        <f>ROUND(I353*H353,2)</f>
        <v>0</v>
      </c>
      <c r="BL353" s="16" t="s">
        <v>151</v>
      </c>
      <c r="BM353" s="140" t="s">
        <v>486</v>
      </c>
    </row>
    <row r="354" spans="2:65" s="12" customFormat="1" ht="20.399999999999999">
      <c r="B354" s="142"/>
      <c r="D354" s="143" t="s">
        <v>157</v>
      </c>
      <c r="E354" s="144" t="s">
        <v>1</v>
      </c>
      <c r="F354" s="145" t="s">
        <v>487</v>
      </c>
      <c r="H354" s="146">
        <v>11.683999999999999</v>
      </c>
      <c r="I354" s="147"/>
      <c r="L354" s="142"/>
      <c r="M354" s="148"/>
      <c r="T354" s="149"/>
      <c r="AT354" s="144" t="s">
        <v>157</v>
      </c>
      <c r="AU354" s="144" t="s">
        <v>85</v>
      </c>
      <c r="AV354" s="12" t="s">
        <v>85</v>
      </c>
      <c r="AW354" s="12" t="s">
        <v>32</v>
      </c>
      <c r="AX354" s="12" t="s">
        <v>76</v>
      </c>
      <c r="AY354" s="144" t="s">
        <v>145</v>
      </c>
    </row>
    <row r="355" spans="2:65" s="12" customFormat="1">
      <c r="B355" s="142"/>
      <c r="D355" s="143" t="s">
        <v>157</v>
      </c>
      <c r="E355" s="144" t="s">
        <v>1</v>
      </c>
      <c r="F355" s="145" t="s">
        <v>458</v>
      </c>
      <c r="H355" s="146">
        <v>-0.219</v>
      </c>
      <c r="I355" s="147"/>
      <c r="L355" s="142"/>
      <c r="M355" s="148"/>
      <c r="T355" s="149"/>
      <c r="AT355" s="144" t="s">
        <v>157</v>
      </c>
      <c r="AU355" s="144" t="s">
        <v>85</v>
      </c>
      <c r="AV355" s="12" t="s">
        <v>85</v>
      </c>
      <c r="AW355" s="12" t="s">
        <v>32</v>
      </c>
      <c r="AX355" s="12" t="s">
        <v>76</v>
      </c>
      <c r="AY355" s="144" t="s">
        <v>145</v>
      </c>
    </row>
    <row r="356" spans="2:65" s="12" customFormat="1">
      <c r="B356" s="142"/>
      <c r="D356" s="143" t="s">
        <v>157</v>
      </c>
      <c r="E356" s="144" t="s">
        <v>1</v>
      </c>
      <c r="F356" s="145" t="s">
        <v>488</v>
      </c>
      <c r="H356" s="146">
        <v>0.47</v>
      </c>
      <c r="I356" s="147"/>
      <c r="L356" s="142"/>
      <c r="M356" s="148"/>
      <c r="T356" s="149"/>
      <c r="AT356" s="144" t="s">
        <v>157</v>
      </c>
      <c r="AU356" s="144" t="s">
        <v>85</v>
      </c>
      <c r="AV356" s="12" t="s">
        <v>85</v>
      </c>
      <c r="AW356" s="12" t="s">
        <v>32</v>
      </c>
      <c r="AX356" s="12" t="s">
        <v>76</v>
      </c>
      <c r="AY356" s="144" t="s">
        <v>145</v>
      </c>
    </row>
    <row r="357" spans="2:65" s="12" customFormat="1">
      <c r="B357" s="142"/>
      <c r="D357" s="143" t="s">
        <v>157</v>
      </c>
      <c r="E357" s="144" t="s">
        <v>1</v>
      </c>
      <c r="F357" s="145" t="s">
        <v>489</v>
      </c>
      <c r="H357" s="146">
        <v>11.631</v>
      </c>
      <c r="I357" s="147"/>
      <c r="L357" s="142"/>
      <c r="M357" s="148"/>
      <c r="T357" s="149"/>
      <c r="AT357" s="144" t="s">
        <v>157</v>
      </c>
      <c r="AU357" s="144" t="s">
        <v>85</v>
      </c>
      <c r="AV357" s="12" t="s">
        <v>85</v>
      </c>
      <c r="AW357" s="12" t="s">
        <v>32</v>
      </c>
      <c r="AX357" s="12" t="s">
        <v>76</v>
      </c>
      <c r="AY357" s="144" t="s">
        <v>145</v>
      </c>
    </row>
    <row r="358" spans="2:65" s="13" customFormat="1">
      <c r="B358" s="150"/>
      <c r="D358" s="143" t="s">
        <v>157</v>
      </c>
      <c r="E358" s="151" t="s">
        <v>1</v>
      </c>
      <c r="F358" s="152" t="s">
        <v>160</v>
      </c>
      <c r="H358" s="153">
        <v>23.565999999999999</v>
      </c>
      <c r="I358" s="154"/>
      <c r="L358" s="150"/>
      <c r="M358" s="155"/>
      <c r="T358" s="156"/>
      <c r="AT358" s="151" t="s">
        <v>157</v>
      </c>
      <c r="AU358" s="151" t="s">
        <v>85</v>
      </c>
      <c r="AV358" s="13" t="s">
        <v>151</v>
      </c>
      <c r="AW358" s="13" t="s">
        <v>32</v>
      </c>
      <c r="AX358" s="13" t="s">
        <v>81</v>
      </c>
      <c r="AY358" s="151" t="s">
        <v>145</v>
      </c>
    </row>
    <row r="359" spans="2:65" s="1" customFormat="1" ht="16.5" customHeight="1">
      <c r="B359" s="31"/>
      <c r="C359" s="128" t="s">
        <v>490</v>
      </c>
      <c r="D359" s="128" t="s">
        <v>147</v>
      </c>
      <c r="E359" s="129" t="s">
        <v>491</v>
      </c>
      <c r="F359" s="130" t="s">
        <v>492</v>
      </c>
      <c r="G359" s="131" t="s">
        <v>164</v>
      </c>
      <c r="H359" s="132">
        <v>16.012</v>
      </c>
      <c r="I359" s="133"/>
      <c r="J359" s="134">
        <f>ROUND(I359*H359,2)</f>
        <v>0</v>
      </c>
      <c r="K359" s="135"/>
      <c r="L359" s="31"/>
      <c r="M359" s="136" t="s">
        <v>1</v>
      </c>
      <c r="N359" s="137" t="s">
        <v>41</v>
      </c>
      <c r="P359" s="138">
        <f>O359*H359</f>
        <v>0</v>
      </c>
      <c r="Q359" s="138">
        <v>2.5019399999999998</v>
      </c>
      <c r="R359" s="138">
        <f>Q359*H359</f>
        <v>40.061063279999999</v>
      </c>
      <c r="S359" s="138">
        <v>0</v>
      </c>
      <c r="T359" s="139">
        <f>S359*H359</f>
        <v>0</v>
      </c>
      <c r="AR359" s="140" t="s">
        <v>151</v>
      </c>
      <c r="AT359" s="140" t="s">
        <v>147</v>
      </c>
      <c r="AU359" s="140" t="s">
        <v>85</v>
      </c>
      <c r="AY359" s="16" t="s">
        <v>145</v>
      </c>
      <c r="BE359" s="141">
        <f>IF(N359="základní",J359,0)</f>
        <v>0</v>
      </c>
      <c r="BF359" s="141">
        <f>IF(N359="snížená",J359,0)</f>
        <v>0</v>
      </c>
      <c r="BG359" s="141">
        <f>IF(N359="zákl. přenesená",J359,0)</f>
        <v>0</v>
      </c>
      <c r="BH359" s="141">
        <f>IF(N359="sníž. přenesená",J359,0)</f>
        <v>0</v>
      </c>
      <c r="BI359" s="141">
        <f>IF(N359="nulová",J359,0)</f>
        <v>0</v>
      </c>
      <c r="BJ359" s="16" t="s">
        <v>81</v>
      </c>
      <c r="BK359" s="141">
        <f>ROUND(I359*H359,2)</f>
        <v>0</v>
      </c>
      <c r="BL359" s="16" t="s">
        <v>151</v>
      </c>
      <c r="BM359" s="140" t="s">
        <v>493</v>
      </c>
    </row>
    <row r="360" spans="2:65" s="12" customFormat="1">
      <c r="B360" s="142"/>
      <c r="D360" s="143" t="s">
        <v>157</v>
      </c>
      <c r="E360" s="144" t="s">
        <v>1</v>
      </c>
      <c r="F360" s="145" t="s">
        <v>494</v>
      </c>
      <c r="H360" s="146">
        <v>0.17899999999999999</v>
      </c>
      <c r="I360" s="147"/>
      <c r="L360" s="142"/>
      <c r="M360" s="148"/>
      <c r="T360" s="149"/>
      <c r="AT360" s="144" t="s">
        <v>157</v>
      </c>
      <c r="AU360" s="144" t="s">
        <v>85</v>
      </c>
      <c r="AV360" s="12" t="s">
        <v>85</v>
      </c>
      <c r="AW360" s="12" t="s">
        <v>32</v>
      </c>
      <c r="AX360" s="12" t="s">
        <v>76</v>
      </c>
      <c r="AY360" s="144" t="s">
        <v>145</v>
      </c>
    </row>
    <row r="361" spans="2:65" s="12" customFormat="1">
      <c r="B361" s="142"/>
      <c r="D361" s="143" t="s">
        <v>157</v>
      </c>
      <c r="E361" s="144" t="s">
        <v>1</v>
      </c>
      <c r="F361" s="145" t="s">
        <v>495</v>
      </c>
      <c r="H361" s="146">
        <v>0.16200000000000001</v>
      </c>
      <c r="I361" s="147"/>
      <c r="L361" s="142"/>
      <c r="M361" s="148"/>
      <c r="T361" s="149"/>
      <c r="AT361" s="144" t="s">
        <v>157</v>
      </c>
      <c r="AU361" s="144" t="s">
        <v>85</v>
      </c>
      <c r="AV361" s="12" t="s">
        <v>85</v>
      </c>
      <c r="AW361" s="12" t="s">
        <v>32</v>
      </c>
      <c r="AX361" s="12" t="s">
        <v>76</v>
      </c>
      <c r="AY361" s="144" t="s">
        <v>145</v>
      </c>
    </row>
    <row r="362" spans="2:65" s="12" customFormat="1">
      <c r="B362" s="142"/>
      <c r="D362" s="143" t="s">
        <v>157</v>
      </c>
      <c r="E362" s="144" t="s">
        <v>1</v>
      </c>
      <c r="F362" s="145" t="s">
        <v>496</v>
      </c>
      <c r="H362" s="146">
        <v>3.294</v>
      </c>
      <c r="I362" s="147"/>
      <c r="L362" s="142"/>
      <c r="M362" s="148"/>
      <c r="T362" s="149"/>
      <c r="AT362" s="144" t="s">
        <v>157</v>
      </c>
      <c r="AU362" s="144" t="s">
        <v>85</v>
      </c>
      <c r="AV362" s="12" t="s">
        <v>85</v>
      </c>
      <c r="AW362" s="12" t="s">
        <v>32</v>
      </c>
      <c r="AX362" s="12" t="s">
        <v>76</v>
      </c>
      <c r="AY362" s="144" t="s">
        <v>145</v>
      </c>
    </row>
    <row r="363" spans="2:65" s="12" customFormat="1">
      <c r="B363" s="142"/>
      <c r="D363" s="143" t="s">
        <v>157</v>
      </c>
      <c r="E363" s="144" t="s">
        <v>1</v>
      </c>
      <c r="F363" s="145" t="s">
        <v>497</v>
      </c>
      <c r="H363" s="146">
        <v>0.37</v>
      </c>
      <c r="I363" s="147"/>
      <c r="L363" s="142"/>
      <c r="M363" s="148"/>
      <c r="T363" s="149"/>
      <c r="AT363" s="144" t="s">
        <v>157</v>
      </c>
      <c r="AU363" s="144" t="s">
        <v>85</v>
      </c>
      <c r="AV363" s="12" t="s">
        <v>85</v>
      </c>
      <c r="AW363" s="12" t="s">
        <v>32</v>
      </c>
      <c r="AX363" s="12" t="s">
        <v>76</v>
      </c>
      <c r="AY363" s="144" t="s">
        <v>145</v>
      </c>
    </row>
    <row r="364" spans="2:65" s="12" customFormat="1">
      <c r="B364" s="142"/>
      <c r="D364" s="143" t="s">
        <v>157</v>
      </c>
      <c r="E364" s="144" t="s">
        <v>1</v>
      </c>
      <c r="F364" s="145" t="s">
        <v>498</v>
      </c>
      <c r="H364" s="146">
        <v>0.12</v>
      </c>
      <c r="I364" s="147"/>
      <c r="L364" s="142"/>
      <c r="M364" s="148"/>
      <c r="T364" s="149"/>
      <c r="AT364" s="144" t="s">
        <v>157</v>
      </c>
      <c r="AU364" s="144" t="s">
        <v>85</v>
      </c>
      <c r="AV364" s="12" t="s">
        <v>85</v>
      </c>
      <c r="AW364" s="12" t="s">
        <v>32</v>
      </c>
      <c r="AX364" s="12" t="s">
        <v>76</v>
      </c>
      <c r="AY364" s="144" t="s">
        <v>145</v>
      </c>
    </row>
    <row r="365" spans="2:65" s="12" customFormat="1">
      <c r="B365" s="142"/>
      <c r="D365" s="143" t="s">
        <v>157</v>
      </c>
      <c r="E365" s="144" t="s">
        <v>1</v>
      </c>
      <c r="F365" s="145" t="s">
        <v>499</v>
      </c>
      <c r="H365" s="146">
        <v>0.41</v>
      </c>
      <c r="I365" s="147"/>
      <c r="L365" s="142"/>
      <c r="M365" s="148"/>
      <c r="T365" s="149"/>
      <c r="AT365" s="144" t="s">
        <v>157</v>
      </c>
      <c r="AU365" s="144" t="s">
        <v>85</v>
      </c>
      <c r="AV365" s="12" t="s">
        <v>85</v>
      </c>
      <c r="AW365" s="12" t="s">
        <v>32</v>
      </c>
      <c r="AX365" s="12" t="s">
        <v>76</v>
      </c>
      <c r="AY365" s="144" t="s">
        <v>145</v>
      </c>
    </row>
    <row r="366" spans="2:65" s="12" customFormat="1">
      <c r="B366" s="142"/>
      <c r="D366" s="143" t="s">
        <v>157</v>
      </c>
      <c r="E366" s="144" t="s">
        <v>1</v>
      </c>
      <c r="F366" s="145" t="s">
        <v>500</v>
      </c>
      <c r="H366" s="146">
        <v>0.93700000000000006</v>
      </c>
      <c r="I366" s="147"/>
      <c r="L366" s="142"/>
      <c r="M366" s="148"/>
      <c r="T366" s="149"/>
      <c r="AT366" s="144" t="s">
        <v>157</v>
      </c>
      <c r="AU366" s="144" t="s">
        <v>85</v>
      </c>
      <c r="AV366" s="12" t="s">
        <v>85</v>
      </c>
      <c r="AW366" s="12" t="s">
        <v>32</v>
      </c>
      <c r="AX366" s="12" t="s">
        <v>76</v>
      </c>
      <c r="AY366" s="144" t="s">
        <v>145</v>
      </c>
    </row>
    <row r="367" spans="2:65" s="12" customFormat="1">
      <c r="B367" s="142"/>
      <c r="D367" s="143" t="s">
        <v>157</v>
      </c>
      <c r="E367" s="144" t="s">
        <v>1</v>
      </c>
      <c r="F367" s="145" t="s">
        <v>501</v>
      </c>
      <c r="H367" s="146">
        <v>0.254</v>
      </c>
      <c r="I367" s="147"/>
      <c r="L367" s="142"/>
      <c r="M367" s="148"/>
      <c r="T367" s="149"/>
      <c r="AT367" s="144" t="s">
        <v>157</v>
      </c>
      <c r="AU367" s="144" t="s">
        <v>85</v>
      </c>
      <c r="AV367" s="12" t="s">
        <v>85</v>
      </c>
      <c r="AW367" s="12" t="s">
        <v>32</v>
      </c>
      <c r="AX367" s="12" t="s">
        <v>76</v>
      </c>
      <c r="AY367" s="144" t="s">
        <v>145</v>
      </c>
    </row>
    <row r="368" spans="2:65" s="12" customFormat="1">
      <c r="B368" s="142"/>
      <c r="D368" s="143" t="s">
        <v>157</v>
      </c>
      <c r="E368" s="144" t="s">
        <v>1</v>
      </c>
      <c r="F368" s="145" t="s">
        <v>502</v>
      </c>
      <c r="H368" s="146">
        <v>2.0790000000000002</v>
      </c>
      <c r="I368" s="147"/>
      <c r="L368" s="142"/>
      <c r="M368" s="148"/>
      <c r="T368" s="149"/>
      <c r="AT368" s="144" t="s">
        <v>157</v>
      </c>
      <c r="AU368" s="144" t="s">
        <v>85</v>
      </c>
      <c r="AV368" s="12" t="s">
        <v>85</v>
      </c>
      <c r="AW368" s="12" t="s">
        <v>32</v>
      </c>
      <c r="AX368" s="12" t="s">
        <v>76</v>
      </c>
      <c r="AY368" s="144" t="s">
        <v>145</v>
      </c>
    </row>
    <row r="369" spans="2:65" s="12" customFormat="1">
      <c r="B369" s="142"/>
      <c r="D369" s="143" t="s">
        <v>157</v>
      </c>
      <c r="E369" s="144" t="s">
        <v>1</v>
      </c>
      <c r="F369" s="145" t="s">
        <v>503</v>
      </c>
      <c r="H369" s="146">
        <v>1.431</v>
      </c>
      <c r="I369" s="147"/>
      <c r="L369" s="142"/>
      <c r="M369" s="148"/>
      <c r="T369" s="149"/>
      <c r="AT369" s="144" t="s">
        <v>157</v>
      </c>
      <c r="AU369" s="144" t="s">
        <v>85</v>
      </c>
      <c r="AV369" s="12" t="s">
        <v>85</v>
      </c>
      <c r="AW369" s="12" t="s">
        <v>32</v>
      </c>
      <c r="AX369" s="12" t="s">
        <v>76</v>
      </c>
      <c r="AY369" s="144" t="s">
        <v>145</v>
      </c>
    </row>
    <row r="370" spans="2:65" s="12" customFormat="1">
      <c r="B370" s="142"/>
      <c r="D370" s="143" t="s">
        <v>157</v>
      </c>
      <c r="E370" s="144" t="s">
        <v>1</v>
      </c>
      <c r="F370" s="145" t="s">
        <v>504</v>
      </c>
      <c r="H370" s="146">
        <v>1.373</v>
      </c>
      <c r="I370" s="147"/>
      <c r="L370" s="142"/>
      <c r="M370" s="148"/>
      <c r="T370" s="149"/>
      <c r="AT370" s="144" t="s">
        <v>157</v>
      </c>
      <c r="AU370" s="144" t="s">
        <v>85</v>
      </c>
      <c r="AV370" s="12" t="s">
        <v>85</v>
      </c>
      <c r="AW370" s="12" t="s">
        <v>32</v>
      </c>
      <c r="AX370" s="12" t="s">
        <v>76</v>
      </c>
      <c r="AY370" s="144" t="s">
        <v>145</v>
      </c>
    </row>
    <row r="371" spans="2:65" s="12" customFormat="1">
      <c r="B371" s="142"/>
      <c r="D371" s="143" t="s">
        <v>157</v>
      </c>
      <c r="E371" s="144" t="s">
        <v>1</v>
      </c>
      <c r="F371" s="145" t="s">
        <v>505</v>
      </c>
      <c r="H371" s="146">
        <v>5.4029999999999996</v>
      </c>
      <c r="I371" s="147"/>
      <c r="L371" s="142"/>
      <c r="M371" s="148"/>
      <c r="T371" s="149"/>
      <c r="AT371" s="144" t="s">
        <v>157</v>
      </c>
      <c r="AU371" s="144" t="s">
        <v>85</v>
      </c>
      <c r="AV371" s="12" t="s">
        <v>85</v>
      </c>
      <c r="AW371" s="12" t="s">
        <v>32</v>
      </c>
      <c r="AX371" s="12" t="s">
        <v>76</v>
      </c>
      <c r="AY371" s="144" t="s">
        <v>145</v>
      </c>
    </row>
    <row r="372" spans="2:65" s="13" customFormat="1">
      <c r="B372" s="150"/>
      <c r="D372" s="143" t="s">
        <v>157</v>
      </c>
      <c r="E372" s="151" t="s">
        <v>1</v>
      </c>
      <c r="F372" s="152" t="s">
        <v>160</v>
      </c>
      <c r="H372" s="153">
        <v>16.012</v>
      </c>
      <c r="I372" s="154"/>
      <c r="L372" s="150"/>
      <c r="M372" s="155"/>
      <c r="T372" s="156"/>
      <c r="AT372" s="151" t="s">
        <v>157</v>
      </c>
      <c r="AU372" s="151" t="s">
        <v>85</v>
      </c>
      <c r="AV372" s="13" t="s">
        <v>151</v>
      </c>
      <c r="AW372" s="13" t="s">
        <v>32</v>
      </c>
      <c r="AX372" s="13" t="s">
        <v>81</v>
      </c>
      <c r="AY372" s="151" t="s">
        <v>145</v>
      </c>
    </row>
    <row r="373" spans="2:65" s="1" customFormat="1" ht="24.15" customHeight="1">
      <c r="B373" s="31"/>
      <c r="C373" s="128" t="s">
        <v>506</v>
      </c>
      <c r="D373" s="128" t="s">
        <v>147</v>
      </c>
      <c r="E373" s="129" t="s">
        <v>507</v>
      </c>
      <c r="F373" s="130" t="s">
        <v>508</v>
      </c>
      <c r="G373" s="131" t="s">
        <v>155</v>
      </c>
      <c r="H373" s="132">
        <v>127.224</v>
      </c>
      <c r="I373" s="133"/>
      <c r="J373" s="134">
        <f>ROUND(I373*H373,2)</f>
        <v>0</v>
      </c>
      <c r="K373" s="135"/>
      <c r="L373" s="31"/>
      <c r="M373" s="136" t="s">
        <v>1</v>
      </c>
      <c r="N373" s="137" t="s">
        <v>41</v>
      </c>
      <c r="P373" s="138">
        <f>O373*H373</f>
        <v>0</v>
      </c>
      <c r="Q373" s="138">
        <v>4.6499999999999996E-3</v>
      </c>
      <c r="R373" s="138">
        <f>Q373*H373</f>
        <v>0.5915916</v>
      </c>
      <c r="S373" s="138">
        <v>0</v>
      </c>
      <c r="T373" s="139">
        <f>S373*H373</f>
        <v>0</v>
      </c>
      <c r="AR373" s="140" t="s">
        <v>151</v>
      </c>
      <c r="AT373" s="140" t="s">
        <v>147</v>
      </c>
      <c r="AU373" s="140" t="s">
        <v>85</v>
      </c>
      <c r="AY373" s="16" t="s">
        <v>145</v>
      </c>
      <c r="BE373" s="141">
        <f>IF(N373="základní",J373,0)</f>
        <v>0</v>
      </c>
      <c r="BF373" s="141">
        <f>IF(N373="snížená",J373,0)</f>
        <v>0</v>
      </c>
      <c r="BG373" s="141">
        <f>IF(N373="zákl. přenesená",J373,0)</f>
        <v>0</v>
      </c>
      <c r="BH373" s="141">
        <f>IF(N373="sníž. přenesená",J373,0)</f>
        <v>0</v>
      </c>
      <c r="BI373" s="141">
        <f>IF(N373="nulová",J373,0)</f>
        <v>0</v>
      </c>
      <c r="BJ373" s="16" t="s">
        <v>81</v>
      </c>
      <c r="BK373" s="141">
        <f>ROUND(I373*H373,2)</f>
        <v>0</v>
      </c>
      <c r="BL373" s="16" t="s">
        <v>151</v>
      </c>
      <c r="BM373" s="140" t="s">
        <v>509</v>
      </c>
    </row>
    <row r="374" spans="2:65" s="12" customFormat="1">
      <c r="B374" s="142"/>
      <c r="D374" s="143" t="s">
        <v>157</v>
      </c>
      <c r="E374" s="144" t="s">
        <v>1</v>
      </c>
      <c r="F374" s="145" t="s">
        <v>510</v>
      </c>
      <c r="H374" s="146">
        <v>0.89600000000000002</v>
      </c>
      <c r="I374" s="147"/>
      <c r="L374" s="142"/>
      <c r="M374" s="148"/>
      <c r="T374" s="149"/>
      <c r="AT374" s="144" t="s">
        <v>157</v>
      </c>
      <c r="AU374" s="144" t="s">
        <v>85</v>
      </c>
      <c r="AV374" s="12" t="s">
        <v>85</v>
      </c>
      <c r="AW374" s="12" t="s">
        <v>32</v>
      </c>
      <c r="AX374" s="12" t="s">
        <v>76</v>
      </c>
      <c r="AY374" s="144" t="s">
        <v>145</v>
      </c>
    </row>
    <row r="375" spans="2:65" s="12" customFormat="1">
      <c r="B375" s="142"/>
      <c r="D375" s="143" t="s">
        <v>157</v>
      </c>
      <c r="E375" s="144" t="s">
        <v>1</v>
      </c>
      <c r="F375" s="145" t="s">
        <v>511</v>
      </c>
      <c r="H375" s="146">
        <v>0.878</v>
      </c>
      <c r="I375" s="147"/>
      <c r="L375" s="142"/>
      <c r="M375" s="148"/>
      <c r="T375" s="149"/>
      <c r="AT375" s="144" t="s">
        <v>157</v>
      </c>
      <c r="AU375" s="144" t="s">
        <v>85</v>
      </c>
      <c r="AV375" s="12" t="s">
        <v>85</v>
      </c>
      <c r="AW375" s="12" t="s">
        <v>32</v>
      </c>
      <c r="AX375" s="12" t="s">
        <v>76</v>
      </c>
      <c r="AY375" s="144" t="s">
        <v>145</v>
      </c>
    </row>
    <row r="376" spans="2:65" s="12" customFormat="1">
      <c r="B376" s="142"/>
      <c r="D376" s="143" t="s">
        <v>157</v>
      </c>
      <c r="E376" s="144" t="s">
        <v>1</v>
      </c>
      <c r="F376" s="145" t="s">
        <v>512</v>
      </c>
      <c r="H376" s="146">
        <v>14.03</v>
      </c>
      <c r="I376" s="147"/>
      <c r="L376" s="142"/>
      <c r="M376" s="148"/>
      <c r="T376" s="149"/>
      <c r="AT376" s="144" t="s">
        <v>157</v>
      </c>
      <c r="AU376" s="144" t="s">
        <v>85</v>
      </c>
      <c r="AV376" s="12" t="s">
        <v>85</v>
      </c>
      <c r="AW376" s="12" t="s">
        <v>32</v>
      </c>
      <c r="AX376" s="12" t="s">
        <v>76</v>
      </c>
      <c r="AY376" s="144" t="s">
        <v>145</v>
      </c>
    </row>
    <row r="377" spans="2:65" s="12" customFormat="1">
      <c r="B377" s="142"/>
      <c r="D377" s="143" t="s">
        <v>157</v>
      </c>
      <c r="E377" s="144" t="s">
        <v>1</v>
      </c>
      <c r="F377" s="145" t="s">
        <v>513</v>
      </c>
      <c r="H377" s="146">
        <v>2.1749999999999998</v>
      </c>
      <c r="I377" s="147"/>
      <c r="L377" s="142"/>
      <c r="M377" s="148"/>
      <c r="T377" s="149"/>
      <c r="AT377" s="144" t="s">
        <v>157</v>
      </c>
      <c r="AU377" s="144" t="s">
        <v>85</v>
      </c>
      <c r="AV377" s="12" t="s">
        <v>85</v>
      </c>
      <c r="AW377" s="12" t="s">
        <v>32</v>
      </c>
      <c r="AX377" s="12" t="s">
        <v>76</v>
      </c>
      <c r="AY377" s="144" t="s">
        <v>145</v>
      </c>
    </row>
    <row r="378" spans="2:65" s="12" customFormat="1">
      <c r="B378" s="142"/>
      <c r="D378" s="143" t="s">
        <v>157</v>
      </c>
      <c r="E378" s="144" t="s">
        <v>1</v>
      </c>
      <c r="F378" s="145" t="s">
        <v>514</v>
      </c>
      <c r="H378" s="146">
        <v>0.68</v>
      </c>
      <c r="I378" s="147"/>
      <c r="L378" s="142"/>
      <c r="M378" s="148"/>
      <c r="T378" s="149"/>
      <c r="AT378" s="144" t="s">
        <v>157</v>
      </c>
      <c r="AU378" s="144" t="s">
        <v>85</v>
      </c>
      <c r="AV378" s="12" t="s">
        <v>85</v>
      </c>
      <c r="AW378" s="12" t="s">
        <v>32</v>
      </c>
      <c r="AX378" s="12" t="s">
        <v>76</v>
      </c>
      <c r="AY378" s="144" t="s">
        <v>145</v>
      </c>
    </row>
    <row r="379" spans="2:65" s="12" customFormat="1">
      <c r="B379" s="142"/>
      <c r="D379" s="143" t="s">
        <v>157</v>
      </c>
      <c r="E379" s="144" t="s">
        <v>1</v>
      </c>
      <c r="F379" s="145" t="s">
        <v>515</v>
      </c>
      <c r="H379" s="146">
        <v>3.7050000000000001</v>
      </c>
      <c r="I379" s="147"/>
      <c r="L379" s="142"/>
      <c r="M379" s="148"/>
      <c r="T379" s="149"/>
      <c r="AT379" s="144" t="s">
        <v>157</v>
      </c>
      <c r="AU379" s="144" t="s">
        <v>85</v>
      </c>
      <c r="AV379" s="12" t="s">
        <v>85</v>
      </c>
      <c r="AW379" s="12" t="s">
        <v>32</v>
      </c>
      <c r="AX379" s="12" t="s">
        <v>76</v>
      </c>
      <c r="AY379" s="144" t="s">
        <v>145</v>
      </c>
    </row>
    <row r="380" spans="2:65" s="12" customFormat="1">
      <c r="B380" s="142"/>
      <c r="D380" s="143" t="s">
        <v>157</v>
      </c>
      <c r="E380" s="144" t="s">
        <v>1</v>
      </c>
      <c r="F380" s="145" t="s">
        <v>516</v>
      </c>
      <c r="H380" s="146">
        <v>7.242</v>
      </c>
      <c r="I380" s="147"/>
      <c r="L380" s="142"/>
      <c r="M380" s="148"/>
      <c r="T380" s="149"/>
      <c r="AT380" s="144" t="s">
        <v>157</v>
      </c>
      <c r="AU380" s="144" t="s">
        <v>85</v>
      </c>
      <c r="AV380" s="12" t="s">
        <v>85</v>
      </c>
      <c r="AW380" s="12" t="s">
        <v>32</v>
      </c>
      <c r="AX380" s="12" t="s">
        <v>76</v>
      </c>
      <c r="AY380" s="144" t="s">
        <v>145</v>
      </c>
    </row>
    <row r="381" spans="2:65" s="12" customFormat="1">
      <c r="B381" s="142"/>
      <c r="D381" s="143" t="s">
        <v>157</v>
      </c>
      <c r="E381" s="144" t="s">
        <v>1</v>
      </c>
      <c r="F381" s="145" t="s">
        <v>517</v>
      </c>
      <c r="H381" s="146">
        <v>2.0990000000000002</v>
      </c>
      <c r="I381" s="147"/>
      <c r="L381" s="142"/>
      <c r="M381" s="148"/>
      <c r="T381" s="149"/>
      <c r="AT381" s="144" t="s">
        <v>157</v>
      </c>
      <c r="AU381" s="144" t="s">
        <v>85</v>
      </c>
      <c r="AV381" s="12" t="s">
        <v>85</v>
      </c>
      <c r="AW381" s="12" t="s">
        <v>32</v>
      </c>
      <c r="AX381" s="12" t="s">
        <v>76</v>
      </c>
      <c r="AY381" s="144" t="s">
        <v>145</v>
      </c>
    </row>
    <row r="382" spans="2:65" s="12" customFormat="1">
      <c r="B382" s="142"/>
      <c r="D382" s="143" t="s">
        <v>157</v>
      </c>
      <c r="E382" s="144" t="s">
        <v>1</v>
      </c>
      <c r="F382" s="145" t="s">
        <v>518</v>
      </c>
      <c r="H382" s="146">
        <v>19.305</v>
      </c>
      <c r="I382" s="147"/>
      <c r="L382" s="142"/>
      <c r="M382" s="148"/>
      <c r="T382" s="149"/>
      <c r="AT382" s="144" t="s">
        <v>157</v>
      </c>
      <c r="AU382" s="144" t="s">
        <v>85</v>
      </c>
      <c r="AV382" s="12" t="s">
        <v>85</v>
      </c>
      <c r="AW382" s="12" t="s">
        <v>32</v>
      </c>
      <c r="AX382" s="12" t="s">
        <v>76</v>
      </c>
      <c r="AY382" s="144" t="s">
        <v>145</v>
      </c>
    </row>
    <row r="383" spans="2:65" s="12" customFormat="1">
      <c r="B383" s="142"/>
      <c r="D383" s="143" t="s">
        <v>157</v>
      </c>
      <c r="E383" s="144" t="s">
        <v>1</v>
      </c>
      <c r="F383" s="145" t="s">
        <v>519</v>
      </c>
      <c r="H383" s="146">
        <v>13.291</v>
      </c>
      <c r="I383" s="147"/>
      <c r="L383" s="142"/>
      <c r="M383" s="148"/>
      <c r="T383" s="149"/>
      <c r="AT383" s="144" t="s">
        <v>157</v>
      </c>
      <c r="AU383" s="144" t="s">
        <v>85</v>
      </c>
      <c r="AV383" s="12" t="s">
        <v>85</v>
      </c>
      <c r="AW383" s="12" t="s">
        <v>32</v>
      </c>
      <c r="AX383" s="12" t="s">
        <v>76</v>
      </c>
      <c r="AY383" s="144" t="s">
        <v>145</v>
      </c>
    </row>
    <row r="384" spans="2:65" s="12" customFormat="1">
      <c r="B384" s="142"/>
      <c r="D384" s="143" t="s">
        <v>157</v>
      </c>
      <c r="E384" s="144" t="s">
        <v>1</v>
      </c>
      <c r="F384" s="145" t="s">
        <v>520</v>
      </c>
      <c r="H384" s="146">
        <v>12.753</v>
      </c>
      <c r="I384" s="147"/>
      <c r="L384" s="142"/>
      <c r="M384" s="148"/>
      <c r="T384" s="149"/>
      <c r="AT384" s="144" t="s">
        <v>157</v>
      </c>
      <c r="AU384" s="144" t="s">
        <v>85</v>
      </c>
      <c r="AV384" s="12" t="s">
        <v>85</v>
      </c>
      <c r="AW384" s="12" t="s">
        <v>32</v>
      </c>
      <c r="AX384" s="12" t="s">
        <v>76</v>
      </c>
      <c r="AY384" s="144" t="s">
        <v>145</v>
      </c>
    </row>
    <row r="385" spans="2:65" s="12" customFormat="1">
      <c r="B385" s="142"/>
      <c r="D385" s="143" t="s">
        <v>157</v>
      </c>
      <c r="E385" s="144" t="s">
        <v>1</v>
      </c>
      <c r="F385" s="145" t="s">
        <v>521</v>
      </c>
      <c r="H385" s="146">
        <v>50.17</v>
      </c>
      <c r="I385" s="147"/>
      <c r="L385" s="142"/>
      <c r="M385" s="148"/>
      <c r="T385" s="149"/>
      <c r="AT385" s="144" t="s">
        <v>157</v>
      </c>
      <c r="AU385" s="144" t="s">
        <v>85</v>
      </c>
      <c r="AV385" s="12" t="s">
        <v>85</v>
      </c>
      <c r="AW385" s="12" t="s">
        <v>32</v>
      </c>
      <c r="AX385" s="12" t="s">
        <v>76</v>
      </c>
      <c r="AY385" s="144" t="s">
        <v>145</v>
      </c>
    </row>
    <row r="386" spans="2:65" s="13" customFormat="1">
      <c r="B386" s="150"/>
      <c r="D386" s="143" t="s">
        <v>157</v>
      </c>
      <c r="E386" s="151" t="s">
        <v>1</v>
      </c>
      <c r="F386" s="152" t="s">
        <v>160</v>
      </c>
      <c r="H386" s="153">
        <v>127.224</v>
      </c>
      <c r="I386" s="154"/>
      <c r="L386" s="150"/>
      <c r="M386" s="155"/>
      <c r="T386" s="156"/>
      <c r="AT386" s="151" t="s">
        <v>157</v>
      </c>
      <c r="AU386" s="151" t="s">
        <v>85</v>
      </c>
      <c r="AV386" s="13" t="s">
        <v>151</v>
      </c>
      <c r="AW386" s="13" t="s">
        <v>32</v>
      </c>
      <c r="AX386" s="13" t="s">
        <v>81</v>
      </c>
      <c r="AY386" s="151" t="s">
        <v>145</v>
      </c>
    </row>
    <row r="387" spans="2:65" s="1" customFormat="1" ht="24.15" customHeight="1">
      <c r="B387" s="31"/>
      <c r="C387" s="128" t="s">
        <v>522</v>
      </c>
      <c r="D387" s="128" t="s">
        <v>147</v>
      </c>
      <c r="E387" s="129" t="s">
        <v>523</v>
      </c>
      <c r="F387" s="130" t="s">
        <v>524</v>
      </c>
      <c r="G387" s="131" t="s">
        <v>155</v>
      </c>
      <c r="H387" s="132">
        <v>127.224</v>
      </c>
      <c r="I387" s="133"/>
      <c r="J387" s="134">
        <f>ROUND(I387*H387,2)</f>
        <v>0</v>
      </c>
      <c r="K387" s="135"/>
      <c r="L387" s="31"/>
      <c r="M387" s="136" t="s">
        <v>1</v>
      </c>
      <c r="N387" s="137" t="s">
        <v>41</v>
      </c>
      <c r="P387" s="138">
        <f>O387*H387</f>
        <v>0</v>
      </c>
      <c r="Q387" s="138">
        <v>0</v>
      </c>
      <c r="R387" s="138">
        <f>Q387*H387</f>
        <v>0</v>
      </c>
      <c r="S387" s="138">
        <v>0</v>
      </c>
      <c r="T387" s="139">
        <f>S387*H387</f>
        <v>0</v>
      </c>
      <c r="AR387" s="140" t="s">
        <v>151</v>
      </c>
      <c r="AT387" s="140" t="s">
        <v>147</v>
      </c>
      <c r="AU387" s="140" t="s">
        <v>85</v>
      </c>
      <c r="AY387" s="16" t="s">
        <v>145</v>
      </c>
      <c r="BE387" s="141">
        <f>IF(N387="základní",J387,0)</f>
        <v>0</v>
      </c>
      <c r="BF387" s="141">
        <f>IF(N387="snížená",J387,0)</f>
        <v>0</v>
      </c>
      <c r="BG387" s="141">
        <f>IF(N387="zákl. přenesená",J387,0)</f>
        <v>0</v>
      </c>
      <c r="BH387" s="141">
        <f>IF(N387="sníž. přenesená",J387,0)</f>
        <v>0</v>
      </c>
      <c r="BI387" s="141">
        <f>IF(N387="nulová",J387,0)</f>
        <v>0</v>
      </c>
      <c r="BJ387" s="16" t="s">
        <v>81</v>
      </c>
      <c r="BK387" s="141">
        <f>ROUND(I387*H387,2)</f>
        <v>0</v>
      </c>
      <c r="BL387" s="16" t="s">
        <v>151</v>
      </c>
      <c r="BM387" s="140" t="s">
        <v>525</v>
      </c>
    </row>
    <row r="388" spans="2:65" s="1" customFormat="1" ht="33" customHeight="1">
      <c r="B388" s="31"/>
      <c r="C388" s="128" t="s">
        <v>526</v>
      </c>
      <c r="D388" s="128" t="s">
        <v>147</v>
      </c>
      <c r="E388" s="129" t="s">
        <v>527</v>
      </c>
      <c r="F388" s="130" t="s">
        <v>528</v>
      </c>
      <c r="G388" s="131" t="s">
        <v>155</v>
      </c>
      <c r="H388" s="132">
        <v>19.09</v>
      </c>
      <c r="I388" s="133"/>
      <c r="J388" s="134">
        <f>ROUND(I388*H388,2)</f>
        <v>0</v>
      </c>
      <c r="K388" s="135"/>
      <c r="L388" s="31"/>
      <c r="M388" s="136" t="s">
        <v>1</v>
      </c>
      <c r="N388" s="137" t="s">
        <v>41</v>
      </c>
      <c r="P388" s="138">
        <f>O388*H388</f>
        <v>0</v>
      </c>
      <c r="Q388" s="138">
        <v>1.6100000000000001E-3</v>
      </c>
      <c r="R388" s="138">
        <f>Q388*H388</f>
        <v>3.0734900000000002E-2</v>
      </c>
      <c r="S388" s="138">
        <v>0</v>
      </c>
      <c r="T388" s="139">
        <f>S388*H388</f>
        <v>0</v>
      </c>
      <c r="AR388" s="140" t="s">
        <v>151</v>
      </c>
      <c r="AT388" s="140" t="s">
        <v>147</v>
      </c>
      <c r="AU388" s="140" t="s">
        <v>85</v>
      </c>
      <c r="AY388" s="16" t="s">
        <v>145</v>
      </c>
      <c r="BE388" s="141">
        <f>IF(N388="základní",J388,0)</f>
        <v>0</v>
      </c>
      <c r="BF388" s="141">
        <f>IF(N388="snížená",J388,0)</f>
        <v>0</v>
      </c>
      <c r="BG388" s="141">
        <f>IF(N388="zákl. přenesená",J388,0)</f>
        <v>0</v>
      </c>
      <c r="BH388" s="141">
        <f>IF(N388="sníž. přenesená",J388,0)</f>
        <v>0</v>
      </c>
      <c r="BI388" s="141">
        <f>IF(N388="nulová",J388,0)</f>
        <v>0</v>
      </c>
      <c r="BJ388" s="16" t="s">
        <v>81</v>
      </c>
      <c r="BK388" s="141">
        <f>ROUND(I388*H388,2)</f>
        <v>0</v>
      </c>
      <c r="BL388" s="16" t="s">
        <v>151</v>
      </c>
      <c r="BM388" s="140" t="s">
        <v>529</v>
      </c>
    </row>
    <row r="389" spans="2:65" s="12" customFormat="1">
      <c r="B389" s="142"/>
      <c r="D389" s="143" t="s">
        <v>157</v>
      </c>
      <c r="E389" s="144" t="s">
        <v>1</v>
      </c>
      <c r="F389" s="145" t="s">
        <v>530</v>
      </c>
      <c r="H389" s="146">
        <v>0.59699999999999998</v>
      </c>
      <c r="I389" s="147"/>
      <c r="L389" s="142"/>
      <c r="M389" s="148"/>
      <c r="T389" s="149"/>
      <c r="AT389" s="144" t="s">
        <v>157</v>
      </c>
      <c r="AU389" s="144" t="s">
        <v>85</v>
      </c>
      <c r="AV389" s="12" t="s">
        <v>85</v>
      </c>
      <c r="AW389" s="12" t="s">
        <v>32</v>
      </c>
      <c r="AX389" s="12" t="s">
        <v>76</v>
      </c>
      <c r="AY389" s="144" t="s">
        <v>145</v>
      </c>
    </row>
    <row r="390" spans="2:65" s="12" customFormat="1">
      <c r="B390" s="142"/>
      <c r="D390" s="143" t="s">
        <v>157</v>
      </c>
      <c r="E390" s="144" t="s">
        <v>1</v>
      </c>
      <c r="F390" s="145" t="s">
        <v>531</v>
      </c>
      <c r="H390" s="146">
        <v>0.54</v>
      </c>
      <c r="I390" s="147"/>
      <c r="L390" s="142"/>
      <c r="M390" s="148"/>
      <c r="T390" s="149"/>
      <c r="AT390" s="144" t="s">
        <v>157</v>
      </c>
      <c r="AU390" s="144" t="s">
        <v>85</v>
      </c>
      <c r="AV390" s="12" t="s">
        <v>85</v>
      </c>
      <c r="AW390" s="12" t="s">
        <v>32</v>
      </c>
      <c r="AX390" s="12" t="s">
        <v>76</v>
      </c>
      <c r="AY390" s="144" t="s">
        <v>145</v>
      </c>
    </row>
    <row r="391" spans="2:65" s="12" customFormat="1">
      <c r="B391" s="142"/>
      <c r="D391" s="143" t="s">
        <v>157</v>
      </c>
      <c r="E391" s="144" t="s">
        <v>1</v>
      </c>
      <c r="F391" s="145" t="s">
        <v>532</v>
      </c>
      <c r="H391" s="146">
        <v>5.49</v>
      </c>
      <c r="I391" s="147"/>
      <c r="L391" s="142"/>
      <c r="M391" s="148"/>
      <c r="T391" s="149"/>
      <c r="AT391" s="144" t="s">
        <v>157</v>
      </c>
      <c r="AU391" s="144" t="s">
        <v>85</v>
      </c>
      <c r="AV391" s="12" t="s">
        <v>85</v>
      </c>
      <c r="AW391" s="12" t="s">
        <v>32</v>
      </c>
      <c r="AX391" s="12" t="s">
        <v>76</v>
      </c>
      <c r="AY391" s="144" t="s">
        <v>145</v>
      </c>
    </row>
    <row r="392" spans="2:65" s="12" customFormat="1">
      <c r="B392" s="142"/>
      <c r="D392" s="143" t="s">
        <v>157</v>
      </c>
      <c r="E392" s="144" t="s">
        <v>1</v>
      </c>
      <c r="F392" s="145" t="s">
        <v>533</v>
      </c>
      <c r="H392" s="146">
        <v>0.435</v>
      </c>
      <c r="I392" s="147"/>
      <c r="L392" s="142"/>
      <c r="M392" s="148"/>
      <c r="T392" s="149"/>
      <c r="AT392" s="144" t="s">
        <v>157</v>
      </c>
      <c r="AU392" s="144" t="s">
        <v>85</v>
      </c>
      <c r="AV392" s="12" t="s">
        <v>85</v>
      </c>
      <c r="AW392" s="12" t="s">
        <v>32</v>
      </c>
      <c r="AX392" s="12" t="s">
        <v>76</v>
      </c>
      <c r="AY392" s="144" t="s">
        <v>145</v>
      </c>
    </row>
    <row r="393" spans="2:65" s="12" customFormat="1">
      <c r="B393" s="142"/>
      <c r="D393" s="143" t="s">
        <v>157</v>
      </c>
      <c r="E393" s="144" t="s">
        <v>1</v>
      </c>
      <c r="F393" s="145" t="s">
        <v>534</v>
      </c>
      <c r="H393" s="146">
        <v>0.48</v>
      </c>
      <c r="I393" s="147"/>
      <c r="L393" s="142"/>
      <c r="M393" s="148"/>
      <c r="T393" s="149"/>
      <c r="AT393" s="144" t="s">
        <v>157</v>
      </c>
      <c r="AU393" s="144" t="s">
        <v>85</v>
      </c>
      <c r="AV393" s="12" t="s">
        <v>85</v>
      </c>
      <c r="AW393" s="12" t="s">
        <v>32</v>
      </c>
      <c r="AX393" s="12" t="s">
        <v>76</v>
      </c>
      <c r="AY393" s="144" t="s">
        <v>145</v>
      </c>
    </row>
    <row r="394" spans="2:65" s="12" customFormat="1">
      <c r="B394" s="142"/>
      <c r="D394" s="143" t="s">
        <v>157</v>
      </c>
      <c r="E394" s="144" t="s">
        <v>1</v>
      </c>
      <c r="F394" s="145" t="s">
        <v>535</v>
      </c>
      <c r="H394" s="146">
        <v>0.39</v>
      </c>
      <c r="I394" s="147"/>
      <c r="L394" s="142"/>
      <c r="M394" s="148"/>
      <c r="T394" s="149"/>
      <c r="AT394" s="144" t="s">
        <v>157</v>
      </c>
      <c r="AU394" s="144" t="s">
        <v>85</v>
      </c>
      <c r="AV394" s="12" t="s">
        <v>85</v>
      </c>
      <c r="AW394" s="12" t="s">
        <v>32</v>
      </c>
      <c r="AX394" s="12" t="s">
        <v>76</v>
      </c>
      <c r="AY394" s="144" t="s">
        <v>145</v>
      </c>
    </row>
    <row r="395" spans="2:65" s="12" customFormat="1">
      <c r="B395" s="142"/>
      <c r="D395" s="143" t="s">
        <v>157</v>
      </c>
      <c r="E395" s="144" t="s">
        <v>1</v>
      </c>
      <c r="F395" s="145" t="s">
        <v>536</v>
      </c>
      <c r="H395" s="146">
        <v>0.85199999999999998</v>
      </c>
      <c r="I395" s="147"/>
      <c r="L395" s="142"/>
      <c r="M395" s="148"/>
      <c r="T395" s="149"/>
      <c r="AT395" s="144" t="s">
        <v>157</v>
      </c>
      <c r="AU395" s="144" t="s">
        <v>85</v>
      </c>
      <c r="AV395" s="12" t="s">
        <v>85</v>
      </c>
      <c r="AW395" s="12" t="s">
        <v>32</v>
      </c>
      <c r="AX395" s="12" t="s">
        <v>76</v>
      </c>
      <c r="AY395" s="144" t="s">
        <v>145</v>
      </c>
    </row>
    <row r="396" spans="2:65" s="12" customFormat="1">
      <c r="B396" s="142"/>
      <c r="D396" s="143" t="s">
        <v>157</v>
      </c>
      <c r="E396" s="144" t="s">
        <v>1</v>
      </c>
      <c r="F396" s="145" t="s">
        <v>537</v>
      </c>
      <c r="H396" s="146">
        <v>0.50900000000000001</v>
      </c>
      <c r="I396" s="147"/>
      <c r="L396" s="142"/>
      <c r="M396" s="148"/>
      <c r="T396" s="149"/>
      <c r="AT396" s="144" t="s">
        <v>157</v>
      </c>
      <c r="AU396" s="144" t="s">
        <v>85</v>
      </c>
      <c r="AV396" s="12" t="s">
        <v>85</v>
      </c>
      <c r="AW396" s="12" t="s">
        <v>32</v>
      </c>
      <c r="AX396" s="12" t="s">
        <v>76</v>
      </c>
      <c r="AY396" s="144" t="s">
        <v>145</v>
      </c>
    </row>
    <row r="397" spans="2:65" s="12" customFormat="1">
      <c r="B397" s="142"/>
      <c r="D397" s="143" t="s">
        <v>157</v>
      </c>
      <c r="E397" s="144" t="s">
        <v>1</v>
      </c>
      <c r="F397" s="145" t="s">
        <v>538</v>
      </c>
      <c r="H397" s="146">
        <v>1.98</v>
      </c>
      <c r="I397" s="147"/>
      <c r="L397" s="142"/>
      <c r="M397" s="148"/>
      <c r="T397" s="149"/>
      <c r="AT397" s="144" t="s">
        <v>157</v>
      </c>
      <c r="AU397" s="144" t="s">
        <v>85</v>
      </c>
      <c r="AV397" s="12" t="s">
        <v>85</v>
      </c>
      <c r="AW397" s="12" t="s">
        <v>32</v>
      </c>
      <c r="AX397" s="12" t="s">
        <v>76</v>
      </c>
      <c r="AY397" s="144" t="s">
        <v>145</v>
      </c>
    </row>
    <row r="398" spans="2:65" s="12" customFormat="1">
      <c r="B398" s="142"/>
      <c r="D398" s="143" t="s">
        <v>157</v>
      </c>
      <c r="E398" s="144" t="s">
        <v>1</v>
      </c>
      <c r="F398" s="145" t="s">
        <v>539</v>
      </c>
      <c r="H398" s="146">
        <v>1.363</v>
      </c>
      <c r="I398" s="147"/>
      <c r="L398" s="142"/>
      <c r="M398" s="148"/>
      <c r="T398" s="149"/>
      <c r="AT398" s="144" t="s">
        <v>157</v>
      </c>
      <c r="AU398" s="144" t="s">
        <v>85</v>
      </c>
      <c r="AV398" s="12" t="s">
        <v>85</v>
      </c>
      <c r="AW398" s="12" t="s">
        <v>32</v>
      </c>
      <c r="AX398" s="12" t="s">
        <v>76</v>
      </c>
      <c r="AY398" s="144" t="s">
        <v>145</v>
      </c>
    </row>
    <row r="399" spans="2:65" s="12" customFormat="1">
      <c r="B399" s="142"/>
      <c r="D399" s="143" t="s">
        <v>157</v>
      </c>
      <c r="E399" s="144" t="s">
        <v>1</v>
      </c>
      <c r="F399" s="145" t="s">
        <v>540</v>
      </c>
      <c r="H399" s="146">
        <v>1.3080000000000001</v>
      </c>
      <c r="I399" s="147"/>
      <c r="L399" s="142"/>
      <c r="M399" s="148"/>
      <c r="T399" s="149"/>
      <c r="AT399" s="144" t="s">
        <v>157</v>
      </c>
      <c r="AU399" s="144" t="s">
        <v>85</v>
      </c>
      <c r="AV399" s="12" t="s">
        <v>85</v>
      </c>
      <c r="AW399" s="12" t="s">
        <v>32</v>
      </c>
      <c r="AX399" s="12" t="s">
        <v>76</v>
      </c>
      <c r="AY399" s="144" t="s">
        <v>145</v>
      </c>
    </row>
    <row r="400" spans="2:65" s="12" customFormat="1">
      <c r="B400" s="142"/>
      <c r="D400" s="143" t="s">
        <v>157</v>
      </c>
      <c r="E400" s="144" t="s">
        <v>1</v>
      </c>
      <c r="F400" s="145" t="s">
        <v>541</v>
      </c>
      <c r="H400" s="146">
        <v>5.1459999999999999</v>
      </c>
      <c r="I400" s="147"/>
      <c r="L400" s="142"/>
      <c r="M400" s="148"/>
      <c r="T400" s="149"/>
      <c r="AT400" s="144" t="s">
        <v>157</v>
      </c>
      <c r="AU400" s="144" t="s">
        <v>85</v>
      </c>
      <c r="AV400" s="12" t="s">
        <v>85</v>
      </c>
      <c r="AW400" s="12" t="s">
        <v>32</v>
      </c>
      <c r="AX400" s="12" t="s">
        <v>76</v>
      </c>
      <c r="AY400" s="144" t="s">
        <v>145</v>
      </c>
    </row>
    <row r="401" spans="2:65" s="13" customFormat="1">
      <c r="B401" s="150"/>
      <c r="D401" s="143" t="s">
        <v>157</v>
      </c>
      <c r="E401" s="151" t="s">
        <v>1</v>
      </c>
      <c r="F401" s="152" t="s">
        <v>160</v>
      </c>
      <c r="H401" s="153">
        <v>19.09</v>
      </c>
      <c r="I401" s="154"/>
      <c r="L401" s="150"/>
      <c r="M401" s="155"/>
      <c r="T401" s="156"/>
      <c r="AT401" s="151" t="s">
        <v>157</v>
      </c>
      <c r="AU401" s="151" t="s">
        <v>85</v>
      </c>
      <c r="AV401" s="13" t="s">
        <v>151</v>
      </c>
      <c r="AW401" s="13" t="s">
        <v>32</v>
      </c>
      <c r="AX401" s="13" t="s">
        <v>81</v>
      </c>
      <c r="AY401" s="151" t="s">
        <v>145</v>
      </c>
    </row>
    <row r="402" spans="2:65" s="1" customFormat="1" ht="33" customHeight="1">
      <c r="B402" s="31"/>
      <c r="C402" s="128" t="s">
        <v>542</v>
      </c>
      <c r="D402" s="128" t="s">
        <v>147</v>
      </c>
      <c r="E402" s="129" t="s">
        <v>543</v>
      </c>
      <c r="F402" s="130" t="s">
        <v>544</v>
      </c>
      <c r="G402" s="131" t="s">
        <v>155</v>
      </c>
      <c r="H402" s="132">
        <v>19.09</v>
      </c>
      <c r="I402" s="133"/>
      <c r="J402" s="134">
        <f>ROUND(I402*H402,2)</f>
        <v>0</v>
      </c>
      <c r="K402" s="135"/>
      <c r="L402" s="31"/>
      <c r="M402" s="136" t="s">
        <v>1</v>
      </c>
      <c r="N402" s="137" t="s">
        <v>41</v>
      </c>
      <c r="P402" s="138">
        <f>O402*H402</f>
        <v>0</v>
      </c>
      <c r="Q402" s="138">
        <v>0</v>
      </c>
      <c r="R402" s="138">
        <f>Q402*H402</f>
        <v>0</v>
      </c>
      <c r="S402" s="138">
        <v>0</v>
      </c>
      <c r="T402" s="139">
        <f>S402*H402</f>
        <v>0</v>
      </c>
      <c r="AR402" s="140" t="s">
        <v>151</v>
      </c>
      <c r="AT402" s="140" t="s">
        <v>147</v>
      </c>
      <c r="AU402" s="140" t="s">
        <v>85</v>
      </c>
      <c r="AY402" s="16" t="s">
        <v>145</v>
      </c>
      <c r="BE402" s="141">
        <f>IF(N402="základní",J402,0)</f>
        <v>0</v>
      </c>
      <c r="BF402" s="141">
        <f>IF(N402="snížená",J402,0)</f>
        <v>0</v>
      </c>
      <c r="BG402" s="141">
        <f>IF(N402="zákl. přenesená",J402,0)</f>
        <v>0</v>
      </c>
      <c r="BH402" s="141">
        <f>IF(N402="sníž. přenesená",J402,0)</f>
        <v>0</v>
      </c>
      <c r="BI402" s="141">
        <f>IF(N402="nulová",J402,0)</f>
        <v>0</v>
      </c>
      <c r="BJ402" s="16" t="s">
        <v>81</v>
      </c>
      <c r="BK402" s="141">
        <f>ROUND(I402*H402,2)</f>
        <v>0</v>
      </c>
      <c r="BL402" s="16" t="s">
        <v>151</v>
      </c>
      <c r="BM402" s="140" t="s">
        <v>545</v>
      </c>
    </row>
    <row r="403" spans="2:65" s="1" customFormat="1" ht="24.15" customHeight="1">
      <c r="B403" s="31"/>
      <c r="C403" s="128" t="s">
        <v>546</v>
      </c>
      <c r="D403" s="128" t="s">
        <v>147</v>
      </c>
      <c r="E403" s="129" t="s">
        <v>547</v>
      </c>
      <c r="F403" s="130" t="s">
        <v>548</v>
      </c>
      <c r="G403" s="131" t="s">
        <v>186</v>
      </c>
      <c r="H403" s="132">
        <v>2.4020000000000001</v>
      </c>
      <c r="I403" s="133"/>
      <c r="J403" s="134">
        <f>ROUND(I403*H403,2)</f>
        <v>0</v>
      </c>
      <c r="K403" s="135"/>
      <c r="L403" s="31"/>
      <c r="M403" s="136" t="s">
        <v>1</v>
      </c>
      <c r="N403" s="137" t="s">
        <v>41</v>
      </c>
      <c r="P403" s="138">
        <f>O403*H403</f>
        <v>0</v>
      </c>
      <c r="Q403" s="138">
        <v>1.0551200000000001</v>
      </c>
      <c r="R403" s="138">
        <f>Q403*H403</f>
        <v>2.5343982400000002</v>
      </c>
      <c r="S403" s="138">
        <v>0</v>
      </c>
      <c r="T403" s="139">
        <f>S403*H403</f>
        <v>0</v>
      </c>
      <c r="AR403" s="140" t="s">
        <v>151</v>
      </c>
      <c r="AT403" s="140" t="s">
        <v>147</v>
      </c>
      <c r="AU403" s="140" t="s">
        <v>85</v>
      </c>
      <c r="AY403" s="16" t="s">
        <v>145</v>
      </c>
      <c r="BE403" s="141">
        <f>IF(N403="základní",J403,0)</f>
        <v>0</v>
      </c>
      <c r="BF403" s="141">
        <f>IF(N403="snížená",J403,0)</f>
        <v>0</v>
      </c>
      <c r="BG403" s="141">
        <f>IF(N403="zákl. přenesená",J403,0)</f>
        <v>0</v>
      </c>
      <c r="BH403" s="141">
        <f>IF(N403="sníž. přenesená",J403,0)</f>
        <v>0</v>
      </c>
      <c r="BI403" s="141">
        <f>IF(N403="nulová",J403,0)</f>
        <v>0</v>
      </c>
      <c r="BJ403" s="16" t="s">
        <v>81</v>
      </c>
      <c r="BK403" s="141">
        <f>ROUND(I403*H403,2)</f>
        <v>0</v>
      </c>
      <c r="BL403" s="16" t="s">
        <v>151</v>
      </c>
      <c r="BM403" s="140" t="s">
        <v>549</v>
      </c>
    </row>
    <row r="404" spans="2:65" s="12" customFormat="1">
      <c r="B404" s="142"/>
      <c r="D404" s="143" t="s">
        <v>157</v>
      </c>
      <c r="E404" s="144" t="s">
        <v>1</v>
      </c>
      <c r="F404" s="145" t="s">
        <v>550</v>
      </c>
      <c r="H404" s="146">
        <v>2.4020000000000001</v>
      </c>
      <c r="I404" s="147"/>
      <c r="L404" s="142"/>
      <c r="M404" s="148"/>
      <c r="T404" s="149"/>
      <c r="AT404" s="144" t="s">
        <v>157</v>
      </c>
      <c r="AU404" s="144" t="s">
        <v>85</v>
      </c>
      <c r="AV404" s="12" t="s">
        <v>85</v>
      </c>
      <c r="AW404" s="12" t="s">
        <v>32</v>
      </c>
      <c r="AX404" s="12" t="s">
        <v>81</v>
      </c>
      <c r="AY404" s="144" t="s">
        <v>145</v>
      </c>
    </row>
    <row r="405" spans="2:65" s="1" customFormat="1" ht="16.5" customHeight="1">
      <c r="B405" s="31"/>
      <c r="C405" s="128" t="s">
        <v>551</v>
      </c>
      <c r="D405" s="128" t="s">
        <v>147</v>
      </c>
      <c r="E405" s="129" t="s">
        <v>552</v>
      </c>
      <c r="F405" s="130" t="s">
        <v>553</v>
      </c>
      <c r="G405" s="131" t="s">
        <v>164</v>
      </c>
      <c r="H405" s="132">
        <v>1.73</v>
      </c>
      <c r="I405" s="133"/>
      <c r="J405" s="134">
        <f>ROUND(I405*H405,2)</f>
        <v>0</v>
      </c>
      <c r="K405" s="135"/>
      <c r="L405" s="31"/>
      <c r="M405" s="136" t="s">
        <v>1</v>
      </c>
      <c r="N405" s="137" t="s">
        <v>41</v>
      </c>
      <c r="P405" s="138">
        <f>O405*H405</f>
        <v>0</v>
      </c>
      <c r="Q405" s="138">
        <v>2.5019800000000001</v>
      </c>
      <c r="R405" s="138">
        <f>Q405*H405</f>
        <v>4.3284254000000004</v>
      </c>
      <c r="S405" s="138">
        <v>0</v>
      </c>
      <c r="T405" s="139">
        <f>S405*H405</f>
        <v>0</v>
      </c>
      <c r="AR405" s="140" t="s">
        <v>151</v>
      </c>
      <c r="AT405" s="140" t="s">
        <v>147</v>
      </c>
      <c r="AU405" s="140" t="s">
        <v>85</v>
      </c>
      <c r="AY405" s="16" t="s">
        <v>145</v>
      </c>
      <c r="BE405" s="141">
        <f>IF(N405="základní",J405,0)</f>
        <v>0</v>
      </c>
      <c r="BF405" s="141">
        <f>IF(N405="snížená",J405,0)</f>
        <v>0</v>
      </c>
      <c r="BG405" s="141">
        <f>IF(N405="zákl. přenesená",J405,0)</f>
        <v>0</v>
      </c>
      <c r="BH405" s="141">
        <f>IF(N405="sníž. přenesená",J405,0)</f>
        <v>0</v>
      </c>
      <c r="BI405" s="141">
        <f>IF(N405="nulová",J405,0)</f>
        <v>0</v>
      </c>
      <c r="BJ405" s="16" t="s">
        <v>81</v>
      </c>
      <c r="BK405" s="141">
        <f>ROUND(I405*H405,2)</f>
        <v>0</v>
      </c>
      <c r="BL405" s="16" t="s">
        <v>151</v>
      </c>
      <c r="BM405" s="140" t="s">
        <v>554</v>
      </c>
    </row>
    <row r="406" spans="2:65" s="12" customFormat="1">
      <c r="B406" s="142"/>
      <c r="D406" s="143" t="s">
        <v>157</v>
      </c>
      <c r="E406" s="144" t="s">
        <v>1</v>
      </c>
      <c r="F406" s="145" t="s">
        <v>555</v>
      </c>
      <c r="H406" s="146">
        <v>0.36299999999999999</v>
      </c>
      <c r="I406" s="147"/>
      <c r="L406" s="142"/>
      <c r="M406" s="148"/>
      <c r="T406" s="149"/>
      <c r="AT406" s="144" t="s">
        <v>157</v>
      </c>
      <c r="AU406" s="144" t="s">
        <v>85</v>
      </c>
      <c r="AV406" s="12" t="s">
        <v>85</v>
      </c>
      <c r="AW406" s="12" t="s">
        <v>32</v>
      </c>
      <c r="AX406" s="12" t="s">
        <v>76</v>
      </c>
      <c r="AY406" s="144" t="s">
        <v>145</v>
      </c>
    </row>
    <row r="407" spans="2:65" s="12" customFormat="1">
      <c r="B407" s="142"/>
      <c r="D407" s="143" t="s">
        <v>157</v>
      </c>
      <c r="E407" s="144" t="s">
        <v>1</v>
      </c>
      <c r="F407" s="145" t="s">
        <v>556</v>
      </c>
      <c r="H407" s="146">
        <v>1.1479999999999999</v>
      </c>
      <c r="I407" s="147"/>
      <c r="L407" s="142"/>
      <c r="M407" s="148"/>
      <c r="T407" s="149"/>
      <c r="AT407" s="144" t="s">
        <v>157</v>
      </c>
      <c r="AU407" s="144" t="s">
        <v>85</v>
      </c>
      <c r="AV407" s="12" t="s">
        <v>85</v>
      </c>
      <c r="AW407" s="12" t="s">
        <v>32</v>
      </c>
      <c r="AX407" s="12" t="s">
        <v>76</v>
      </c>
      <c r="AY407" s="144" t="s">
        <v>145</v>
      </c>
    </row>
    <row r="408" spans="2:65" s="12" customFormat="1">
      <c r="B408" s="142"/>
      <c r="D408" s="143" t="s">
        <v>157</v>
      </c>
      <c r="E408" s="144" t="s">
        <v>1</v>
      </c>
      <c r="F408" s="145" t="s">
        <v>557</v>
      </c>
      <c r="H408" s="146">
        <v>0.219</v>
      </c>
      <c r="I408" s="147"/>
      <c r="L408" s="142"/>
      <c r="M408" s="148"/>
      <c r="T408" s="149"/>
      <c r="AT408" s="144" t="s">
        <v>157</v>
      </c>
      <c r="AU408" s="144" t="s">
        <v>85</v>
      </c>
      <c r="AV408" s="12" t="s">
        <v>85</v>
      </c>
      <c r="AW408" s="12" t="s">
        <v>32</v>
      </c>
      <c r="AX408" s="12" t="s">
        <v>76</v>
      </c>
      <c r="AY408" s="144" t="s">
        <v>145</v>
      </c>
    </row>
    <row r="409" spans="2:65" s="13" customFormat="1">
      <c r="B409" s="150"/>
      <c r="D409" s="143" t="s">
        <v>157</v>
      </c>
      <c r="E409" s="151" t="s">
        <v>1</v>
      </c>
      <c r="F409" s="152" t="s">
        <v>160</v>
      </c>
      <c r="H409" s="153">
        <v>1.73</v>
      </c>
      <c r="I409" s="154"/>
      <c r="L409" s="150"/>
      <c r="M409" s="155"/>
      <c r="T409" s="156"/>
      <c r="AT409" s="151" t="s">
        <v>157</v>
      </c>
      <c r="AU409" s="151" t="s">
        <v>85</v>
      </c>
      <c r="AV409" s="13" t="s">
        <v>151</v>
      </c>
      <c r="AW409" s="13" t="s">
        <v>32</v>
      </c>
      <c r="AX409" s="13" t="s">
        <v>81</v>
      </c>
      <c r="AY409" s="151" t="s">
        <v>145</v>
      </c>
    </row>
    <row r="410" spans="2:65" s="1" customFormat="1" ht="16.5" customHeight="1">
      <c r="B410" s="31"/>
      <c r="C410" s="128" t="s">
        <v>558</v>
      </c>
      <c r="D410" s="128" t="s">
        <v>147</v>
      </c>
      <c r="E410" s="129" t="s">
        <v>559</v>
      </c>
      <c r="F410" s="130" t="s">
        <v>560</v>
      </c>
      <c r="G410" s="131" t="s">
        <v>155</v>
      </c>
      <c r="H410" s="132">
        <v>15.717000000000001</v>
      </c>
      <c r="I410" s="133"/>
      <c r="J410" s="134">
        <f>ROUND(I410*H410,2)</f>
        <v>0</v>
      </c>
      <c r="K410" s="135"/>
      <c r="L410" s="31"/>
      <c r="M410" s="136" t="s">
        <v>1</v>
      </c>
      <c r="N410" s="137" t="s">
        <v>41</v>
      </c>
      <c r="P410" s="138">
        <f>O410*H410</f>
        <v>0</v>
      </c>
      <c r="Q410" s="138">
        <v>5.7600000000000004E-3</v>
      </c>
      <c r="R410" s="138">
        <f>Q410*H410</f>
        <v>9.0529920000000014E-2</v>
      </c>
      <c r="S410" s="138">
        <v>0</v>
      </c>
      <c r="T410" s="139">
        <f>S410*H410</f>
        <v>0</v>
      </c>
      <c r="AR410" s="140" t="s">
        <v>151</v>
      </c>
      <c r="AT410" s="140" t="s">
        <v>147</v>
      </c>
      <c r="AU410" s="140" t="s">
        <v>85</v>
      </c>
      <c r="AY410" s="16" t="s">
        <v>145</v>
      </c>
      <c r="BE410" s="141">
        <f>IF(N410="základní",J410,0)</f>
        <v>0</v>
      </c>
      <c r="BF410" s="141">
        <f>IF(N410="snížená",J410,0)</f>
        <v>0</v>
      </c>
      <c r="BG410" s="141">
        <f>IF(N410="zákl. přenesená",J410,0)</f>
        <v>0</v>
      </c>
      <c r="BH410" s="141">
        <f>IF(N410="sníž. přenesená",J410,0)</f>
        <v>0</v>
      </c>
      <c r="BI410" s="141">
        <f>IF(N410="nulová",J410,0)</f>
        <v>0</v>
      </c>
      <c r="BJ410" s="16" t="s">
        <v>81</v>
      </c>
      <c r="BK410" s="141">
        <f>ROUND(I410*H410,2)</f>
        <v>0</v>
      </c>
      <c r="BL410" s="16" t="s">
        <v>151</v>
      </c>
      <c r="BM410" s="140" t="s">
        <v>561</v>
      </c>
    </row>
    <row r="411" spans="2:65" s="12" customFormat="1">
      <c r="B411" s="142"/>
      <c r="D411" s="143" t="s">
        <v>157</v>
      </c>
      <c r="E411" s="144" t="s">
        <v>1</v>
      </c>
      <c r="F411" s="145" t="s">
        <v>562</v>
      </c>
      <c r="H411" s="146">
        <v>3.0249999999999999</v>
      </c>
      <c r="I411" s="147"/>
      <c r="L411" s="142"/>
      <c r="M411" s="148"/>
      <c r="T411" s="149"/>
      <c r="AT411" s="144" t="s">
        <v>157</v>
      </c>
      <c r="AU411" s="144" t="s">
        <v>85</v>
      </c>
      <c r="AV411" s="12" t="s">
        <v>85</v>
      </c>
      <c r="AW411" s="12" t="s">
        <v>32</v>
      </c>
      <c r="AX411" s="12" t="s">
        <v>76</v>
      </c>
      <c r="AY411" s="144" t="s">
        <v>145</v>
      </c>
    </row>
    <row r="412" spans="2:65" s="12" customFormat="1">
      <c r="B412" s="142"/>
      <c r="D412" s="143" t="s">
        <v>157</v>
      </c>
      <c r="E412" s="144" t="s">
        <v>1</v>
      </c>
      <c r="F412" s="145" t="s">
        <v>563</v>
      </c>
      <c r="H412" s="146">
        <v>9.57</v>
      </c>
      <c r="I412" s="147"/>
      <c r="L412" s="142"/>
      <c r="M412" s="148"/>
      <c r="T412" s="149"/>
      <c r="AT412" s="144" t="s">
        <v>157</v>
      </c>
      <c r="AU412" s="144" t="s">
        <v>85</v>
      </c>
      <c r="AV412" s="12" t="s">
        <v>85</v>
      </c>
      <c r="AW412" s="12" t="s">
        <v>32</v>
      </c>
      <c r="AX412" s="12" t="s">
        <v>76</v>
      </c>
      <c r="AY412" s="144" t="s">
        <v>145</v>
      </c>
    </row>
    <row r="413" spans="2:65" s="12" customFormat="1">
      <c r="B413" s="142"/>
      <c r="D413" s="143" t="s">
        <v>157</v>
      </c>
      <c r="E413" s="144" t="s">
        <v>1</v>
      </c>
      <c r="F413" s="145" t="s">
        <v>564</v>
      </c>
      <c r="H413" s="146">
        <v>3.1219999999999999</v>
      </c>
      <c r="I413" s="147"/>
      <c r="L413" s="142"/>
      <c r="M413" s="148"/>
      <c r="T413" s="149"/>
      <c r="AT413" s="144" t="s">
        <v>157</v>
      </c>
      <c r="AU413" s="144" t="s">
        <v>85</v>
      </c>
      <c r="AV413" s="12" t="s">
        <v>85</v>
      </c>
      <c r="AW413" s="12" t="s">
        <v>32</v>
      </c>
      <c r="AX413" s="12" t="s">
        <v>76</v>
      </c>
      <c r="AY413" s="144" t="s">
        <v>145</v>
      </c>
    </row>
    <row r="414" spans="2:65" s="13" customFormat="1">
      <c r="B414" s="150"/>
      <c r="D414" s="143" t="s">
        <v>157</v>
      </c>
      <c r="E414" s="151" t="s">
        <v>1</v>
      </c>
      <c r="F414" s="152" t="s">
        <v>160</v>
      </c>
      <c r="H414" s="153">
        <v>15.717000000000001</v>
      </c>
      <c r="I414" s="154"/>
      <c r="L414" s="150"/>
      <c r="M414" s="155"/>
      <c r="T414" s="156"/>
      <c r="AT414" s="151" t="s">
        <v>157</v>
      </c>
      <c r="AU414" s="151" t="s">
        <v>85</v>
      </c>
      <c r="AV414" s="13" t="s">
        <v>151</v>
      </c>
      <c r="AW414" s="13" t="s">
        <v>32</v>
      </c>
      <c r="AX414" s="13" t="s">
        <v>81</v>
      </c>
      <c r="AY414" s="151" t="s">
        <v>145</v>
      </c>
    </row>
    <row r="415" spans="2:65" s="1" customFormat="1" ht="16.5" customHeight="1">
      <c r="B415" s="31"/>
      <c r="C415" s="128" t="s">
        <v>565</v>
      </c>
      <c r="D415" s="128" t="s">
        <v>147</v>
      </c>
      <c r="E415" s="129" t="s">
        <v>566</v>
      </c>
      <c r="F415" s="130" t="s">
        <v>567</v>
      </c>
      <c r="G415" s="131" t="s">
        <v>155</v>
      </c>
      <c r="H415" s="132">
        <v>15.717000000000001</v>
      </c>
      <c r="I415" s="133"/>
      <c r="J415" s="134">
        <f>ROUND(I415*H415,2)</f>
        <v>0</v>
      </c>
      <c r="K415" s="135"/>
      <c r="L415" s="31"/>
      <c r="M415" s="136" t="s">
        <v>1</v>
      </c>
      <c r="N415" s="137" t="s">
        <v>41</v>
      </c>
      <c r="P415" s="138">
        <f>O415*H415</f>
        <v>0</v>
      </c>
      <c r="Q415" s="138">
        <v>0</v>
      </c>
      <c r="R415" s="138">
        <f>Q415*H415</f>
        <v>0</v>
      </c>
      <c r="S415" s="138">
        <v>0</v>
      </c>
      <c r="T415" s="139">
        <f>S415*H415</f>
        <v>0</v>
      </c>
      <c r="AR415" s="140" t="s">
        <v>151</v>
      </c>
      <c r="AT415" s="140" t="s">
        <v>147</v>
      </c>
      <c r="AU415" s="140" t="s">
        <v>85</v>
      </c>
      <c r="AY415" s="16" t="s">
        <v>145</v>
      </c>
      <c r="BE415" s="141">
        <f>IF(N415="základní",J415,0)</f>
        <v>0</v>
      </c>
      <c r="BF415" s="141">
        <f>IF(N415="snížená",J415,0)</f>
        <v>0</v>
      </c>
      <c r="BG415" s="141">
        <f>IF(N415="zákl. přenesená",J415,0)</f>
        <v>0</v>
      </c>
      <c r="BH415" s="141">
        <f>IF(N415="sníž. přenesená",J415,0)</f>
        <v>0</v>
      </c>
      <c r="BI415" s="141">
        <f>IF(N415="nulová",J415,0)</f>
        <v>0</v>
      </c>
      <c r="BJ415" s="16" t="s">
        <v>81</v>
      </c>
      <c r="BK415" s="141">
        <f>ROUND(I415*H415,2)</f>
        <v>0</v>
      </c>
      <c r="BL415" s="16" t="s">
        <v>151</v>
      </c>
      <c r="BM415" s="140" t="s">
        <v>568</v>
      </c>
    </row>
    <row r="416" spans="2:65" s="1" customFormat="1" ht="24.15" customHeight="1">
      <c r="B416" s="31"/>
      <c r="C416" s="128" t="s">
        <v>569</v>
      </c>
      <c r="D416" s="128" t="s">
        <v>147</v>
      </c>
      <c r="E416" s="129" t="s">
        <v>570</v>
      </c>
      <c r="F416" s="130" t="s">
        <v>571</v>
      </c>
      <c r="G416" s="131" t="s">
        <v>186</v>
      </c>
      <c r="H416" s="132">
        <v>0.26</v>
      </c>
      <c r="I416" s="133"/>
      <c r="J416" s="134">
        <f>ROUND(I416*H416,2)</f>
        <v>0</v>
      </c>
      <c r="K416" s="135"/>
      <c r="L416" s="31"/>
      <c r="M416" s="136" t="s">
        <v>1</v>
      </c>
      <c r="N416" s="137" t="s">
        <v>41</v>
      </c>
      <c r="P416" s="138">
        <f>O416*H416</f>
        <v>0</v>
      </c>
      <c r="Q416" s="138">
        <v>1.05291</v>
      </c>
      <c r="R416" s="138">
        <f>Q416*H416</f>
        <v>0.27375660000000002</v>
      </c>
      <c r="S416" s="138">
        <v>0</v>
      </c>
      <c r="T416" s="139">
        <f>S416*H416</f>
        <v>0</v>
      </c>
      <c r="AR416" s="140" t="s">
        <v>151</v>
      </c>
      <c r="AT416" s="140" t="s">
        <v>147</v>
      </c>
      <c r="AU416" s="140" t="s">
        <v>85</v>
      </c>
      <c r="AY416" s="16" t="s">
        <v>145</v>
      </c>
      <c r="BE416" s="141">
        <f>IF(N416="základní",J416,0)</f>
        <v>0</v>
      </c>
      <c r="BF416" s="141">
        <f>IF(N416="snížená",J416,0)</f>
        <v>0</v>
      </c>
      <c r="BG416" s="141">
        <f>IF(N416="zákl. přenesená",J416,0)</f>
        <v>0</v>
      </c>
      <c r="BH416" s="141">
        <f>IF(N416="sníž. přenesená",J416,0)</f>
        <v>0</v>
      </c>
      <c r="BI416" s="141">
        <f>IF(N416="nulová",J416,0)</f>
        <v>0</v>
      </c>
      <c r="BJ416" s="16" t="s">
        <v>81</v>
      </c>
      <c r="BK416" s="141">
        <f>ROUND(I416*H416,2)</f>
        <v>0</v>
      </c>
      <c r="BL416" s="16" t="s">
        <v>151</v>
      </c>
      <c r="BM416" s="140" t="s">
        <v>572</v>
      </c>
    </row>
    <row r="417" spans="2:65" s="12" customFormat="1">
      <c r="B417" s="142"/>
      <c r="D417" s="143" t="s">
        <v>157</v>
      </c>
      <c r="E417" s="144" t="s">
        <v>1</v>
      </c>
      <c r="F417" s="145" t="s">
        <v>573</v>
      </c>
      <c r="H417" s="146">
        <v>0.26</v>
      </c>
      <c r="I417" s="147"/>
      <c r="L417" s="142"/>
      <c r="M417" s="148"/>
      <c r="T417" s="149"/>
      <c r="AT417" s="144" t="s">
        <v>157</v>
      </c>
      <c r="AU417" s="144" t="s">
        <v>85</v>
      </c>
      <c r="AV417" s="12" t="s">
        <v>85</v>
      </c>
      <c r="AW417" s="12" t="s">
        <v>32</v>
      </c>
      <c r="AX417" s="12" t="s">
        <v>81</v>
      </c>
      <c r="AY417" s="144" t="s">
        <v>145</v>
      </c>
    </row>
    <row r="418" spans="2:65" s="1" customFormat="1" ht="44.25" customHeight="1">
      <c r="B418" s="31"/>
      <c r="C418" s="128" t="s">
        <v>574</v>
      </c>
      <c r="D418" s="128" t="s">
        <v>393</v>
      </c>
      <c r="E418" s="129" t="s">
        <v>575</v>
      </c>
      <c r="F418" s="130" t="s">
        <v>576</v>
      </c>
      <c r="G418" s="131" t="s">
        <v>224</v>
      </c>
      <c r="H418" s="132">
        <v>19</v>
      </c>
      <c r="I418" s="133"/>
      <c r="J418" s="134">
        <f>ROUND(I418*H418,2)</f>
        <v>0</v>
      </c>
      <c r="K418" s="135"/>
      <c r="L418" s="31"/>
      <c r="M418" s="136" t="s">
        <v>1</v>
      </c>
      <c r="N418" s="137" t="s">
        <v>41</v>
      </c>
      <c r="P418" s="138">
        <f>O418*H418</f>
        <v>0</v>
      </c>
      <c r="Q418" s="138">
        <v>0</v>
      </c>
      <c r="R418" s="138">
        <f>Q418*H418</f>
        <v>0</v>
      </c>
      <c r="S418" s="138">
        <v>0</v>
      </c>
      <c r="T418" s="139">
        <f>S418*H418</f>
        <v>0</v>
      </c>
      <c r="AR418" s="140" t="s">
        <v>151</v>
      </c>
      <c r="AT418" s="140" t="s">
        <v>147</v>
      </c>
      <c r="AU418" s="140" t="s">
        <v>85</v>
      </c>
      <c r="AY418" s="16" t="s">
        <v>145</v>
      </c>
      <c r="BE418" s="141">
        <f>IF(N418="základní",J418,0)</f>
        <v>0</v>
      </c>
      <c r="BF418" s="141">
        <f>IF(N418="snížená",J418,0)</f>
        <v>0</v>
      </c>
      <c r="BG418" s="141">
        <f>IF(N418="zákl. přenesená",J418,0)</f>
        <v>0</v>
      </c>
      <c r="BH418" s="141">
        <f>IF(N418="sníž. přenesená",J418,0)</f>
        <v>0</v>
      </c>
      <c r="BI418" s="141">
        <f>IF(N418="nulová",J418,0)</f>
        <v>0</v>
      </c>
      <c r="BJ418" s="16" t="s">
        <v>81</v>
      </c>
      <c r="BK418" s="141">
        <f>ROUND(I418*H418,2)</f>
        <v>0</v>
      </c>
      <c r="BL418" s="16" t="s">
        <v>151</v>
      </c>
      <c r="BM418" s="140" t="s">
        <v>577</v>
      </c>
    </row>
    <row r="419" spans="2:65" s="12" customFormat="1">
      <c r="B419" s="142"/>
      <c r="D419" s="143" t="s">
        <v>157</v>
      </c>
      <c r="E419" s="144" t="s">
        <v>1</v>
      </c>
      <c r="F419" s="145" t="s">
        <v>578</v>
      </c>
      <c r="H419" s="146">
        <v>19</v>
      </c>
      <c r="I419" s="147"/>
      <c r="L419" s="142"/>
      <c r="M419" s="148"/>
      <c r="T419" s="149"/>
      <c r="AT419" s="144" t="s">
        <v>157</v>
      </c>
      <c r="AU419" s="144" t="s">
        <v>85</v>
      </c>
      <c r="AV419" s="12" t="s">
        <v>85</v>
      </c>
      <c r="AW419" s="12" t="s">
        <v>32</v>
      </c>
      <c r="AX419" s="12" t="s">
        <v>81</v>
      </c>
      <c r="AY419" s="144" t="s">
        <v>145</v>
      </c>
    </row>
    <row r="420" spans="2:65" s="1" customFormat="1" ht="21.75" customHeight="1">
      <c r="B420" s="31"/>
      <c r="C420" s="128" t="s">
        <v>579</v>
      </c>
      <c r="D420" s="128" t="s">
        <v>147</v>
      </c>
      <c r="E420" s="129" t="s">
        <v>580</v>
      </c>
      <c r="F420" s="130" t="s">
        <v>581</v>
      </c>
      <c r="G420" s="131" t="s">
        <v>164</v>
      </c>
      <c r="H420" s="132">
        <v>6.7069999999999999</v>
      </c>
      <c r="I420" s="133"/>
      <c r="J420" s="134">
        <f>ROUND(I420*H420,2)</f>
        <v>0</v>
      </c>
      <c r="K420" s="135"/>
      <c r="L420" s="31"/>
      <c r="M420" s="136" t="s">
        <v>1</v>
      </c>
      <c r="N420" s="137" t="s">
        <v>41</v>
      </c>
      <c r="P420" s="138">
        <f>O420*H420</f>
        <v>0</v>
      </c>
      <c r="Q420" s="138">
        <v>2.5019499999999999</v>
      </c>
      <c r="R420" s="138">
        <f>Q420*H420</f>
        <v>16.780578649999999</v>
      </c>
      <c r="S420" s="138">
        <v>0</v>
      </c>
      <c r="T420" s="139">
        <f>S420*H420</f>
        <v>0</v>
      </c>
      <c r="AR420" s="140" t="s">
        <v>151</v>
      </c>
      <c r="AT420" s="140" t="s">
        <v>147</v>
      </c>
      <c r="AU420" s="140" t="s">
        <v>85</v>
      </c>
      <c r="AY420" s="16" t="s">
        <v>145</v>
      </c>
      <c r="BE420" s="141">
        <f>IF(N420="základní",J420,0)</f>
        <v>0</v>
      </c>
      <c r="BF420" s="141">
        <f>IF(N420="snížená",J420,0)</f>
        <v>0</v>
      </c>
      <c r="BG420" s="141">
        <f>IF(N420="zákl. přenesená",J420,0)</f>
        <v>0</v>
      </c>
      <c r="BH420" s="141">
        <f>IF(N420="sníž. přenesená",J420,0)</f>
        <v>0</v>
      </c>
      <c r="BI420" s="141">
        <f>IF(N420="nulová",J420,0)</f>
        <v>0</v>
      </c>
      <c r="BJ420" s="16" t="s">
        <v>81</v>
      </c>
      <c r="BK420" s="141">
        <f>ROUND(I420*H420,2)</f>
        <v>0</v>
      </c>
      <c r="BL420" s="16" t="s">
        <v>151</v>
      </c>
      <c r="BM420" s="140" t="s">
        <v>582</v>
      </c>
    </row>
    <row r="421" spans="2:65" s="12" customFormat="1">
      <c r="B421" s="142"/>
      <c r="D421" s="143" t="s">
        <v>157</v>
      </c>
      <c r="E421" s="144" t="s">
        <v>1</v>
      </c>
      <c r="F421" s="145" t="s">
        <v>583</v>
      </c>
      <c r="H421" s="146">
        <v>1.119</v>
      </c>
      <c r="I421" s="147"/>
      <c r="L421" s="142"/>
      <c r="M421" s="148"/>
      <c r="T421" s="149"/>
      <c r="AT421" s="144" t="s">
        <v>157</v>
      </c>
      <c r="AU421" s="144" t="s">
        <v>85</v>
      </c>
      <c r="AV421" s="12" t="s">
        <v>85</v>
      </c>
      <c r="AW421" s="12" t="s">
        <v>32</v>
      </c>
      <c r="AX421" s="12" t="s">
        <v>76</v>
      </c>
      <c r="AY421" s="144" t="s">
        <v>145</v>
      </c>
    </row>
    <row r="422" spans="2:65" s="12" customFormat="1" ht="20.399999999999999">
      <c r="B422" s="142"/>
      <c r="D422" s="143" t="s">
        <v>157</v>
      </c>
      <c r="E422" s="144" t="s">
        <v>1</v>
      </c>
      <c r="F422" s="145" t="s">
        <v>584</v>
      </c>
      <c r="H422" s="146">
        <v>1.524</v>
      </c>
      <c r="I422" s="147"/>
      <c r="L422" s="142"/>
      <c r="M422" s="148"/>
      <c r="T422" s="149"/>
      <c r="AT422" s="144" t="s">
        <v>157</v>
      </c>
      <c r="AU422" s="144" t="s">
        <v>85</v>
      </c>
      <c r="AV422" s="12" t="s">
        <v>85</v>
      </c>
      <c r="AW422" s="12" t="s">
        <v>32</v>
      </c>
      <c r="AX422" s="12" t="s">
        <v>76</v>
      </c>
      <c r="AY422" s="144" t="s">
        <v>145</v>
      </c>
    </row>
    <row r="423" spans="2:65" s="12" customFormat="1">
      <c r="B423" s="142"/>
      <c r="D423" s="143" t="s">
        <v>157</v>
      </c>
      <c r="E423" s="144" t="s">
        <v>1</v>
      </c>
      <c r="F423" s="145" t="s">
        <v>585</v>
      </c>
      <c r="H423" s="146">
        <v>0.94599999999999995</v>
      </c>
      <c r="I423" s="147"/>
      <c r="L423" s="142"/>
      <c r="M423" s="148"/>
      <c r="T423" s="149"/>
      <c r="AT423" s="144" t="s">
        <v>157</v>
      </c>
      <c r="AU423" s="144" t="s">
        <v>85</v>
      </c>
      <c r="AV423" s="12" t="s">
        <v>85</v>
      </c>
      <c r="AW423" s="12" t="s">
        <v>32</v>
      </c>
      <c r="AX423" s="12" t="s">
        <v>76</v>
      </c>
      <c r="AY423" s="144" t="s">
        <v>145</v>
      </c>
    </row>
    <row r="424" spans="2:65" s="12" customFormat="1" ht="20.399999999999999">
      <c r="B424" s="142"/>
      <c r="D424" s="143" t="s">
        <v>157</v>
      </c>
      <c r="E424" s="144" t="s">
        <v>1</v>
      </c>
      <c r="F424" s="145" t="s">
        <v>586</v>
      </c>
      <c r="H424" s="146">
        <v>3.1179999999999999</v>
      </c>
      <c r="I424" s="147"/>
      <c r="L424" s="142"/>
      <c r="M424" s="148"/>
      <c r="T424" s="149"/>
      <c r="AT424" s="144" t="s">
        <v>157</v>
      </c>
      <c r="AU424" s="144" t="s">
        <v>85</v>
      </c>
      <c r="AV424" s="12" t="s">
        <v>85</v>
      </c>
      <c r="AW424" s="12" t="s">
        <v>32</v>
      </c>
      <c r="AX424" s="12" t="s">
        <v>76</v>
      </c>
      <c r="AY424" s="144" t="s">
        <v>145</v>
      </c>
    </row>
    <row r="425" spans="2:65" s="13" customFormat="1">
      <c r="B425" s="150"/>
      <c r="D425" s="143" t="s">
        <v>157</v>
      </c>
      <c r="E425" s="151" t="s">
        <v>1</v>
      </c>
      <c r="F425" s="152" t="s">
        <v>160</v>
      </c>
      <c r="H425" s="153">
        <v>6.7069999999999999</v>
      </c>
      <c r="I425" s="154"/>
      <c r="L425" s="150"/>
      <c r="M425" s="155"/>
      <c r="T425" s="156"/>
      <c r="AT425" s="151" t="s">
        <v>157</v>
      </c>
      <c r="AU425" s="151" t="s">
        <v>85</v>
      </c>
      <c r="AV425" s="13" t="s">
        <v>151</v>
      </c>
      <c r="AW425" s="13" t="s">
        <v>32</v>
      </c>
      <c r="AX425" s="13" t="s">
        <v>81</v>
      </c>
      <c r="AY425" s="151" t="s">
        <v>145</v>
      </c>
    </row>
    <row r="426" spans="2:65" s="1" customFormat="1" ht="24.15" customHeight="1">
      <c r="B426" s="31"/>
      <c r="C426" s="128" t="s">
        <v>587</v>
      </c>
      <c r="D426" s="128" t="s">
        <v>147</v>
      </c>
      <c r="E426" s="129" t="s">
        <v>588</v>
      </c>
      <c r="F426" s="130" t="s">
        <v>589</v>
      </c>
      <c r="G426" s="131" t="s">
        <v>186</v>
      </c>
      <c r="H426" s="132">
        <v>1.006</v>
      </c>
      <c r="I426" s="133"/>
      <c r="J426" s="134">
        <f>ROUND(I426*H426,2)</f>
        <v>0</v>
      </c>
      <c r="K426" s="135"/>
      <c r="L426" s="31"/>
      <c r="M426" s="136" t="s">
        <v>1</v>
      </c>
      <c r="N426" s="137" t="s">
        <v>41</v>
      </c>
      <c r="P426" s="138">
        <f>O426*H426</f>
        <v>0</v>
      </c>
      <c r="Q426" s="138">
        <v>1.0492699999999999</v>
      </c>
      <c r="R426" s="138">
        <f>Q426*H426</f>
        <v>1.0555656199999999</v>
      </c>
      <c r="S426" s="138">
        <v>0</v>
      </c>
      <c r="T426" s="139">
        <f>S426*H426</f>
        <v>0</v>
      </c>
      <c r="AR426" s="140" t="s">
        <v>151</v>
      </c>
      <c r="AT426" s="140" t="s">
        <v>147</v>
      </c>
      <c r="AU426" s="140" t="s">
        <v>85</v>
      </c>
      <c r="AY426" s="16" t="s">
        <v>145</v>
      </c>
      <c r="BE426" s="141">
        <f>IF(N426="základní",J426,0)</f>
        <v>0</v>
      </c>
      <c r="BF426" s="141">
        <f>IF(N426="snížená",J426,0)</f>
        <v>0</v>
      </c>
      <c r="BG426" s="141">
        <f>IF(N426="zákl. přenesená",J426,0)</f>
        <v>0</v>
      </c>
      <c r="BH426" s="141">
        <f>IF(N426="sníž. přenesená",J426,0)</f>
        <v>0</v>
      </c>
      <c r="BI426" s="141">
        <f>IF(N426="nulová",J426,0)</f>
        <v>0</v>
      </c>
      <c r="BJ426" s="16" t="s">
        <v>81</v>
      </c>
      <c r="BK426" s="141">
        <f>ROUND(I426*H426,2)</f>
        <v>0</v>
      </c>
      <c r="BL426" s="16" t="s">
        <v>151</v>
      </c>
      <c r="BM426" s="140" t="s">
        <v>590</v>
      </c>
    </row>
    <row r="427" spans="2:65" s="12" customFormat="1">
      <c r="B427" s="142"/>
      <c r="D427" s="143" t="s">
        <v>157</v>
      </c>
      <c r="E427" s="144" t="s">
        <v>1</v>
      </c>
      <c r="F427" s="145" t="s">
        <v>591</v>
      </c>
      <c r="H427" s="146">
        <v>1.006</v>
      </c>
      <c r="I427" s="147"/>
      <c r="L427" s="142"/>
      <c r="M427" s="148"/>
      <c r="T427" s="149"/>
      <c r="AT427" s="144" t="s">
        <v>157</v>
      </c>
      <c r="AU427" s="144" t="s">
        <v>85</v>
      </c>
      <c r="AV427" s="12" t="s">
        <v>85</v>
      </c>
      <c r="AW427" s="12" t="s">
        <v>32</v>
      </c>
      <c r="AX427" s="12" t="s">
        <v>81</v>
      </c>
      <c r="AY427" s="144" t="s">
        <v>145</v>
      </c>
    </row>
    <row r="428" spans="2:65" s="1" customFormat="1" ht="24.15" customHeight="1">
      <c r="B428" s="31"/>
      <c r="C428" s="128" t="s">
        <v>592</v>
      </c>
      <c r="D428" s="128" t="s">
        <v>147</v>
      </c>
      <c r="E428" s="129" t="s">
        <v>593</v>
      </c>
      <c r="F428" s="130" t="s">
        <v>594</v>
      </c>
      <c r="G428" s="131" t="s">
        <v>155</v>
      </c>
      <c r="H428" s="132">
        <v>38.631</v>
      </c>
      <c r="I428" s="133"/>
      <c r="J428" s="134">
        <f>ROUND(I428*H428,2)</f>
        <v>0</v>
      </c>
      <c r="K428" s="135"/>
      <c r="L428" s="31"/>
      <c r="M428" s="136" t="s">
        <v>1</v>
      </c>
      <c r="N428" s="137" t="s">
        <v>41</v>
      </c>
      <c r="P428" s="138">
        <f>O428*H428</f>
        <v>0</v>
      </c>
      <c r="Q428" s="138">
        <v>1.282E-2</v>
      </c>
      <c r="R428" s="138">
        <f>Q428*H428</f>
        <v>0.49524942</v>
      </c>
      <c r="S428" s="138">
        <v>0</v>
      </c>
      <c r="T428" s="139">
        <f>S428*H428</f>
        <v>0</v>
      </c>
      <c r="AR428" s="140" t="s">
        <v>151</v>
      </c>
      <c r="AT428" s="140" t="s">
        <v>147</v>
      </c>
      <c r="AU428" s="140" t="s">
        <v>85</v>
      </c>
      <c r="AY428" s="16" t="s">
        <v>145</v>
      </c>
      <c r="BE428" s="141">
        <f>IF(N428="základní",J428,0)</f>
        <v>0</v>
      </c>
      <c r="BF428" s="141">
        <f>IF(N428="snížená",J428,0)</f>
        <v>0</v>
      </c>
      <c r="BG428" s="141">
        <f>IF(N428="zákl. přenesená",J428,0)</f>
        <v>0</v>
      </c>
      <c r="BH428" s="141">
        <f>IF(N428="sníž. přenesená",J428,0)</f>
        <v>0</v>
      </c>
      <c r="BI428" s="141">
        <f>IF(N428="nulová",J428,0)</f>
        <v>0</v>
      </c>
      <c r="BJ428" s="16" t="s">
        <v>81</v>
      </c>
      <c r="BK428" s="141">
        <f>ROUND(I428*H428,2)</f>
        <v>0</v>
      </c>
      <c r="BL428" s="16" t="s">
        <v>151</v>
      </c>
      <c r="BM428" s="140" t="s">
        <v>595</v>
      </c>
    </row>
    <row r="429" spans="2:65" s="12" customFormat="1">
      <c r="B429" s="142"/>
      <c r="D429" s="143" t="s">
        <v>157</v>
      </c>
      <c r="E429" s="144" t="s">
        <v>1</v>
      </c>
      <c r="F429" s="145" t="s">
        <v>596</v>
      </c>
      <c r="H429" s="146">
        <v>7.5</v>
      </c>
      <c r="I429" s="147"/>
      <c r="L429" s="142"/>
      <c r="M429" s="148"/>
      <c r="T429" s="149"/>
      <c r="AT429" s="144" t="s">
        <v>157</v>
      </c>
      <c r="AU429" s="144" t="s">
        <v>85</v>
      </c>
      <c r="AV429" s="12" t="s">
        <v>85</v>
      </c>
      <c r="AW429" s="12" t="s">
        <v>32</v>
      </c>
      <c r="AX429" s="12" t="s">
        <v>76</v>
      </c>
      <c r="AY429" s="144" t="s">
        <v>145</v>
      </c>
    </row>
    <row r="430" spans="2:65" s="12" customFormat="1">
      <c r="B430" s="142"/>
      <c r="D430" s="143" t="s">
        <v>157</v>
      </c>
      <c r="E430" s="144" t="s">
        <v>1</v>
      </c>
      <c r="F430" s="145" t="s">
        <v>597</v>
      </c>
      <c r="H430" s="146">
        <v>10.117000000000001</v>
      </c>
      <c r="I430" s="147"/>
      <c r="L430" s="142"/>
      <c r="M430" s="148"/>
      <c r="T430" s="149"/>
      <c r="AT430" s="144" t="s">
        <v>157</v>
      </c>
      <c r="AU430" s="144" t="s">
        <v>85</v>
      </c>
      <c r="AV430" s="12" t="s">
        <v>85</v>
      </c>
      <c r="AW430" s="12" t="s">
        <v>32</v>
      </c>
      <c r="AX430" s="12" t="s">
        <v>76</v>
      </c>
      <c r="AY430" s="144" t="s">
        <v>145</v>
      </c>
    </row>
    <row r="431" spans="2:65" s="12" customFormat="1">
      <c r="B431" s="142"/>
      <c r="D431" s="143" t="s">
        <v>157</v>
      </c>
      <c r="E431" s="144" t="s">
        <v>1</v>
      </c>
      <c r="F431" s="145" t="s">
        <v>598</v>
      </c>
      <c r="H431" s="146">
        <v>4.774</v>
      </c>
      <c r="I431" s="147"/>
      <c r="L431" s="142"/>
      <c r="M431" s="148"/>
      <c r="T431" s="149"/>
      <c r="AT431" s="144" t="s">
        <v>157</v>
      </c>
      <c r="AU431" s="144" t="s">
        <v>85</v>
      </c>
      <c r="AV431" s="12" t="s">
        <v>85</v>
      </c>
      <c r="AW431" s="12" t="s">
        <v>32</v>
      </c>
      <c r="AX431" s="12" t="s">
        <v>76</v>
      </c>
      <c r="AY431" s="144" t="s">
        <v>145</v>
      </c>
    </row>
    <row r="432" spans="2:65" s="12" customFormat="1">
      <c r="B432" s="142"/>
      <c r="D432" s="143" t="s">
        <v>157</v>
      </c>
      <c r="E432" s="144" t="s">
        <v>1</v>
      </c>
      <c r="F432" s="145" t="s">
        <v>599</v>
      </c>
      <c r="H432" s="146">
        <v>16.239999999999998</v>
      </c>
      <c r="I432" s="147"/>
      <c r="L432" s="142"/>
      <c r="M432" s="148"/>
      <c r="T432" s="149"/>
      <c r="AT432" s="144" t="s">
        <v>157</v>
      </c>
      <c r="AU432" s="144" t="s">
        <v>85</v>
      </c>
      <c r="AV432" s="12" t="s">
        <v>85</v>
      </c>
      <c r="AW432" s="12" t="s">
        <v>32</v>
      </c>
      <c r="AX432" s="12" t="s">
        <v>76</v>
      </c>
      <c r="AY432" s="144" t="s">
        <v>145</v>
      </c>
    </row>
    <row r="433" spans="2:65" s="13" customFormat="1">
      <c r="B433" s="150"/>
      <c r="D433" s="143" t="s">
        <v>157</v>
      </c>
      <c r="E433" s="151" t="s">
        <v>1</v>
      </c>
      <c r="F433" s="152" t="s">
        <v>160</v>
      </c>
      <c r="H433" s="153">
        <v>38.631</v>
      </c>
      <c r="I433" s="154"/>
      <c r="L433" s="150"/>
      <c r="M433" s="155"/>
      <c r="T433" s="156"/>
      <c r="AT433" s="151" t="s">
        <v>157</v>
      </c>
      <c r="AU433" s="151" t="s">
        <v>85</v>
      </c>
      <c r="AV433" s="13" t="s">
        <v>151</v>
      </c>
      <c r="AW433" s="13" t="s">
        <v>32</v>
      </c>
      <c r="AX433" s="13" t="s">
        <v>81</v>
      </c>
      <c r="AY433" s="151" t="s">
        <v>145</v>
      </c>
    </row>
    <row r="434" spans="2:65" s="1" customFormat="1" ht="24.15" customHeight="1">
      <c r="B434" s="31"/>
      <c r="C434" s="128" t="s">
        <v>600</v>
      </c>
      <c r="D434" s="128" t="s">
        <v>147</v>
      </c>
      <c r="E434" s="129" t="s">
        <v>601</v>
      </c>
      <c r="F434" s="130" t="s">
        <v>602</v>
      </c>
      <c r="G434" s="131" t="s">
        <v>155</v>
      </c>
      <c r="H434" s="132">
        <v>38.631</v>
      </c>
      <c r="I434" s="133"/>
      <c r="J434" s="134">
        <f>ROUND(I434*H434,2)</f>
        <v>0</v>
      </c>
      <c r="K434" s="135"/>
      <c r="L434" s="31"/>
      <c r="M434" s="136" t="s">
        <v>1</v>
      </c>
      <c r="N434" s="137" t="s">
        <v>41</v>
      </c>
      <c r="P434" s="138">
        <f>O434*H434</f>
        <v>0</v>
      </c>
      <c r="Q434" s="138">
        <v>0</v>
      </c>
      <c r="R434" s="138">
        <f>Q434*H434</f>
        <v>0</v>
      </c>
      <c r="S434" s="138">
        <v>0</v>
      </c>
      <c r="T434" s="139">
        <f>S434*H434</f>
        <v>0</v>
      </c>
      <c r="AR434" s="140" t="s">
        <v>151</v>
      </c>
      <c r="AT434" s="140" t="s">
        <v>147</v>
      </c>
      <c r="AU434" s="140" t="s">
        <v>85</v>
      </c>
      <c r="AY434" s="16" t="s">
        <v>145</v>
      </c>
      <c r="BE434" s="141">
        <f>IF(N434="základní",J434,0)</f>
        <v>0</v>
      </c>
      <c r="BF434" s="141">
        <f>IF(N434="snížená",J434,0)</f>
        <v>0</v>
      </c>
      <c r="BG434" s="141">
        <f>IF(N434="zákl. přenesená",J434,0)</f>
        <v>0</v>
      </c>
      <c r="BH434" s="141">
        <f>IF(N434="sníž. přenesená",J434,0)</f>
        <v>0</v>
      </c>
      <c r="BI434" s="141">
        <f>IF(N434="nulová",J434,0)</f>
        <v>0</v>
      </c>
      <c r="BJ434" s="16" t="s">
        <v>81</v>
      </c>
      <c r="BK434" s="141">
        <f>ROUND(I434*H434,2)</f>
        <v>0</v>
      </c>
      <c r="BL434" s="16" t="s">
        <v>151</v>
      </c>
      <c r="BM434" s="140" t="s">
        <v>603</v>
      </c>
    </row>
    <row r="435" spans="2:65" s="1" customFormat="1" ht="24.15" customHeight="1">
      <c r="B435" s="31"/>
      <c r="C435" s="128" t="s">
        <v>604</v>
      </c>
      <c r="D435" s="128" t="s">
        <v>147</v>
      </c>
      <c r="E435" s="129" t="s">
        <v>605</v>
      </c>
      <c r="F435" s="130" t="s">
        <v>606</v>
      </c>
      <c r="G435" s="131" t="s">
        <v>155</v>
      </c>
      <c r="H435" s="132">
        <v>34.536999999999999</v>
      </c>
      <c r="I435" s="133"/>
      <c r="J435" s="134">
        <f>ROUND(I435*H435,2)</f>
        <v>0</v>
      </c>
      <c r="K435" s="135"/>
      <c r="L435" s="31"/>
      <c r="M435" s="136" t="s">
        <v>1</v>
      </c>
      <c r="N435" s="137" t="s">
        <v>41</v>
      </c>
      <c r="P435" s="138">
        <f>O435*H435</f>
        <v>0</v>
      </c>
      <c r="Q435" s="138">
        <v>2.81E-3</v>
      </c>
      <c r="R435" s="138">
        <f>Q435*H435</f>
        <v>9.7048969999999998E-2</v>
      </c>
      <c r="S435" s="138">
        <v>0</v>
      </c>
      <c r="T435" s="139">
        <f>S435*H435</f>
        <v>0</v>
      </c>
      <c r="AR435" s="140" t="s">
        <v>151</v>
      </c>
      <c r="AT435" s="140" t="s">
        <v>147</v>
      </c>
      <c r="AU435" s="140" t="s">
        <v>85</v>
      </c>
      <c r="AY435" s="16" t="s">
        <v>145</v>
      </c>
      <c r="BE435" s="141">
        <f>IF(N435="základní",J435,0)</f>
        <v>0</v>
      </c>
      <c r="BF435" s="141">
        <f>IF(N435="snížená",J435,0)</f>
        <v>0</v>
      </c>
      <c r="BG435" s="141">
        <f>IF(N435="zákl. přenesená",J435,0)</f>
        <v>0</v>
      </c>
      <c r="BH435" s="141">
        <f>IF(N435="sníž. přenesená",J435,0)</f>
        <v>0</v>
      </c>
      <c r="BI435" s="141">
        <f>IF(N435="nulová",J435,0)</f>
        <v>0</v>
      </c>
      <c r="BJ435" s="16" t="s">
        <v>81</v>
      </c>
      <c r="BK435" s="141">
        <f>ROUND(I435*H435,2)</f>
        <v>0</v>
      </c>
      <c r="BL435" s="16" t="s">
        <v>151</v>
      </c>
      <c r="BM435" s="140" t="s">
        <v>607</v>
      </c>
    </row>
    <row r="436" spans="2:65" s="12" customFormat="1">
      <c r="B436" s="142"/>
      <c r="D436" s="143" t="s">
        <v>157</v>
      </c>
      <c r="E436" s="144" t="s">
        <v>1</v>
      </c>
      <c r="F436" s="145" t="s">
        <v>608</v>
      </c>
      <c r="H436" s="146">
        <v>6.9</v>
      </c>
      <c r="I436" s="147"/>
      <c r="L436" s="142"/>
      <c r="M436" s="148"/>
      <c r="T436" s="149"/>
      <c r="AT436" s="144" t="s">
        <v>157</v>
      </c>
      <c r="AU436" s="144" t="s">
        <v>85</v>
      </c>
      <c r="AV436" s="12" t="s">
        <v>85</v>
      </c>
      <c r="AW436" s="12" t="s">
        <v>32</v>
      </c>
      <c r="AX436" s="12" t="s">
        <v>76</v>
      </c>
      <c r="AY436" s="144" t="s">
        <v>145</v>
      </c>
    </row>
    <row r="437" spans="2:65" s="12" customFormat="1">
      <c r="B437" s="142"/>
      <c r="D437" s="143" t="s">
        <v>157</v>
      </c>
      <c r="E437" s="144" t="s">
        <v>1</v>
      </c>
      <c r="F437" s="145" t="s">
        <v>609</v>
      </c>
      <c r="H437" s="146">
        <v>9.5129999999999999</v>
      </c>
      <c r="I437" s="147"/>
      <c r="L437" s="142"/>
      <c r="M437" s="148"/>
      <c r="T437" s="149"/>
      <c r="AT437" s="144" t="s">
        <v>157</v>
      </c>
      <c r="AU437" s="144" t="s">
        <v>85</v>
      </c>
      <c r="AV437" s="12" t="s">
        <v>85</v>
      </c>
      <c r="AW437" s="12" t="s">
        <v>32</v>
      </c>
      <c r="AX437" s="12" t="s">
        <v>76</v>
      </c>
      <c r="AY437" s="144" t="s">
        <v>145</v>
      </c>
    </row>
    <row r="438" spans="2:65" s="12" customFormat="1">
      <c r="B438" s="142"/>
      <c r="D438" s="143" t="s">
        <v>157</v>
      </c>
      <c r="E438" s="144" t="s">
        <v>1</v>
      </c>
      <c r="F438" s="145" t="s">
        <v>610</v>
      </c>
      <c r="H438" s="146">
        <v>3.6240000000000001</v>
      </c>
      <c r="I438" s="147"/>
      <c r="L438" s="142"/>
      <c r="M438" s="148"/>
      <c r="T438" s="149"/>
      <c r="AT438" s="144" t="s">
        <v>157</v>
      </c>
      <c r="AU438" s="144" t="s">
        <v>85</v>
      </c>
      <c r="AV438" s="12" t="s">
        <v>85</v>
      </c>
      <c r="AW438" s="12" t="s">
        <v>32</v>
      </c>
      <c r="AX438" s="12" t="s">
        <v>76</v>
      </c>
      <c r="AY438" s="144" t="s">
        <v>145</v>
      </c>
    </row>
    <row r="439" spans="2:65" s="12" customFormat="1">
      <c r="B439" s="142"/>
      <c r="D439" s="143" t="s">
        <v>157</v>
      </c>
      <c r="E439" s="144" t="s">
        <v>1</v>
      </c>
      <c r="F439" s="145" t="s">
        <v>611</v>
      </c>
      <c r="H439" s="146">
        <v>14.5</v>
      </c>
      <c r="I439" s="147"/>
      <c r="L439" s="142"/>
      <c r="M439" s="148"/>
      <c r="T439" s="149"/>
      <c r="AT439" s="144" t="s">
        <v>157</v>
      </c>
      <c r="AU439" s="144" t="s">
        <v>85</v>
      </c>
      <c r="AV439" s="12" t="s">
        <v>85</v>
      </c>
      <c r="AW439" s="12" t="s">
        <v>32</v>
      </c>
      <c r="AX439" s="12" t="s">
        <v>76</v>
      </c>
      <c r="AY439" s="144" t="s">
        <v>145</v>
      </c>
    </row>
    <row r="440" spans="2:65" s="13" customFormat="1">
      <c r="B440" s="150"/>
      <c r="D440" s="143" t="s">
        <v>157</v>
      </c>
      <c r="E440" s="151" t="s">
        <v>1</v>
      </c>
      <c r="F440" s="152" t="s">
        <v>160</v>
      </c>
      <c r="H440" s="153">
        <v>34.536999999999999</v>
      </c>
      <c r="I440" s="154"/>
      <c r="L440" s="150"/>
      <c r="M440" s="155"/>
      <c r="T440" s="156"/>
      <c r="AT440" s="151" t="s">
        <v>157</v>
      </c>
      <c r="AU440" s="151" t="s">
        <v>85</v>
      </c>
      <c r="AV440" s="13" t="s">
        <v>151</v>
      </c>
      <c r="AW440" s="13" t="s">
        <v>32</v>
      </c>
      <c r="AX440" s="13" t="s">
        <v>81</v>
      </c>
      <c r="AY440" s="151" t="s">
        <v>145</v>
      </c>
    </row>
    <row r="441" spans="2:65" s="1" customFormat="1" ht="24.15" customHeight="1">
      <c r="B441" s="31"/>
      <c r="C441" s="128" t="s">
        <v>612</v>
      </c>
      <c r="D441" s="128" t="s">
        <v>147</v>
      </c>
      <c r="E441" s="129" t="s">
        <v>613</v>
      </c>
      <c r="F441" s="130" t="s">
        <v>614</v>
      </c>
      <c r="G441" s="131" t="s">
        <v>155</v>
      </c>
      <c r="H441" s="132">
        <v>34.578000000000003</v>
      </c>
      <c r="I441" s="133"/>
      <c r="J441" s="134">
        <f>ROUND(I441*H441,2)</f>
        <v>0</v>
      </c>
      <c r="K441" s="135"/>
      <c r="L441" s="31"/>
      <c r="M441" s="136" t="s">
        <v>1</v>
      </c>
      <c r="N441" s="137" t="s">
        <v>41</v>
      </c>
      <c r="P441" s="138">
        <f>O441*H441</f>
        <v>0</v>
      </c>
      <c r="Q441" s="138">
        <v>0</v>
      </c>
      <c r="R441" s="138">
        <f>Q441*H441</f>
        <v>0</v>
      </c>
      <c r="S441" s="138">
        <v>0</v>
      </c>
      <c r="T441" s="139">
        <f>S441*H441</f>
        <v>0</v>
      </c>
      <c r="AR441" s="140" t="s">
        <v>151</v>
      </c>
      <c r="AT441" s="140" t="s">
        <v>147</v>
      </c>
      <c r="AU441" s="140" t="s">
        <v>85</v>
      </c>
      <c r="AY441" s="16" t="s">
        <v>145</v>
      </c>
      <c r="BE441" s="141">
        <f>IF(N441="základní",J441,0)</f>
        <v>0</v>
      </c>
      <c r="BF441" s="141">
        <f>IF(N441="snížená",J441,0)</f>
        <v>0</v>
      </c>
      <c r="BG441" s="141">
        <f>IF(N441="zákl. přenesená",J441,0)</f>
        <v>0</v>
      </c>
      <c r="BH441" s="141">
        <f>IF(N441="sníž. přenesená",J441,0)</f>
        <v>0</v>
      </c>
      <c r="BI441" s="141">
        <f>IF(N441="nulová",J441,0)</f>
        <v>0</v>
      </c>
      <c r="BJ441" s="16" t="s">
        <v>81</v>
      </c>
      <c r="BK441" s="141">
        <f>ROUND(I441*H441,2)</f>
        <v>0</v>
      </c>
      <c r="BL441" s="16" t="s">
        <v>151</v>
      </c>
      <c r="BM441" s="140" t="s">
        <v>615</v>
      </c>
    </row>
    <row r="442" spans="2:65" s="1" customFormat="1" ht="24.15" customHeight="1">
      <c r="B442" s="31"/>
      <c r="C442" s="128" t="s">
        <v>616</v>
      </c>
      <c r="D442" s="128" t="s">
        <v>147</v>
      </c>
      <c r="E442" s="129" t="s">
        <v>617</v>
      </c>
      <c r="F442" s="130" t="s">
        <v>618</v>
      </c>
      <c r="G442" s="131" t="s">
        <v>224</v>
      </c>
      <c r="H442" s="132">
        <v>75.709999999999994</v>
      </c>
      <c r="I442" s="133"/>
      <c r="J442" s="134">
        <f>ROUND(I442*H442,2)</f>
        <v>0</v>
      </c>
      <c r="K442" s="135"/>
      <c r="L442" s="31"/>
      <c r="M442" s="136" t="s">
        <v>1</v>
      </c>
      <c r="N442" s="137" t="s">
        <v>41</v>
      </c>
      <c r="P442" s="138">
        <f>O442*H442</f>
        <v>0</v>
      </c>
      <c r="Q442" s="138">
        <v>0.11046</v>
      </c>
      <c r="R442" s="138">
        <f>Q442*H442</f>
        <v>8.3629265999999998</v>
      </c>
      <c r="S442" s="138">
        <v>0</v>
      </c>
      <c r="T442" s="139">
        <f>S442*H442</f>
        <v>0</v>
      </c>
      <c r="AR442" s="140" t="s">
        <v>151</v>
      </c>
      <c r="AT442" s="140" t="s">
        <v>147</v>
      </c>
      <c r="AU442" s="140" t="s">
        <v>85</v>
      </c>
      <c r="AY442" s="16" t="s">
        <v>145</v>
      </c>
      <c r="BE442" s="141">
        <f>IF(N442="základní",J442,0)</f>
        <v>0</v>
      </c>
      <c r="BF442" s="141">
        <f>IF(N442="snížená",J442,0)</f>
        <v>0</v>
      </c>
      <c r="BG442" s="141">
        <f>IF(N442="zákl. přenesená",J442,0)</f>
        <v>0</v>
      </c>
      <c r="BH442" s="141">
        <f>IF(N442="sníž. přenesená",J442,0)</f>
        <v>0</v>
      </c>
      <c r="BI442" s="141">
        <f>IF(N442="nulová",J442,0)</f>
        <v>0</v>
      </c>
      <c r="BJ442" s="16" t="s">
        <v>81</v>
      </c>
      <c r="BK442" s="141">
        <f>ROUND(I442*H442,2)</f>
        <v>0</v>
      </c>
      <c r="BL442" s="16" t="s">
        <v>151</v>
      </c>
      <c r="BM442" s="140" t="s">
        <v>619</v>
      </c>
    </row>
    <row r="443" spans="2:65" s="12" customFormat="1">
      <c r="B443" s="142"/>
      <c r="D443" s="143" t="s">
        <v>157</v>
      </c>
      <c r="E443" s="144" t="s">
        <v>1</v>
      </c>
      <c r="F443" s="145" t="s">
        <v>620</v>
      </c>
      <c r="H443" s="146">
        <v>15</v>
      </c>
      <c r="I443" s="147"/>
      <c r="L443" s="142"/>
      <c r="M443" s="148"/>
      <c r="T443" s="149"/>
      <c r="AT443" s="144" t="s">
        <v>157</v>
      </c>
      <c r="AU443" s="144" t="s">
        <v>85</v>
      </c>
      <c r="AV443" s="12" t="s">
        <v>85</v>
      </c>
      <c r="AW443" s="12" t="s">
        <v>32</v>
      </c>
      <c r="AX443" s="12" t="s">
        <v>76</v>
      </c>
      <c r="AY443" s="144" t="s">
        <v>145</v>
      </c>
    </row>
    <row r="444" spans="2:65" s="12" customFormat="1">
      <c r="B444" s="142"/>
      <c r="D444" s="143" t="s">
        <v>157</v>
      </c>
      <c r="E444" s="144" t="s">
        <v>1</v>
      </c>
      <c r="F444" s="145" t="s">
        <v>621</v>
      </c>
      <c r="H444" s="146">
        <v>21.14</v>
      </c>
      <c r="I444" s="147"/>
      <c r="L444" s="142"/>
      <c r="M444" s="148"/>
      <c r="T444" s="149"/>
      <c r="AT444" s="144" t="s">
        <v>157</v>
      </c>
      <c r="AU444" s="144" t="s">
        <v>85</v>
      </c>
      <c r="AV444" s="12" t="s">
        <v>85</v>
      </c>
      <c r="AW444" s="12" t="s">
        <v>32</v>
      </c>
      <c r="AX444" s="12" t="s">
        <v>76</v>
      </c>
      <c r="AY444" s="144" t="s">
        <v>145</v>
      </c>
    </row>
    <row r="445" spans="2:65" s="12" customFormat="1">
      <c r="B445" s="142"/>
      <c r="D445" s="143" t="s">
        <v>157</v>
      </c>
      <c r="E445" s="144" t="s">
        <v>1</v>
      </c>
      <c r="F445" s="145" t="s">
        <v>622</v>
      </c>
      <c r="H445" s="146">
        <v>10.57</v>
      </c>
      <c r="I445" s="147"/>
      <c r="L445" s="142"/>
      <c r="M445" s="148"/>
      <c r="T445" s="149"/>
      <c r="AT445" s="144" t="s">
        <v>157</v>
      </c>
      <c r="AU445" s="144" t="s">
        <v>85</v>
      </c>
      <c r="AV445" s="12" t="s">
        <v>85</v>
      </c>
      <c r="AW445" s="12" t="s">
        <v>32</v>
      </c>
      <c r="AX445" s="12" t="s">
        <v>76</v>
      </c>
      <c r="AY445" s="144" t="s">
        <v>145</v>
      </c>
    </row>
    <row r="446" spans="2:65" s="12" customFormat="1">
      <c r="B446" s="142"/>
      <c r="D446" s="143" t="s">
        <v>157</v>
      </c>
      <c r="E446" s="144" t="s">
        <v>1</v>
      </c>
      <c r="F446" s="145" t="s">
        <v>623</v>
      </c>
      <c r="H446" s="146">
        <v>29</v>
      </c>
      <c r="I446" s="147"/>
      <c r="L446" s="142"/>
      <c r="M446" s="148"/>
      <c r="T446" s="149"/>
      <c r="AT446" s="144" t="s">
        <v>157</v>
      </c>
      <c r="AU446" s="144" t="s">
        <v>85</v>
      </c>
      <c r="AV446" s="12" t="s">
        <v>85</v>
      </c>
      <c r="AW446" s="12" t="s">
        <v>32</v>
      </c>
      <c r="AX446" s="12" t="s">
        <v>76</v>
      </c>
      <c r="AY446" s="144" t="s">
        <v>145</v>
      </c>
    </row>
    <row r="447" spans="2:65" s="13" customFormat="1">
      <c r="B447" s="150"/>
      <c r="D447" s="143" t="s">
        <v>157</v>
      </c>
      <c r="E447" s="151" t="s">
        <v>1</v>
      </c>
      <c r="F447" s="152" t="s">
        <v>160</v>
      </c>
      <c r="H447" s="153">
        <v>75.709999999999994</v>
      </c>
      <c r="I447" s="154"/>
      <c r="L447" s="150"/>
      <c r="M447" s="155"/>
      <c r="T447" s="156"/>
      <c r="AT447" s="151" t="s">
        <v>157</v>
      </c>
      <c r="AU447" s="151" t="s">
        <v>85</v>
      </c>
      <c r="AV447" s="13" t="s">
        <v>151</v>
      </c>
      <c r="AW447" s="13" t="s">
        <v>32</v>
      </c>
      <c r="AX447" s="13" t="s">
        <v>81</v>
      </c>
      <c r="AY447" s="151" t="s">
        <v>145</v>
      </c>
    </row>
    <row r="448" spans="2:65" s="1" customFormat="1" ht="16.5" customHeight="1">
      <c r="B448" s="31"/>
      <c r="C448" s="128" t="s">
        <v>624</v>
      </c>
      <c r="D448" s="128" t="s">
        <v>147</v>
      </c>
      <c r="E448" s="129" t="s">
        <v>625</v>
      </c>
      <c r="F448" s="130" t="s">
        <v>626</v>
      </c>
      <c r="G448" s="131" t="s">
        <v>155</v>
      </c>
      <c r="H448" s="132">
        <v>34.484999999999999</v>
      </c>
      <c r="I448" s="133"/>
      <c r="J448" s="134">
        <f>ROUND(I448*H448,2)</f>
        <v>0</v>
      </c>
      <c r="K448" s="135"/>
      <c r="L448" s="31"/>
      <c r="M448" s="136" t="s">
        <v>1</v>
      </c>
      <c r="N448" s="137" t="s">
        <v>41</v>
      </c>
      <c r="P448" s="138">
        <f>O448*H448</f>
        <v>0</v>
      </c>
      <c r="Q448" s="138">
        <v>6.5799999999999999E-3</v>
      </c>
      <c r="R448" s="138">
        <f>Q448*H448</f>
        <v>0.22691129999999998</v>
      </c>
      <c r="S448" s="138">
        <v>0</v>
      </c>
      <c r="T448" s="139">
        <f>S448*H448</f>
        <v>0</v>
      </c>
      <c r="AR448" s="140" t="s">
        <v>151</v>
      </c>
      <c r="AT448" s="140" t="s">
        <v>147</v>
      </c>
      <c r="AU448" s="140" t="s">
        <v>85</v>
      </c>
      <c r="AY448" s="16" t="s">
        <v>145</v>
      </c>
      <c r="BE448" s="141">
        <f>IF(N448="základní",J448,0)</f>
        <v>0</v>
      </c>
      <c r="BF448" s="141">
        <f>IF(N448="snížená",J448,0)</f>
        <v>0</v>
      </c>
      <c r="BG448" s="141">
        <f>IF(N448="zákl. přenesená",J448,0)</f>
        <v>0</v>
      </c>
      <c r="BH448" s="141">
        <f>IF(N448="sníž. přenesená",J448,0)</f>
        <v>0</v>
      </c>
      <c r="BI448" s="141">
        <f>IF(N448="nulová",J448,0)</f>
        <v>0</v>
      </c>
      <c r="BJ448" s="16" t="s">
        <v>81</v>
      </c>
      <c r="BK448" s="141">
        <f>ROUND(I448*H448,2)</f>
        <v>0</v>
      </c>
      <c r="BL448" s="16" t="s">
        <v>151</v>
      </c>
      <c r="BM448" s="140" t="s">
        <v>627</v>
      </c>
    </row>
    <row r="449" spans="2:65" s="12" customFormat="1">
      <c r="B449" s="142"/>
      <c r="D449" s="143" t="s">
        <v>157</v>
      </c>
      <c r="E449" s="144" t="s">
        <v>1</v>
      </c>
      <c r="F449" s="145" t="s">
        <v>628</v>
      </c>
      <c r="H449" s="146">
        <v>7.35</v>
      </c>
      <c r="I449" s="147"/>
      <c r="L449" s="142"/>
      <c r="M449" s="148"/>
      <c r="T449" s="149"/>
      <c r="AT449" s="144" t="s">
        <v>157</v>
      </c>
      <c r="AU449" s="144" t="s">
        <v>85</v>
      </c>
      <c r="AV449" s="12" t="s">
        <v>85</v>
      </c>
      <c r="AW449" s="12" t="s">
        <v>32</v>
      </c>
      <c r="AX449" s="12" t="s">
        <v>76</v>
      </c>
      <c r="AY449" s="144" t="s">
        <v>145</v>
      </c>
    </row>
    <row r="450" spans="2:65" s="12" customFormat="1">
      <c r="B450" s="142"/>
      <c r="D450" s="143" t="s">
        <v>157</v>
      </c>
      <c r="E450" s="144" t="s">
        <v>1</v>
      </c>
      <c r="F450" s="145" t="s">
        <v>629</v>
      </c>
      <c r="H450" s="146">
        <v>9.9359999999999999</v>
      </c>
      <c r="I450" s="147"/>
      <c r="L450" s="142"/>
      <c r="M450" s="148"/>
      <c r="T450" s="149"/>
      <c r="AT450" s="144" t="s">
        <v>157</v>
      </c>
      <c r="AU450" s="144" t="s">
        <v>85</v>
      </c>
      <c r="AV450" s="12" t="s">
        <v>85</v>
      </c>
      <c r="AW450" s="12" t="s">
        <v>32</v>
      </c>
      <c r="AX450" s="12" t="s">
        <v>76</v>
      </c>
      <c r="AY450" s="144" t="s">
        <v>145</v>
      </c>
    </row>
    <row r="451" spans="2:65" s="12" customFormat="1">
      <c r="B451" s="142"/>
      <c r="D451" s="143" t="s">
        <v>157</v>
      </c>
      <c r="E451" s="144" t="s">
        <v>1</v>
      </c>
      <c r="F451" s="145" t="s">
        <v>630</v>
      </c>
      <c r="H451" s="146">
        <v>4.4390000000000001</v>
      </c>
      <c r="I451" s="147"/>
      <c r="L451" s="142"/>
      <c r="M451" s="148"/>
      <c r="T451" s="149"/>
      <c r="AT451" s="144" t="s">
        <v>157</v>
      </c>
      <c r="AU451" s="144" t="s">
        <v>85</v>
      </c>
      <c r="AV451" s="12" t="s">
        <v>85</v>
      </c>
      <c r="AW451" s="12" t="s">
        <v>32</v>
      </c>
      <c r="AX451" s="12" t="s">
        <v>76</v>
      </c>
      <c r="AY451" s="144" t="s">
        <v>145</v>
      </c>
    </row>
    <row r="452" spans="2:65" s="12" customFormat="1">
      <c r="B452" s="142"/>
      <c r="D452" s="143" t="s">
        <v>157</v>
      </c>
      <c r="E452" s="144" t="s">
        <v>1</v>
      </c>
      <c r="F452" s="145" t="s">
        <v>631</v>
      </c>
      <c r="H452" s="146">
        <v>12.76</v>
      </c>
      <c r="I452" s="147"/>
      <c r="L452" s="142"/>
      <c r="M452" s="148"/>
      <c r="T452" s="149"/>
      <c r="AT452" s="144" t="s">
        <v>157</v>
      </c>
      <c r="AU452" s="144" t="s">
        <v>85</v>
      </c>
      <c r="AV452" s="12" t="s">
        <v>85</v>
      </c>
      <c r="AW452" s="12" t="s">
        <v>32</v>
      </c>
      <c r="AX452" s="12" t="s">
        <v>76</v>
      </c>
      <c r="AY452" s="144" t="s">
        <v>145</v>
      </c>
    </row>
    <row r="453" spans="2:65" s="13" customFormat="1">
      <c r="B453" s="150"/>
      <c r="D453" s="143" t="s">
        <v>157</v>
      </c>
      <c r="E453" s="151" t="s">
        <v>1</v>
      </c>
      <c r="F453" s="152" t="s">
        <v>160</v>
      </c>
      <c r="H453" s="153">
        <v>34.484999999999999</v>
      </c>
      <c r="I453" s="154"/>
      <c r="L453" s="150"/>
      <c r="M453" s="155"/>
      <c r="T453" s="156"/>
      <c r="AT453" s="151" t="s">
        <v>157</v>
      </c>
      <c r="AU453" s="151" t="s">
        <v>85</v>
      </c>
      <c r="AV453" s="13" t="s">
        <v>151</v>
      </c>
      <c r="AW453" s="13" t="s">
        <v>32</v>
      </c>
      <c r="AX453" s="13" t="s">
        <v>81</v>
      </c>
      <c r="AY453" s="151" t="s">
        <v>145</v>
      </c>
    </row>
    <row r="454" spans="2:65" s="1" customFormat="1" ht="21.75" customHeight="1">
      <c r="B454" s="31"/>
      <c r="C454" s="128" t="s">
        <v>632</v>
      </c>
      <c r="D454" s="128" t="s">
        <v>147</v>
      </c>
      <c r="E454" s="129" t="s">
        <v>633</v>
      </c>
      <c r="F454" s="130" t="s">
        <v>634</v>
      </c>
      <c r="G454" s="131" t="s">
        <v>155</v>
      </c>
      <c r="H454" s="132">
        <v>12.76</v>
      </c>
      <c r="I454" s="133"/>
      <c r="J454" s="134">
        <f>ROUND(I454*H454,2)</f>
        <v>0</v>
      </c>
      <c r="K454" s="135"/>
      <c r="L454" s="31"/>
      <c r="M454" s="136" t="s">
        <v>1</v>
      </c>
      <c r="N454" s="137" t="s">
        <v>41</v>
      </c>
      <c r="P454" s="138">
        <f>O454*H454</f>
        <v>0</v>
      </c>
      <c r="Q454" s="138">
        <v>6.5799999999999999E-3</v>
      </c>
      <c r="R454" s="138">
        <f>Q454*H454</f>
        <v>8.3960800000000002E-2</v>
      </c>
      <c r="S454" s="138">
        <v>0</v>
      </c>
      <c r="T454" s="139">
        <f>S454*H454</f>
        <v>0</v>
      </c>
      <c r="AR454" s="140" t="s">
        <v>151</v>
      </c>
      <c r="AT454" s="140" t="s">
        <v>147</v>
      </c>
      <c r="AU454" s="140" t="s">
        <v>85</v>
      </c>
      <c r="AY454" s="16" t="s">
        <v>145</v>
      </c>
      <c r="BE454" s="141">
        <f>IF(N454="základní",J454,0)</f>
        <v>0</v>
      </c>
      <c r="BF454" s="141">
        <f>IF(N454="snížená",J454,0)</f>
        <v>0</v>
      </c>
      <c r="BG454" s="141">
        <f>IF(N454="zákl. přenesená",J454,0)</f>
        <v>0</v>
      </c>
      <c r="BH454" s="141">
        <f>IF(N454="sníž. přenesená",J454,0)</f>
        <v>0</v>
      </c>
      <c r="BI454" s="141">
        <f>IF(N454="nulová",J454,0)</f>
        <v>0</v>
      </c>
      <c r="BJ454" s="16" t="s">
        <v>81</v>
      </c>
      <c r="BK454" s="141">
        <f>ROUND(I454*H454,2)</f>
        <v>0</v>
      </c>
      <c r="BL454" s="16" t="s">
        <v>151</v>
      </c>
      <c r="BM454" s="140" t="s">
        <v>635</v>
      </c>
    </row>
    <row r="455" spans="2:65" s="12" customFormat="1">
      <c r="B455" s="142"/>
      <c r="D455" s="143" t="s">
        <v>157</v>
      </c>
      <c r="E455" s="144" t="s">
        <v>1</v>
      </c>
      <c r="F455" s="145" t="s">
        <v>631</v>
      </c>
      <c r="H455" s="146">
        <v>12.76</v>
      </c>
      <c r="I455" s="147"/>
      <c r="L455" s="142"/>
      <c r="M455" s="148"/>
      <c r="T455" s="149"/>
      <c r="AT455" s="144" t="s">
        <v>157</v>
      </c>
      <c r="AU455" s="144" t="s">
        <v>85</v>
      </c>
      <c r="AV455" s="12" t="s">
        <v>85</v>
      </c>
      <c r="AW455" s="12" t="s">
        <v>32</v>
      </c>
      <c r="AX455" s="12" t="s">
        <v>76</v>
      </c>
      <c r="AY455" s="144" t="s">
        <v>145</v>
      </c>
    </row>
    <row r="456" spans="2:65" s="13" customFormat="1">
      <c r="B456" s="150"/>
      <c r="D456" s="143" t="s">
        <v>157</v>
      </c>
      <c r="E456" s="151" t="s">
        <v>1</v>
      </c>
      <c r="F456" s="152" t="s">
        <v>160</v>
      </c>
      <c r="H456" s="153">
        <v>12.76</v>
      </c>
      <c r="I456" s="154"/>
      <c r="L456" s="150"/>
      <c r="M456" s="155"/>
      <c r="T456" s="156"/>
      <c r="AT456" s="151" t="s">
        <v>157</v>
      </c>
      <c r="AU456" s="151" t="s">
        <v>85</v>
      </c>
      <c r="AV456" s="13" t="s">
        <v>151</v>
      </c>
      <c r="AW456" s="13" t="s">
        <v>32</v>
      </c>
      <c r="AX456" s="13" t="s">
        <v>81</v>
      </c>
      <c r="AY456" s="151" t="s">
        <v>145</v>
      </c>
    </row>
    <row r="457" spans="2:65" s="1" customFormat="1" ht="16.5" customHeight="1">
      <c r="B457" s="31"/>
      <c r="C457" s="128" t="s">
        <v>636</v>
      </c>
      <c r="D457" s="128" t="s">
        <v>147</v>
      </c>
      <c r="E457" s="129" t="s">
        <v>637</v>
      </c>
      <c r="F457" s="130" t="s">
        <v>638</v>
      </c>
      <c r="G457" s="131" t="s">
        <v>155</v>
      </c>
      <c r="H457" s="132">
        <v>34.484999999999999</v>
      </c>
      <c r="I457" s="133"/>
      <c r="J457" s="134">
        <f>ROUND(I457*H457,2)</f>
        <v>0</v>
      </c>
      <c r="K457" s="135"/>
      <c r="L457" s="31"/>
      <c r="M457" s="136" t="s">
        <v>1</v>
      </c>
      <c r="N457" s="137" t="s">
        <v>41</v>
      </c>
      <c r="P457" s="138">
        <f>O457*H457</f>
        <v>0</v>
      </c>
      <c r="Q457" s="138">
        <v>0</v>
      </c>
      <c r="R457" s="138">
        <f>Q457*H457</f>
        <v>0</v>
      </c>
      <c r="S457" s="138">
        <v>0</v>
      </c>
      <c r="T457" s="139">
        <f>S457*H457</f>
        <v>0</v>
      </c>
      <c r="AR457" s="140" t="s">
        <v>151</v>
      </c>
      <c r="AT457" s="140" t="s">
        <v>147</v>
      </c>
      <c r="AU457" s="140" t="s">
        <v>85</v>
      </c>
      <c r="AY457" s="16" t="s">
        <v>145</v>
      </c>
      <c r="BE457" s="141">
        <f>IF(N457="základní",J457,0)</f>
        <v>0</v>
      </c>
      <c r="BF457" s="141">
        <f>IF(N457="snížená",J457,0)</f>
        <v>0</v>
      </c>
      <c r="BG457" s="141">
        <f>IF(N457="zákl. přenesená",J457,0)</f>
        <v>0</v>
      </c>
      <c r="BH457" s="141">
        <f>IF(N457="sníž. přenesená",J457,0)</f>
        <v>0</v>
      </c>
      <c r="BI457" s="141">
        <f>IF(N457="nulová",J457,0)</f>
        <v>0</v>
      </c>
      <c r="BJ457" s="16" t="s">
        <v>81</v>
      </c>
      <c r="BK457" s="141">
        <f>ROUND(I457*H457,2)</f>
        <v>0</v>
      </c>
      <c r="BL457" s="16" t="s">
        <v>151</v>
      </c>
      <c r="BM457" s="140" t="s">
        <v>639</v>
      </c>
    </row>
    <row r="458" spans="2:65" s="1" customFormat="1" ht="24.15" customHeight="1">
      <c r="B458" s="31"/>
      <c r="C458" s="128" t="s">
        <v>640</v>
      </c>
      <c r="D458" s="128" t="s">
        <v>147</v>
      </c>
      <c r="E458" s="129" t="s">
        <v>641</v>
      </c>
      <c r="F458" s="130" t="s">
        <v>642</v>
      </c>
      <c r="G458" s="131" t="s">
        <v>155</v>
      </c>
      <c r="H458" s="132">
        <v>12.76</v>
      </c>
      <c r="I458" s="133"/>
      <c r="J458" s="134">
        <f>ROUND(I458*H458,2)</f>
        <v>0</v>
      </c>
      <c r="K458" s="135"/>
      <c r="L458" s="31"/>
      <c r="M458" s="136" t="s">
        <v>1</v>
      </c>
      <c r="N458" s="137" t="s">
        <v>41</v>
      </c>
      <c r="P458" s="138">
        <f>O458*H458</f>
        <v>0</v>
      </c>
      <c r="Q458" s="138">
        <v>0</v>
      </c>
      <c r="R458" s="138">
        <f>Q458*H458</f>
        <v>0</v>
      </c>
      <c r="S458" s="138">
        <v>0</v>
      </c>
      <c r="T458" s="139">
        <f>S458*H458</f>
        <v>0</v>
      </c>
      <c r="AR458" s="140" t="s">
        <v>151</v>
      </c>
      <c r="AT458" s="140" t="s">
        <v>147</v>
      </c>
      <c r="AU458" s="140" t="s">
        <v>85</v>
      </c>
      <c r="AY458" s="16" t="s">
        <v>145</v>
      </c>
      <c r="BE458" s="141">
        <f>IF(N458="základní",J458,0)</f>
        <v>0</v>
      </c>
      <c r="BF458" s="141">
        <f>IF(N458="snížená",J458,0)</f>
        <v>0</v>
      </c>
      <c r="BG458" s="141">
        <f>IF(N458="zákl. přenesená",J458,0)</f>
        <v>0</v>
      </c>
      <c r="BH458" s="141">
        <f>IF(N458="sníž. přenesená",J458,0)</f>
        <v>0</v>
      </c>
      <c r="BI458" s="141">
        <f>IF(N458="nulová",J458,0)</f>
        <v>0</v>
      </c>
      <c r="BJ458" s="16" t="s">
        <v>81</v>
      </c>
      <c r="BK458" s="141">
        <f>ROUND(I458*H458,2)</f>
        <v>0</v>
      </c>
      <c r="BL458" s="16" t="s">
        <v>151</v>
      </c>
      <c r="BM458" s="140" t="s">
        <v>643</v>
      </c>
    </row>
    <row r="459" spans="2:65" s="12" customFormat="1">
      <c r="B459" s="142"/>
      <c r="D459" s="143" t="s">
        <v>157</v>
      </c>
      <c r="E459" s="144" t="s">
        <v>1</v>
      </c>
      <c r="F459" s="145" t="s">
        <v>631</v>
      </c>
      <c r="H459" s="146">
        <v>12.76</v>
      </c>
      <c r="I459" s="147"/>
      <c r="L459" s="142"/>
      <c r="M459" s="148"/>
      <c r="T459" s="149"/>
      <c r="AT459" s="144" t="s">
        <v>157</v>
      </c>
      <c r="AU459" s="144" t="s">
        <v>85</v>
      </c>
      <c r="AV459" s="12" t="s">
        <v>85</v>
      </c>
      <c r="AW459" s="12" t="s">
        <v>32</v>
      </c>
      <c r="AX459" s="12" t="s">
        <v>81</v>
      </c>
      <c r="AY459" s="144" t="s">
        <v>145</v>
      </c>
    </row>
    <row r="460" spans="2:65" s="11" customFormat="1" ht="22.8" customHeight="1">
      <c r="B460" s="116"/>
      <c r="D460" s="117" t="s">
        <v>75</v>
      </c>
      <c r="E460" s="126" t="s">
        <v>173</v>
      </c>
      <c r="F460" s="126" t="s">
        <v>644</v>
      </c>
      <c r="I460" s="119"/>
      <c r="J460" s="127">
        <f>BK460</f>
        <v>0</v>
      </c>
      <c r="L460" s="116"/>
      <c r="M460" s="121"/>
      <c r="P460" s="122">
        <f>SUM(P461:P463)</f>
        <v>0</v>
      </c>
      <c r="R460" s="122">
        <f>SUM(R461:R463)</f>
        <v>16.205409999999997</v>
      </c>
      <c r="T460" s="123">
        <f>SUM(T461:T463)</f>
        <v>0</v>
      </c>
      <c r="AR460" s="117" t="s">
        <v>81</v>
      </c>
      <c r="AT460" s="124" t="s">
        <v>75</v>
      </c>
      <c r="AU460" s="124" t="s">
        <v>81</v>
      </c>
      <c r="AY460" s="117" t="s">
        <v>145</v>
      </c>
      <c r="BK460" s="125">
        <f>SUM(BK461:BK463)</f>
        <v>0</v>
      </c>
    </row>
    <row r="461" spans="2:65" s="1" customFormat="1" ht="33" customHeight="1">
      <c r="B461" s="31"/>
      <c r="C461" s="128" t="s">
        <v>645</v>
      </c>
      <c r="D461" s="128" t="s">
        <v>393</v>
      </c>
      <c r="E461" s="129" t="s">
        <v>646</v>
      </c>
      <c r="F461" s="130" t="s">
        <v>647</v>
      </c>
      <c r="G461" s="131" t="s">
        <v>155</v>
      </c>
      <c r="H461" s="132">
        <v>33.799999999999997</v>
      </c>
      <c r="I461" s="133"/>
      <c r="J461" s="134">
        <f>ROUND(I461*H461,2)</f>
        <v>0</v>
      </c>
      <c r="K461" s="135"/>
      <c r="L461" s="31"/>
      <c r="M461" s="136" t="s">
        <v>1</v>
      </c>
      <c r="N461" s="137" t="s">
        <v>41</v>
      </c>
      <c r="P461" s="138">
        <f>O461*H461</f>
        <v>0</v>
      </c>
      <c r="Q461" s="138">
        <v>0.47944999999999999</v>
      </c>
      <c r="R461" s="138">
        <f>Q461*H461</f>
        <v>16.205409999999997</v>
      </c>
      <c r="S461" s="138">
        <v>0</v>
      </c>
      <c r="T461" s="139">
        <f>S461*H461</f>
        <v>0</v>
      </c>
      <c r="AR461" s="140" t="s">
        <v>151</v>
      </c>
      <c r="AT461" s="140" t="s">
        <v>147</v>
      </c>
      <c r="AU461" s="140" t="s">
        <v>85</v>
      </c>
      <c r="AY461" s="16" t="s">
        <v>145</v>
      </c>
      <c r="BE461" s="141">
        <f>IF(N461="základní",J461,0)</f>
        <v>0</v>
      </c>
      <c r="BF461" s="141">
        <f>IF(N461="snížená",J461,0)</f>
        <v>0</v>
      </c>
      <c r="BG461" s="141">
        <f>IF(N461="zákl. přenesená",J461,0)</f>
        <v>0</v>
      </c>
      <c r="BH461" s="141">
        <f>IF(N461="sníž. přenesená",J461,0)</f>
        <v>0</v>
      </c>
      <c r="BI461" s="141">
        <f>IF(N461="nulová",J461,0)</f>
        <v>0</v>
      </c>
      <c r="BJ461" s="16" t="s">
        <v>81</v>
      </c>
      <c r="BK461" s="141">
        <f>ROUND(I461*H461,2)</f>
        <v>0</v>
      </c>
      <c r="BL461" s="16" t="s">
        <v>151</v>
      </c>
      <c r="BM461" s="140" t="s">
        <v>648</v>
      </c>
    </row>
    <row r="462" spans="2:65" s="12" customFormat="1">
      <c r="B462" s="142"/>
      <c r="D462" s="143" t="s">
        <v>157</v>
      </c>
      <c r="E462" s="144" t="s">
        <v>1</v>
      </c>
      <c r="F462" s="145" t="s">
        <v>649</v>
      </c>
      <c r="H462" s="146">
        <v>33.799999999999997</v>
      </c>
      <c r="I462" s="147"/>
      <c r="L462" s="142"/>
      <c r="M462" s="148"/>
      <c r="T462" s="149"/>
      <c r="AT462" s="144" t="s">
        <v>157</v>
      </c>
      <c r="AU462" s="144" t="s">
        <v>85</v>
      </c>
      <c r="AV462" s="12" t="s">
        <v>85</v>
      </c>
      <c r="AW462" s="12" t="s">
        <v>32</v>
      </c>
      <c r="AX462" s="12" t="s">
        <v>81</v>
      </c>
      <c r="AY462" s="144" t="s">
        <v>145</v>
      </c>
    </row>
    <row r="463" spans="2:65" s="1" customFormat="1" ht="24.15" customHeight="1">
      <c r="B463" s="31"/>
      <c r="C463" s="128" t="s">
        <v>650</v>
      </c>
      <c r="D463" s="128" t="s">
        <v>393</v>
      </c>
      <c r="E463" s="129" t="s">
        <v>651</v>
      </c>
      <c r="F463" s="130" t="s">
        <v>652</v>
      </c>
      <c r="G463" s="131" t="s">
        <v>224</v>
      </c>
      <c r="H463" s="132">
        <v>1.5</v>
      </c>
      <c r="I463" s="133"/>
      <c r="J463" s="134">
        <f>ROUND(I463*H463,2)</f>
        <v>0</v>
      </c>
      <c r="K463" s="135"/>
      <c r="L463" s="31"/>
      <c r="M463" s="136" t="s">
        <v>1</v>
      </c>
      <c r="N463" s="137" t="s">
        <v>41</v>
      </c>
      <c r="P463" s="138">
        <f>O463*H463</f>
        <v>0</v>
      </c>
      <c r="Q463" s="138">
        <v>0</v>
      </c>
      <c r="R463" s="138">
        <f>Q463*H463</f>
        <v>0</v>
      </c>
      <c r="S463" s="138">
        <v>0</v>
      </c>
      <c r="T463" s="139">
        <f>S463*H463</f>
        <v>0</v>
      </c>
      <c r="AR463" s="140" t="s">
        <v>151</v>
      </c>
      <c r="AT463" s="140" t="s">
        <v>147</v>
      </c>
      <c r="AU463" s="140" t="s">
        <v>85</v>
      </c>
      <c r="AY463" s="16" t="s">
        <v>145</v>
      </c>
      <c r="BE463" s="141">
        <f>IF(N463="základní",J463,0)</f>
        <v>0</v>
      </c>
      <c r="BF463" s="141">
        <f>IF(N463="snížená",J463,0)</f>
        <v>0</v>
      </c>
      <c r="BG463" s="141">
        <f>IF(N463="zákl. přenesená",J463,0)</f>
        <v>0</v>
      </c>
      <c r="BH463" s="141">
        <f>IF(N463="sníž. přenesená",J463,0)</f>
        <v>0</v>
      </c>
      <c r="BI463" s="141">
        <f>IF(N463="nulová",J463,0)</f>
        <v>0</v>
      </c>
      <c r="BJ463" s="16" t="s">
        <v>81</v>
      </c>
      <c r="BK463" s="141">
        <f>ROUND(I463*H463,2)</f>
        <v>0</v>
      </c>
      <c r="BL463" s="16" t="s">
        <v>151</v>
      </c>
      <c r="BM463" s="140" t="s">
        <v>653</v>
      </c>
    </row>
    <row r="464" spans="2:65" s="11" customFormat="1" ht="22.8" customHeight="1">
      <c r="B464" s="116"/>
      <c r="D464" s="117" t="s">
        <v>75</v>
      </c>
      <c r="E464" s="126" t="s">
        <v>178</v>
      </c>
      <c r="F464" s="126" t="s">
        <v>654</v>
      </c>
      <c r="I464" s="119"/>
      <c r="J464" s="127">
        <f>BK464</f>
        <v>0</v>
      </c>
      <c r="L464" s="116"/>
      <c r="M464" s="121"/>
      <c r="P464" s="122">
        <f>SUM(P465:P560)</f>
        <v>0</v>
      </c>
      <c r="R464" s="122">
        <f>SUM(R465:R560)</f>
        <v>210.75606103999999</v>
      </c>
      <c r="T464" s="123">
        <f>SUM(T465:T560)</f>
        <v>0</v>
      </c>
      <c r="AR464" s="117" t="s">
        <v>81</v>
      </c>
      <c r="AT464" s="124" t="s">
        <v>75</v>
      </c>
      <c r="AU464" s="124" t="s">
        <v>81</v>
      </c>
      <c r="AY464" s="117" t="s">
        <v>145</v>
      </c>
      <c r="BK464" s="125">
        <f>SUM(BK465:BK560)</f>
        <v>0</v>
      </c>
    </row>
    <row r="465" spans="2:65" s="1" customFormat="1" ht="24.15" customHeight="1">
      <c r="B465" s="31"/>
      <c r="C465" s="128" t="s">
        <v>655</v>
      </c>
      <c r="D465" s="128" t="s">
        <v>147</v>
      </c>
      <c r="E465" s="129" t="s">
        <v>656</v>
      </c>
      <c r="F465" s="130" t="s">
        <v>657</v>
      </c>
      <c r="G465" s="131" t="s">
        <v>155</v>
      </c>
      <c r="H465" s="132">
        <v>284.89999999999998</v>
      </c>
      <c r="I465" s="133"/>
      <c r="J465" s="134">
        <f>ROUND(I465*H465,2)</f>
        <v>0</v>
      </c>
      <c r="K465" s="135"/>
      <c r="L465" s="31"/>
      <c r="M465" s="136" t="s">
        <v>1</v>
      </c>
      <c r="N465" s="137" t="s">
        <v>41</v>
      </c>
      <c r="P465" s="138">
        <f>O465*H465</f>
        <v>0</v>
      </c>
      <c r="Q465" s="138">
        <v>2.5999999999999998E-4</v>
      </c>
      <c r="R465" s="138">
        <f>Q465*H465</f>
        <v>7.4073999999999987E-2</v>
      </c>
      <c r="S465" s="138">
        <v>0</v>
      </c>
      <c r="T465" s="139">
        <f>S465*H465</f>
        <v>0</v>
      </c>
      <c r="AR465" s="140" t="s">
        <v>151</v>
      </c>
      <c r="AT465" s="140" t="s">
        <v>147</v>
      </c>
      <c r="AU465" s="140" t="s">
        <v>85</v>
      </c>
      <c r="AY465" s="16" t="s">
        <v>145</v>
      </c>
      <c r="BE465" s="141">
        <f>IF(N465="základní",J465,0)</f>
        <v>0</v>
      </c>
      <c r="BF465" s="141">
        <f>IF(N465="snížená",J465,0)</f>
        <v>0</v>
      </c>
      <c r="BG465" s="141">
        <f>IF(N465="zákl. přenesená",J465,0)</f>
        <v>0</v>
      </c>
      <c r="BH465" s="141">
        <f>IF(N465="sníž. přenesená",J465,0)</f>
        <v>0</v>
      </c>
      <c r="BI465" s="141">
        <f>IF(N465="nulová",J465,0)</f>
        <v>0</v>
      </c>
      <c r="BJ465" s="16" t="s">
        <v>81</v>
      </c>
      <c r="BK465" s="141">
        <f>ROUND(I465*H465,2)</f>
        <v>0</v>
      </c>
      <c r="BL465" s="16" t="s">
        <v>151</v>
      </c>
      <c r="BM465" s="140" t="s">
        <v>658</v>
      </c>
    </row>
    <row r="466" spans="2:65" s="12" customFormat="1">
      <c r="B466" s="142"/>
      <c r="D466" s="143" t="s">
        <v>157</v>
      </c>
      <c r="E466" s="144" t="s">
        <v>1</v>
      </c>
      <c r="F466" s="145" t="s">
        <v>659</v>
      </c>
      <c r="H466" s="146">
        <v>270.2</v>
      </c>
      <c r="I466" s="147"/>
      <c r="L466" s="142"/>
      <c r="M466" s="148"/>
      <c r="T466" s="149"/>
      <c r="AT466" s="144" t="s">
        <v>157</v>
      </c>
      <c r="AU466" s="144" t="s">
        <v>85</v>
      </c>
      <c r="AV466" s="12" t="s">
        <v>85</v>
      </c>
      <c r="AW466" s="12" t="s">
        <v>32</v>
      </c>
      <c r="AX466" s="12" t="s">
        <v>76</v>
      </c>
      <c r="AY466" s="144" t="s">
        <v>145</v>
      </c>
    </row>
    <row r="467" spans="2:65" s="12" customFormat="1">
      <c r="B467" s="142"/>
      <c r="D467" s="143" t="s">
        <v>157</v>
      </c>
      <c r="E467" s="144" t="s">
        <v>1</v>
      </c>
      <c r="F467" s="145" t="s">
        <v>660</v>
      </c>
      <c r="H467" s="146">
        <v>14.7</v>
      </c>
      <c r="I467" s="147"/>
      <c r="L467" s="142"/>
      <c r="M467" s="148"/>
      <c r="T467" s="149"/>
      <c r="AT467" s="144" t="s">
        <v>157</v>
      </c>
      <c r="AU467" s="144" t="s">
        <v>85</v>
      </c>
      <c r="AV467" s="12" t="s">
        <v>85</v>
      </c>
      <c r="AW467" s="12" t="s">
        <v>32</v>
      </c>
      <c r="AX467" s="12" t="s">
        <v>76</v>
      </c>
      <c r="AY467" s="144" t="s">
        <v>145</v>
      </c>
    </row>
    <row r="468" spans="2:65" s="13" customFormat="1">
      <c r="B468" s="150"/>
      <c r="D468" s="143" t="s">
        <v>157</v>
      </c>
      <c r="E468" s="151" t="s">
        <v>1</v>
      </c>
      <c r="F468" s="152" t="s">
        <v>160</v>
      </c>
      <c r="H468" s="153">
        <v>284.89999999999998</v>
      </c>
      <c r="I468" s="154"/>
      <c r="L468" s="150"/>
      <c r="M468" s="155"/>
      <c r="T468" s="156"/>
      <c r="AT468" s="151" t="s">
        <v>157</v>
      </c>
      <c r="AU468" s="151" t="s">
        <v>85</v>
      </c>
      <c r="AV468" s="13" t="s">
        <v>151</v>
      </c>
      <c r="AW468" s="13" t="s">
        <v>32</v>
      </c>
      <c r="AX468" s="13" t="s">
        <v>81</v>
      </c>
      <c r="AY468" s="151" t="s">
        <v>145</v>
      </c>
    </row>
    <row r="469" spans="2:65" s="1" customFormat="1" ht="24.15" customHeight="1">
      <c r="B469" s="31"/>
      <c r="C469" s="128" t="s">
        <v>661</v>
      </c>
      <c r="D469" s="128" t="s">
        <v>147</v>
      </c>
      <c r="E469" s="129" t="s">
        <v>662</v>
      </c>
      <c r="F469" s="130" t="s">
        <v>663</v>
      </c>
      <c r="G469" s="131" t="s">
        <v>155</v>
      </c>
      <c r="H469" s="132">
        <v>284.89999999999998</v>
      </c>
      <c r="I469" s="133"/>
      <c r="J469" s="134">
        <f>ROUND(I469*H469,2)</f>
        <v>0</v>
      </c>
      <c r="K469" s="135"/>
      <c r="L469" s="31"/>
      <c r="M469" s="136" t="s">
        <v>1</v>
      </c>
      <c r="N469" s="137" t="s">
        <v>41</v>
      </c>
      <c r="P469" s="138">
        <f>O469*H469</f>
        <v>0</v>
      </c>
      <c r="Q469" s="138">
        <v>1.7330000000000002E-2</v>
      </c>
      <c r="R469" s="138">
        <f>Q469*H469</f>
        <v>4.9373170000000002</v>
      </c>
      <c r="S469" s="138">
        <v>0</v>
      </c>
      <c r="T469" s="139">
        <f>S469*H469</f>
        <v>0</v>
      </c>
      <c r="AR469" s="140" t="s">
        <v>151</v>
      </c>
      <c r="AT469" s="140" t="s">
        <v>147</v>
      </c>
      <c r="AU469" s="140" t="s">
        <v>85</v>
      </c>
      <c r="AY469" s="16" t="s">
        <v>145</v>
      </c>
      <c r="BE469" s="141">
        <f>IF(N469="základní",J469,0)</f>
        <v>0</v>
      </c>
      <c r="BF469" s="141">
        <f>IF(N469="snížená",J469,0)</f>
        <v>0</v>
      </c>
      <c r="BG469" s="141">
        <f>IF(N469="zákl. přenesená",J469,0)</f>
        <v>0</v>
      </c>
      <c r="BH469" s="141">
        <f>IF(N469="sníž. přenesená",J469,0)</f>
        <v>0</v>
      </c>
      <c r="BI469" s="141">
        <f>IF(N469="nulová",J469,0)</f>
        <v>0</v>
      </c>
      <c r="BJ469" s="16" t="s">
        <v>81</v>
      </c>
      <c r="BK469" s="141">
        <f>ROUND(I469*H469,2)</f>
        <v>0</v>
      </c>
      <c r="BL469" s="16" t="s">
        <v>151</v>
      </c>
      <c r="BM469" s="140" t="s">
        <v>664</v>
      </c>
    </row>
    <row r="470" spans="2:65" s="12" customFormat="1">
      <c r="B470" s="142"/>
      <c r="D470" s="143" t="s">
        <v>157</v>
      </c>
      <c r="E470" s="144" t="s">
        <v>1</v>
      </c>
      <c r="F470" s="145" t="s">
        <v>659</v>
      </c>
      <c r="H470" s="146">
        <v>270.2</v>
      </c>
      <c r="I470" s="147"/>
      <c r="L470" s="142"/>
      <c r="M470" s="148"/>
      <c r="T470" s="149"/>
      <c r="AT470" s="144" t="s">
        <v>157</v>
      </c>
      <c r="AU470" s="144" t="s">
        <v>85</v>
      </c>
      <c r="AV470" s="12" t="s">
        <v>85</v>
      </c>
      <c r="AW470" s="12" t="s">
        <v>32</v>
      </c>
      <c r="AX470" s="12" t="s">
        <v>76</v>
      </c>
      <c r="AY470" s="144" t="s">
        <v>145</v>
      </c>
    </row>
    <row r="471" spans="2:65" s="12" customFormat="1">
      <c r="B471" s="142"/>
      <c r="D471" s="143" t="s">
        <v>157</v>
      </c>
      <c r="E471" s="144" t="s">
        <v>1</v>
      </c>
      <c r="F471" s="145" t="s">
        <v>660</v>
      </c>
      <c r="H471" s="146">
        <v>14.7</v>
      </c>
      <c r="I471" s="147"/>
      <c r="L471" s="142"/>
      <c r="M471" s="148"/>
      <c r="T471" s="149"/>
      <c r="AT471" s="144" t="s">
        <v>157</v>
      </c>
      <c r="AU471" s="144" t="s">
        <v>85</v>
      </c>
      <c r="AV471" s="12" t="s">
        <v>85</v>
      </c>
      <c r="AW471" s="12" t="s">
        <v>32</v>
      </c>
      <c r="AX471" s="12" t="s">
        <v>76</v>
      </c>
      <c r="AY471" s="144" t="s">
        <v>145</v>
      </c>
    </row>
    <row r="472" spans="2:65" s="13" customFormat="1">
      <c r="B472" s="150"/>
      <c r="D472" s="143" t="s">
        <v>157</v>
      </c>
      <c r="E472" s="151" t="s">
        <v>1</v>
      </c>
      <c r="F472" s="152" t="s">
        <v>160</v>
      </c>
      <c r="H472" s="153">
        <v>284.89999999999998</v>
      </c>
      <c r="I472" s="154"/>
      <c r="L472" s="150"/>
      <c r="M472" s="155"/>
      <c r="T472" s="156"/>
      <c r="AT472" s="151" t="s">
        <v>157</v>
      </c>
      <c r="AU472" s="151" t="s">
        <v>85</v>
      </c>
      <c r="AV472" s="13" t="s">
        <v>151</v>
      </c>
      <c r="AW472" s="13" t="s">
        <v>32</v>
      </c>
      <c r="AX472" s="13" t="s">
        <v>81</v>
      </c>
      <c r="AY472" s="151" t="s">
        <v>145</v>
      </c>
    </row>
    <row r="473" spans="2:65" s="1" customFormat="1" ht="24.15" customHeight="1">
      <c r="B473" s="31"/>
      <c r="C473" s="128" t="s">
        <v>665</v>
      </c>
      <c r="D473" s="128" t="s">
        <v>147</v>
      </c>
      <c r="E473" s="129" t="s">
        <v>666</v>
      </c>
      <c r="F473" s="130" t="s">
        <v>667</v>
      </c>
      <c r="G473" s="131" t="s">
        <v>155</v>
      </c>
      <c r="H473" s="132">
        <v>1715</v>
      </c>
      <c r="I473" s="133"/>
      <c r="J473" s="134">
        <f>ROUND(I473*H473,2)</f>
        <v>0</v>
      </c>
      <c r="K473" s="135"/>
      <c r="L473" s="31"/>
      <c r="M473" s="136" t="s">
        <v>1</v>
      </c>
      <c r="N473" s="137" t="s">
        <v>41</v>
      </c>
      <c r="P473" s="138">
        <f>O473*H473</f>
        <v>0</v>
      </c>
      <c r="Q473" s="138">
        <v>2.5999999999999998E-4</v>
      </c>
      <c r="R473" s="138">
        <f>Q473*H473</f>
        <v>0.44589999999999996</v>
      </c>
      <c r="S473" s="138">
        <v>0</v>
      </c>
      <c r="T473" s="139">
        <f>S473*H473</f>
        <v>0</v>
      </c>
      <c r="AR473" s="140" t="s">
        <v>151</v>
      </c>
      <c r="AT473" s="140" t="s">
        <v>147</v>
      </c>
      <c r="AU473" s="140" t="s">
        <v>85</v>
      </c>
      <c r="AY473" s="16" t="s">
        <v>145</v>
      </c>
      <c r="BE473" s="141">
        <f>IF(N473="základní",J473,0)</f>
        <v>0</v>
      </c>
      <c r="BF473" s="141">
        <f>IF(N473="snížená",J473,0)</f>
        <v>0</v>
      </c>
      <c r="BG473" s="141">
        <f>IF(N473="zákl. přenesená",J473,0)</f>
        <v>0</v>
      </c>
      <c r="BH473" s="141">
        <f>IF(N473="sníž. přenesená",J473,0)</f>
        <v>0</v>
      </c>
      <c r="BI473" s="141">
        <f>IF(N473="nulová",J473,0)</f>
        <v>0</v>
      </c>
      <c r="BJ473" s="16" t="s">
        <v>81</v>
      </c>
      <c r="BK473" s="141">
        <f>ROUND(I473*H473,2)</f>
        <v>0</v>
      </c>
      <c r="BL473" s="16" t="s">
        <v>151</v>
      </c>
      <c r="BM473" s="140" t="s">
        <v>668</v>
      </c>
    </row>
    <row r="474" spans="2:65" s="12" customFormat="1">
      <c r="B474" s="142"/>
      <c r="D474" s="143" t="s">
        <v>157</v>
      </c>
      <c r="E474" s="144" t="s">
        <v>1</v>
      </c>
      <c r="F474" s="145" t="s">
        <v>669</v>
      </c>
      <c r="H474" s="146">
        <v>725.7</v>
      </c>
      <c r="I474" s="147"/>
      <c r="L474" s="142"/>
      <c r="M474" s="148"/>
      <c r="T474" s="149"/>
      <c r="AT474" s="144" t="s">
        <v>157</v>
      </c>
      <c r="AU474" s="144" t="s">
        <v>85</v>
      </c>
      <c r="AV474" s="12" t="s">
        <v>85</v>
      </c>
      <c r="AW474" s="12" t="s">
        <v>32</v>
      </c>
      <c r="AX474" s="12" t="s">
        <v>76</v>
      </c>
      <c r="AY474" s="144" t="s">
        <v>145</v>
      </c>
    </row>
    <row r="475" spans="2:65" s="12" customFormat="1">
      <c r="B475" s="142"/>
      <c r="D475" s="143" t="s">
        <v>157</v>
      </c>
      <c r="E475" s="144" t="s">
        <v>1</v>
      </c>
      <c r="F475" s="145" t="s">
        <v>670</v>
      </c>
      <c r="H475" s="146">
        <v>736.4</v>
      </c>
      <c r="I475" s="147"/>
      <c r="L475" s="142"/>
      <c r="M475" s="148"/>
      <c r="T475" s="149"/>
      <c r="AT475" s="144" t="s">
        <v>157</v>
      </c>
      <c r="AU475" s="144" t="s">
        <v>85</v>
      </c>
      <c r="AV475" s="12" t="s">
        <v>85</v>
      </c>
      <c r="AW475" s="12" t="s">
        <v>32</v>
      </c>
      <c r="AX475" s="12" t="s">
        <v>76</v>
      </c>
      <c r="AY475" s="144" t="s">
        <v>145</v>
      </c>
    </row>
    <row r="476" spans="2:65" s="12" customFormat="1">
      <c r="B476" s="142"/>
      <c r="D476" s="143" t="s">
        <v>157</v>
      </c>
      <c r="E476" s="144" t="s">
        <v>1</v>
      </c>
      <c r="F476" s="145" t="s">
        <v>671</v>
      </c>
      <c r="H476" s="146">
        <v>252.9</v>
      </c>
      <c r="I476" s="147"/>
      <c r="L476" s="142"/>
      <c r="M476" s="148"/>
      <c r="T476" s="149"/>
      <c r="AT476" s="144" t="s">
        <v>157</v>
      </c>
      <c r="AU476" s="144" t="s">
        <v>85</v>
      </c>
      <c r="AV476" s="12" t="s">
        <v>85</v>
      </c>
      <c r="AW476" s="12" t="s">
        <v>32</v>
      </c>
      <c r="AX476" s="12" t="s">
        <v>76</v>
      </c>
      <c r="AY476" s="144" t="s">
        <v>145</v>
      </c>
    </row>
    <row r="477" spans="2:65" s="13" customFormat="1">
      <c r="B477" s="150"/>
      <c r="D477" s="143" t="s">
        <v>157</v>
      </c>
      <c r="E477" s="151" t="s">
        <v>1</v>
      </c>
      <c r="F477" s="152" t="s">
        <v>160</v>
      </c>
      <c r="H477" s="153">
        <v>1715</v>
      </c>
      <c r="I477" s="154"/>
      <c r="L477" s="150"/>
      <c r="M477" s="155"/>
      <c r="T477" s="156"/>
      <c r="AT477" s="151" t="s">
        <v>157</v>
      </c>
      <c r="AU477" s="151" t="s">
        <v>85</v>
      </c>
      <c r="AV477" s="13" t="s">
        <v>151</v>
      </c>
      <c r="AW477" s="13" t="s">
        <v>32</v>
      </c>
      <c r="AX477" s="13" t="s">
        <v>81</v>
      </c>
      <c r="AY477" s="151" t="s">
        <v>145</v>
      </c>
    </row>
    <row r="478" spans="2:65" s="1" customFormat="1" ht="24.15" customHeight="1">
      <c r="B478" s="31"/>
      <c r="C478" s="128" t="s">
        <v>672</v>
      </c>
      <c r="D478" s="128" t="s">
        <v>147</v>
      </c>
      <c r="E478" s="129" t="s">
        <v>673</v>
      </c>
      <c r="F478" s="130" t="s">
        <v>674</v>
      </c>
      <c r="G478" s="131" t="s">
        <v>155</v>
      </c>
      <c r="H478" s="132">
        <v>1715</v>
      </c>
      <c r="I478" s="133"/>
      <c r="J478" s="134">
        <f>ROUND(I478*H478,2)</f>
        <v>0</v>
      </c>
      <c r="K478" s="135"/>
      <c r="L478" s="31"/>
      <c r="M478" s="136" t="s">
        <v>1</v>
      </c>
      <c r="N478" s="137" t="s">
        <v>41</v>
      </c>
      <c r="P478" s="138">
        <f>O478*H478</f>
        <v>0</v>
      </c>
      <c r="Q478" s="138">
        <v>1.47E-2</v>
      </c>
      <c r="R478" s="138">
        <f>Q478*H478</f>
        <v>25.2105</v>
      </c>
      <c r="S478" s="138">
        <v>0</v>
      </c>
      <c r="T478" s="139">
        <f>S478*H478</f>
        <v>0</v>
      </c>
      <c r="AR478" s="140" t="s">
        <v>151</v>
      </c>
      <c r="AT478" s="140" t="s">
        <v>147</v>
      </c>
      <c r="AU478" s="140" t="s">
        <v>85</v>
      </c>
      <c r="AY478" s="16" t="s">
        <v>145</v>
      </c>
      <c r="BE478" s="141">
        <f>IF(N478="základní",J478,0)</f>
        <v>0</v>
      </c>
      <c r="BF478" s="141">
        <f>IF(N478="snížená",J478,0)</f>
        <v>0</v>
      </c>
      <c r="BG478" s="141">
        <f>IF(N478="zákl. přenesená",J478,0)</f>
        <v>0</v>
      </c>
      <c r="BH478" s="141">
        <f>IF(N478="sníž. přenesená",J478,0)</f>
        <v>0</v>
      </c>
      <c r="BI478" s="141">
        <f>IF(N478="nulová",J478,0)</f>
        <v>0</v>
      </c>
      <c r="BJ478" s="16" t="s">
        <v>81</v>
      </c>
      <c r="BK478" s="141">
        <f>ROUND(I478*H478,2)</f>
        <v>0</v>
      </c>
      <c r="BL478" s="16" t="s">
        <v>151</v>
      </c>
      <c r="BM478" s="140" t="s">
        <v>675</v>
      </c>
    </row>
    <row r="479" spans="2:65" s="12" customFormat="1">
      <c r="B479" s="142"/>
      <c r="D479" s="143" t="s">
        <v>157</v>
      </c>
      <c r="E479" s="144" t="s">
        <v>1</v>
      </c>
      <c r="F479" s="145" t="s">
        <v>669</v>
      </c>
      <c r="H479" s="146">
        <v>725.7</v>
      </c>
      <c r="I479" s="147"/>
      <c r="L479" s="142"/>
      <c r="M479" s="148"/>
      <c r="T479" s="149"/>
      <c r="AT479" s="144" t="s">
        <v>157</v>
      </c>
      <c r="AU479" s="144" t="s">
        <v>85</v>
      </c>
      <c r="AV479" s="12" t="s">
        <v>85</v>
      </c>
      <c r="AW479" s="12" t="s">
        <v>32</v>
      </c>
      <c r="AX479" s="12" t="s">
        <v>76</v>
      </c>
      <c r="AY479" s="144" t="s">
        <v>145</v>
      </c>
    </row>
    <row r="480" spans="2:65" s="12" customFormat="1">
      <c r="B480" s="142"/>
      <c r="D480" s="143" t="s">
        <v>157</v>
      </c>
      <c r="E480" s="144" t="s">
        <v>1</v>
      </c>
      <c r="F480" s="145" t="s">
        <v>670</v>
      </c>
      <c r="H480" s="146">
        <v>736.4</v>
      </c>
      <c r="I480" s="147"/>
      <c r="L480" s="142"/>
      <c r="M480" s="148"/>
      <c r="T480" s="149"/>
      <c r="AT480" s="144" t="s">
        <v>157</v>
      </c>
      <c r="AU480" s="144" t="s">
        <v>85</v>
      </c>
      <c r="AV480" s="12" t="s">
        <v>85</v>
      </c>
      <c r="AW480" s="12" t="s">
        <v>32</v>
      </c>
      <c r="AX480" s="12" t="s">
        <v>76</v>
      </c>
      <c r="AY480" s="144" t="s">
        <v>145</v>
      </c>
    </row>
    <row r="481" spans="2:65" s="12" customFormat="1">
      <c r="B481" s="142"/>
      <c r="D481" s="143" t="s">
        <v>157</v>
      </c>
      <c r="E481" s="144" t="s">
        <v>1</v>
      </c>
      <c r="F481" s="145" t="s">
        <v>671</v>
      </c>
      <c r="H481" s="146">
        <v>252.9</v>
      </c>
      <c r="I481" s="147"/>
      <c r="L481" s="142"/>
      <c r="M481" s="148"/>
      <c r="T481" s="149"/>
      <c r="AT481" s="144" t="s">
        <v>157</v>
      </c>
      <c r="AU481" s="144" t="s">
        <v>85</v>
      </c>
      <c r="AV481" s="12" t="s">
        <v>85</v>
      </c>
      <c r="AW481" s="12" t="s">
        <v>32</v>
      </c>
      <c r="AX481" s="12" t="s">
        <v>76</v>
      </c>
      <c r="AY481" s="144" t="s">
        <v>145</v>
      </c>
    </row>
    <row r="482" spans="2:65" s="13" customFormat="1">
      <c r="B482" s="150"/>
      <c r="D482" s="143" t="s">
        <v>157</v>
      </c>
      <c r="E482" s="151" t="s">
        <v>1</v>
      </c>
      <c r="F482" s="152" t="s">
        <v>160</v>
      </c>
      <c r="H482" s="153">
        <v>1715</v>
      </c>
      <c r="I482" s="154"/>
      <c r="L482" s="150"/>
      <c r="M482" s="155"/>
      <c r="T482" s="156"/>
      <c r="AT482" s="151" t="s">
        <v>157</v>
      </c>
      <c r="AU482" s="151" t="s">
        <v>85</v>
      </c>
      <c r="AV482" s="13" t="s">
        <v>151</v>
      </c>
      <c r="AW482" s="13" t="s">
        <v>32</v>
      </c>
      <c r="AX482" s="13" t="s">
        <v>81</v>
      </c>
      <c r="AY482" s="151" t="s">
        <v>145</v>
      </c>
    </row>
    <row r="483" spans="2:65" s="1" customFormat="1" ht="24.15" customHeight="1">
      <c r="B483" s="31"/>
      <c r="C483" s="128" t="s">
        <v>676</v>
      </c>
      <c r="D483" s="128" t="s">
        <v>147</v>
      </c>
      <c r="E483" s="129" t="s">
        <v>677</v>
      </c>
      <c r="F483" s="130" t="s">
        <v>678</v>
      </c>
      <c r="G483" s="131" t="s">
        <v>155</v>
      </c>
      <c r="H483" s="132">
        <v>1499.45</v>
      </c>
      <c r="I483" s="133"/>
      <c r="J483" s="134">
        <f>ROUND(I483*H483,2)</f>
        <v>0</v>
      </c>
      <c r="K483" s="135"/>
      <c r="L483" s="31"/>
      <c r="M483" s="136" t="s">
        <v>1</v>
      </c>
      <c r="N483" s="137" t="s">
        <v>41</v>
      </c>
      <c r="P483" s="138">
        <f>O483*H483</f>
        <v>0</v>
      </c>
      <c r="Q483" s="138">
        <v>3.0000000000000001E-3</v>
      </c>
      <c r="R483" s="138">
        <f>Q483*H483</f>
        <v>4.4983500000000003</v>
      </c>
      <c r="S483" s="138">
        <v>0</v>
      </c>
      <c r="T483" s="139">
        <f>S483*H483</f>
        <v>0</v>
      </c>
      <c r="AR483" s="140" t="s">
        <v>151</v>
      </c>
      <c r="AT483" s="140" t="s">
        <v>147</v>
      </c>
      <c r="AU483" s="140" t="s">
        <v>85</v>
      </c>
      <c r="AY483" s="16" t="s">
        <v>145</v>
      </c>
      <c r="BE483" s="141">
        <f>IF(N483="základní",J483,0)</f>
        <v>0</v>
      </c>
      <c r="BF483" s="141">
        <f>IF(N483="snížená",J483,0)</f>
        <v>0</v>
      </c>
      <c r="BG483" s="141">
        <f>IF(N483="zákl. přenesená",J483,0)</f>
        <v>0</v>
      </c>
      <c r="BH483" s="141">
        <f>IF(N483="sníž. přenesená",J483,0)</f>
        <v>0</v>
      </c>
      <c r="BI483" s="141">
        <f>IF(N483="nulová",J483,0)</f>
        <v>0</v>
      </c>
      <c r="BJ483" s="16" t="s">
        <v>81</v>
      </c>
      <c r="BK483" s="141">
        <f>ROUND(I483*H483,2)</f>
        <v>0</v>
      </c>
      <c r="BL483" s="16" t="s">
        <v>151</v>
      </c>
      <c r="BM483" s="140" t="s">
        <v>679</v>
      </c>
    </row>
    <row r="484" spans="2:65" s="12" customFormat="1">
      <c r="B484" s="142"/>
      <c r="D484" s="143" t="s">
        <v>157</v>
      </c>
      <c r="E484" s="144" t="s">
        <v>1</v>
      </c>
      <c r="F484" s="145" t="s">
        <v>680</v>
      </c>
      <c r="H484" s="146">
        <v>725.65</v>
      </c>
      <c r="I484" s="147"/>
      <c r="L484" s="142"/>
      <c r="M484" s="148"/>
      <c r="T484" s="149"/>
      <c r="AT484" s="144" t="s">
        <v>157</v>
      </c>
      <c r="AU484" s="144" t="s">
        <v>85</v>
      </c>
      <c r="AV484" s="12" t="s">
        <v>85</v>
      </c>
      <c r="AW484" s="12" t="s">
        <v>32</v>
      </c>
      <c r="AX484" s="12" t="s">
        <v>76</v>
      </c>
      <c r="AY484" s="144" t="s">
        <v>145</v>
      </c>
    </row>
    <row r="485" spans="2:65" s="12" customFormat="1">
      <c r="B485" s="142"/>
      <c r="D485" s="143" t="s">
        <v>157</v>
      </c>
      <c r="E485" s="144" t="s">
        <v>1</v>
      </c>
      <c r="F485" s="145" t="s">
        <v>681</v>
      </c>
      <c r="H485" s="146">
        <v>531.9</v>
      </c>
      <c r="I485" s="147"/>
      <c r="L485" s="142"/>
      <c r="M485" s="148"/>
      <c r="T485" s="149"/>
      <c r="AT485" s="144" t="s">
        <v>157</v>
      </c>
      <c r="AU485" s="144" t="s">
        <v>85</v>
      </c>
      <c r="AV485" s="12" t="s">
        <v>85</v>
      </c>
      <c r="AW485" s="12" t="s">
        <v>32</v>
      </c>
      <c r="AX485" s="12" t="s">
        <v>76</v>
      </c>
      <c r="AY485" s="144" t="s">
        <v>145</v>
      </c>
    </row>
    <row r="486" spans="2:65" s="12" customFormat="1">
      <c r="B486" s="142"/>
      <c r="D486" s="143" t="s">
        <v>157</v>
      </c>
      <c r="E486" s="144" t="s">
        <v>1</v>
      </c>
      <c r="F486" s="145" t="s">
        <v>682</v>
      </c>
      <c r="H486" s="146">
        <v>241.9</v>
      </c>
      <c r="I486" s="147"/>
      <c r="L486" s="142"/>
      <c r="M486" s="148"/>
      <c r="T486" s="149"/>
      <c r="AT486" s="144" t="s">
        <v>157</v>
      </c>
      <c r="AU486" s="144" t="s">
        <v>85</v>
      </c>
      <c r="AV486" s="12" t="s">
        <v>85</v>
      </c>
      <c r="AW486" s="12" t="s">
        <v>32</v>
      </c>
      <c r="AX486" s="12" t="s">
        <v>76</v>
      </c>
      <c r="AY486" s="144" t="s">
        <v>145</v>
      </c>
    </row>
    <row r="487" spans="2:65" s="13" customFormat="1">
      <c r="B487" s="150"/>
      <c r="D487" s="143" t="s">
        <v>157</v>
      </c>
      <c r="E487" s="151" t="s">
        <v>1</v>
      </c>
      <c r="F487" s="152" t="s">
        <v>160</v>
      </c>
      <c r="H487" s="153">
        <v>1499.45</v>
      </c>
      <c r="I487" s="154"/>
      <c r="L487" s="150"/>
      <c r="M487" s="155"/>
      <c r="T487" s="156"/>
      <c r="AT487" s="151" t="s">
        <v>157</v>
      </c>
      <c r="AU487" s="151" t="s">
        <v>85</v>
      </c>
      <c r="AV487" s="13" t="s">
        <v>151</v>
      </c>
      <c r="AW487" s="13" t="s">
        <v>32</v>
      </c>
      <c r="AX487" s="13" t="s">
        <v>81</v>
      </c>
      <c r="AY487" s="151" t="s">
        <v>145</v>
      </c>
    </row>
    <row r="488" spans="2:65" s="1" customFormat="1" ht="16.5" customHeight="1">
      <c r="B488" s="31"/>
      <c r="C488" s="128" t="s">
        <v>683</v>
      </c>
      <c r="D488" s="128" t="s">
        <v>147</v>
      </c>
      <c r="E488" s="129" t="s">
        <v>684</v>
      </c>
      <c r="F488" s="130" t="s">
        <v>685</v>
      </c>
      <c r="G488" s="131" t="s">
        <v>155</v>
      </c>
      <c r="H488" s="132">
        <v>23.04</v>
      </c>
      <c r="I488" s="133"/>
      <c r="J488" s="134">
        <f>ROUND(I488*H488,2)</f>
        <v>0</v>
      </c>
      <c r="K488" s="135"/>
      <c r="L488" s="31"/>
      <c r="M488" s="136" t="s">
        <v>1</v>
      </c>
      <c r="N488" s="137" t="s">
        <v>41</v>
      </c>
      <c r="P488" s="138">
        <f>O488*H488</f>
        <v>0</v>
      </c>
      <c r="Q488" s="138">
        <v>2.5999999999999998E-4</v>
      </c>
      <c r="R488" s="138">
        <f>Q488*H488</f>
        <v>5.990399999999999E-3</v>
      </c>
      <c r="S488" s="138">
        <v>0</v>
      </c>
      <c r="T488" s="139">
        <f>S488*H488</f>
        <v>0</v>
      </c>
      <c r="AR488" s="140" t="s">
        <v>151</v>
      </c>
      <c r="AT488" s="140" t="s">
        <v>147</v>
      </c>
      <c r="AU488" s="140" t="s">
        <v>85</v>
      </c>
      <c r="AY488" s="16" t="s">
        <v>145</v>
      </c>
      <c r="BE488" s="141">
        <f>IF(N488="základní",J488,0)</f>
        <v>0</v>
      </c>
      <c r="BF488" s="141">
        <f>IF(N488="snížená",J488,0)</f>
        <v>0</v>
      </c>
      <c r="BG488" s="141">
        <f>IF(N488="zákl. přenesená",J488,0)</f>
        <v>0</v>
      </c>
      <c r="BH488" s="141">
        <f>IF(N488="sníž. přenesená",J488,0)</f>
        <v>0</v>
      </c>
      <c r="BI488" s="141">
        <f>IF(N488="nulová",J488,0)</f>
        <v>0</v>
      </c>
      <c r="BJ488" s="16" t="s">
        <v>81</v>
      </c>
      <c r="BK488" s="141">
        <f>ROUND(I488*H488,2)</f>
        <v>0</v>
      </c>
      <c r="BL488" s="16" t="s">
        <v>151</v>
      </c>
      <c r="BM488" s="140" t="s">
        <v>686</v>
      </c>
    </row>
    <row r="489" spans="2:65" s="14" customFormat="1">
      <c r="B489" s="157"/>
      <c r="D489" s="143" t="s">
        <v>157</v>
      </c>
      <c r="E489" s="158" t="s">
        <v>1</v>
      </c>
      <c r="F489" s="159" t="s">
        <v>687</v>
      </c>
      <c r="H489" s="158" t="s">
        <v>1</v>
      </c>
      <c r="I489" s="160"/>
      <c r="L489" s="157"/>
      <c r="M489" s="161"/>
      <c r="T489" s="162"/>
      <c r="AT489" s="158" t="s">
        <v>157</v>
      </c>
      <c r="AU489" s="158" t="s">
        <v>85</v>
      </c>
      <c r="AV489" s="14" t="s">
        <v>81</v>
      </c>
      <c r="AW489" s="14" t="s">
        <v>32</v>
      </c>
      <c r="AX489" s="14" t="s">
        <v>76</v>
      </c>
      <c r="AY489" s="158" t="s">
        <v>145</v>
      </c>
    </row>
    <row r="490" spans="2:65" s="12" customFormat="1">
      <c r="B490" s="142"/>
      <c r="D490" s="143" t="s">
        <v>157</v>
      </c>
      <c r="E490" s="144" t="s">
        <v>1</v>
      </c>
      <c r="F490" s="145" t="s">
        <v>688</v>
      </c>
      <c r="H490" s="146">
        <v>23.04</v>
      </c>
      <c r="I490" s="147"/>
      <c r="L490" s="142"/>
      <c r="M490" s="148"/>
      <c r="T490" s="149"/>
      <c r="AT490" s="144" t="s">
        <v>157</v>
      </c>
      <c r="AU490" s="144" t="s">
        <v>85</v>
      </c>
      <c r="AV490" s="12" t="s">
        <v>85</v>
      </c>
      <c r="AW490" s="12" t="s">
        <v>32</v>
      </c>
      <c r="AX490" s="12" t="s">
        <v>81</v>
      </c>
      <c r="AY490" s="144" t="s">
        <v>145</v>
      </c>
    </row>
    <row r="491" spans="2:65" s="1" customFormat="1" ht="24.15" customHeight="1">
      <c r="B491" s="31"/>
      <c r="C491" s="128" t="s">
        <v>689</v>
      </c>
      <c r="D491" s="128" t="s">
        <v>147</v>
      </c>
      <c r="E491" s="129" t="s">
        <v>690</v>
      </c>
      <c r="F491" s="130" t="s">
        <v>691</v>
      </c>
      <c r="G491" s="131" t="s">
        <v>155</v>
      </c>
      <c r="H491" s="132">
        <v>16.89</v>
      </c>
      <c r="I491" s="133"/>
      <c r="J491" s="134">
        <f>ROUND(I491*H491,2)</f>
        <v>0</v>
      </c>
      <c r="K491" s="135"/>
      <c r="L491" s="31"/>
      <c r="M491" s="136" t="s">
        <v>1</v>
      </c>
      <c r="N491" s="137" t="s">
        <v>41</v>
      </c>
      <c r="P491" s="138">
        <f>O491*H491</f>
        <v>0</v>
      </c>
      <c r="Q491" s="138">
        <v>4.3800000000000002E-3</v>
      </c>
      <c r="R491" s="138">
        <f>Q491*H491</f>
        <v>7.3978200000000008E-2</v>
      </c>
      <c r="S491" s="138">
        <v>0</v>
      </c>
      <c r="T491" s="139">
        <f>S491*H491</f>
        <v>0</v>
      </c>
      <c r="AR491" s="140" t="s">
        <v>151</v>
      </c>
      <c r="AT491" s="140" t="s">
        <v>147</v>
      </c>
      <c r="AU491" s="140" t="s">
        <v>85</v>
      </c>
      <c r="AY491" s="16" t="s">
        <v>145</v>
      </c>
      <c r="BE491" s="141">
        <f>IF(N491="základní",J491,0)</f>
        <v>0</v>
      </c>
      <c r="BF491" s="141">
        <f>IF(N491="snížená",J491,0)</f>
        <v>0</v>
      </c>
      <c r="BG491" s="141">
        <f>IF(N491="zákl. přenesená",J491,0)</f>
        <v>0</v>
      </c>
      <c r="BH491" s="141">
        <f>IF(N491="sníž. přenesená",J491,0)</f>
        <v>0</v>
      </c>
      <c r="BI491" s="141">
        <f>IF(N491="nulová",J491,0)</f>
        <v>0</v>
      </c>
      <c r="BJ491" s="16" t="s">
        <v>81</v>
      </c>
      <c r="BK491" s="141">
        <f>ROUND(I491*H491,2)</f>
        <v>0</v>
      </c>
      <c r="BL491" s="16" t="s">
        <v>151</v>
      </c>
      <c r="BM491" s="140" t="s">
        <v>692</v>
      </c>
    </row>
    <row r="492" spans="2:65" s="14" customFormat="1">
      <c r="B492" s="157"/>
      <c r="D492" s="143" t="s">
        <v>157</v>
      </c>
      <c r="E492" s="158" t="s">
        <v>1</v>
      </c>
      <c r="F492" s="159" t="s">
        <v>693</v>
      </c>
      <c r="H492" s="158" t="s">
        <v>1</v>
      </c>
      <c r="I492" s="160"/>
      <c r="L492" s="157"/>
      <c r="M492" s="161"/>
      <c r="T492" s="162"/>
      <c r="AT492" s="158" t="s">
        <v>157</v>
      </c>
      <c r="AU492" s="158" t="s">
        <v>85</v>
      </c>
      <c r="AV492" s="14" t="s">
        <v>81</v>
      </c>
      <c r="AW492" s="14" t="s">
        <v>32</v>
      </c>
      <c r="AX492" s="14" t="s">
        <v>76</v>
      </c>
      <c r="AY492" s="158" t="s">
        <v>145</v>
      </c>
    </row>
    <row r="493" spans="2:65" s="12" customFormat="1">
      <c r="B493" s="142"/>
      <c r="D493" s="143" t="s">
        <v>157</v>
      </c>
      <c r="E493" s="144" t="s">
        <v>1</v>
      </c>
      <c r="F493" s="145" t="s">
        <v>694</v>
      </c>
      <c r="H493" s="146">
        <v>1.9650000000000001</v>
      </c>
      <c r="I493" s="147"/>
      <c r="L493" s="142"/>
      <c r="M493" s="148"/>
      <c r="T493" s="149"/>
      <c r="AT493" s="144" t="s">
        <v>157</v>
      </c>
      <c r="AU493" s="144" t="s">
        <v>85</v>
      </c>
      <c r="AV493" s="12" t="s">
        <v>85</v>
      </c>
      <c r="AW493" s="12" t="s">
        <v>32</v>
      </c>
      <c r="AX493" s="12" t="s">
        <v>76</v>
      </c>
      <c r="AY493" s="144" t="s">
        <v>145</v>
      </c>
    </row>
    <row r="494" spans="2:65" s="12" customFormat="1">
      <c r="B494" s="142"/>
      <c r="D494" s="143" t="s">
        <v>157</v>
      </c>
      <c r="E494" s="144" t="s">
        <v>1</v>
      </c>
      <c r="F494" s="145" t="s">
        <v>695</v>
      </c>
      <c r="H494" s="146">
        <v>14.925000000000001</v>
      </c>
      <c r="I494" s="147"/>
      <c r="L494" s="142"/>
      <c r="M494" s="148"/>
      <c r="T494" s="149"/>
      <c r="AT494" s="144" t="s">
        <v>157</v>
      </c>
      <c r="AU494" s="144" t="s">
        <v>85</v>
      </c>
      <c r="AV494" s="12" t="s">
        <v>85</v>
      </c>
      <c r="AW494" s="12" t="s">
        <v>32</v>
      </c>
      <c r="AX494" s="12" t="s">
        <v>76</v>
      </c>
      <c r="AY494" s="144" t="s">
        <v>145</v>
      </c>
    </row>
    <row r="495" spans="2:65" s="13" customFormat="1">
      <c r="B495" s="150"/>
      <c r="D495" s="143" t="s">
        <v>157</v>
      </c>
      <c r="E495" s="151" t="s">
        <v>1</v>
      </c>
      <c r="F495" s="152" t="s">
        <v>160</v>
      </c>
      <c r="H495" s="153">
        <v>16.89</v>
      </c>
      <c r="I495" s="154"/>
      <c r="L495" s="150"/>
      <c r="M495" s="155"/>
      <c r="T495" s="156"/>
      <c r="AT495" s="151" t="s">
        <v>157</v>
      </c>
      <c r="AU495" s="151" t="s">
        <v>85</v>
      </c>
      <c r="AV495" s="13" t="s">
        <v>151</v>
      </c>
      <c r="AW495" s="13" t="s">
        <v>32</v>
      </c>
      <c r="AX495" s="13" t="s">
        <v>81</v>
      </c>
      <c r="AY495" s="151" t="s">
        <v>145</v>
      </c>
    </row>
    <row r="496" spans="2:65" s="1" customFormat="1" ht="21.75" customHeight="1">
      <c r="B496" s="31"/>
      <c r="C496" s="128" t="s">
        <v>696</v>
      </c>
      <c r="D496" s="128" t="s">
        <v>147</v>
      </c>
      <c r="E496" s="129" t="s">
        <v>697</v>
      </c>
      <c r="F496" s="130" t="s">
        <v>698</v>
      </c>
      <c r="G496" s="131" t="s">
        <v>155</v>
      </c>
      <c r="H496" s="132">
        <v>16.89</v>
      </c>
      <c r="I496" s="133"/>
      <c r="J496" s="134">
        <f>ROUND(I496*H496,2)</f>
        <v>0</v>
      </c>
      <c r="K496" s="135"/>
      <c r="L496" s="31"/>
      <c r="M496" s="136" t="s">
        <v>1</v>
      </c>
      <c r="N496" s="137" t="s">
        <v>41</v>
      </c>
      <c r="P496" s="138">
        <f>O496*H496</f>
        <v>0</v>
      </c>
      <c r="Q496" s="138">
        <v>2.0000000000000001E-4</v>
      </c>
      <c r="R496" s="138">
        <f>Q496*H496</f>
        <v>3.3780000000000004E-3</v>
      </c>
      <c r="S496" s="138">
        <v>0</v>
      </c>
      <c r="T496" s="139">
        <f>S496*H496</f>
        <v>0</v>
      </c>
      <c r="AR496" s="140" t="s">
        <v>151</v>
      </c>
      <c r="AT496" s="140" t="s">
        <v>147</v>
      </c>
      <c r="AU496" s="140" t="s">
        <v>85</v>
      </c>
      <c r="AY496" s="16" t="s">
        <v>145</v>
      </c>
      <c r="BE496" s="141">
        <f>IF(N496="základní",J496,0)</f>
        <v>0</v>
      </c>
      <c r="BF496" s="141">
        <f>IF(N496="snížená",J496,0)</f>
        <v>0</v>
      </c>
      <c r="BG496" s="141">
        <f>IF(N496="zákl. přenesená",J496,0)</f>
        <v>0</v>
      </c>
      <c r="BH496" s="141">
        <f>IF(N496="sníž. přenesená",J496,0)</f>
        <v>0</v>
      </c>
      <c r="BI496" s="141">
        <f>IF(N496="nulová",J496,0)</f>
        <v>0</v>
      </c>
      <c r="BJ496" s="16" t="s">
        <v>81</v>
      </c>
      <c r="BK496" s="141">
        <f>ROUND(I496*H496,2)</f>
        <v>0</v>
      </c>
      <c r="BL496" s="16" t="s">
        <v>151</v>
      </c>
      <c r="BM496" s="140" t="s">
        <v>699</v>
      </c>
    </row>
    <row r="497" spans="2:65" s="14" customFormat="1">
      <c r="B497" s="157"/>
      <c r="D497" s="143" t="s">
        <v>157</v>
      </c>
      <c r="E497" s="158" t="s">
        <v>1</v>
      </c>
      <c r="F497" s="159" t="s">
        <v>693</v>
      </c>
      <c r="H497" s="158" t="s">
        <v>1</v>
      </c>
      <c r="I497" s="160"/>
      <c r="L497" s="157"/>
      <c r="M497" s="161"/>
      <c r="T497" s="162"/>
      <c r="AT497" s="158" t="s">
        <v>157</v>
      </c>
      <c r="AU497" s="158" t="s">
        <v>85</v>
      </c>
      <c r="AV497" s="14" t="s">
        <v>81</v>
      </c>
      <c r="AW497" s="14" t="s">
        <v>32</v>
      </c>
      <c r="AX497" s="14" t="s">
        <v>76</v>
      </c>
      <c r="AY497" s="158" t="s">
        <v>145</v>
      </c>
    </row>
    <row r="498" spans="2:65" s="12" customFormat="1">
      <c r="B498" s="142"/>
      <c r="D498" s="143" t="s">
        <v>157</v>
      </c>
      <c r="E498" s="144" t="s">
        <v>1</v>
      </c>
      <c r="F498" s="145" t="s">
        <v>694</v>
      </c>
      <c r="H498" s="146">
        <v>1.9650000000000001</v>
      </c>
      <c r="I498" s="147"/>
      <c r="L498" s="142"/>
      <c r="M498" s="148"/>
      <c r="T498" s="149"/>
      <c r="AT498" s="144" t="s">
        <v>157</v>
      </c>
      <c r="AU498" s="144" t="s">
        <v>85</v>
      </c>
      <c r="AV498" s="12" t="s">
        <v>85</v>
      </c>
      <c r="AW498" s="12" t="s">
        <v>32</v>
      </c>
      <c r="AX498" s="12" t="s">
        <v>76</v>
      </c>
      <c r="AY498" s="144" t="s">
        <v>145</v>
      </c>
    </row>
    <row r="499" spans="2:65" s="12" customFormat="1">
      <c r="B499" s="142"/>
      <c r="D499" s="143" t="s">
        <v>157</v>
      </c>
      <c r="E499" s="144" t="s">
        <v>1</v>
      </c>
      <c r="F499" s="145" t="s">
        <v>695</v>
      </c>
      <c r="H499" s="146">
        <v>14.925000000000001</v>
      </c>
      <c r="I499" s="147"/>
      <c r="L499" s="142"/>
      <c r="M499" s="148"/>
      <c r="T499" s="149"/>
      <c r="AT499" s="144" t="s">
        <v>157</v>
      </c>
      <c r="AU499" s="144" t="s">
        <v>85</v>
      </c>
      <c r="AV499" s="12" t="s">
        <v>85</v>
      </c>
      <c r="AW499" s="12" t="s">
        <v>32</v>
      </c>
      <c r="AX499" s="12" t="s">
        <v>76</v>
      </c>
      <c r="AY499" s="144" t="s">
        <v>145</v>
      </c>
    </row>
    <row r="500" spans="2:65" s="13" customFormat="1">
      <c r="B500" s="150"/>
      <c r="D500" s="143" t="s">
        <v>157</v>
      </c>
      <c r="E500" s="151" t="s">
        <v>1</v>
      </c>
      <c r="F500" s="152" t="s">
        <v>160</v>
      </c>
      <c r="H500" s="153">
        <v>16.89</v>
      </c>
      <c r="I500" s="154"/>
      <c r="L500" s="150"/>
      <c r="M500" s="155"/>
      <c r="T500" s="156"/>
      <c r="AT500" s="151" t="s">
        <v>157</v>
      </c>
      <c r="AU500" s="151" t="s">
        <v>85</v>
      </c>
      <c r="AV500" s="13" t="s">
        <v>151</v>
      </c>
      <c r="AW500" s="13" t="s">
        <v>32</v>
      </c>
      <c r="AX500" s="13" t="s">
        <v>81</v>
      </c>
      <c r="AY500" s="151" t="s">
        <v>145</v>
      </c>
    </row>
    <row r="501" spans="2:65" s="1" customFormat="1" ht="44.25" customHeight="1">
      <c r="B501" s="31"/>
      <c r="C501" s="128" t="s">
        <v>700</v>
      </c>
      <c r="D501" s="128" t="s">
        <v>147</v>
      </c>
      <c r="E501" s="129" t="s">
        <v>701</v>
      </c>
      <c r="F501" s="130" t="s">
        <v>702</v>
      </c>
      <c r="G501" s="131" t="s">
        <v>155</v>
      </c>
      <c r="H501" s="132">
        <v>16.89</v>
      </c>
      <c r="I501" s="133"/>
      <c r="J501" s="134">
        <f>ROUND(I501*H501,2)</f>
        <v>0</v>
      </c>
      <c r="K501" s="135"/>
      <c r="L501" s="31"/>
      <c r="M501" s="136" t="s">
        <v>1</v>
      </c>
      <c r="N501" s="137" t="s">
        <v>41</v>
      </c>
      <c r="P501" s="138">
        <f>O501*H501</f>
        <v>0</v>
      </c>
      <c r="Q501" s="138">
        <v>8.6E-3</v>
      </c>
      <c r="R501" s="138">
        <f>Q501*H501</f>
        <v>0.14525399999999999</v>
      </c>
      <c r="S501" s="138">
        <v>0</v>
      </c>
      <c r="T501" s="139">
        <f>S501*H501</f>
        <v>0</v>
      </c>
      <c r="AR501" s="140" t="s">
        <v>151</v>
      </c>
      <c r="AT501" s="140" t="s">
        <v>147</v>
      </c>
      <c r="AU501" s="140" t="s">
        <v>85</v>
      </c>
      <c r="AY501" s="16" t="s">
        <v>145</v>
      </c>
      <c r="BE501" s="141">
        <f>IF(N501="základní",J501,0)</f>
        <v>0</v>
      </c>
      <c r="BF501" s="141">
        <f>IF(N501="snížená",J501,0)</f>
        <v>0</v>
      </c>
      <c r="BG501" s="141">
        <f>IF(N501="zákl. přenesená",J501,0)</f>
        <v>0</v>
      </c>
      <c r="BH501" s="141">
        <f>IF(N501="sníž. přenesená",J501,0)</f>
        <v>0</v>
      </c>
      <c r="BI501" s="141">
        <f>IF(N501="nulová",J501,0)</f>
        <v>0</v>
      </c>
      <c r="BJ501" s="16" t="s">
        <v>81</v>
      </c>
      <c r="BK501" s="141">
        <f>ROUND(I501*H501,2)</f>
        <v>0</v>
      </c>
      <c r="BL501" s="16" t="s">
        <v>151</v>
      </c>
      <c r="BM501" s="140" t="s">
        <v>703</v>
      </c>
    </row>
    <row r="502" spans="2:65" s="14" customFormat="1">
      <c r="B502" s="157"/>
      <c r="D502" s="143" t="s">
        <v>157</v>
      </c>
      <c r="E502" s="158" t="s">
        <v>1</v>
      </c>
      <c r="F502" s="159" t="s">
        <v>693</v>
      </c>
      <c r="H502" s="158" t="s">
        <v>1</v>
      </c>
      <c r="I502" s="160"/>
      <c r="L502" s="157"/>
      <c r="M502" s="161"/>
      <c r="T502" s="162"/>
      <c r="AT502" s="158" t="s">
        <v>157</v>
      </c>
      <c r="AU502" s="158" t="s">
        <v>85</v>
      </c>
      <c r="AV502" s="14" t="s">
        <v>81</v>
      </c>
      <c r="AW502" s="14" t="s">
        <v>32</v>
      </c>
      <c r="AX502" s="14" t="s">
        <v>76</v>
      </c>
      <c r="AY502" s="158" t="s">
        <v>145</v>
      </c>
    </row>
    <row r="503" spans="2:65" s="12" customFormat="1">
      <c r="B503" s="142"/>
      <c r="D503" s="143" t="s">
        <v>157</v>
      </c>
      <c r="E503" s="144" t="s">
        <v>1</v>
      </c>
      <c r="F503" s="145" t="s">
        <v>694</v>
      </c>
      <c r="H503" s="146">
        <v>1.9650000000000001</v>
      </c>
      <c r="I503" s="147"/>
      <c r="L503" s="142"/>
      <c r="M503" s="148"/>
      <c r="T503" s="149"/>
      <c r="AT503" s="144" t="s">
        <v>157</v>
      </c>
      <c r="AU503" s="144" t="s">
        <v>85</v>
      </c>
      <c r="AV503" s="12" t="s">
        <v>85</v>
      </c>
      <c r="AW503" s="12" t="s">
        <v>32</v>
      </c>
      <c r="AX503" s="12" t="s">
        <v>76</v>
      </c>
      <c r="AY503" s="144" t="s">
        <v>145</v>
      </c>
    </row>
    <row r="504" spans="2:65" s="12" customFormat="1">
      <c r="B504" s="142"/>
      <c r="D504" s="143" t="s">
        <v>157</v>
      </c>
      <c r="E504" s="144" t="s">
        <v>1</v>
      </c>
      <c r="F504" s="145" t="s">
        <v>695</v>
      </c>
      <c r="H504" s="146">
        <v>14.925000000000001</v>
      </c>
      <c r="I504" s="147"/>
      <c r="L504" s="142"/>
      <c r="M504" s="148"/>
      <c r="T504" s="149"/>
      <c r="AT504" s="144" t="s">
        <v>157</v>
      </c>
      <c r="AU504" s="144" t="s">
        <v>85</v>
      </c>
      <c r="AV504" s="12" t="s">
        <v>85</v>
      </c>
      <c r="AW504" s="12" t="s">
        <v>32</v>
      </c>
      <c r="AX504" s="12" t="s">
        <v>76</v>
      </c>
      <c r="AY504" s="144" t="s">
        <v>145</v>
      </c>
    </row>
    <row r="505" spans="2:65" s="13" customFormat="1">
      <c r="B505" s="150"/>
      <c r="D505" s="143" t="s">
        <v>157</v>
      </c>
      <c r="E505" s="151" t="s">
        <v>1</v>
      </c>
      <c r="F505" s="152" t="s">
        <v>160</v>
      </c>
      <c r="H505" s="153">
        <v>16.89</v>
      </c>
      <c r="I505" s="154"/>
      <c r="L505" s="150"/>
      <c r="M505" s="155"/>
      <c r="T505" s="156"/>
      <c r="AT505" s="151" t="s">
        <v>157</v>
      </c>
      <c r="AU505" s="151" t="s">
        <v>85</v>
      </c>
      <c r="AV505" s="13" t="s">
        <v>151</v>
      </c>
      <c r="AW505" s="13" t="s">
        <v>32</v>
      </c>
      <c r="AX505" s="13" t="s">
        <v>81</v>
      </c>
      <c r="AY505" s="151" t="s">
        <v>145</v>
      </c>
    </row>
    <row r="506" spans="2:65" s="1" customFormat="1" ht="24.15" customHeight="1">
      <c r="B506" s="31"/>
      <c r="C506" s="163" t="s">
        <v>704</v>
      </c>
      <c r="D506" s="163" t="s">
        <v>705</v>
      </c>
      <c r="E506" s="164" t="s">
        <v>706</v>
      </c>
      <c r="F506" s="165" t="s">
        <v>707</v>
      </c>
      <c r="G506" s="166" t="s">
        <v>155</v>
      </c>
      <c r="H506" s="167">
        <v>17.734999999999999</v>
      </c>
      <c r="I506" s="168"/>
      <c r="J506" s="169">
        <f>ROUND(I506*H506,2)</f>
        <v>0</v>
      </c>
      <c r="K506" s="170"/>
      <c r="L506" s="171"/>
      <c r="M506" s="172" t="s">
        <v>1</v>
      </c>
      <c r="N506" s="173" t="s">
        <v>41</v>
      </c>
      <c r="P506" s="138">
        <f>O506*H506</f>
        <v>0</v>
      </c>
      <c r="Q506" s="138">
        <v>4.7999999999999996E-3</v>
      </c>
      <c r="R506" s="138">
        <f>Q506*H506</f>
        <v>8.5127999999999995E-2</v>
      </c>
      <c r="S506" s="138">
        <v>0</v>
      </c>
      <c r="T506" s="139">
        <f>S506*H506</f>
        <v>0</v>
      </c>
      <c r="AR506" s="140" t="s">
        <v>189</v>
      </c>
      <c r="AT506" s="140" t="s">
        <v>705</v>
      </c>
      <c r="AU506" s="140" t="s">
        <v>85</v>
      </c>
      <c r="AY506" s="16" t="s">
        <v>145</v>
      </c>
      <c r="BE506" s="141">
        <f>IF(N506="základní",J506,0)</f>
        <v>0</v>
      </c>
      <c r="BF506" s="141">
        <f>IF(N506="snížená",J506,0)</f>
        <v>0</v>
      </c>
      <c r="BG506" s="141">
        <f>IF(N506="zákl. přenesená",J506,0)</f>
        <v>0</v>
      </c>
      <c r="BH506" s="141">
        <f>IF(N506="sníž. přenesená",J506,0)</f>
        <v>0</v>
      </c>
      <c r="BI506" s="141">
        <f>IF(N506="nulová",J506,0)</f>
        <v>0</v>
      </c>
      <c r="BJ506" s="16" t="s">
        <v>81</v>
      </c>
      <c r="BK506" s="141">
        <f>ROUND(I506*H506,2)</f>
        <v>0</v>
      </c>
      <c r="BL506" s="16" t="s">
        <v>151</v>
      </c>
      <c r="BM506" s="140" t="s">
        <v>708</v>
      </c>
    </row>
    <row r="507" spans="2:65" s="12" customFormat="1">
      <c r="B507" s="142"/>
      <c r="D507" s="143" t="s">
        <v>157</v>
      </c>
      <c r="F507" s="145" t="s">
        <v>709</v>
      </c>
      <c r="H507" s="146">
        <v>17.734999999999999</v>
      </c>
      <c r="I507" s="147"/>
      <c r="L507" s="142"/>
      <c r="M507" s="148"/>
      <c r="T507" s="149"/>
      <c r="AT507" s="144" t="s">
        <v>157</v>
      </c>
      <c r="AU507" s="144" t="s">
        <v>85</v>
      </c>
      <c r="AV507" s="12" t="s">
        <v>85</v>
      </c>
      <c r="AW507" s="12" t="s">
        <v>4</v>
      </c>
      <c r="AX507" s="12" t="s">
        <v>81</v>
      </c>
      <c r="AY507" s="144" t="s">
        <v>145</v>
      </c>
    </row>
    <row r="508" spans="2:65" s="1" customFormat="1" ht="55.5" customHeight="1">
      <c r="B508" s="31"/>
      <c r="C508" s="128" t="s">
        <v>710</v>
      </c>
      <c r="D508" s="128" t="s">
        <v>147</v>
      </c>
      <c r="E508" s="129" t="s">
        <v>711</v>
      </c>
      <c r="F508" s="130" t="s">
        <v>712</v>
      </c>
      <c r="G508" s="131" t="s">
        <v>155</v>
      </c>
      <c r="H508" s="132">
        <v>281</v>
      </c>
      <c r="I508" s="133"/>
      <c r="J508" s="134">
        <f>ROUND(I508*H508,2)</f>
        <v>0</v>
      </c>
      <c r="K508" s="135"/>
      <c r="L508" s="31"/>
      <c r="M508" s="136" t="s">
        <v>1</v>
      </c>
      <c r="N508" s="137" t="s">
        <v>41</v>
      </c>
      <c r="P508" s="138">
        <f>O508*H508</f>
        <v>0</v>
      </c>
      <c r="Q508" s="138">
        <v>1.1599999999999999E-2</v>
      </c>
      <c r="R508" s="138">
        <f>Q508*H508</f>
        <v>3.2595999999999998</v>
      </c>
      <c r="S508" s="138">
        <v>0</v>
      </c>
      <c r="T508" s="139">
        <f>S508*H508</f>
        <v>0</v>
      </c>
      <c r="AR508" s="140" t="s">
        <v>151</v>
      </c>
      <c r="AT508" s="140" t="s">
        <v>147</v>
      </c>
      <c r="AU508" s="140" t="s">
        <v>85</v>
      </c>
      <c r="AY508" s="16" t="s">
        <v>145</v>
      </c>
      <c r="BE508" s="141">
        <f>IF(N508="základní",J508,0)</f>
        <v>0</v>
      </c>
      <c r="BF508" s="141">
        <f>IF(N508="snížená",J508,0)</f>
        <v>0</v>
      </c>
      <c r="BG508" s="141">
        <f>IF(N508="zákl. přenesená",J508,0)</f>
        <v>0</v>
      </c>
      <c r="BH508" s="141">
        <f>IF(N508="sníž. přenesená",J508,0)</f>
        <v>0</v>
      </c>
      <c r="BI508" s="141">
        <f>IF(N508="nulová",J508,0)</f>
        <v>0</v>
      </c>
      <c r="BJ508" s="16" t="s">
        <v>81</v>
      </c>
      <c r="BK508" s="141">
        <f>ROUND(I508*H508,2)</f>
        <v>0</v>
      </c>
      <c r="BL508" s="16" t="s">
        <v>151</v>
      </c>
      <c r="BM508" s="140" t="s">
        <v>713</v>
      </c>
    </row>
    <row r="509" spans="2:65" s="14" customFormat="1">
      <c r="B509" s="157"/>
      <c r="D509" s="143" t="s">
        <v>157</v>
      </c>
      <c r="E509" s="158" t="s">
        <v>1</v>
      </c>
      <c r="F509" s="159" t="s">
        <v>714</v>
      </c>
      <c r="H509" s="158" t="s">
        <v>1</v>
      </c>
      <c r="I509" s="160"/>
      <c r="L509" s="157"/>
      <c r="M509" s="161"/>
      <c r="T509" s="162"/>
      <c r="AT509" s="158" t="s">
        <v>157</v>
      </c>
      <c r="AU509" s="158" t="s">
        <v>85</v>
      </c>
      <c r="AV509" s="14" t="s">
        <v>81</v>
      </c>
      <c r="AW509" s="14" t="s">
        <v>32</v>
      </c>
      <c r="AX509" s="14" t="s">
        <v>76</v>
      </c>
      <c r="AY509" s="158" t="s">
        <v>145</v>
      </c>
    </row>
    <row r="510" spans="2:65" s="12" customFormat="1">
      <c r="B510" s="142"/>
      <c r="D510" s="143" t="s">
        <v>157</v>
      </c>
      <c r="E510" s="144" t="s">
        <v>1</v>
      </c>
      <c r="F510" s="145" t="s">
        <v>715</v>
      </c>
      <c r="H510" s="146">
        <v>35.6</v>
      </c>
      <c r="I510" s="147"/>
      <c r="L510" s="142"/>
      <c r="M510" s="148"/>
      <c r="T510" s="149"/>
      <c r="AT510" s="144" t="s">
        <v>157</v>
      </c>
      <c r="AU510" s="144" t="s">
        <v>85</v>
      </c>
      <c r="AV510" s="12" t="s">
        <v>85</v>
      </c>
      <c r="AW510" s="12" t="s">
        <v>32</v>
      </c>
      <c r="AX510" s="12" t="s">
        <v>76</v>
      </c>
      <c r="AY510" s="144" t="s">
        <v>145</v>
      </c>
    </row>
    <row r="511" spans="2:65" s="12" customFormat="1">
      <c r="B511" s="142"/>
      <c r="D511" s="143" t="s">
        <v>157</v>
      </c>
      <c r="E511" s="144" t="s">
        <v>1</v>
      </c>
      <c r="F511" s="145" t="s">
        <v>716</v>
      </c>
      <c r="H511" s="146">
        <v>175.9</v>
      </c>
      <c r="I511" s="147"/>
      <c r="L511" s="142"/>
      <c r="M511" s="148"/>
      <c r="T511" s="149"/>
      <c r="AT511" s="144" t="s">
        <v>157</v>
      </c>
      <c r="AU511" s="144" t="s">
        <v>85</v>
      </c>
      <c r="AV511" s="12" t="s">
        <v>85</v>
      </c>
      <c r="AW511" s="12" t="s">
        <v>32</v>
      </c>
      <c r="AX511" s="12" t="s">
        <v>76</v>
      </c>
      <c r="AY511" s="144" t="s">
        <v>145</v>
      </c>
    </row>
    <row r="512" spans="2:65" s="12" customFormat="1">
      <c r="B512" s="142"/>
      <c r="D512" s="143" t="s">
        <v>157</v>
      </c>
      <c r="E512" s="144" t="s">
        <v>1</v>
      </c>
      <c r="F512" s="145" t="s">
        <v>717</v>
      </c>
      <c r="H512" s="146">
        <v>69.5</v>
      </c>
      <c r="I512" s="147"/>
      <c r="L512" s="142"/>
      <c r="M512" s="148"/>
      <c r="T512" s="149"/>
      <c r="AT512" s="144" t="s">
        <v>157</v>
      </c>
      <c r="AU512" s="144" t="s">
        <v>85</v>
      </c>
      <c r="AV512" s="12" t="s">
        <v>85</v>
      </c>
      <c r="AW512" s="12" t="s">
        <v>32</v>
      </c>
      <c r="AX512" s="12" t="s">
        <v>76</v>
      </c>
      <c r="AY512" s="144" t="s">
        <v>145</v>
      </c>
    </row>
    <row r="513" spans="2:65" s="13" customFormat="1">
      <c r="B513" s="150"/>
      <c r="D513" s="143" t="s">
        <v>157</v>
      </c>
      <c r="E513" s="151" t="s">
        <v>1</v>
      </c>
      <c r="F513" s="152" t="s">
        <v>160</v>
      </c>
      <c r="H513" s="153">
        <v>281</v>
      </c>
      <c r="I513" s="154"/>
      <c r="L513" s="150"/>
      <c r="M513" s="155"/>
      <c r="T513" s="156"/>
      <c r="AT513" s="151" t="s">
        <v>157</v>
      </c>
      <c r="AU513" s="151" t="s">
        <v>85</v>
      </c>
      <c r="AV513" s="13" t="s">
        <v>151</v>
      </c>
      <c r="AW513" s="13" t="s">
        <v>32</v>
      </c>
      <c r="AX513" s="13" t="s">
        <v>81</v>
      </c>
      <c r="AY513" s="151" t="s">
        <v>145</v>
      </c>
    </row>
    <row r="514" spans="2:65" s="1" customFormat="1" ht="24.15" customHeight="1">
      <c r="B514" s="31"/>
      <c r="C514" s="163" t="s">
        <v>718</v>
      </c>
      <c r="D514" s="163" t="s">
        <v>705</v>
      </c>
      <c r="E514" s="164" t="s">
        <v>719</v>
      </c>
      <c r="F514" s="165" t="s">
        <v>720</v>
      </c>
      <c r="G514" s="166" t="s">
        <v>155</v>
      </c>
      <c r="H514" s="167">
        <v>295.05</v>
      </c>
      <c r="I514" s="168"/>
      <c r="J514" s="169">
        <f>ROUND(I514*H514,2)</f>
        <v>0</v>
      </c>
      <c r="K514" s="170"/>
      <c r="L514" s="171"/>
      <c r="M514" s="172" t="s">
        <v>1</v>
      </c>
      <c r="N514" s="173" t="s">
        <v>41</v>
      </c>
      <c r="P514" s="138">
        <f>O514*H514</f>
        <v>0</v>
      </c>
      <c r="Q514" s="138">
        <v>1.7500000000000002E-2</v>
      </c>
      <c r="R514" s="138">
        <f>Q514*H514</f>
        <v>5.1633750000000003</v>
      </c>
      <c r="S514" s="138">
        <v>0</v>
      </c>
      <c r="T514" s="139">
        <f>S514*H514</f>
        <v>0</v>
      </c>
      <c r="AR514" s="140" t="s">
        <v>189</v>
      </c>
      <c r="AT514" s="140" t="s">
        <v>705</v>
      </c>
      <c r="AU514" s="140" t="s">
        <v>85</v>
      </c>
      <c r="AY514" s="16" t="s">
        <v>145</v>
      </c>
      <c r="BE514" s="141">
        <f>IF(N514="základní",J514,0)</f>
        <v>0</v>
      </c>
      <c r="BF514" s="141">
        <f>IF(N514="snížená",J514,0)</f>
        <v>0</v>
      </c>
      <c r="BG514" s="141">
        <f>IF(N514="zákl. přenesená",J514,0)</f>
        <v>0</v>
      </c>
      <c r="BH514" s="141">
        <f>IF(N514="sníž. přenesená",J514,0)</f>
        <v>0</v>
      </c>
      <c r="BI514" s="141">
        <f>IF(N514="nulová",J514,0)</f>
        <v>0</v>
      </c>
      <c r="BJ514" s="16" t="s">
        <v>81</v>
      </c>
      <c r="BK514" s="141">
        <f>ROUND(I514*H514,2)</f>
        <v>0</v>
      </c>
      <c r="BL514" s="16" t="s">
        <v>151</v>
      </c>
      <c r="BM514" s="140" t="s">
        <v>721</v>
      </c>
    </row>
    <row r="515" spans="2:65" s="12" customFormat="1">
      <c r="B515" s="142"/>
      <c r="D515" s="143" t="s">
        <v>157</v>
      </c>
      <c r="F515" s="145" t="s">
        <v>722</v>
      </c>
      <c r="H515" s="146">
        <v>295.05</v>
      </c>
      <c r="I515" s="147"/>
      <c r="L515" s="142"/>
      <c r="M515" s="148"/>
      <c r="T515" s="149"/>
      <c r="AT515" s="144" t="s">
        <v>157</v>
      </c>
      <c r="AU515" s="144" t="s">
        <v>85</v>
      </c>
      <c r="AV515" s="12" t="s">
        <v>85</v>
      </c>
      <c r="AW515" s="12" t="s">
        <v>4</v>
      </c>
      <c r="AX515" s="12" t="s">
        <v>81</v>
      </c>
      <c r="AY515" s="144" t="s">
        <v>145</v>
      </c>
    </row>
    <row r="516" spans="2:65" s="1" customFormat="1" ht="37.799999999999997" customHeight="1">
      <c r="B516" s="31"/>
      <c r="C516" s="128" t="s">
        <v>723</v>
      </c>
      <c r="D516" s="128" t="s">
        <v>147</v>
      </c>
      <c r="E516" s="129" t="s">
        <v>724</v>
      </c>
      <c r="F516" s="130" t="s">
        <v>725</v>
      </c>
      <c r="G516" s="131" t="s">
        <v>155</v>
      </c>
      <c r="H516" s="132">
        <v>16.89</v>
      </c>
      <c r="I516" s="133"/>
      <c r="J516" s="134">
        <f>ROUND(I516*H516,2)</f>
        <v>0</v>
      </c>
      <c r="K516" s="135"/>
      <c r="L516" s="31"/>
      <c r="M516" s="136" t="s">
        <v>1</v>
      </c>
      <c r="N516" s="137" t="s">
        <v>41</v>
      </c>
      <c r="P516" s="138">
        <f>O516*H516</f>
        <v>0</v>
      </c>
      <c r="Q516" s="138">
        <v>0</v>
      </c>
      <c r="R516" s="138">
        <f>Q516*H516</f>
        <v>0</v>
      </c>
      <c r="S516" s="138">
        <v>0</v>
      </c>
      <c r="T516" s="139">
        <f>S516*H516</f>
        <v>0</v>
      </c>
      <c r="AR516" s="140" t="s">
        <v>151</v>
      </c>
      <c r="AT516" s="140" t="s">
        <v>147</v>
      </c>
      <c r="AU516" s="140" t="s">
        <v>85</v>
      </c>
      <c r="AY516" s="16" t="s">
        <v>145</v>
      </c>
      <c r="BE516" s="141">
        <f>IF(N516="základní",J516,0)</f>
        <v>0</v>
      </c>
      <c r="BF516" s="141">
        <f>IF(N516="snížená",J516,0)</f>
        <v>0</v>
      </c>
      <c r="BG516" s="141">
        <f>IF(N516="zákl. přenesená",J516,0)</f>
        <v>0</v>
      </c>
      <c r="BH516" s="141">
        <f>IF(N516="sníž. přenesená",J516,0)</f>
        <v>0</v>
      </c>
      <c r="BI516" s="141">
        <f>IF(N516="nulová",J516,0)</f>
        <v>0</v>
      </c>
      <c r="BJ516" s="16" t="s">
        <v>81</v>
      </c>
      <c r="BK516" s="141">
        <f>ROUND(I516*H516,2)</f>
        <v>0</v>
      </c>
      <c r="BL516" s="16" t="s">
        <v>151</v>
      </c>
      <c r="BM516" s="140" t="s">
        <v>726</v>
      </c>
    </row>
    <row r="517" spans="2:65" s="14" customFormat="1">
      <c r="B517" s="157"/>
      <c r="D517" s="143" t="s">
        <v>157</v>
      </c>
      <c r="E517" s="158" t="s">
        <v>1</v>
      </c>
      <c r="F517" s="159" t="s">
        <v>693</v>
      </c>
      <c r="H517" s="158" t="s">
        <v>1</v>
      </c>
      <c r="I517" s="160"/>
      <c r="L517" s="157"/>
      <c r="M517" s="161"/>
      <c r="T517" s="162"/>
      <c r="AT517" s="158" t="s">
        <v>157</v>
      </c>
      <c r="AU517" s="158" t="s">
        <v>85</v>
      </c>
      <c r="AV517" s="14" t="s">
        <v>81</v>
      </c>
      <c r="AW517" s="14" t="s">
        <v>32</v>
      </c>
      <c r="AX517" s="14" t="s">
        <v>76</v>
      </c>
      <c r="AY517" s="158" t="s">
        <v>145</v>
      </c>
    </row>
    <row r="518" spans="2:65" s="12" customFormat="1">
      <c r="B518" s="142"/>
      <c r="D518" s="143" t="s">
        <v>157</v>
      </c>
      <c r="E518" s="144" t="s">
        <v>1</v>
      </c>
      <c r="F518" s="145" t="s">
        <v>694</v>
      </c>
      <c r="H518" s="146">
        <v>1.9650000000000001</v>
      </c>
      <c r="I518" s="147"/>
      <c r="L518" s="142"/>
      <c r="M518" s="148"/>
      <c r="T518" s="149"/>
      <c r="AT518" s="144" t="s">
        <v>157</v>
      </c>
      <c r="AU518" s="144" t="s">
        <v>85</v>
      </c>
      <c r="AV518" s="12" t="s">
        <v>85</v>
      </c>
      <c r="AW518" s="12" t="s">
        <v>32</v>
      </c>
      <c r="AX518" s="12" t="s">
        <v>76</v>
      </c>
      <c r="AY518" s="144" t="s">
        <v>145</v>
      </c>
    </row>
    <row r="519" spans="2:65" s="12" customFormat="1">
      <c r="B519" s="142"/>
      <c r="D519" s="143" t="s">
        <v>157</v>
      </c>
      <c r="E519" s="144" t="s">
        <v>1</v>
      </c>
      <c r="F519" s="145" t="s">
        <v>695</v>
      </c>
      <c r="H519" s="146">
        <v>14.925000000000001</v>
      </c>
      <c r="I519" s="147"/>
      <c r="L519" s="142"/>
      <c r="M519" s="148"/>
      <c r="T519" s="149"/>
      <c r="AT519" s="144" t="s">
        <v>157</v>
      </c>
      <c r="AU519" s="144" t="s">
        <v>85</v>
      </c>
      <c r="AV519" s="12" t="s">
        <v>85</v>
      </c>
      <c r="AW519" s="12" t="s">
        <v>32</v>
      </c>
      <c r="AX519" s="12" t="s">
        <v>76</v>
      </c>
      <c r="AY519" s="144" t="s">
        <v>145</v>
      </c>
    </row>
    <row r="520" spans="2:65" s="13" customFormat="1">
      <c r="B520" s="150"/>
      <c r="D520" s="143" t="s">
        <v>157</v>
      </c>
      <c r="E520" s="151" t="s">
        <v>1</v>
      </c>
      <c r="F520" s="152" t="s">
        <v>160</v>
      </c>
      <c r="H520" s="153">
        <v>16.89</v>
      </c>
      <c r="I520" s="154"/>
      <c r="L520" s="150"/>
      <c r="M520" s="155"/>
      <c r="T520" s="156"/>
      <c r="AT520" s="151" t="s">
        <v>157</v>
      </c>
      <c r="AU520" s="151" t="s">
        <v>85</v>
      </c>
      <c r="AV520" s="13" t="s">
        <v>151</v>
      </c>
      <c r="AW520" s="13" t="s">
        <v>32</v>
      </c>
      <c r="AX520" s="13" t="s">
        <v>81</v>
      </c>
      <c r="AY520" s="151" t="s">
        <v>145</v>
      </c>
    </row>
    <row r="521" spans="2:65" s="1" customFormat="1" ht="24.15" customHeight="1">
      <c r="B521" s="31"/>
      <c r="C521" s="128" t="s">
        <v>727</v>
      </c>
      <c r="D521" s="128" t="s">
        <v>147</v>
      </c>
      <c r="E521" s="129" t="s">
        <v>728</v>
      </c>
      <c r="F521" s="130" t="s">
        <v>729</v>
      </c>
      <c r="G521" s="131" t="s">
        <v>155</v>
      </c>
      <c r="H521" s="132">
        <v>281</v>
      </c>
      <c r="I521" s="133"/>
      <c r="J521" s="134">
        <f>ROUND(I521*H521,2)</f>
        <v>0</v>
      </c>
      <c r="K521" s="135"/>
      <c r="L521" s="31"/>
      <c r="M521" s="136" t="s">
        <v>1</v>
      </c>
      <c r="N521" s="137" t="s">
        <v>41</v>
      </c>
      <c r="P521" s="138">
        <f>O521*H521</f>
        <v>0</v>
      </c>
      <c r="Q521" s="138">
        <v>2.7299999999999998E-3</v>
      </c>
      <c r="R521" s="138">
        <f>Q521*H521</f>
        <v>0.76712999999999998</v>
      </c>
      <c r="S521" s="138">
        <v>0</v>
      </c>
      <c r="T521" s="139">
        <f>S521*H521</f>
        <v>0</v>
      </c>
      <c r="AR521" s="140" t="s">
        <v>151</v>
      </c>
      <c r="AT521" s="140" t="s">
        <v>147</v>
      </c>
      <c r="AU521" s="140" t="s">
        <v>85</v>
      </c>
      <c r="AY521" s="16" t="s">
        <v>145</v>
      </c>
      <c r="BE521" s="141">
        <f>IF(N521="základní",J521,0)</f>
        <v>0</v>
      </c>
      <c r="BF521" s="141">
        <f>IF(N521="snížená",J521,0)</f>
        <v>0</v>
      </c>
      <c r="BG521" s="141">
        <f>IF(N521="zákl. přenesená",J521,0)</f>
        <v>0</v>
      </c>
      <c r="BH521" s="141">
        <f>IF(N521="sníž. přenesená",J521,0)</f>
        <v>0</v>
      </c>
      <c r="BI521" s="141">
        <f>IF(N521="nulová",J521,0)</f>
        <v>0</v>
      </c>
      <c r="BJ521" s="16" t="s">
        <v>81</v>
      </c>
      <c r="BK521" s="141">
        <f>ROUND(I521*H521,2)</f>
        <v>0</v>
      </c>
      <c r="BL521" s="16" t="s">
        <v>151</v>
      </c>
      <c r="BM521" s="140" t="s">
        <v>730</v>
      </c>
    </row>
    <row r="522" spans="2:65" s="14" customFormat="1">
      <c r="B522" s="157"/>
      <c r="D522" s="143" t="s">
        <v>157</v>
      </c>
      <c r="E522" s="158" t="s">
        <v>1</v>
      </c>
      <c r="F522" s="159" t="s">
        <v>714</v>
      </c>
      <c r="H522" s="158" t="s">
        <v>1</v>
      </c>
      <c r="I522" s="160"/>
      <c r="L522" s="157"/>
      <c r="M522" s="161"/>
      <c r="T522" s="162"/>
      <c r="AT522" s="158" t="s">
        <v>157</v>
      </c>
      <c r="AU522" s="158" t="s">
        <v>85</v>
      </c>
      <c r="AV522" s="14" t="s">
        <v>81</v>
      </c>
      <c r="AW522" s="14" t="s">
        <v>32</v>
      </c>
      <c r="AX522" s="14" t="s">
        <v>76</v>
      </c>
      <c r="AY522" s="158" t="s">
        <v>145</v>
      </c>
    </row>
    <row r="523" spans="2:65" s="12" customFormat="1">
      <c r="B523" s="142"/>
      <c r="D523" s="143" t="s">
        <v>157</v>
      </c>
      <c r="E523" s="144" t="s">
        <v>1</v>
      </c>
      <c r="F523" s="145" t="s">
        <v>715</v>
      </c>
      <c r="H523" s="146">
        <v>35.6</v>
      </c>
      <c r="I523" s="147"/>
      <c r="L523" s="142"/>
      <c r="M523" s="148"/>
      <c r="T523" s="149"/>
      <c r="AT523" s="144" t="s">
        <v>157</v>
      </c>
      <c r="AU523" s="144" t="s">
        <v>85</v>
      </c>
      <c r="AV523" s="12" t="s">
        <v>85</v>
      </c>
      <c r="AW523" s="12" t="s">
        <v>32</v>
      </c>
      <c r="AX523" s="12" t="s">
        <v>76</v>
      </c>
      <c r="AY523" s="144" t="s">
        <v>145</v>
      </c>
    </row>
    <row r="524" spans="2:65" s="12" customFormat="1">
      <c r="B524" s="142"/>
      <c r="D524" s="143" t="s">
        <v>157</v>
      </c>
      <c r="E524" s="144" t="s">
        <v>1</v>
      </c>
      <c r="F524" s="145" t="s">
        <v>716</v>
      </c>
      <c r="H524" s="146">
        <v>175.9</v>
      </c>
      <c r="I524" s="147"/>
      <c r="L524" s="142"/>
      <c r="M524" s="148"/>
      <c r="T524" s="149"/>
      <c r="AT524" s="144" t="s">
        <v>157</v>
      </c>
      <c r="AU524" s="144" t="s">
        <v>85</v>
      </c>
      <c r="AV524" s="12" t="s">
        <v>85</v>
      </c>
      <c r="AW524" s="12" t="s">
        <v>32</v>
      </c>
      <c r="AX524" s="12" t="s">
        <v>76</v>
      </c>
      <c r="AY524" s="144" t="s">
        <v>145</v>
      </c>
    </row>
    <row r="525" spans="2:65" s="12" customFormat="1">
      <c r="B525" s="142"/>
      <c r="D525" s="143" t="s">
        <v>157</v>
      </c>
      <c r="E525" s="144" t="s">
        <v>1</v>
      </c>
      <c r="F525" s="145" t="s">
        <v>717</v>
      </c>
      <c r="H525" s="146">
        <v>69.5</v>
      </c>
      <c r="I525" s="147"/>
      <c r="L525" s="142"/>
      <c r="M525" s="148"/>
      <c r="T525" s="149"/>
      <c r="AT525" s="144" t="s">
        <v>157</v>
      </c>
      <c r="AU525" s="144" t="s">
        <v>85</v>
      </c>
      <c r="AV525" s="12" t="s">
        <v>85</v>
      </c>
      <c r="AW525" s="12" t="s">
        <v>32</v>
      </c>
      <c r="AX525" s="12" t="s">
        <v>76</v>
      </c>
      <c r="AY525" s="144" t="s">
        <v>145</v>
      </c>
    </row>
    <row r="526" spans="2:65" s="13" customFormat="1">
      <c r="B526" s="150"/>
      <c r="D526" s="143" t="s">
        <v>157</v>
      </c>
      <c r="E526" s="151" t="s">
        <v>1</v>
      </c>
      <c r="F526" s="152" t="s">
        <v>160</v>
      </c>
      <c r="H526" s="153">
        <v>281</v>
      </c>
      <c r="I526" s="154"/>
      <c r="L526" s="150"/>
      <c r="M526" s="155"/>
      <c r="T526" s="156"/>
      <c r="AT526" s="151" t="s">
        <v>157</v>
      </c>
      <c r="AU526" s="151" t="s">
        <v>85</v>
      </c>
      <c r="AV526" s="13" t="s">
        <v>151</v>
      </c>
      <c r="AW526" s="13" t="s">
        <v>32</v>
      </c>
      <c r="AX526" s="13" t="s">
        <v>81</v>
      </c>
      <c r="AY526" s="151" t="s">
        <v>145</v>
      </c>
    </row>
    <row r="527" spans="2:65" s="1" customFormat="1" ht="24.15" customHeight="1">
      <c r="B527" s="31"/>
      <c r="C527" s="128" t="s">
        <v>731</v>
      </c>
      <c r="D527" s="128" t="s">
        <v>147</v>
      </c>
      <c r="E527" s="129" t="s">
        <v>732</v>
      </c>
      <c r="F527" s="130" t="s">
        <v>733</v>
      </c>
      <c r="G527" s="131" t="s">
        <v>155</v>
      </c>
      <c r="H527" s="132">
        <v>16.89</v>
      </c>
      <c r="I527" s="133"/>
      <c r="J527" s="134">
        <f>ROUND(I527*H527,2)</f>
        <v>0</v>
      </c>
      <c r="K527" s="135"/>
      <c r="L527" s="31"/>
      <c r="M527" s="136" t="s">
        <v>1</v>
      </c>
      <c r="N527" s="137" t="s">
        <v>41</v>
      </c>
      <c r="P527" s="138">
        <f>O527*H527</f>
        <v>0</v>
      </c>
      <c r="Q527" s="138">
        <v>6.1000000000000004E-3</v>
      </c>
      <c r="R527" s="138">
        <f>Q527*H527</f>
        <v>0.10302900000000001</v>
      </c>
      <c r="S527" s="138">
        <v>0</v>
      </c>
      <c r="T527" s="139">
        <f>S527*H527</f>
        <v>0</v>
      </c>
      <c r="AR527" s="140" t="s">
        <v>151</v>
      </c>
      <c r="AT527" s="140" t="s">
        <v>147</v>
      </c>
      <c r="AU527" s="140" t="s">
        <v>85</v>
      </c>
      <c r="AY527" s="16" t="s">
        <v>145</v>
      </c>
      <c r="BE527" s="141">
        <f>IF(N527="základní",J527,0)</f>
        <v>0</v>
      </c>
      <c r="BF527" s="141">
        <f>IF(N527="snížená",J527,0)</f>
        <v>0</v>
      </c>
      <c r="BG527" s="141">
        <f>IF(N527="zákl. přenesená",J527,0)</f>
        <v>0</v>
      </c>
      <c r="BH527" s="141">
        <f>IF(N527="sníž. přenesená",J527,0)</f>
        <v>0</v>
      </c>
      <c r="BI527" s="141">
        <f>IF(N527="nulová",J527,0)</f>
        <v>0</v>
      </c>
      <c r="BJ527" s="16" t="s">
        <v>81</v>
      </c>
      <c r="BK527" s="141">
        <f>ROUND(I527*H527,2)</f>
        <v>0</v>
      </c>
      <c r="BL527" s="16" t="s">
        <v>151</v>
      </c>
      <c r="BM527" s="140" t="s">
        <v>734</v>
      </c>
    </row>
    <row r="528" spans="2:65" s="14" customFormat="1">
      <c r="B528" s="157"/>
      <c r="D528" s="143" t="s">
        <v>157</v>
      </c>
      <c r="E528" s="158" t="s">
        <v>1</v>
      </c>
      <c r="F528" s="159" t="s">
        <v>693</v>
      </c>
      <c r="H528" s="158" t="s">
        <v>1</v>
      </c>
      <c r="I528" s="160"/>
      <c r="L528" s="157"/>
      <c r="M528" s="161"/>
      <c r="T528" s="162"/>
      <c r="AT528" s="158" t="s">
        <v>157</v>
      </c>
      <c r="AU528" s="158" t="s">
        <v>85</v>
      </c>
      <c r="AV528" s="14" t="s">
        <v>81</v>
      </c>
      <c r="AW528" s="14" t="s">
        <v>32</v>
      </c>
      <c r="AX528" s="14" t="s">
        <v>76</v>
      </c>
      <c r="AY528" s="158" t="s">
        <v>145</v>
      </c>
    </row>
    <row r="529" spans="2:65" s="12" customFormat="1">
      <c r="B529" s="142"/>
      <c r="D529" s="143" t="s">
        <v>157</v>
      </c>
      <c r="E529" s="144" t="s">
        <v>1</v>
      </c>
      <c r="F529" s="145" t="s">
        <v>694</v>
      </c>
      <c r="H529" s="146">
        <v>1.9650000000000001</v>
      </c>
      <c r="I529" s="147"/>
      <c r="L529" s="142"/>
      <c r="M529" s="148"/>
      <c r="T529" s="149"/>
      <c r="AT529" s="144" t="s">
        <v>157</v>
      </c>
      <c r="AU529" s="144" t="s">
        <v>85</v>
      </c>
      <c r="AV529" s="12" t="s">
        <v>85</v>
      </c>
      <c r="AW529" s="12" t="s">
        <v>32</v>
      </c>
      <c r="AX529" s="12" t="s">
        <v>76</v>
      </c>
      <c r="AY529" s="144" t="s">
        <v>145</v>
      </c>
    </row>
    <row r="530" spans="2:65" s="12" customFormat="1">
      <c r="B530" s="142"/>
      <c r="D530" s="143" t="s">
        <v>157</v>
      </c>
      <c r="E530" s="144" t="s">
        <v>1</v>
      </c>
      <c r="F530" s="145" t="s">
        <v>695</v>
      </c>
      <c r="H530" s="146">
        <v>14.925000000000001</v>
      </c>
      <c r="I530" s="147"/>
      <c r="L530" s="142"/>
      <c r="M530" s="148"/>
      <c r="T530" s="149"/>
      <c r="AT530" s="144" t="s">
        <v>157</v>
      </c>
      <c r="AU530" s="144" t="s">
        <v>85</v>
      </c>
      <c r="AV530" s="12" t="s">
        <v>85</v>
      </c>
      <c r="AW530" s="12" t="s">
        <v>32</v>
      </c>
      <c r="AX530" s="12" t="s">
        <v>76</v>
      </c>
      <c r="AY530" s="144" t="s">
        <v>145</v>
      </c>
    </row>
    <row r="531" spans="2:65" s="13" customFormat="1">
      <c r="B531" s="150"/>
      <c r="D531" s="143" t="s">
        <v>157</v>
      </c>
      <c r="E531" s="151" t="s">
        <v>1</v>
      </c>
      <c r="F531" s="152" t="s">
        <v>160</v>
      </c>
      <c r="H531" s="153">
        <v>16.89</v>
      </c>
      <c r="I531" s="154"/>
      <c r="L531" s="150"/>
      <c r="M531" s="155"/>
      <c r="T531" s="156"/>
      <c r="AT531" s="151" t="s">
        <v>157</v>
      </c>
      <c r="AU531" s="151" t="s">
        <v>85</v>
      </c>
      <c r="AV531" s="13" t="s">
        <v>151</v>
      </c>
      <c r="AW531" s="13" t="s">
        <v>32</v>
      </c>
      <c r="AX531" s="13" t="s">
        <v>81</v>
      </c>
      <c r="AY531" s="151" t="s">
        <v>145</v>
      </c>
    </row>
    <row r="532" spans="2:65" s="1" customFormat="1" ht="24.15" customHeight="1">
      <c r="B532" s="31"/>
      <c r="C532" s="128" t="s">
        <v>735</v>
      </c>
      <c r="D532" s="128" t="s">
        <v>147</v>
      </c>
      <c r="E532" s="129" t="s">
        <v>736</v>
      </c>
      <c r="F532" s="130" t="s">
        <v>737</v>
      </c>
      <c r="G532" s="131" t="s">
        <v>155</v>
      </c>
      <c r="H532" s="132">
        <v>23.36</v>
      </c>
      <c r="I532" s="133"/>
      <c r="J532" s="134">
        <f>ROUND(I532*H532,2)</f>
        <v>0</v>
      </c>
      <c r="K532" s="135"/>
      <c r="L532" s="31"/>
      <c r="M532" s="136" t="s">
        <v>1</v>
      </c>
      <c r="N532" s="137" t="s">
        <v>41</v>
      </c>
      <c r="P532" s="138">
        <f>O532*H532</f>
        <v>0</v>
      </c>
      <c r="Q532" s="138">
        <v>2.5000000000000001E-2</v>
      </c>
      <c r="R532" s="138">
        <f>Q532*H532</f>
        <v>0.58399999999999996</v>
      </c>
      <c r="S532" s="138">
        <v>0</v>
      </c>
      <c r="T532" s="139">
        <f>S532*H532</f>
        <v>0</v>
      </c>
      <c r="AR532" s="140" t="s">
        <v>151</v>
      </c>
      <c r="AT532" s="140" t="s">
        <v>147</v>
      </c>
      <c r="AU532" s="140" t="s">
        <v>85</v>
      </c>
      <c r="AY532" s="16" t="s">
        <v>145</v>
      </c>
      <c r="BE532" s="141">
        <f>IF(N532="základní",J532,0)</f>
        <v>0</v>
      </c>
      <c r="BF532" s="141">
        <f>IF(N532="snížená",J532,0)</f>
        <v>0</v>
      </c>
      <c r="BG532" s="141">
        <f>IF(N532="zákl. přenesená",J532,0)</f>
        <v>0</v>
      </c>
      <c r="BH532" s="141">
        <f>IF(N532="sníž. přenesená",J532,0)</f>
        <v>0</v>
      </c>
      <c r="BI532" s="141">
        <f>IF(N532="nulová",J532,0)</f>
        <v>0</v>
      </c>
      <c r="BJ532" s="16" t="s">
        <v>81</v>
      </c>
      <c r="BK532" s="141">
        <f>ROUND(I532*H532,2)</f>
        <v>0</v>
      </c>
      <c r="BL532" s="16" t="s">
        <v>151</v>
      </c>
      <c r="BM532" s="140" t="s">
        <v>738</v>
      </c>
    </row>
    <row r="533" spans="2:65" s="12" customFormat="1">
      <c r="B533" s="142"/>
      <c r="D533" s="143" t="s">
        <v>157</v>
      </c>
      <c r="E533" s="144" t="s">
        <v>1</v>
      </c>
      <c r="F533" s="145" t="s">
        <v>739</v>
      </c>
      <c r="H533" s="146">
        <v>23.36</v>
      </c>
      <c r="I533" s="147"/>
      <c r="L533" s="142"/>
      <c r="M533" s="148"/>
      <c r="T533" s="149"/>
      <c r="AT533" s="144" t="s">
        <v>157</v>
      </c>
      <c r="AU533" s="144" t="s">
        <v>85</v>
      </c>
      <c r="AV533" s="12" t="s">
        <v>85</v>
      </c>
      <c r="AW533" s="12" t="s">
        <v>32</v>
      </c>
      <c r="AX533" s="12" t="s">
        <v>81</v>
      </c>
      <c r="AY533" s="144" t="s">
        <v>145</v>
      </c>
    </row>
    <row r="534" spans="2:65" s="1" customFormat="1" ht="33" customHeight="1">
      <c r="B534" s="31"/>
      <c r="C534" s="128" t="s">
        <v>740</v>
      </c>
      <c r="D534" s="128" t="s">
        <v>147</v>
      </c>
      <c r="E534" s="129" t="s">
        <v>741</v>
      </c>
      <c r="F534" s="130" t="s">
        <v>742</v>
      </c>
      <c r="G534" s="131" t="s">
        <v>164</v>
      </c>
      <c r="H534" s="132">
        <v>48.241999999999997</v>
      </c>
      <c r="I534" s="133"/>
      <c r="J534" s="134">
        <f>ROUND(I534*H534,2)</f>
        <v>0</v>
      </c>
      <c r="K534" s="135"/>
      <c r="L534" s="31"/>
      <c r="M534" s="136" t="s">
        <v>1</v>
      </c>
      <c r="N534" s="137" t="s">
        <v>41</v>
      </c>
      <c r="P534" s="138">
        <f>O534*H534</f>
        <v>0</v>
      </c>
      <c r="Q534" s="138">
        <v>2.5018699999999998</v>
      </c>
      <c r="R534" s="138">
        <f>Q534*H534</f>
        <v>120.69521253999999</v>
      </c>
      <c r="S534" s="138">
        <v>0</v>
      </c>
      <c r="T534" s="139">
        <f>S534*H534</f>
        <v>0</v>
      </c>
      <c r="AR534" s="140" t="s">
        <v>151</v>
      </c>
      <c r="AT534" s="140" t="s">
        <v>147</v>
      </c>
      <c r="AU534" s="140" t="s">
        <v>85</v>
      </c>
      <c r="AY534" s="16" t="s">
        <v>145</v>
      </c>
      <c r="BE534" s="141">
        <f>IF(N534="základní",J534,0)</f>
        <v>0</v>
      </c>
      <c r="BF534" s="141">
        <f>IF(N534="snížená",J534,0)</f>
        <v>0</v>
      </c>
      <c r="BG534" s="141">
        <f>IF(N534="zákl. přenesená",J534,0)</f>
        <v>0</v>
      </c>
      <c r="BH534" s="141">
        <f>IF(N534="sníž. přenesená",J534,0)</f>
        <v>0</v>
      </c>
      <c r="BI534" s="141">
        <f>IF(N534="nulová",J534,0)</f>
        <v>0</v>
      </c>
      <c r="BJ534" s="16" t="s">
        <v>81</v>
      </c>
      <c r="BK534" s="141">
        <f>ROUND(I534*H534,2)</f>
        <v>0</v>
      </c>
      <c r="BL534" s="16" t="s">
        <v>151</v>
      </c>
      <c r="BM534" s="140" t="s">
        <v>743</v>
      </c>
    </row>
    <row r="535" spans="2:65" s="12" customFormat="1">
      <c r="B535" s="142"/>
      <c r="D535" s="143" t="s">
        <v>157</v>
      </c>
      <c r="E535" s="144" t="s">
        <v>1</v>
      </c>
      <c r="F535" s="145" t="s">
        <v>744</v>
      </c>
      <c r="H535" s="146">
        <v>14.26</v>
      </c>
      <c r="I535" s="147"/>
      <c r="L535" s="142"/>
      <c r="M535" s="148"/>
      <c r="T535" s="149"/>
      <c r="AT535" s="144" t="s">
        <v>157</v>
      </c>
      <c r="AU535" s="144" t="s">
        <v>85</v>
      </c>
      <c r="AV535" s="12" t="s">
        <v>85</v>
      </c>
      <c r="AW535" s="12" t="s">
        <v>32</v>
      </c>
      <c r="AX535" s="12" t="s">
        <v>76</v>
      </c>
      <c r="AY535" s="144" t="s">
        <v>145</v>
      </c>
    </row>
    <row r="536" spans="2:65" s="12" customFormat="1">
      <c r="B536" s="142"/>
      <c r="D536" s="143" t="s">
        <v>157</v>
      </c>
      <c r="E536" s="144" t="s">
        <v>1</v>
      </c>
      <c r="F536" s="145" t="s">
        <v>745</v>
      </c>
      <c r="H536" s="146">
        <v>17.111999999999998</v>
      </c>
      <c r="I536" s="147"/>
      <c r="L536" s="142"/>
      <c r="M536" s="148"/>
      <c r="T536" s="149"/>
      <c r="AT536" s="144" t="s">
        <v>157</v>
      </c>
      <c r="AU536" s="144" t="s">
        <v>85</v>
      </c>
      <c r="AV536" s="12" t="s">
        <v>85</v>
      </c>
      <c r="AW536" s="12" t="s">
        <v>32</v>
      </c>
      <c r="AX536" s="12" t="s">
        <v>76</v>
      </c>
      <c r="AY536" s="144" t="s">
        <v>145</v>
      </c>
    </row>
    <row r="537" spans="2:65" s="12" customFormat="1">
      <c r="B537" s="142"/>
      <c r="D537" s="143" t="s">
        <v>157</v>
      </c>
      <c r="E537" s="144" t="s">
        <v>1</v>
      </c>
      <c r="F537" s="145" t="s">
        <v>746</v>
      </c>
      <c r="H537" s="146">
        <v>16.87</v>
      </c>
      <c r="I537" s="147"/>
      <c r="L537" s="142"/>
      <c r="M537" s="148"/>
      <c r="T537" s="149"/>
      <c r="AT537" s="144" t="s">
        <v>157</v>
      </c>
      <c r="AU537" s="144" t="s">
        <v>85</v>
      </c>
      <c r="AV537" s="12" t="s">
        <v>85</v>
      </c>
      <c r="AW537" s="12" t="s">
        <v>32</v>
      </c>
      <c r="AX537" s="12" t="s">
        <v>76</v>
      </c>
      <c r="AY537" s="144" t="s">
        <v>145</v>
      </c>
    </row>
    <row r="538" spans="2:65" s="13" customFormat="1">
      <c r="B538" s="150"/>
      <c r="D538" s="143" t="s">
        <v>157</v>
      </c>
      <c r="E538" s="151" t="s">
        <v>1</v>
      </c>
      <c r="F538" s="152" t="s">
        <v>160</v>
      </c>
      <c r="H538" s="153">
        <v>48.241999999999997</v>
      </c>
      <c r="I538" s="154"/>
      <c r="L538" s="150"/>
      <c r="M538" s="155"/>
      <c r="T538" s="156"/>
      <c r="AT538" s="151" t="s">
        <v>157</v>
      </c>
      <c r="AU538" s="151" t="s">
        <v>85</v>
      </c>
      <c r="AV538" s="13" t="s">
        <v>151</v>
      </c>
      <c r="AW538" s="13" t="s">
        <v>32</v>
      </c>
      <c r="AX538" s="13" t="s">
        <v>81</v>
      </c>
      <c r="AY538" s="151" t="s">
        <v>145</v>
      </c>
    </row>
    <row r="539" spans="2:65" s="1" customFormat="1" ht="24.15" customHeight="1">
      <c r="B539" s="31"/>
      <c r="C539" s="128" t="s">
        <v>747</v>
      </c>
      <c r="D539" s="128" t="s">
        <v>147</v>
      </c>
      <c r="E539" s="129" t="s">
        <v>748</v>
      </c>
      <c r="F539" s="130" t="s">
        <v>749</v>
      </c>
      <c r="G539" s="131" t="s">
        <v>164</v>
      </c>
      <c r="H539" s="132">
        <v>17.111999999999998</v>
      </c>
      <c r="I539" s="133"/>
      <c r="J539" s="134">
        <f>ROUND(I539*H539,2)</f>
        <v>0</v>
      </c>
      <c r="K539" s="135"/>
      <c r="L539" s="31"/>
      <c r="M539" s="136" t="s">
        <v>1</v>
      </c>
      <c r="N539" s="137" t="s">
        <v>41</v>
      </c>
      <c r="P539" s="138">
        <f>O539*H539</f>
        <v>0</v>
      </c>
      <c r="Q539" s="138">
        <v>0</v>
      </c>
      <c r="R539" s="138">
        <f>Q539*H539</f>
        <v>0</v>
      </c>
      <c r="S539" s="138">
        <v>0</v>
      </c>
      <c r="T539" s="139">
        <f>S539*H539</f>
        <v>0</v>
      </c>
      <c r="AR539" s="140" t="s">
        <v>151</v>
      </c>
      <c r="AT539" s="140" t="s">
        <v>147</v>
      </c>
      <c r="AU539" s="140" t="s">
        <v>85</v>
      </c>
      <c r="AY539" s="16" t="s">
        <v>145</v>
      </c>
      <c r="BE539" s="141">
        <f>IF(N539="základní",J539,0)</f>
        <v>0</v>
      </c>
      <c r="BF539" s="141">
        <f>IF(N539="snížená",J539,0)</f>
        <v>0</v>
      </c>
      <c r="BG539" s="141">
        <f>IF(N539="zákl. přenesená",J539,0)</f>
        <v>0</v>
      </c>
      <c r="BH539" s="141">
        <f>IF(N539="sníž. přenesená",J539,0)</f>
        <v>0</v>
      </c>
      <c r="BI539" s="141">
        <f>IF(N539="nulová",J539,0)</f>
        <v>0</v>
      </c>
      <c r="BJ539" s="16" t="s">
        <v>81</v>
      </c>
      <c r="BK539" s="141">
        <f>ROUND(I539*H539,2)</f>
        <v>0</v>
      </c>
      <c r="BL539" s="16" t="s">
        <v>151</v>
      </c>
      <c r="BM539" s="140" t="s">
        <v>750</v>
      </c>
    </row>
    <row r="540" spans="2:65" s="12" customFormat="1">
      <c r="B540" s="142"/>
      <c r="D540" s="143" t="s">
        <v>157</v>
      </c>
      <c r="E540" s="144" t="s">
        <v>1</v>
      </c>
      <c r="F540" s="145" t="s">
        <v>745</v>
      </c>
      <c r="H540" s="146">
        <v>17.111999999999998</v>
      </c>
      <c r="I540" s="147"/>
      <c r="L540" s="142"/>
      <c r="M540" s="148"/>
      <c r="T540" s="149"/>
      <c r="AT540" s="144" t="s">
        <v>157</v>
      </c>
      <c r="AU540" s="144" t="s">
        <v>85</v>
      </c>
      <c r="AV540" s="12" t="s">
        <v>85</v>
      </c>
      <c r="AW540" s="12" t="s">
        <v>32</v>
      </c>
      <c r="AX540" s="12" t="s">
        <v>81</v>
      </c>
      <c r="AY540" s="144" t="s">
        <v>145</v>
      </c>
    </row>
    <row r="541" spans="2:65" s="1" customFormat="1" ht="24.15" customHeight="1">
      <c r="B541" s="31"/>
      <c r="C541" s="128" t="s">
        <v>751</v>
      </c>
      <c r="D541" s="128" t="s">
        <v>147</v>
      </c>
      <c r="E541" s="129" t="s">
        <v>752</v>
      </c>
      <c r="F541" s="130" t="s">
        <v>753</v>
      </c>
      <c r="G541" s="131" t="s">
        <v>155</v>
      </c>
      <c r="H541" s="132">
        <v>329.2</v>
      </c>
      <c r="I541" s="133"/>
      <c r="J541" s="134">
        <f>ROUND(I541*H541,2)</f>
        <v>0</v>
      </c>
      <c r="K541" s="135"/>
      <c r="L541" s="31"/>
      <c r="M541" s="136" t="s">
        <v>1</v>
      </c>
      <c r="N541" s="137" t="s">
        <v>41</v>
      </c>
      <c r="P541" s="138">
        <f>O541*H541</f>
        <v>0</v>
      </c>
      <c r="Q541" s="138">
        <v>4.9840000000000002E-2</v>
      </c>
      <c r="R541" s="138">
        <f>Q541*H541</f>
        <v>16.407328</v>
      </c>
      <c r="S541" s="138">
        <v>0</v>
      </c>
      <c r="T541" s="139">
        <f>S541*H541</f>
        <v>0</v>
      </c>
      <c r="AR541" s="140" t="s">
        <v>151</v>
      </c>
      <c r="AT541" s="140" t="s">
        <v>147</v>
      </c>
      <c r="AU541" s="140" t="s">
        <v>85</v>
      </c>
      <c r="AY541" s="16" t="s">
        <v>145</v>
      </c>
      <c r="BE541" s="141">
        <f>IF(N541="základní",J541,0)</f>
        <v>0</v>
      </c>
      <c r="BF541" s="141">
        <f>IF(N541="snížená",J541,0)</f>
        <v>0</v>
      </c>
      <c r="BG541" s="141">
        <f>IF(N541="zákl. přenesená",J541,0)</f>
        <v>0</v>
      </c>
      <c r="BH541" s="141">
        <f>IF(N541="sníž. přenesená",J541,0)</f>
        <v>0</v>
      </c>
      <c r="BI541" s="141">
        <f>IF(N541="nulová",J541,0)</f>
        <v>0</v>
      </c>
      <c r="BJ541" s="16" t="s">
        <v>81</v>
      </c>
      <c r="BK541" s="141">
        <f>ROUND(I541*H541,2)</f>
        <v>0</v>
      </c>
      <c r="BL541" s="16" t="s">
        <v>151</v>
      </c>
      <c r="BM541" s="140" t="s">
        <v>754</v>
      </c>
    </row>
    <row r="542" spans="2:65" s="12" customFormat="1">
      <c r="B542" s="142"/>
      <c r="D542" s="143" t="s">
        <v>157</v>
      </c>
      <c r="E542" s="144" t="s">
        <v>1</v>
      </c>
      <c r="F542" s="145" t="s">
        <v>755</v>
      </c>
      <c r="H542" s="146">
        <v>329.2</v>
      </c>
      <c r="I542" s="147"/>
      <c r="L542" s="142"/>
      <c r="M542" s="148"/>
      <c r="T542" s="149"/>
      <c r="AT542" s="144" t="s">
        <v>157</v>
      </c>
      <c r="AU542" s="144" t="s">
        <v>85</v>
      </c>
      <c r="AV542" s="12" t="s">
        <v>85</v>
      </c>
      <c r="AW542" s="12" t="s">
        <v>32</v>
      </c>
      <c r="AX542" s="12" t="s">
        <v>81</v>
      </c>
      <c r="AY542" s="144" t="s">
        <v>145</v>
      </c>
    </row>
    <row r="543" spans="2:65" s="1" customFormat="1" ht="16.5" customHeight="1">
      <c r="B543" s="31"/>
      <c r="C543" s="128" t="s">
        <v>756</v>
      </c>
      <c r="D543" s="128" t="s">
        <v>147</v>
      </c>
      <c r="E543" s="129" t="s">
        <v>757</v>
      </c>
      <c r="F543" s="130" t="s">
        <v>758</v>
      </c>
      <c r="G543" s="131" t="s">
        <v>155</v>
      </c>
      <c r="H543" s="132">
        <v>646.505</v>
      </c>
      <c r="I543" s="133"/>
      <c r="J543" s="134">
        <f>ROUND(I543*H543,2)</f>
        <v>0</v>
      </c>
      <c r="K543" s="135"/>
      <c r="L543" s="31"/>
      <c r="M543" s="136" t="s">
        <v>1</v>
      </c>
      <c r="N543" s="137" t="s">
        <v>41</v>
      </c>
      <c r="P543" s="138">
        <f>O543*H543</f>
        <v>0</v>
      </c>
      <c r="Q543" s="138">
        <v>1.2999999999999999E-4</v>
      </c>
      <c r="R543" s="138">
        <f>Q543*H543</f>
        <v>8.4045649999999986E-2</v>
      </c>
      <c r="S543" s="138">
        <v>0</v>
      </c>
      <c r="T543" s="139">
        <f>S543*H543</f>
        <v>0</v>
      </c>
      <c r="AR543" s="140" t="s">
        <v>151</v>
      </c>
      <c r="AT543" s="140" t="s">
        <v>147</v>
      </c>
      <c r="AU543" s="140" t="s">
        <v>85</v>
      </c>
      <c r="AY543" s="16" t="s">
        <v>145</v>
      </c>
      <c r="BE543" s="141">
        <f>IF(N543="základní",J543,0)</f>
        <v>0</v>
      </c>
      <c r="BF543" s="141">
        <f>IF(N543="snížená",J543,0)</f>
        <v>0</v>
      </c>
      <c r="BG543" s="141">
        <f>IF(N543="zákl. přenesená",J543,0)</f>
        <v>0</v>
      </c>
      <c r="BH543" s="141">
        <f>IF(N543="sníž. přenesená",J543,0)</f>
        <v>0</v>
      </c>
      <c r="BI543" s="141">
        <f>IF(N543="nulová",J543,0)</f>
        <v>0</v>
      </c>
      <c r="BJ543" s="16" t="s">
        <v>81</v>
      </c>
      <c r="BK543" s="141">
        <f>ROUND(I543*H543,2)</f>
        <v>0</v>
      </c>
      <c r="BL543" s="16" t="s">
        <v>151</v>
      </c>
      <c r="BM543" s="140" t="s">
        <v>759</v>
      </c>
    </row>
    <row r="544" spans="2:65" s="12" customFormat="1">
      <c r="B544" s="142"/>
      <c r="D544" s="143" t="s">
        <v>157</v>
      </c>
      <c r="E544" s="144" t="s">
        <v>1</v>
      </c>
      <c r="F544" s="145" t="s">
        <v>760</v>
      </c>
      <c r="H544" s="146">
        <v>285.2</v>
      </c>
      <c r="I544" s="147"/>
      <c r="L544" s="142"/>
      <c r="M544" s="148"/>
      <c r="T544" s="149"/>
      <c r="AT544" s="144" t="s">
        <v>157</v>
      </c>
      <c r="AU544" s="144" t="s">
        <v>85</v>
      </c>
      <c r="AV544" s="12" t="s">
        <v>85</v>
      </c>
      <c r="AW544" s="12" t="s">
        <v>32</v>
      </c>
      <c r="AX544" s="12" t="s">
        <v>76</v>
      </c>
      <c r="AY544" s="144" t="s">
        <v>145</v>
      </c>
    </row>
    <row r="545" spans="2:65" s="12" customFormat="1">
      <c r="B545" s="142"/>
      <c r="D545" s="143" t="s">
        <v>157</v>
      </c>
      <c r="E545" s="144" t="s">
        <v>1</v>
      </c>
      <c r="F545" s="145" t="s">
        <v>761</v>
      </c>
      <c r="H545" s="146">
        <v>11.355</v>
      </c>
      <c r="I545" s="147"/>
      <c r="L545" s="142"/>
      <c r="M545" s="148"/>
      <c r="T545" s="149"/>
      <c r="AT545" s="144" t="s">
        <v>157</v>
      </c>
      <c r="AU545" s="144" t="s">
        <v>85</v>
      </c>
      <c r="AV545" s="12" t="s">
        <v>85</v>
      </c>
      <c r="AW545" s="12" t="s">
        <v>32</v>
      </c>
      <c r="AX545" s="12" t="s">
        <v>76</v>
      </c>
      <c r="AY545" s="144" t="s">
        <v>145</v>
      </c>
    </row>
    <row r="546" spans="2:65" s="12" customFormat="1">
      <c r="B546" s="142"/>
      <c r="D546" s="143" t="s">
        <v>157</v>
      </c>
      <c r="E546" s="144" t="s">
        <v>1</v>
      </c>
      <c r="F546" s="145" t="s">
        <v>762</v>
      </c>
      <c r="H546" s="146">
        <v>337.4</v>
      </c>
      <c r="I546" s="147"/>
      <c r="L546" s="142"/>
      <c r="M546" s="148"/>
      <c r="T546" s="149"/>
      <c r="AT546" s="144" t="s">
        <v>157</v>
      </c>
      <c r="AU546" s="144" t="s">
        <v>85</v>
      </c>
      <c r="AV546" s="12" t="s">
        <v>85</v>
      </c>
      <c r="AW546" s="12" t="s">
        <v>32</v>
      </c>
      <c r="AX546" s="12" t="s">
        <v>76</v>
      </c>
      <c r="AY546" s="144" t="s">
        <v>145</v>
      </c>
    </row>
    <row r="547" spans="2:65" s="12" customFormat="1">
      <c r="B547" s="142"/>
      <c r="D547" s="143" t="s">
        <v>157</v>
      </c>
      <c r="E547" s="144" t="s">
        <v>1</v>
      </c>
      <c r="F547" s="145" t="s">
        <v>763</v>
      </c>
      <c r="H547" s="146">
        <v>12.55</v>
      </c>
      <c r="I547" s="147"/>
      <c r="L547" s="142"/>
      <c r="M547" s="148"/>
      <c r="T547" s="149"/>
      <c r="AT547" s="144" t="s">
        <v>157</v>
      </c>
      <c r="AU547" s="144" t="s">
        <v>85</v>
      </c>
      <c r="AV547" s="12" t="s">
        <v>85</v>
      </c>
      <c r="AW547" s="12" t="s">
        <v>32</v>
      </c>
      <c r="AX547" s="12" t="s">
        <v>76</v>
      </c>
      <c r="AY547" s="144" t="s">
        <v>145</v>
      </c>
    </row>
    <row r="548" spans="2:65" s="13" customFormat="1">
      <c r="B548" s="150"/>
      <c r="D548" s="143" t="s">
        <v>157</v>
      </c>
      <c r="E548" s="151" t="s">
        <v>1</v>
      </c>
      <c r="F548" s="152" t="s">
        <v>160</v>
      </c>
      <c r="H548" s="153">
        <v>646.505</v>
      </c>
      <c r="I548" s="154"/>
      <c r="L548" s="150"/>
      <c r="M548" s="155"/>
      <c r="T548" s="156"/>
      <c r="AT548" s="151" t="s">
        <v>157</v>
      </c>
      <c r="AU548" s="151" t="s">
        <v>85</v>
      </c>
      <c r="AV548" s="13" t="s">
        <v>151</v>
      </c>
      <c r="AW548" s="13" t="s">
        <v>32</v>
      </c>
      <c r="AX548" s="13" t="s">
        <v>81</v>
      </c>
      <c r="AY548" s="151" t="s">
        <v>145</v>
      </c>
    </row>
    <row r="549" spans="2:65" s="1" customFormat="1" ht="33" customHeight="1">
      <c r="B549" s="31"/>
      <c r="C549" s="128" t="s">
        <v>764</v>
      </c>
      <c r="D549" s="128" t="s">
        <v>147</v>
      </c>
      <c r="E549" s="129" t="s">
        <v>765</v>
      </c>
      <c r="F549" s="130" t="s">
        <v>766</v>
      </c>
      <c r="G549" s="131" t="s">
        <v>155</v>
      </c>
      <c r="H549" s="132">
        <v>10.5</v>
      </c>
      <c r="I549" s="133"/>
      <c r="J549" s="134">
        <f>ROUND(I549*H549,2)</f>
        <v>0</v>
      </c>
      <c r="K549" s="135"/>
      <c r="L549" s="31"/>
      <c r="M549" s="136" t="s">
        <v>1</v>
      </c>
      <c r="N549" s="137" t="s">
        <v>41</v>
      </c>
      <c r="P549" s="138">
        <f>O549*H549</f>
        <v>0</v>
      </c>
      <c r="Q549" s="138">
        <v>1.5E-3</v>
      </c>
      <c r="R549" s="138">
        <f>Q549*H549</f>
        <v>1.575E-2</v>
      </c>
      <c r="S549" s="138">
        <v>0</v>
      </c>
      <c r="T549" s="139">
        <f>S549*H549</f>
        <v>0</v>
      </c>
      <c r="AR549" s="140" t="s">
        <v>151</v>
      </c>
      <c r="AT549" s="140" t="s">
        <v>147</v>
      </c>
      <c r="AU549" s="140" t="s">
        <v>85</v>
      </c>
      <c r="AY549" s="16" t="s">
        <v>145</v>
      </c>
      <c r="BE549" s="141">
        <f>IF(N549="základní",J549,0)</f>
        <v>0</v>
      </c>
      <c r="BF549" s="141">
        <f>IF(N549="snížená",J549,0)</f>
        <v>0</v>
      </c>
      <c r="BG549" s="141">
        <f>IF(N549="zákl. přenesená",J549,0)</f>
        <v>0</v>
      </c>
      <c r="BH549" s="141">
        <f>IF(N549="sníž. přenesená",J549,0)</f>
        <v>0</v>
      </c>
      <c r="BI549" s="141">
        <f>IF(N549="nulová",J549,0)</f>
        <v>0</v>
      </c>
      <c r="BJ549" s="16" t="s">
        <v>81</v>
      </c>
      <c r="BK549" s="141">
        <f>ROUND(I549*H549,2)</f>
        <v>0</v>
      </c>
      <c r="BL549" s="16" t="s">
        <v>151</v>
      </c>
      <c r="BM549" s="140" t="s">
        <v>767</v>
      </c>
    </row>
    <row r="550" spans="2:65" s="12" customFormat="1">
      <c r="B550" s="142"/>
      <c r="D550" s="143" t="s">
        <v>157</v>
      </c>
      <c r="E550" s="144" t="s">
        <v>1</v>
      </c>
      <c r="F550" s="145" t="s">
        <v>768</v>
      </c>
      <c r="H550" s="146">
        <v>10.5</v>
      </c>
      <c r="I550" s="147"/>
      <c r="L550" s="142"/>
      <c r="M550" s="148"/>
      <c r="T550" s="149"/>
      <c r="AT550" s="144" t="s">
        <v>157</v>
      </c>
      <c r="AU550" s="144" t="s">
        <v>85</v>
      </c>
      <c r="AV550" s="12" t="s">
        <v>85</v>
      </c>
      <c r="AW550" s="12" t="s">
        <v>32</v>
      </c>
      <c r="AX550" s="12" t="s">
        <v>81</v>
      </c>
      <c r="AY550" s="144" t="s">
        <v>145</v>
      </c>
    </row>
    <row r="551" spans="2:65" s="1" customFormat="1" ht="16.5" customHeight="1">
      <c r="B551" s="31"/>
      <c r="C551" s="163" t="s">
        <v>769</v>
      </c>
      <c r="D551" s="163" t="s">
        <v>705</v>
      </c>
      <c r="E551" s="164" t="s">
        <v>770</v>
      </c>
      <c r="F551" s="165" t="s">
        <v>771</v>
      </c>
      <c r="G551" s="166" t="s">
        <v>155</v>
      </c>
      <c r="H551" s="167">
        <v>10.71</v>
      </c>
      <c r="I551" s="168"/>
      <c r="J551" s="169">
        <f>ROUND(I551*H551,2)</f>
        <v>0</v>
      </c>
      <c r="K551" s="170"/>
      <c r="L551" s="171"/>
      <c r="M551" s="172" t="s">
        <v>1</v>
      </c>
      <c r="N551" s="173" t="s">
        <v>41</v>
      </c>
      <c r="P551" s="138">
        <f>O551*H551</f>
        <v>0</v>
      </c>
      <c r="Q551" s="138">
        <v>0.13200000000000001</v>
      </c>
      <c r="R551" s="138">
        <f>Q551*H551</f>
        <v>1.4137200000000001</v>
      </c>
      <c r="S551" s="138">
        <v>0</v>
      </c>
      <c r="T551" s="139">
        <f>S551*H551</f>
        <v>0</v>
      </c>
      <c r="AR551" s="140" t="s">
        <v>189</v>
      </c>
      <c r="AT551" s="140" t="s">
        <v>705</v>
      </c>
      <c r="AU551" s="140" t="s">
        <v>85</v>
      </c>
      <c r="AY551" s="16" t="s">
        <v>145</v>
      </c>
      <c r="BE551" s="141">
        <f>IF(N551="základní",J551,0)</f>
        <v>0</v>
      </c>
      <c r="BF551" s="141">
        <f>IF(N551="snížená",J551,0)</f>
        <v>0</v>
      </c>
      <c r="BG551" s="141">
        <f>IF(N551="zákl. přenesená",J551,0)</f>
        <v>0</v>
      </c>
      <c r="BH551" s="141">
        <f>IF(N551="sníž. přenesená",J551,0)</f>
        <v>0</v>
      </c>
      <c r="BI551" s="141">
        <f>IF(N551="nulová",J551,0)</f>
        <v>0</v>
      </c>
      <c r="BJ551" s="16" t="s">
        <v>81</v>
      </c>
      <c r="BK551" s="141">
        <f>ROUND(I551*H551,2)</f>
        <v>0</v>
      </c>
      <c r="BL551" s="16" t="s">
        <v>151</v>
      </c>
      <c r="BM551" s="140" t="s">
        <v>772</v>
      </c>
    </row>
    <row r="552" spans="2:65" s="12" customFormat="1">
      <c r="B552" s="142"/>
      <c r="D552" s="143" t="s">
        <v>157</v>
      </c>
      <c r="F552" s="145" t="s">
        <v>773</v>
      </c>
      <c r="H552" s="146">
        <v>10.71</v>
      </c>
      <c r="I552" s="147"/>
      <c r="L552" s="142"/>
      <c r="M552" s="148"/>
      <c r="T552" s="149"/>
      <c r="AT552" s="144" t="s">
        <v>157</v>
      </c>
      <c r="AU552" s="144" t="s">
        <v>85</v>
      </c>
      <c r="AV552" s="12" t="s">
        <v>85</v>
      </c>
      <c r="AW552" s="12" t="s">
        <v>4</v>
      </c>
      <c r="AX552" s="12" t="s">
        <v>81</v>
      </c>
      <c r="AY552" s="144" t="s">
        <v>145</v>
      </c>
    </row>
    <row r="553" spans="2:65" s="1" customFormat="1" ht="24.15" customHeight="1">
      <c r="B553" s="31"/>
      <c r="C553" s="128" t="s">
        <v>774</v>
      </c>
      <c r="D553" s="128" t="s">
        <v>147</v>
      </c>
      <c r="E553" s="129" t="s">
        <v>775</v>
      </c>
      <c r="F553" s="130" t="s">
        <v>776</v>
      </c>
      <c r="G553" s="131" t="s">
        <v>155</v>
      </c>
      <c r="H553" s="132">
        <v>27.375</v>
      </c>
      <c r="I553" s="133"/>
      <c r="J553" s="134">
        <f>ROUND(I553*H553,2)</f>
        <v>0</v>
      </c>
      <c r="K553" s="135"/>
      <c r="L553" s="31"/>
      <c r="M553" s="136" t="s">
        <v>1</v>
      </c>
      <c r="N553" s="137" t="s">
        <v>41</v>
      </c>
      <c r="P553" s="138">
        <f>O553*H553</f>
        <v>0</v>
      </c>
      <c r="Q553" s="138">
        <v>0.1837</v>
      </c>
      <c r="R553" s="138">
        <f>Q553*H553</f>
        <v>5.0287875</v>
      </c>
      <c r="S553" s="138">
        <v>0</v>
      </c>
      <c r="T553" s="139">
        <f>S553*H553</f>
        <v>0</v>
      </c>
      <c r="AR553" s="140" t="s">
        <v>151</v>
      </c>
      <c r="AT553" s="140" t="s">
        <v>147</v>
      </c>
      <c r="AU553" s="140" t="s">
        <v>85</v>
      </c>
      <c r="AY553" s="16" t="s">
        <v>145</v>
      </c>
      <c r="BE553" s="141">
        <f>IF(N553="základní",J553,0)</f>
        <v>0</v>
      </c>
      <c r="BF553" s="141">
        <f>IF(N553="snížená",J553,0)</f>
        <v>0</v>
      </c>
      <c r="BG553" s="141">
        <f>IF(N553="zákl. přenesená",J553,0)</f>
        <v>0</v>
      </c>
      <c r="BH553" s="141">
        <f>IF(N553="sníž. přenesená",J553,0)</f>
        <v>0</v>
      </c>
      <c r="BI553" s="141">
        <f>IF(N553="nulová",J553,0)</f>
        <v>0</v>
      </c>
      <c r="BJ553" s="16" t="s">
        <v>81</v>
      </c>
      <c r="BK553" s="141">
        <f>ROUND(I553*H553,2)</f>
        <v>0</v>
      </c>
      <c r="BL553" s="16" t="s">
        <v>151</v>
      </c>
      <c r="BM553" s="140" t="s">
        <v>777</v>
      </c>
    </row>
    <row r="554" spans="2:65" s="12" customFormat="1">
      <c r="B554" s="142"/>
      <c r="D554" s="143" t="s">
        <v>157</v>
      </c>
      <c r="E554" s="144" t="s">
        <v>1</v>
      </c>
      <c r="F554" s="145" t="s">
        <v>778</v>
      </c>
      <c r="H554" s="146">
        <v>27.375</v>
      </c>
      <c r="I554" s="147"/>
      <c r="L554" s="142"/>
      <c r="M554" s="148"/>
      <c r="T554" s="149"/>
      <c r="AT554" s="144" t="s">
        <v>157</v>
      </c>
      <c r="AU554" s="144" t="s">
        <v>85</v>
      </c>
      <c r="AV554" s="12" t="s">
        <v>85</v>
      </c>
      <c r="AW554" s="12" t="s">
        <v>32</v>
      </c>
      <c r="AX554" s="12" t="s">
        <v>81</v>
      </c>
      <c r="AY554" s="144" t="s">
        <v>145</v>
      </c>
    </row>
    <row r="555" spans="2:65" s="1" customFormat="1" ht="24.15" customHeight="1">
      <c r="B555" s="31"/>
      <c r="C555" s="128" t="s">
        <v>779</v>
      </c>
      <c r="D555" s="128" t="s">
        <v>147</v>
      </c>
      <c r="E555" s="129" t="s">
        <v>780</v>
      </c>
      <c r="F555" s="130" t="s">
        <v>781</v>
      </c>
      <c r="G555" s="131" t="s">
        <v>155</v>
      </c>
      <c r="H555" s="132">
        <v>27.375</v>
      </c>
      <c r="I555" s="133"/>
      <c r="J555" s="134">
        <f>ROUND(I555*H555,2)</f>
        <v>0</v>
      </c>
      <c r="K555" s="135"/>
      <c r="L555" s="31"/>
      <c r="M555" s="136" t="s">
        <v>1</v>
      </c>
      <c r="N555" s="137" t="s">
        <v>41</v>
      </c>
      <c r="P555" s="138">
        <f>O555*H555</f>
        <v>0</v>
      </c>
      <c r="Q555" s="138">
        <v>0.27560000000000001</v>
      </c>
      <c r="R555" s="138">
        <f>Q555*H555</f>
        <v>7.5445500000000001</v>
      </c>
      <c r="S555" s="138">
        <v>0</v>
      </c>
      <c r="T555" s="139">
        <f>S555*H555</f>
        <v>0</v>
      </c>
      <c r="AR555" s="140" t="s">
        <v>151</v>
      </c>
      <c r="AT555" s="140" t="s">
        <v>147</v>
      </c>
      <c r="AU555" s="140" t="s">
        <v>85</v>
      </c>
      <c r="AY555" s="16" t="s">
        <v>145</v>
      </c>
      <c r="BE555" s="141">
        <f>IF(N555="základní",J555,0)</f>
        <v>0</v>
      </c>
      <c r="BF555" s="141">
        <f>IF(N555="snížená",J555,0)</f>
        <v>0</v>
      </c>
      <c r="BG555" s="141">
        <f>IF(N555="zákl. přenesená",J555,0)</f>
        <v>0</v>
      </c>
      <c r="BH555" s="141">
        <f>IF(N555="sníž. přenesená",J555,0)</f>
        <v>0</v>
      </c>
      <c r="BI555" s="141">
        <f>IF(N555="nulová",J555,0)</f>
        <v>0</v>
      </c>
      <c r="BJ555" s="16" t="s">
        <v>81</v>
      </c>
      <c r="BK555" s="141">
        <f>ROUND(I555*H555,2)</f>
        <v>0</v>
      </c>
      <c r="BL555" s="16" t="s">
        <v>151</v>
      </c>
      <c r="BM555" s="140" t="s">
        <v>782</v>
      </c>
    </row>
    <row r="556" spans="2:65" s="12" customFormat="1">
      <c r="B556" s="142"/>
      <c r="D556" s="143" t="s">
        <v>157</v>
      </c>
      <c r="E556" s="144" t="s">
        <v>1</v>
      </c>
      <c r="F556" s="145" t="s">
        <v>778</v>
      </c>
      <c r="H556" s="146">
        <v>27.375</v>
      </c>
      <c r="I556" s="147"/>
      <c r="L556" s="142"/>
      <c r="M556" s="148"/>
      <c r="T556" s="149"/>
      <c r="AT556" s="144" t="s">
        <v>157</v>
      </c>
      <c r="AU556" s="144" t="s">
        <v>85</v>
      </c>
      <c r="AV556" s="12" t="s">
        <v>85</v>
      </c>
      <c r="AW556" s="12" t="s">
        <v>32</v>
      </c>
      <c r="AX556" s="12" t="s">
        <v>81</v>
      </c>
      <c r="AY556" s="144" t="s">
        <v>145</v>
      </c>
    </row>
    <row r="557" spans="2:65" s="1" customFormat="1" ht="24.15" customHeight="1">
      <c r="B557" s="31"/>
      <c r="C557" s="128" t="s">
        <v>783</v>
      </c>
      <c r="D557" s="128" t="s">
        <v>147</v>
      </c>
      <c r="E557" s="129" t="s">
        <v>784</v>
      </c>
      <c r="F557" s="130" t="s">
        <v>785</v>
      </c>
      <c r="G557" s="131" t="s">
        <v>155</v>
      </c>
      <c r="H557" s="132">
        <v>27.375</v>
      </c>
      <c r="I557" s="133"/>
      <c r="J557" s="134">
        <f>ROUND(I557*H557,2)</f>
        <v>0</v>
      </c>
      <c r="K557" s="135"/>
      <c r="L557" s="31"/>
      <c r="M557" s="136" t="s">
        <v>1</v>
      </c>
      <c r="N557" s="137" t="s">
        <v>41</v>
      </c>
      <c r="P557" s="138">
        <f>O557*H557</f>
        <v>0</v>
      </c>
      <c r="Q557" s="138">
        <v>0.26140999999999998</v>
      </c>
      <c r="R557" s="138">
        <f>Q557*H557</f>
        <v>7.1560987499999991</v>
      </c>
      <c r="S557" s="138">
        <v>0</v>
      </c>
      <c r="T557" s="139">
        <f>S557*H557</f>
        <v>0</v>
      </c>
      <c r="AR557" s="140" t="s">
        <v>151</v>
      </c>
      <c r="AT557" s="140" t="s">
        <v>147</v>
      </c>
      <c r="AU557" s="140" t="s">
        <v>85</v>
      </c>
      <c r="AY557" s="16" t="s">
        <v>145</v>
      </c>
      <c r="BE557" s="141">
        <f>IF(N557="základní",J557,0)</f>
        <v>0</v>
      </c>
      <c r="BF557" s="141">
        <f>IF(N557="snížená",J557,0)</f>
        <v>0</v>
      </c>
      <c r="BG557" s="141">
        <f>IF(N557="zákl. přenesená",J557,0)</f>
        <v>0</v>
      </c>
      <c r="BH557" s="141">
        <f>IF(N557="sníž. přenesená",J557,0)</f>
        <v>0</v>
      </c>
      <c r="BI557" s="141">
        <f>IF(N557="nulová",J557,0)</f>
        <v>0</v>
      </c>
      <c r="BJ557" s="16" t="s">
        <v>81</v>
      </c>
      <c r="BK557" s="141">
        <f>ROUND(I557*H557,2)</f>
        <v>0</v>
      </c>
      <c r="BL557" s="16" t="s">
        <v>151</v>
      </c>
      <c r="BM557" s="140" t="s">
        <v>786</v>
      </c>
    </row>
    <row r="558" spans="2:65" s="12" customFormat="1">
      <c r="B558" s="142"/>
      <c r="D558" s="143" t="s">
        <v>157</v>
      </c>
      <c r="E558" s="144" t="s">
        <v>1</v>
      </c>
      <c r="F558" s="145" t="s">
        <v>778</v>
      </c>
      <c r="H558" s="146">
        <v>27.375</v>
      </c>
      <c r="I558" s="147"/>
      <c r="L558" s="142"/>
      <c r="M558" s="148"/>
      <c r="T558" s="149"/>
      <c r="AT558" s="144" t="s">
        <v>157</v>
      </c>
      <c r="AU558" s="144" t="s">
        <v>85</v>
      </c>
      <c r="AV558" s="12" t="s">
        <v>85</v>
      </c>
      <c r="AW558" s="12" t="s">
        <v>32</v>
      </c>
      <c r="AX558" s="12" t="s">
        <v>81</v>
      </c>
      <c r="AY558" s="144" t="s">
        <v>145</v>
      </c>
    </row>
    <row r="559" spans="2:65" s="1" customFormat="1" ht="24.15" customHeight="1">
      <c r="B559" s="31"/>
      <c r="C559" s="128" t="s">
        <v>787</v>
      </c>
      <c r="D559" s="128" t="s">
        <v>147</v>
      </c>
      <c r="E559" s="129" t="s">
        <v>788</v>
      </c>
      <c r="F559" s="130" t="s">
        <v>789</v>
      </c>
      <c r="G559" s="131" t="s">
        <v>224</v>
      </c>
      <c r="H559" s="132">
        <v>54.7</v>
      </c>
      <c r="I559" s="133"/>
      <c r="J559" s="134">
        <f>ROUND(I559*H559,2)</f>
        <v>0</v>
      </c>
      <c r="K559" s="135"/>
      <c r="L559" s="31"/>
      <c r="M559" s="136" t="s">
        <v>1</v>
      </c>
      <c r="N559" s="137" t="s">
        <v>41</v>
      </c>
      <c r="P559" s="138">
        <f>O559*H559</f>
        <v>0</v>
      </c>
      <c r="Q559" s="138">
        <v>0.12895000000000001</v>
      </c>
      <c r="R559" s="138">
        <f>Q559*H559</f>
        <v>7.0535650000000008</v>
      </c>
      <c r="S559" s="138">
        <v>0</v>
      </c>
      <c r="T559" s="139">
        <f>S559*H559</f>
        <v>0</v>
      </c>
      <c r="AR559" s="140" t="s">
        <v>151</v>
      </c>
      <c r="AT559" s="140" t="s">
        <v>147</v>
      </c>
      <c r="AU559" s="140" t="s">
        <v>85</v>
      </c>
      <c r="AY559" s="16" t="s">
        <v>145</v>
      </c>
      <c r="BE559" s="141">
        <f>IF(N559="základní",J559,0)</f>
        <v>0</v>
      </c>
      <c r="BF559" s="141">
        <f>IF(N559="snížená",J559,0)</f>
        <v>0</v>
      </c>
      <c r="BG559" s="141">
        <f>IF(N559="zákl. přenesená",J559,0)</f>
        <v>0</v>
      </c>
      <c r="BH559" s="141">
        <f>IF(N559="sníž. přenesená",J559,0)</f>
        <v>0</v>
      </c>
      <c r="BI559" s="141">
        <f>IF(N559="nulová",J559,0)</f>
        <v>0</v>
      </c>
      <c r="BJ559" s="16" t="s">
        <v>81</v>
      </c>
      <c r="BK559" s="141">
        <f>ROUND(I559*H559,2)</f>
        <v>0</v>
      </c>
      <c r="BL559" s="16" t="s">
        <v>151</v>
      </c>
      <c r="BM559" s="140" t="s">
        <v>790</v>
      </c>
    </row>
    <row r="560" spans="2:65" s="12" customFormat="1">
      <c r="B560" s="142"/>
      <c r="D560" s="143" t="s">
        <v>157</v>
      </c>
      <c r="E560" s="144" t="s">
        <v>1</v>
      </c>
      <c r="F560" s="145" t="s">
        <v>791</v>
      </c>
      <c r="H560" s="146">
        <v>54.7</v>
      </c>
      <c r="I560" s="147"/>
      <c r="L560" s="142"/>
      <c r="M560" s="148"/>
      <c r="T560" s="149"/>
      <c r="AT560" s="144" t="s">
        <v>157</v>
      </c>
      <c r="AU560" s="144" t="s">
        <v>85</v>
      </c>
      <c r="AV560" s="12" t="s">
        <v>85</v>
      </c>
      <c r="AW560" s="12" t="s">
        <v>32</v>
      </c>
      <c r="AX560" s="12" t="s">
        <v>81</v>
      </c>
      <c r="AY560" s="144" t="s">
        <v>145</v>
      </c>
    </row>
    <row r="561" spans="2:65" s="11" customFormat="1" ht="22.8" customHeight="1">
      <c r="B561" s="116"/>
      <c r="D561" s="117" t="s">
        <v>75</v>
      </c>
      <c r="E561" s="126" t="s">
        <v>189</v>
      </c>
      <c r="F561" s="126" t="s">
        <v>792</v>
      </c>
      <c r="I561" s="119"/>
      <c r="J561" s="127">
        <f>BK561</f>
        <v>0</v>
      </c>
      <c r="L561" s="116"/>
      <c r="M561" s="121"/>
      <c r="P561" s="122">
        <f>P562</f>
        <v>0</v>
      </c>
      <c r="R561" s="122">
        <f>R562</f>
        <v>0</v>
      </c>
      <c r="T561" s="123">
        <f>T562</f>
        <v>0</v>
      </c>
      <c r="AR561" s="117" t="s">
        <v>81</v>
      </c>
      <c r="AT561" s="124" t="s">
        <v>75</v>
      </c>
      <c r="AU561" s="124" t="s">
        <v>81</v>
      </c>
      <c r="AY561" s="117" t="s">
        <v>145</v>
      </c>
      <c r="BK561" s="125">
        <f>BK562</f>
        <v>0</v>
      </c>
    </row>
    <row r="562" spans="2:65" s="1" customFormat="1" ht="24.15" customHeight="1">
      <c r="B562" s="31"/>
      <c r="C562" s="128" t="s">
        <v>793</v>
      </c>
      <c r="D562" s="128" t="s">
        <v>393</v>
      </c>
      <c r="E562" s="129" t="s">
        <v>794</v>
      </c>
      <c r="F562" s="130" t="s">
        <v>795</v>
      </c>
      <c r="G562" s="131" t="s">
        <v>224</v>
      </c>
      <c r="H562" s="132">
        <v>40</v>
      </c>
      <c r="I562" s="133"/>
      <c r="J562" s="134">
        <f>ROUND(I562*H562,2)</f>
        <v>0</v>
      </c>
      <c r="K562" s="135"/>
      <c r="L562" s="31"/>
      <c r="M562" s="136" t="s">
        <v>1</v>
      </c>
      <c r="N562" s="137" t="s">
        <v>41</v>
      </c>
      <c r="P562" s="138">
        <f>O562*H562</f>
        <v>0</v>
      </c>
      <c r="Q562" s="138">
        <v>0</v>
      </c>
      <c r="R562" s="138">
        <f>Q562*H562</f>
        <v>0</v>
      </c>
      <c r="S562" s="138">
        <v>0</v>
      </c>
      <c r="T562" s="139">
        <f>S562*H562</f>
        <v>0</v>
      </c>
      <c r="AR562" s="140" t="s">
        <v>151</v>
      </c>
      <c r="AT562" s="140" t="s">
        <v>147</v>
      </c>
      <c r="AU562" s="140" t="s">
        <v>85</v>
      </c>
      <c r="AY562" s="16" t="s">
        <v>145</v>
      </c>
      <c r="BE562" s="141">
        <f>IF(N562="základní",J562,0)</f>
        <v>0</v>
      </c>
      <c r="BF562" s="141">
        <f>IF(N562="snížená",J562,0)</f>
        <v>0</v>
      </c>
      <c r="BG562" s="141">
        <f>IF(N562="zákl. přenesená",J562,0)</f>
        <v>0</v>
      </c>
      <c r="BH562" s="141">
        <f>IF(N562="sníž. přenesená",J562,0)</f>
        <v>0</v>
      </c>
      <c r="BI562" s="141">
        <f>IF(N562="nulová",J562,0)</f>
        <v>0</v>
      </c>
      <c r="BJ562" s="16" t="s">
        <v>81</v>
      </c>
      <c r="BK562" s="141">
        <f>ROUND(I562*H562,2)</f>
        <v>0</v>
      </c>
      <c r="BL562" s="16" t="s">
        <v>151</v>
      </c>
      <c r="BM562" s="140" t="s">
        <v>796</v>
      </c>
    </row>
    <row r="563" spans="2:65" s="11" customFormat="1" ht="22.8" customHeight="1">
      <c r="B563" s="116"/>
      <c r="D563" s="117" t="s">
        <v>75</v>
      </c>
      <c r="E563" s="126" t="s">
        <v>193</v>
      </c>
      <c r="F563" s="126" t="s">
        <v>797</v>
      </c>
      <c r="I563" s="119"/>
      <c r="J563" s="127">
        <f>BK563</f>
        <v>0</v>
      </c>
      <c r="L563" s="116"/>
      <c r="M563" s="121"/>
      <c r="P563" s="122">
        <f>SUM(P564:P675)</f>
        <v>0</v>
      </c>
      <c r="R563" s="122">
        <f>SUM(R564:R675)</f>
        <v>9.0112735999999991</v>
      </c>
      <c r="T563" s="123">
        <f>SUM(T564:T675)</f>
        <v>161.140861</v>
      </c>
      <c r="AR563" s="117" t="s">
        <v>81</v>
      </c>
      <c r="AT563" s="124" t="s">
        <v>75</v>
      </c>
      <c r="AU563" s="124" t="s">
        <v>81</v>
      </c>
      <c r="AY563" s="117" t="s">
        <v>145</v>
      </c>
      <c r="BK563" s="125">
        <f>SUM(BK564:BK675)</f>
        <v>0</v>
      </c>
    </row>
    <row r="564" spans="2:65" s="1" customFormat="1" ht="33" customHeight="1">
      <c r="B564" s="31"/>
      <c r="C564" s="128" t="s">
        <v>798</v>
      </c>
      <c r="D564" s="128" t="s">
        <v>147</v>
      </c>
      <c r="E564" s="129" t="s">
        <v>799</v>
      </c>
      <c r="F564" s="130" t="s">
        <v>800</v>
      </c>
      <c r="G564" s="131" t="s">
        <v>224</v>
      </c>
      <c r="H564" s="132">
        <v>44.2</v>
      </c>
      <c r="I564" s="133"/>
      <c r="J564" s="134">
        <f>ROUND(I564*H564,2)</f>
        <v>0</v>
      </c>
      <c r="K564" s="135"/>
      <c r="L564" s="31"/>
      <c r="M564" s="136" t="s">
        <v>1</v>
      </c>
      <c r="N564" s="137" t="s">
        <v>41</v>
      </c>
      <c r="P564" s="138">
        <f>O564*H564</f>
        <v>0</v>
      </c>
      <c r="Q564" s="138">
        <v>0.1295</v>
      </c>
      <c r="R564" s="138">
        <f>Q564*H564</f>
        <v>5.7239000000000004</v>
      </c>
      <c r="S564" s="138">
        <v>0</v>
      </c>
      <c r="T564" s="139">
        <f>S564*H564</f>
        <v>0</v>
      </c>
      <c r="AR564" s="140" t="s">
        <v>151</v>
      </c>
      <c r="AT564" s="140" t="s">
        <v>147</v>
      </c>
      <c r="AU564" s="140" t="s">
        <v>85</v>
      </c>
      <c r="AY564" s="16" t="s">
        <v>145</v>
      </c>
      <c r="BE564" s="141">
        <f>IF(N564="základní",J564,0)</f>
        <v>0</v>
      </c>
      <c r="BF564" s="141">
        <f>IF(N564="snížená",J564,0)</f>
        <v>0</v>
      </c>
      <c r="BG564" s="141">
        <f>IF(N564="zákl. přenesená",J564,0)</f>
        <v>0</v>
      </c>
      <c r="BH564" s="141">
        <f>IF(N564="sníž. přenesená",J564,0)</f>
        <v>0</v>
      </c>
      <c r="BI564" s="141">
        <f>IF(N564="nulová",J564,0)</f>
        <v>0</v>
      </c>
      <c r="BJ564" s="16" t="s">
        <v>81</v>
      </c>
      <c r="BK564" s="141">
        <f>ROUND(I564*H564,2)</f>
        <v>0</v>
      </c>
      <c r="BL564" s="16" t="s">
        <v>151</v>
      </c>
      <c r="BM564" s="140" t="s">
        <v>801</v>
      </c>
    </row>
    <row r="565" spans="2:65" s="12" customFormat="1">
      <c r="B565" s="142"/>
      <c r="D565" s="143" t="s">
        <v>157</v>
      </c>
      <c r="E565" s="144" t="s">
        <v>1</v>
      </c>
      <c r="F565" s="145" t="s">
        <v>802</v>
      </c>
      <c r="H565" s="146">
        <v>44.2</v>
      </c>
      <c r="I565" s="147"/>
      <c r="L565" s="142"/>
      <c r="M565" s="148"/>
      <c r="T565" s="149"/>
      <c r="AT565" s="144" t="s">
        <v>157</v>
      </c>
      <c r="AU565" s="144" t="s">
        <v>85</v>
      </c>
      <c r="AV565" s="12" t="s">
        <v>85</v>
      </c>
      <c r="AW565" s="12" t="s">
        <v>32</v>
      </c>
      <c r="AX565" s="12" t="s">
        <v>81</v>
      </c>
      <c r="AY565" s="144" t="s">
        <v>145</v>
      </c>
    </row>
    <row r="566" spans="2:65" s="1" customFormat="1" ht="16.5" customHeight="1">
      <c r="B566" s="31"/>
      <c r="C566" s="163" t="s">
        <v>803</v>
      </c>
      <c r="D566" s="163" t="s">
        <v>705</v>
      </c>
      <c r="E566" s="164" t="s">
        <v>804</v>
      </c>
      <c r="F566" s="165" t="s">
        <v>805</v>
      </c>
      <c r="G566" s="166" t="s">
        <v>224</v>
      </c>
      <c r="H566" s="167">
        <v>45.084000000000003</v>
      </c>
      <c r="I566" s="168"/>
      <c r="J566" s="169">
        <f>ROUND(I566*H566,2)</f>
        <v>0</v>
      </c>
      <c r="K566" s="170"/>
      <c r="L566" s="171"/>
      <c r="M566" s="172" t="s">
        <v>1</v>
      </c>
      <c r="N566" s="173" t="s">
        <v>41</v>
      </c>
      <c r="P566" s="138">
        <f>O566*H566</f>
        <v>0</v>
      </c>
      <c r="Q566" s="138">
        <v>3.5999999999999997E-2</v>
      </c>
      <c r="R566" s="138">
        <f>Q566*H566</f>
        <v>1.623024</v>
      </c>
      <c r="S566" s="138">
        <v>0</v>
      </c>
      <c r="T566" s="139">
        <f>S566*H566</f>
        <v>0</v>
      </c>
      <c r="AR566" s="140" t="s">
        <v>189</v>
      </c>
      <c r="AT566" s="140" t="s">
        <v>705</v>
      </c>
      <c r="AU566" s="140" t="s">
        <v>85</v>
      </c>
      <c r="AY566" s="16" t="s">
        <v>145</v>
      </c>
      <c r="BE566" s="141">
        <f>IF(N566="základní",J566,0)</f>
        <v>0</v>
      </c>
      <c r="BF566" s="141">
        <f>IF(N566="snížená",J566,0)</f>
        <v>0</v>
      </c>
      <c r="BG566" s="141">
        <f>IF(N566="zákl. přenesená",J566,0)</f>
        <v>0</v>
      </c>
      <c r="BH566" s="141">
        <f>IF(N566="sníž. přenesená",J566,0)</f>
        <v>0</v>
      </c>
      <c r="BI566" s="141">
        <f>IF(N566="nulová",J566,0)</f>
        <v>0</v>
      </c>
      <c r="BJ566" s="16" t="s">
        <v>81</v>
      </c>
      <c r="BK566" s="141">
        <f>ROUND(I566*H566,2)</f>
        <v>0</v>
      </c>
      <c r="BL566" s="16" t="s">
        <v>151</v>
      </c>
      <c r="BM566" s="140" t="s">
        <v>806</v>
      </c>
    </row>
    <row r="567" spans="2:65" s="12" customFormat="1">
      <c r="B567" s="142"/>
      <c r="D567" s="143" t="s">
        <v>157</v>
      </c>
      <c r="F567" s="145" t="s">
        <v>807</v>
      </c>
      <c r="H567" s="146">
        <v>45.084000000000003</v>
      </c>
      <c r="I567" s="147"/>
      <c r="L567" s="142"/>
      <c r="M567" s="148"/>
      <c r="T567" s="149"/>
      <c r="AT567" s="144" t="s">
        <v>157</v>
      </c>
      <c r="AU567" s="144" t="s">
        <v>85</v>
      </c>
      <c r="AV567" s="12" t="s">
        <v>85</v>
      </c>
      <c r="AW567" s="12" t="s">
        <v>4</v>
      </c>
      <c r="AX567" s="12" t="s">
        <v>81</v>
      </c>
      <c r="AY567" s="144" t="s">
        <v>145</v>
      </c>
    </row>
    <row r="568" spans="2:65" s="1" customFormat="1" ht="37.799999999999997" customHeight="1">
      <c r="B568" s="31"/>
      <c r="C568" s="128" t="s">
        <v>808</v>
      </c>
      <c r="D568" s="128" t="s">
        <v>147</v>
      </c>
      <c r="E568" s="129" t="s">
        <v>809</v>
      </c>
      <c r="F568" s="130" t="s">
        <v>810</v>
      </c>
      <c r="G568" s="131" t="s">
        <v>155</v>
      </c>
      <c r="H568" s="132">
        <v>294.32299999999998</v>
      </c>
      <c r="I568" s="133"/>
      <c r="J568" s="134">
        <f>ROUND(I568*H568,2)</f>
        <v>0</v>
      </c>
      <c r="K568" s="135"/>
      <c r="L568" s="31"/>
      <c r="M568" s="136" t="s">
        <v>1</v>
      </c>
      <c r="N568" s="137" t="s">
        <v>41</v>
      </c>
      <c r="P568" s="138">
        <f>O568*H568</f>
        <v>0</v>
      </c>
      <c r="Q568" s="138">
        <v>0</v>
      </c>
      <c r="R568" s="138">
        <f>Q568*H568</f>
        <v>0</v>
      </c>
      <c r="S568" s="138">
        <v>0</v>
      </c>
      <c r="T568" s="139">
        <f>S568*H568</f>
        <v>0</v>
      </c>
      <c r="AR568" s="140" t="s">
        <v>151</v>
      </c>
      <c r="AT568" s="140" t="s">
        <v>147</v>
      </c>
      <c r="AU568" s="140" t="s">
        <v>85</v>
      </c>
      <c r="AY568" s="16" t="s">
        <v>145</v>
      </c>
      <c r="BE568" s="141">
        <f>IF(N568="základní",J568,0)</f>
        <v>0</v>
      </c>
      <c r="BF568" s="141">
        <f>IF(N568="snížená",J568,0)</f>
        <v>0</v>
      </c>
      <c r="BG568" s="141">
        <f>IF(N568="zákl. přenesená",J568,0)</f>
        <v>0</v>
      </c>
      <c r="BH568" s="141">
        <f>IF(N568="sníž. přenesená",J568,0)</f>
        <v>0</v>
      </c>
      <c r="BI568" s="141">
        <f>IF(N568="nulová",J568,0)</f>
        <v>0</v>
      </c>
      <c r="BJ568" s="16" t="s">
        <v>81</v>
      </c>
      <c r="BK568" s="141">
        <f>ROUND(I568*H568,2)</f>
        <v>0</v>
      </c>
      <c r="BL568" s="16" t="s">
        <v>151</v>
      </c>
      <c r="BM568" s="140" t="s">
        <v>811</v>
      </c>
    </row>
    <row r="569" spans="2:65" s="14" customFormat="1">
      <c r="B569" s="157"/>
      <c r="D569" s="143" t="s">
        <v>157</v>
      </c>
      <c r="E569" s="158" t="s">
        <v>1</v>
      </c>
      <c r="F569" s="159" t="s">
        <v>812</v>
      </c>
      <c r="H569" s="158" t="s">
        <v>1</v>
      </c>
      <c r="I569" s="160"/>
      <c r="L569" s="157"/>
      <c r="M569" s="161"/>
      <c r="T569" s="162"/>
      <c r="AT569" s="158" t="s">
        <v>157</v>
      </c>
      <c r="AU569" s="158" t="s">
        <v>85</v>
      </c>
      <c r="AV569" s="14" t="s">
        <v>81</v>
      </c>
      <c r="AW569" s="14" t="s">
        <v>32</v>
      </c>
      <c r="AX569" s="14" t="s">
        <v>76</v>
      </c>
      <c r="AY569" s="158" t="s">
        <v>145</v>
      </c>
    </row>
    <row r="570" spans="2:65" s="12" customFormat="1">
      <c r="B570" s="142"/>
      <c r="D570" s="143" t="s">
        <v>157</v>
      </c>
      <c r="E570" s="144" t="s">
        <v>1</v>
      </c>
      <c r="F570" s="145" t="s">
        <v>813</v>
      </c>
      <c r="H570" s="146">
        <v>187.12299999999999</v>
      </c>
      <c r="I570" s="147"/>
      <c r="L570" s="142"/>
      <c r="M570" s="148"/>
      <c r="T570" s="149"/>
      <c r="AT570" s="144" t="s">
        <v>157</v>
      </c>
      <c r="AU570" s="144" t="s">
        <v>85</v>
      </c>
      <c r="AV570" s="12" t="s">
        <v>85</v>
      </c>
      <c r="AW570" s="12" t="s">
        <v>32</v>
      </c>
      <c r="AX570" s="12" t="s">
        <v>76</v>
      </c>
      <c r="AY570" s="144" t="s">
        <v>145</v>
      </c>
    </row>
    <row r="571" spans="2:65" s="12" customFormat="1">
      <c r="B571" s="142"/>
      <c r="D571" s="143" t="s">
        <v>157</v>
      </c>
      <c r="E571" s="144" t="s">
        <v>1</v>
      </c>
      <c r="F571" s="145" t="s">
        <v>814</v>
      </c>
      <c r="H571" s="146">
        <v>56.28</v>
      </c>
      <c r="I571" s="147"/>
      <c r="L571" s="142"/>
      <c r="M571" s="148"/>
      <c r="T571" s="149"/>
      <c r="AT571" s="144" t="s">
        <v>157</v>
      </c>
      <c r="AU571" s="144" t="s">
        <v>85</v>
      </c>
      <c r="AV571" s="12" t="s">
        <v>85</v>
      </c>
      <c r="AW571" s="12" t="s">
        <v>32</v>
      </c>
      <c r="AX571" s="12" t="s">
        <v>76</v>
      </c>
      <c r="AY571" s="144" t="s">
        <v>145</v>
      </c>
    </row>
    <row r="572" spans="2:65" s="12" customFormat="1">
      <c r="B572" s="142"/>
      <c r="D572" s="143" t="s">
        <v>157</v>
      </c>
      <c r="E572" s="144" t="s">
        <v>1</v>
      </c>
      <c r="F572" s="145" t="s">
        <v>815</v>
      </c>
      <c r="H572" s="146">
        <v>50.92</v>
      </c>
      <c r="I572" s="147"/>
      <c r="L572" s="142"/>
      <c r="M572" s="148"/>
      <c r="T572" s="149"/>
      <c r="AT572" s="144" t="s">
        <v>157</v>
      </c>
      <c r="AU572" s="144" t="s">
        <v>85</v>
      </c>
      <c r="AV572" s="12" t="s">
        <v>85</v>
      </c>
      <c r="AW572" s="12" t="s">
        <v>32</v>
      </c>
      <c r="AX572" s="12" t="s">
        <v>76</v>
      </c>
      <c r="AY572" s="144" t="s">
        <v>145</v>
      </c>
    </row>
    <row r="573" spans="2:65" s="13" customFormat="1">
      <c r="B573" s="150"/>
      <c r="D573" s="143" t="s">
        <v>157</v>
      </c>
      <c r="E573" s="151" t="s">
        <v>1</v>
      </c>
      <c r="F573" s="152" t="s">
        <v>160</v>
      </c>
      <c r="H573" s="153">
        <v>294.32299999999998</v>
      </c>
      <c r="I573" s="154"/>
      <c r="L573" s="150"/>
      <c r="M573" s="155"/>
      <c r="T573" s="156"/>
      <c r="AT573" s="151" t="s">
        <v>157</v>
      </c>
      <c r="AU573" s="151" t="s">
        <v>85</v>
      </c>
      <c r="AV573" s="13" t="s">
        <v>151</v>
      </c>
      <c r="AW573" s="13" t="s">
        <v>32</v>
      </c>
      <c r="AX573" s="13" t="s">
        <v>81</v>
      </c>
      <c r="AY573" s="151" t="s">
        <v>145</v>
      </c>
    </row>
    <row r="574" spans="2:65" s="1" customFormat="1" ht="33" customHeight="1">
      <c r="B574" s="31"/>
      <c r="C574" s="128" t="s">
        <v>816</v>
      </c>
      <c r="D574" s="128" t="s">
        <v>147</v>
      </c>
      <c r="E574" s="129" t="s">
        <v>817</v>
      </c>
      <c r="F574" s="130" t="s">
        <v>818</v>
      </c>
      <c r="G574" s="131" t="s">
        <v>155</v>
      </c>
      <c r="H574" s="132">
        <v>26489.07</v>
      </c>
      <c r="I574" s="133"/>
      <c r="J574" s="134">
        <f>ROUND(I574*H574,2)</f>
        <v>0</v>
      </c>
      <c r="K574" s="135"/>
      <c r="L574" s="31"/>
      <c r="M574" s="136" t="s">
        <v>1</v>
      </c>
      <c r="N574" s="137" t="s">
        <v>41</v>
      </c>
      <c r="P574" s="138">
        <f>O574*H574</f>
        <v>0</v>
      </c>
      <c r="Q574" s="138">
        <v>0</v>
      </c>
      <c r="R574" s="138">
        <f>Q574*H574</f>
        <v>0</v>
      </c>
      <c r="S574" s="138">
        <v>0</v>
      </c>
      <c r="T574" s="139">
        <f>S574*H574</f>
        <v>0</v>
      </c>
      <c r="AR574" s="140" t="s">
        <v>151</v>
      </c>
      <c r="AT574" s="140" t="s">
        <v>147</v>
      </c>
      <c r="AU574" s="140" t="s">
        <v>85</v>
      </c>
      <c r="AY574" s="16" t="s">
        <v>145</v>
      </c>
      <c r="BE574" s="141">
        <f>IF(N574="základní",J574,0)</f>
        <v>0</v>
      </c>
      <c r="BF574" s="141">
        <f>IF(N574="snížená",J574,0)</f>
        <v>0</v>
      </c>
      <c r="BG574" s="141">
        <f>IF(N574="zákl. přenesená",J574,0)</f>
        <v>0</v>
      </c>
      <c r="BH574" s="141">
        <f>IF(N574="sníž. přenesená",J574,0)</f>
        <v>0</v>
      </c>
      <c r="BI574" s="141">
        <f>IF(N574="nulová",J574,0)</f>
        <v>0</v>
      </c>
      <c r="BJ574" s="16" t="s">
        <v>81</v>
      </c>
      <c r="BK574" s="141">
        <f>ROUND(I574*H574,2)</f>
        <v>0</v>
      </c>
      <c r="BL574" s="16" t="s">
        <v>151</v>
      </c>
      <c r="BM574" s="140" t="s">
        <v>819</v>
      </c>
    </row>
    <row r="575" spans="2:65" s="12" customFormat="1">
      <c r="B575" s="142"/>
      <c r="D575" s="143" t="s">
        <v>157</v>
      </c>
      <c r="E575" s="144" t="s">
        <v>1</v>
      </c>
      <c r="F575" s="145" t="s">
        <v>820</v>
      </c>
      <c r="H575" s="146">
        <v>26489.07</v>
      </c>
      <c r="I575" s="147"/>
      <c r="L575" s="142"/>
      <c r="M575" s="148"/>
      <c r="T575" s="149"/>
      <c r="AT575" s="144" t="s">
        <v>157</v>
      </c>
      <c r="AU575" s="144" t="s">
        <v>85</v>
      </c>
      <c r="AV575" s="12" t="s">
        <v>85</v>
      </c>
      <c r="AW575" s="12" t="s">
        <v>32</v>
      </c>
      <c r="AX575" s="12" t="s">
        <v>81</v>
      </c>
      <c r="AY575" s="144" t="s">
        <v>145</v>
      </c>
    </row>
    <row r="576" spans="2:65" s="1" customFormat="1" ht="37.799999999999997" customHeight="1">
      <c r="B576" s="31"/>
      <c r="C576" s="128" t="s">
        <v>821</v>
      </c>
      <c r="D576" s="128" t="s">
        <v>147</v>
      </c>
      <c r="E576" s="129" t="s">
        <v>822</v>
      </c>
      <c r="F576" s="130" t="s">
        <v>823</v>
      </c>
      <c r="G576" s="131" t="s">
        <v>155</v>
      </c>
      <c r="H576" s="132">
        <v>294.32299999999998</v>
      </c>
      <c r="I576" s="133"/>
      <c r="J576" s="134">
        <f>ROUND(I576*H576,2)</f>
        <v>0</v>
      </c>
      <c r="K576" s="135"/>
      <c r="L576" s="31"/>
      <c r="M576" s="136" t="s">
        <v>1</v>
      </c>
      <c r="N576" s="137" t="s">
        <v>41</v>
      </c>
      <c r="P576" s="138">
        <f>O576*H576</f>
        <v>0</v>
      </c>
      <c r="Q576" s="138">
        <v>0</v>
      </c>
      <c r="R576" s="138">
        <f>Q576*H576</f>
        <v>0</v>
      </c>
      <c r="S576" s="138">
        <v>0</v>
      </c>
      <c r="T576" s="139">
        <f>S576*H576</f>
        <v>0</v>
      </c>
      <c r="AR576" s="140" t="s">
        <v>151</v>
      </c>
      <c r="AT576" s="140" t="s">
        <v>147</v>
      </c>
      <c r="AU576" s="140" t="s">
        <v>85</v>
      </c>
      <c r="AY576" s="16" t="s">
        <v>145</v>
      </c>
      <c r="BE576" s="141">
        <f>IF(N576="základní",J576,0)</f>
        <v>0</v>
      </c>
      <c r="BF576" s="141">
        <f>IF(N576="snížená",J576,0)</f>
        <v>0</v>
      </c>
      <c r="BG576" s="141">
        <f>IF(N576="zákl. přenesená",J576,0)</f>
        <v>0</v>
      </c>
      <c r="BH576" s="141">
        <f>IF(N576="sníž. přenesená",J576,0)</f>
        <v>0</v>
      </c>
      <c r="BI576" s="141">
        <f>IF(N576="nulová",J576,0)</f>
        <v>0</v>
      </c>
      <c r="BJ576" s="16" t="s">
        <v>81</v>
      </c>
      <c r="BK576" s="141">
        <f>ROUND(I576*H576,2)</f>
        <v>0</v>
      </c>
      <c r="BL576" s="16" t="s">
        <v>151</v>
      </c>
      <c r="BM576" s="140" t="s">
        <v>824</v>
      </c>
    </row>
    <row r="577" spans="2:65" s="1" customFormat="1" ht="16.5" customHeight="1">
      <c r="B577" s="31"/>
      <c r="C577" s="128" t="s">
        <v>825</v>
      </c>
      <c r="D577" s="128" t="s">
        <v>147</v>
      </c>
      <c r="E577" s="129" t="s">
        <v>826</v>
      </c>
      <c r="F577" s="130" t="s">
        <v>827</v>
      </c>
      <c r="G577" s="131" t="s">
        <v>155</v>
      </c>
      <c r="H577" s="132">
        <v>294.32299999999998</v>
      </c>
      <c r="I577" s="133"/>
      <c r="J577" s="134">
        <f>ROUND(I577*H577,2)</f>
        <v>0</v>
      </c>
      <c r="K577" s="135"/>
      <c r="L577" s="31"/>
      <c r="M577" s="136" t="s">
        <v>1</v>
      </c>
      <c r="N577" s="137" t="s">
        <v>41</v>
      </c>
      <c r="P577" s="138">
        <f>O577*H577</f>
        <v>0</v>
      </c>
      <c r="Q577" s="138">
        <v>0</v>
      </c>
      <c r="R577" s="138">
        <f>Q577*H577</f>
        <v>0</v>
      </c>
      <c r="S577" s="138">
        <v>0</v>
      </c>
      <c r="T577" s="139">
        <f>S577*H577</f>
        <v>0</v>
      </c>
      <c r="AR577" s="140" t="s">
        <v>151</v>
      </c>
      <c r="AT577" s="140" t="s">
        <v>147</v>
      </c>
      <c r="AU577" s="140" t="s">
        <v>85</v>
      </c>
      <c r="AY577" s="16" t="s">
        <v>145</v>
      </c>
      <c r="BE577" s="141">
        <f>IF(N577="základní",J577,0)</f>
        <v>0</v>
      </c>
      <c r="BF577" s="141">
        <f>IF(N577="snížená",J577,0)</f>
        <v>0</v>
      </c>
      <c r="BG577" s="141">
        <f>IF(N577="zákl. přenesená",J577,0)</f>
        <v>0</v>
      </c>
      <c r="BH577" s="141">
        <f>IF(N577="sníž. přenesená",J577,0)</f>
        <v>0</v>
      </c>
      <c r="BI577" s="141">
        <f>IF(N577="nulová",J577,0)</f>
        <v>0</v>
      </c>
      <c r="BJ577" s="16" t="s">
        <v>81</v>
      </c>
      <c r="BK577" s="141">
        <f>ROUND(I577*H577,2)</f>
        <v>0</v>
      </c>
      <c r="BL577" s="16" t="s">
        <v>151</v>
      </c>
      <c r="BM577" s="140" t="s">
        <v>828</v>
      </c>
    </row>
    <row r="578" spans="2:65" s="1" customFormat="1" ht="21.75" customHeight="1">
      <c r="B578" s="31"/>
      <c r="C578" s="128" t="s">
        <v>829</v>
      </c>
      <c r="D578" s="128" t="s">
        <v>147</v>
      </c>
      <c r="E578" s="129" t="s">
        <v>830</v>
      </c>
      <c r="F578" s="130" t="s">
        <v>831</v>
      </c>
      <c r="G578" s="131" t="s">
        <v>155</v>
      </c>
      <c r="H578" s="132">
        <v>26489.07</v>
      </c>
      <c r="I578" s="133"/>
      <c r="J578" s="134">
        <f>ROUND(I578*H578,2)</f>
        <v>0</v>
      </c>
      <c r="K578" s="135"/>
      <c r="L578" s="31"/>
      <c r="M578" s="136" t="s">
        <v>1</v>
      </c>
      <c r="N578" s="137" t="s">
        <v>41</v>
      </c>
      <c r="P578" s="138">
        <f>O578*H578</f>
        <v>0</v>
      </c>
      <c r="Q578" s="138">
        <v>0</v>
      </c>
      <c r="R578" s="138">
        <f>Q578*H578</f>
        <v>0</v>
      </c>
      <c r="S578" s="138">
        <v>0</v>
      </c>
      <c r="T578" s="139">
        <f>S578*H578</f>
        <v>0</v>
      </c>
      <c r="AR578" s="140" t="s">
        <v>151</v>
      </c>
      <c r="AT578" s="140" t="s">
        <v>147</v>
      </c>
      <c r="AU578" s="140" t="s">
        <v>85</v>
      </c>
      <c r="AY578" s="16" t="s">
        <v>145</v>
      </c>
      <c r="BE578" s="141">
        <f>IF(N578="základní",J578,0)</f>
        <v>0</v>
      </c>
      <c r="BF578" s="141">
        <f>IF(N578="snížená",J578,0)</f>
        <v>0</v>
      </c>
      <c r="BG578" s="141">
        <f>IF(N578="zákl. přenesená",J578,0)</f>
        <v>0</v>
      </c>
      <c r="BH578" s="141">
        <f>IF(N578="sníž. přenesená",J578,0)</f>
        <v>0</v>
      </c>
      <c r="BI578" s="141">
        <f>IF(N578="nulová",J578,0)</f>
        <v>0</v>
      </c>
      <c r="BJ578" s="16" t="s">
        <v>81</v>
      </c>
      <c r="BK578" s="141">
        <f>ROUND(I578*H578,2)</f>
        <v>0</v>
      </c>
      <c r="BL578" s="16" t="s">
        <v>151</v>
      </c>
      <c r="BM578" s="140" t="s">
        <v>832</v>
      </c>
    </row>
    <row r="579" spans="2:65" s="12" customFormat="1">
      <c r="B579" s="142"/>
      <c r="D579" s="143" t="s">
        <v>157</v>
      </c>
      <c r="E579" s="144" t="s">
        <v>1</v>
      </c>
      <c r="F579" s="145" t="s">
        <v>820</v>
      </c>
      <c r="H579" s="146">
        <v>26489.07</v>
      </c>
      <c r="I579" s="147"/>
      <c r="L579" s="142"/>
      <c r="M579" s="148"/>
      <c r="T579" s="149"/>
      <c r="AT579" s="144" t="s">
        <v>157</v>
      </c>
      <c r="AU579" s="144" t="s">
        <v>85</v>
      </c>
      <c r="AV579" s="12" t="s">
        <v>85</v>
      </c>
      <c r="AW579" s="12" t="s">
        <v>32</v>
      </c>
      <c r="AX579" s="12" t="s">
        <v>81</v>
      </c>
      <c r="AY579" s="144" t="s">
        <v>145</v>
      </c>
    </row>
    <row r="580" spans="2:65" s="1" customFormat="1" ht="21.75" customHeight="1">
      <c r="B580" s="31"/>
      <c r="C580" s="128" t="s">
        <v>833</v>
      </c>
      <c r="D580" s="128" t="s">
        <v>147</v>
      </c>
      <c r="E580" s="129" t="s">
        <v>834</v>
      </c>
      <c r="F580" s="130" t="s">
        <v>835</v>
      </c>
      <c r="G580" s="131" t="s">
        <v>155</v>
      </c>
      <c r="H580" s="132">
        <v>294.32299999999998</v>
      </c>
      <c r="I580" s="133"/>
      <c r="J580" s="134">
        <f>ROUND(I580*H580,2)</f>
        <v>0</v>
      </c>
      <c r="K580" s="135"/>
      <c r="L580" s="31"/>
      <c r="M580" s="136" t="s">
        <v>1</v>
      </c>
      <c r="N580" s="137" t="s">
        <v>41</v>
      </c>
      <c r="P580" s="138">
        <f>O580*H580</f>
        <v>0</v>
      </c>
      <c r="Q580" s="138">
        <v>0</v>
      </c>
      <c r="R580" s="138">
        <f>Q580*H580</f>
        <v>0</v>
      </c>
      <c r="S580" s="138">
        <v>0</v>
      </c>
      <c r="T580" s="139">
        <f>S580*H580</f>
        <v>0</v>
      </c>
      <c r="AR580" s="140" t="s">
        <v>151</v>
      </c>
      <c r="AT580" s="140" t="s">
        <v>147</v>
      </c>
      <c r="AU580" s="140" t="s">
        <v>85</v>
      </c>
      <c r="AY580" s="16" t="s">
        <v>145</v>
      </c>
      <c r="BE580" s="141">
        <f>IF(N580="základní",J580,0)</f>
        <v>0</v>
      </c>
      <c r="BF580" s="141">
        <f>IF(N580="snížená",J580,0)</f>
        <v>0</v>
      </c>
      <c r="BG580" s="141">
        <f>IF(N580="zákl. přenesená",J580,0)</f>
        <v>0</v>
      </c>
      <c r="BH580" s="141">
        <f>IF(N580="sníž. přenesená",J580,0)</f>
        <v>0</v>
      </c>
      <c r="BI580" s="141">
        <f>IF(N580="nulová",J580,0)</f>
        <v>0</v>
      </c>
      <c r="BJ580" s="16" t="s">
        <v>81</v>
      </c>
      <c r="BK580" s="141">
        <f>ROUND(I580*H580,2)</f>
        <v>0</v>
      </c>
      <c r="BL580" s="16" t="s">
        <v>151</v>
      </c>
      <c r="BM580" s="140" t="s">
        <v>836</v>
      </c>
    </row>
    <row r="581" spans="2:65" s="1" customFormat="1" ht="24.15" customHeight="1">
      <c r="B581" s="31"/>
      <c r="C581" s="128" t="s">
        <v>837</v>
      </c>
      <c r="D581" s="128" t="s">
        <v>147</v>
      </c>
      <c r="E581" s="129" t="s">
        <v>838</v>
      </c>
      <c r="F581" s="130" t="s">
        <v>839</v>
      </c>
      <c r="G581" s="131" t="s">
        <v>150</v>
      </c>
      <c r="H581" s="132">
        <v>2</v>
      </c>
      <c r="I581" s="133"/>
      <c r="J581" s="134">
        <f>ROUND(I581*H581,2)</f>
        <v>0</v>
      </c>
      <c r="K581" s="135"/>
      <c r="L581" s="31"/>
      <c r="M581" s="136" t="s">
        <v>1</v>
      </c>
      <c r="N581" s="137" t="s">
        <v>41</v>
      </c>
      <c r="P581" s="138">
        <f>O581*H581</f>
        <v>0</v>
      </c>
      <c r="Q581" s="138">
        <v>0</v>
      </c>
      <c r="R581" s="138">
        <f>Q581*H581</f>
        <v>0</v>
      </c>
      <c r="S581" s="138">
        <v>0</v>
      </c>
      <c r="T581" s="139">
        <f>S581*H581</f>
        <v>0</v>
      </c>
      <c r="AR581" s="140" t="s">
        <v>151</v>
      </c>
      <c r="AT581" s="140" t="s">
        <v>147</v>
      </c>
      <c r="AU581" s="140" t="s">
        <v>85</v>
      </c>
      <c r="AY581" s="16" t="s">
        <v>145</v>
      </c>
      <c r="BE581" s="141">
        <f>IF(N581="základní",J581,0)</f>
        <v>0</v>
      </c>
      <c r="BF581" s="141">
        <f>IF(N581="snížená",J581,0)</f>
        <v>0</v>
      </c>
      <c r="BG581" s="141">
        <f>IF(N581="zákl. přenesená",J581,0)</f>
        <v>0</v>
      </c>
      <c r="BH581" s="141">
        <f>IF(N581="sníž. přenesená",J581,0)</f>
        <v>0</v>
      </c>
      <c r="BI581" s="141">
        <f>IF(N581="nulová",J581,0)</f>
        <v>0</v>
      </c>
      <c r="BJ581" s="16" t="s">
        <v>81</v>
      </c>
      <c r="BK581" s="141">
        <f>ROUND(I581*H581,2)</f>
        <v>0</v>
      </c>
      <c r="BL581" s="16" t="s">
        <v>151</v>
      </c>
      <c r="BM581" s="140" t="s">
        <v>840</v>
      </c>
    </row>
    <row r="582" spans="2:65" s="12" customFormat="1">
      <c r="B582" s="142"/>
      <c r="D582" s="143" t="s">
        <v>157</v>
      </c>
      <c r="E582" s="144" t="s">
        <v>1</v>
      </c>
      <c r="F582" s="145" t="s">
        <v>841</v>
      </c>
      <c r="H582" s="146">
        <v>2</v>
      </c>
      <c r="I582" s="147"/>
      <c r="L582" s="142"/>
      <c r="M582" s="148"/>
      <c r="T582" s="149"/>
      <c r="AT582" s="144" t="s">
        <v>157</v>
      </c>
      <c r="AU582" s="144" t="s">
        <v>85</v>
      </c>
      <c r="AV582" s="12" t="s">
        <v>85</v>
      </c>
      <c r="AW582" s="12" t="s">
        <v>32</v>
      </c>
      <c r="AX582" s="12" t="s">
        <v>81</v>
      </c>
      <c r="AY582" s="144" t="s">
        <v>145</v>
      </c>
    </row>
    <row r="583" spans="2:65" s="1" customFormat="1" ht="33" customHeight="1">
      <c r="B583" s="31"/>
      <c r="C583" s="128" t="s">
        <v>842</v>
      </c>
      <c r="D583" s="128" t="s">
        <v>147</v>
      </c>
      <c r="E583" s="129" t="s">
        <v>843</v>
      </c>
      <c r="F583" s="130" t="s">
        <v>844</v>
      </c>
      <c r="G583" s="131" t="s">
        <v>150</v>
      </c>
      <c r="H583" s="132">
        <v>60</v>
      </c>
      <c r="I583" s="133"/>
      <c r="J583" s="134">
        <f>ROUND(I583*H583,2)</f>
        <v>0</v>
      </c>
      <c r="K583" s="135"/>
      <c r="L583" s="31"/>
      <c r="M583" s="136" t="s">
        <v>1</v>
      </c>
      <c r="N583" s="137" t="s">
        <v>41</v>
      </c>
      <c r="P583" s="138">
        <f>O583*H583</f>
        <v>0</v>
      </c>
      <c r="Q583" s="138">
        <v>0</v>
      </c>
      <c r="R583" s="138">
        <f>Q583*H583</f>
        <v>0</v>
      </c>
      <c r="S583" s="138">
        <v>0</v>
      </c>
      <c r="T583" s="139">
        <f>S583*H583</f>
        <v>0</v>
      </c>
      <c r="AR583" s="140" t="s">
        <v>151</v>
      </c>
      <c r="AT583" s="140" t="s">
        <v>147</v>
      </c>
      <c r="AU583" s="140" t="s">
        <v>85</v>
      </c>
      <c r="AY583" s="16" t="s">
        <v>145</v>
      </c>
      <c r="BE583" s="141">
        <f>IF(N583="základní",J583,0)</f>
        <v>0</v>
      </c>
      <c r="BF583" s="141">
        <f>IF(N583="snížená",J583,0)</f>
        <v>0</v>
      </c>
      <c r="BG583" s="141">
        <f>IF(N583="zákl. přenesená",J583,0)</f>
        <v>0</v>
      </c>
      <c r="BH583" s="141">
        <f>IF(N583="sníž. přenesená",J583,0)</f>
        <v>0</v>
      </c>
      <c r="BI583" s="141">
        <f>IF(N583="nulová",J583,0)</f>
        <v>0</v>
      </c>
      <c r="BJ583" s="16" t="s">
        <v>81</v>
      </c>
      <c r="BK583" s="141">
        <f>ROUND(I583*H583,2)</f>
        <v>0</v>
      </c>
      <c r="BL583" s="16" t="s">
        <v>151</v>
      </c>
      <c r="BM583" s="140" t="s">
        <v>845</v>
      </c>
    </row>
    <row r="584" spans="2:65" s="12" customFormat="1">
      <c r="B584" s="142"/>
      <c r="D584" s="143" t="s">
        <v>157</v>
      </c>
      <c r="E584" s="144" t="s">
        <v>1</v>
      </c>
      <c r="F584" s="145" t="s">
        <v>846</v>
      </c>
      <c r="H584" s="146">
        <v>60</v>
      </c>
      <c r="I584" s="147"/>
      <c r="L584" s="142"/>
      <c r="M584" s="148"/>
      <c r="T584" s="149"/>
      <c r="AT584" s="144" t="s">
        <v>157</v>
      </c>
      <c r="AU584" s="144" t="s">
        <v>85</v>
      </c>
      <c r="AV584" s="12" t="s">
        <v>85</v>
      </c>
      <c r="AW584" s="12" t="s">
        <v>32</v>
      </c>
      <c r="AX584" s="12" t="s">
        <v>81</v>
      </c>
      <c r="AY584" s="144" t="s">
        <v>145</v>
      </c>
    </row>
    <row r="585" spans="2:65" s="1" customFormat="1" ht="24.15" customHeight="1">
      <c r="B585" s="31"/>
      <c r="C585" s="128" t="s">
        <v>847</v>
      </c>
      <c r="D585" s="128" t="s">
        <v>147</v>
      </c>
      <c r="E585" s="129" t="s">
        <v>848</v>
      </c>
      <c r="F585" s="130" t="s">
        <v>849</v>
      </c>
      <c r="G585" s="131" t="s">
        <v>150</v>
      </c>
      <c r="H585" s="132">
        <v>2</v>
      </c>
      <c r="I585" s="133"/>
      <c r="J585" s="134">
        <f>ROUND(I585*H585,2)</f>
        <v>0</v>
      </c>
      <c r="K585" s="135"/>
      <c r="L585" s="31"/>
      <c r="M585" s="136" t="s">
        <v>1</v>
      </c>
      <c r="N585" s="137" t="s">
        <v>41</v>
      </c>
      <c r="P585" s="138">
        <f>O585*H585</f>
        <v>0</v>
      </c>
      <c r="Q585" s="138">
        <v>0</v>
      </c>
      <c r="R585" s="138">
        <f>Q585*H585</f>
        <v>0</v>
      </c>
      <c r="S585" s="138">
        <v>0</v>
      </c>
      <c r="T585" s="139">
        <f>S585*H585</f>
        <v>0</v>
      </c>
      <c r="AR585" s="140" t="s">
        <v>151</v>
      </c>
      <c r="AT585" s="140" t="s">
        <v>147</v>
      </c>
      <c r="AU585" s="140" t="s">
        <v>85</v>
      </c>
      <c r="AY585" s="16" t="s">
        <v>145</v>
      </c>
      <c r="BE585" s="141">
        <f>IF(N585="základní",J585,0)</f>
        <v>0</v>
      </c>
      <c r="BF585" s="141">
        <f>IF(N585="snížená",J585,0)</f>
        <v>0</v>
      </c>
      <c r="BG585" s="141">
        <f>IF(N585="zákl. přenesená",J585,0)</f>
        <v>0</v>
      </c>
      <c r="BH585" s="141">
        <f>IF(N585="sníž. přenesená",J585,0)</f>
        <v>0</v>
      </c>
      <c r="BI585" s="141">
        <f>IF(N585="nulová",J585,0)</f>
        <v>0</v>
      </c>
      <c r="BJ585" s="16" t="s">
        <v>81</v>
      </c>
      <c r="BK585" s="141">
        <f>ROUND(I585*H585,2)</f>
        <v>0</v>
      </c>
      <c r="BL585" s="16" t="s">
        <v>151</v>
      </c>
      <c r="BM585" s="140" t="s">
        <v>850</v>
      </c>
    </row>
    <row r="586" spans="2:65" s="12" customFormat="1">
      <c r="B586" s="142"/>
      <c r="D586" s="143" t="s">
        <v>157</v>
      </c>
      <c r="E586" s="144" t="s">
        <v>1</v>
      </c>
      <c r="F586" s="145" t="s">
        <v>841</v>
      </c>
      <c r="H586" s="146">
        <v>2</v>
      </c>
      <c r="I586" s="147"/>
      <c r="L586" s="142"/>
      <c r="M586" s="148"/>
      <c r="T586" s="149"/>
      <c r="AT586" s="144" t="s">
        <v>157</v>
      </c>
      <c r="AU586" s="144" t="s">
        <v>85</v>
      </c>
      <c r="AV586" s="12" t="s">
        <v>85</v>
      </c>
      <c r="AW586" s="12" t="s">
        <v>32</v>
      </c>
      <c r="AX586" s="12" t="s">
        <v>81</v>
      </c>
      <c r="AY586" s="144" t="s">
        <v>145</v>
      </c>
    </row>
    <row r="587" spans="2:65" s="1" customFormat="1" ht="33" customHeight="1">
      <c r="B587" s="31"/>
      <c r="C587" s="128" t="s">
        <v>851</v>
      </c>
      <c r="D587" s="128" t="s">
        <v>147</v>
      </c>
      <c r="E587" s="129" t="s">
        <v>852</v>
      </c>
      <c r="F587" s="130" t="s">
        <v>853</v>
      </c>
      <c r="G587" s="131" t="s">
        <v>155</v>
      </c>
      <c r="H587" s="132">
        <v>528.4</v>
      </c>
      <c r="I587" s="133"/>
      <c r="J587" s="134">
        <f>ROUND(I587*H587,2)</f>
        <v>0</v>
      </c>
      <c r="K587" s="135"/>
      <c r="L587" s="31"/>
      <c r="M587" s="136" t="s">
        <v>1</v>
      </c>
      <c r="N587" s="137" t="s">
        <v>41</v>
      </c>
      <c r="P587" s="138">
        <f>O587*H587</f>
        <v>0</v>
      </c>
      <c r="Q587" s="138">
        <v>2.1000000000000001E-4</v>
      </c>
      <c r="R587" s="138">
        <f>Q587*H587</f>
        <v>0.11096399999999999</v>
      </c>
      <c r="S587" s="138">
        <v>0</v>
      </c>
      <c r="T587" s="139">
        <f>S587*H587</f>
        <v>0</v>
      </c>
      <c r="AR587" s="140" t="s">
        <v>151</v>
      </c>
      <c r="AT587" s="140" t="s">
        <v>147</v>
      </c>
      <c r="AU587" s="140" t="s">
        <v>85</v>
      </c>
      <c r="AY587" s="16" t="s">
        <v>145</v>
      </c>
      <c r="BE587" s="141">
        <f>IF(N587="základní",J587,0)</f>
        <v>0</v>
      </c>
      <c r="BF587" s="141">
        <f>IF(N587="snížená",J587,0)</f>
        <v>0</v>
      </c>
      <c r="BG587" s="141">
        <f>IF(N587="zákl. přenesená",J587,0)</f>
        <v>0</v>
      </c>
      <c r="BH587" s="141">
        <f>IF(N587="sníž. přenesená",J587,0)</f>
        <v>0</v>
      </c>
      <c r="BI587" s="141">
        <f>IF(N587="nulová",J587,0)</f>
        <v>0</v>
      </c>
      <c r="BJ587" s="16" t="s">
        <v>81</v>
      </c>
      <c r="BK587" s="141">
        <f>ROUND(I587*H587,2)</f>
        <v>0</v>
      </c>
      <c r="BL587" s="16" t="s">
        <v>151</v>
      </c>
      <c r="BM587" s="140" t="s">
        <v>854</v>
      </c>
    </row>
    <row r="588" spans="2:65" s="12" customFormat="1">
      <c r="B588" s="142"/>
      <c r="D588" s="143" t="s">
        <v>157</v>
      </c>
      <c r="E588" s="144" t="s">
        <v>1</v>
      </c>
      <c r="F588" s="145" t="s">
        <v>855</v>
      </c>
      <c r="H588" s="146">
        <v>300.89999999999998</v>
      </c>
      <c r="I588" s="147"/>
      <c r="L588" s="142"/>
      <c r="M588" s="148"/>
      <c r="T588" s="149"/>
      <c r="AT588" s="144" t="s">
        <v>157</v>
      </c>
      <c r="AU588" s="144" t="s">
        <v>85</v>
      </c>
      <c r="AV588" s="12" t="s">
        <v>85</v>
      </c>
      <c r="AW588" s="12" t="s">
        <v>32</v>
      </c>
      <c r="AX588" s="12" t="s">
        <v>76</v>
      </c>
      <c r="AY588" s="144" t="s">
        <v>145</v>
      </c>
    </row>
    <row r="589" spans="2:65" s="12" customFormat="1">
      <c r="B589" s="142"/>
      <c r="D589" s="143" t="s">
        <v>157</v>
      </c>
      <c r="E589" s="144" t="s">
        <v>1</v>
      </c>
      <c r="F589" s="145" t="s">
        <v>856</v>
      </c>
      <c r="H589" s="146">
        <v>227.5</v>
      </c>
      <c r="I589" s="147"/>
      <c r="L589" s="142"/>
      <c r="M589" s="148"/>
      <c r="T589" s="149"/>
      <c r="AT589" s="144" t="s">
        <v>157</v>
      </c>
      <c r="AU589" s="144" t="s">
        <v>85</v>
      </c>
      <c r="AV589" s="12" t="s">
        <v>85</v>
      </c>
      <c r="AW589" s="12" t="s">
        <v>32</v>
      </c>
      <c r="AX589" s="12" t="s">
        <v>76</v>
      </c>
      <c r="AY589" s="144" t="s">
        <v>145</v>
      </c>
    </row>
    <row r="590" spans="2:65" s="13" customFormat="1">
      <c r="B590" s="150"/>
      <c r="D590" s="143" t="s">
        <v>157</v>
      </c>
      <c r="E590" s="151" t="s">
        <v>1</v>
      </c>
      <c r="F590" s="152" t="s">
        <v>160</v>
      </c>
      <c r="H590" s="153">
        <v>528.4</v>
      </c>
      <c r="I590" s="154"/>
      <c r="L590" s="150"/>
      <c r="M590" s="155"/>
      <c r="T590" s="156"/>
      <c r="AT590" s="151" t="s">
        <v>157</v>
      </c>
      <c r="AU590" s="151" t="s">
        <v>85</v>
      </c>
      <c r="AV590" s="13" t="s">
        <v>151</v>
      </c>
      <c r="AW590" s="13" t="s">
        <v>32</v>
      </c>
      <c r="AX590" s="13" t="s">
        <v>81</v>
      </c>
      <c r="AY590" s="151" t="s">
        <v>145</v>
      </c>
    </row>
    <row r="591" spans="2:65" s="1" customFormat="1" ht="24.15" customHeight="1">
      <c r="B591" s="31"/>
      <c r="C591" s="128" t="s">
        <v>857</v>
      </c>
      <c r="D591" s="128" t="s">
        <v>147</v>
      </c>
      <c r="E591" s="129" t="s">
        <v>858</v>
      </c>
      <c r="F591" s="130" t="s">
        <v>859</v>
      </c>
      <c r="G591" s="131" t="s">
        <v>155</v>
      </c>
      <c r="H591" s="132">
        <v>1139</v>
      </c>
      <c r="I591" s="133"/>
      <c r="J591" s="134">
        <f>ROUND(I591*H591,2)</f>
        <v>0</v>
      </c>
      <c r="K591" s="135"/>
      <c r="L591" s="31"/>
      <c r="M591" s="136" t="s">
        <v>1</v>
      </c>
      <c r="N591" s="137" t="s">
        <v>41</v>
      </c>
      <c r="P591" s="138">
        <f>O591*H591</f>
        <v>0</v>
      </c>
      <c r="Q591" s="138">
        <v>4.0000000000000003E-5</v>
      </c>
      <c r="R591" s="138">
        <f>Q591*H591</f>
        <v>4.5560000000000003E-2</v>
      </c>
      <c r="S591" s="138">
        <v>0</v>
      </c>
      <c r="T591" s="139">
        <f>S591*H591</f>
        <v>0</v>
      </c>
      <c r="AR591" s="140" t="s">
        <v>151</v>
      </c>
      <c r="AT591" s="140" t="s">
        <v>147</v>
      </c>
      <c r="AU591" s="140" t="s">
        <v>85</v>
      </c>
      <c r="AY591" s="16" t="s">
        <v>145</v>
      </c>
      <c r="BE591" s="141">
        <f>IF(N591="základní",J591,0)</f>
        <v>0</v>
      </c>
      <c r="BF591" s="141">
        <f>IF(N591="snížená",J591,0)</f>
        <v>0</v>
      </c>
      <c r="BG591" s="141">
        <f>IF(N591="zákl. přenesená",J591,0)</f>
        <v>0</v>
      </c>
      <c r="BH591" s="141">
        <f>IF(N591="sníž. přenesená",J591,0)</f>
        <v>0</v>
      </c>
      <c r="BI591" s="141">
        <f>IF(N591="nulová",J591,0)</f>
        <v>0</v>
      </c>
      <c r="BJ591" s="16" t="s">
        <v>81</v>
      </c>
      <c r="BK591" s="141">
        <f>ROUND(I591*H591,2)</f>
        <v>0</v>
      </c>
      <c r="BL591" s="16" t="s">
        <v>151</v>
      </c>
      <c r="BM591" s="140" t="s">
        <v>860</v>
      </c>
    </row>
    <row r="592" spans="2:65" s="12" customFormat="1">
      <c r="B592" s="142"/>
      <c r="D592" s="143" t="s">
        <v>157</v>
      </c>
      <c r="E592" s="144" t="s">
        <v>1</v>
      </c>
      <c r="F592" s="145" t="s">
        <v>861</v>
      </c>
      <c r="H592" s="146">
        <v>399</v>
      </c>
      <c r="I592" s="147"/>
      <c r="L592" s="142"/>
      <c r="M592" s="148"/>
      <c r="T592" s="149"/>
      <c r="AT592" s="144" t="s">
        <v>157</v>
      </c>
      <c r="AU592" s="144" t="s">
        <v>85</v>
      </c>
      <c r="AV592" s="12" t="s">
        <v>85</v>
      </c>
      <c r="AW592" s="12" t="s">
        <v>32</v>
      </c>
      <c r="AX592" s="12" t="s">
        <v>76</v>
      </c>
      <c r="AY592" s="144" t="s">
        <v>145</v>
      </c>
    </row>
    <row r="593" spans="2:65" s="12" customFormat="1">
      <c r="B593" s="142"/>
      <c r="D593" s="143" t="s">
        <v>157</v>
      </c>
      <c r="E593" s="144" t="s">
        <v>1</v>
      </c>
      <c r="F593" s="145" t="s">
        <v>862</v>
      </c>
      <c r="H593" s="146">
        <v>740</v>
      </c>
      <c r="I593" s="147"/>
      <c r="L593" s="142"/>
      <c r="M593" s="148"/>
      <c r="T593" s="149"/>
      <c r="AT593" s="144" t="s">
        <v>157</v>
      </c>
      <c r="AU593" s="144" t="s">
        <v>85</v>
      </c>
      <c r="AV593" s="12" t="s">
        <v>85</v>
      </c>
      <c r="AW593" s="12" t="s">
        <v>32</v>
      </c>
      <c r="AX593" s="12" t="s">
        <v>76</v>
      </c>
      <c r="AY593" s="144" t="s">
        <v>145</v>
      </c>
    </row>
    <row r="594" spans="2:65" s="13" customFormat="1">
      <c r="B594" s="150"/>
      <c r="D594" s="143" t="s">
        <v>157</v>
      </c>
      <c r="E594" s="151" t="s">
        <v>1</v>
      </c>
      <c r="F594" s="152" t="s">
        <v>160</v>
      </c>
      <c r="H594" s="153">
        <v>1139</v>
      </c>
      <c r="I594" s="154"/>
      <c r="L594" s="150"/>
      <c r="M594" s="155"/>
      <c r="T594" s="156"/>
      <c r="AT594" s="151" t="s">
        <v>157</v>
      </c>
      <c r="AU594" s="151" t="s">
        <v>85</v>
      </c>
      <c r="AV594" s="13" t="s">
        <v>151</v>
      </c>
      <c r="AW594" s="13" t="s">
        <v>32</v>
      </c>
      <c r="AX594" s="13" t="s">
        <v>81</v>
      </c>
      <c r="AY594" s="151" t="s">
        <v>145</v>
      </c>
    </row>
    <row r="595" spans="2:65" s="1" customFormat="1" ht="24.15" customHeight="1">
      <c r="B595" s="31"/>
      <c r="C595" s="128" t="s">
        <v>863</v>
      </c>
      <c r="D595" s="128" t="s">
        <v>147</v>
      </c>
      <c r="E595" s="129" t="s">
        <v>864</v>
      </c>
      <c r="F595" s="130" t="s">
        <v>865</v>
      </c>
      <c r="G595" s="131" t="s">
        <v>150</v>
      </c>
      <c r="H595" s="132">
        <v>25</v>
      </c>
      <c r="I595" s="133"/>
      <c r="J595" s="134">
        <f>ROUND(I595*H595,2)</f>
        <v>0</v>
      </c>
      <c r="K595" s="135"/>
      <c r="L595" s="31"/>
      <c r="M595" s="136" t="s">
        <v>1</v>
      </c>
      <c r="N595" s="137" t="s">
        <v>41</v>
      </c>
      <c r="P595" s="138">
        <f>O595*H595</f>
        <v>0</v>
      </c>
      <c r="Q595" s="138">
        <v>0</v>
      </c>
      <c r="R595" s="138">
        <f>Q595*H595</f>
        <v>0</v>
      </c>
      <c r="S595" s="138">
        <v>0</v>
      </c>
      <c r="T595" s="139">
        <f>S595*H595</f>
        <v>0</v>
      </c>
      <c r="AR595" s="140" t="s">
        <v>151</v>
      </c>
      <c r="AT595" s="140" t="s">
        <v>147</v>
      </c>
      <c r="AU595" s="140" t="s">
        <v>85</v>
      </c>
      <c r="AY595" s="16" t="s">
        <v>145</v>
      </c>
      <c r="BE595" s="141">
        <f>IF(N595="základní",J595,0)</f>
        <v>0</v>
      </c>
      <c r="BF595" s="141">
        <f>IF(N595="snížená",J595,0)</f>
        <v>0</v>
      </c>
      <c r="BG595" s="141">
        <f>IF(N595="zákl. přenesená",J595,0)</f>
        <v>0</v>
      </c>
      <c r="BH595" s="141">
        <f>IF(N595="sníž. přenesená",J595,0)</f>
        <v>0</v>
      </c>
      <c r="BI595" s="141">
        <f>IF(N595="nulová",J595,0)</f>
        <v>0</v>
      </c>
      <c r="BJ595" s="16" t="s">
        <v>81</v>
      </c>
      <c r="BK595" s="141">
        <f>ROUND(I595*H595,2)</f>
        <v>0</v>
      </c>
      <c r="BL595" s="16" t="s">
        <v>151</v>
      </c>
      <c r="BM595" s="140" t="s">
        <v>866</v>
      </c>
    </row>
    <row r="596" spans="2:65" s="12" customFormat="1">
      <c r="B596" s="142"/>
      <c r="D596" s="143" t="s">
        <v>157</v>
      </c>
      <c r="E596" s="144" t="s">
        <v>1</v>
      </c>
      <c r="F596" s="145" t="s">
        <v>867</v>
      </c>
      <c r="H596" s="146">
        <v>25</v>
      </c>
      <c r="I596" s="147"/>
      <c r="L596" s="142"/>
      <c r="M596" s="148"/>
      <c r="T596" s="149"/>
      <c r="AT596" s="144" t="s">
        <v>157</v>
      </c>
      <c r="AU596" s="144" t="s">
        <v>85</v>
      </c>
      <c r="AV596" s="12" t="s">
        <v>85</v>
      </c>
      <c r="AW596" s="12" t="s">
        <v>32</v>
      </c>
      <c r="AX596" s="12" t="s">
        <v>81</v>
      </c>
      <c r="AY596" s="144" t="s">
        <v>145</v>
      </c>
    </row>
    <row r="597" spans="2:65" s="1" customFormat="1" ht="37.799999999999997" customHeight="1">
      <c r="B597" s="31"/>
      <c r="C597" s="163" t="s">
        <v>868</v>
      </c>
      <c r="D597" s="163" t="s">
        <v>705</v>
      </c>
      <c r="E597" s="164" t="s">
        <v>869</v>
      </c>
      <c r="F597" s="165" t="s">
        <v>870</v>
      </c>
      <c r="G597" s="166" t="s">
        <v>150</v>
      </c>
      <c r="H597" s="167">
        <v>25</v>
      </c>
      <c r="I597" s="168"/>
      <c r="J597" s="169">
        <f t="shared" ref="J597:J602" si="0">ROUND(I597*H597,2)</f>
        <v>0</v>
      </c>
      <c r="K597" s="170"/>
      <c r="L597" s="171"/>
      <c r="M597" s="172" t="s">
        <v>1</v>
      </c>
      <c r="N597" s="173" t="s">
        <v>41</v>
      </c>
      <c r="P597" s="138">
        <f t="shared" ref="P597:P602" si="1">O597*H597</f>
        <v>0</v>
      </c>
      <c r="Q597" s="138">
        <v>2.0000000000000001E-4</v>
      </c>
      <c r="R597" s="138">
        <f t="shared" ref="R597:R602" si="2">Q597*H597</f>
        <v>5.0000000000000001E-3</v>
      </c>
      <c r="S597" s="138">
        <v>0</v>
      </c>
      <c r="T597" s="139">
        <f t="shared" ref="T597:T602" si="3">S597*H597</f>
        <v>0</v>
      </c>
      <c r="AR597" s="140" t="s">
        <v>189</v>
      </c>
      <c r="AT597" s="140" t="s">
        <v>705</v>
      </c>
      <c r="AU597" s="140" t="s">
        <v>85</v>
      </c>
      <c r="AY597" s="16" t="s">
        <v>145</v>
      </c>
      <c r="BE597" s="141">
        <f t="shared" ref="BE597:BE602" si="4">IF(N597="základní",J597,0)</f>
        <v>0</v>
      </c>
      <c r="BF597" s="141">
        <f t="shared" ref="BF597:BF602" si="5">IF(N597="snížená",J597,0)</f>
        <v>0</v>
      </c>
      <c r="BG597" s="141">
        <f t="shared" ref="BG597:BG602" si="6">IF(N597="zákl. přenesená",J597,0)</f>
        <v>0</v>
      </c>
      <c r="BH597" s="141">
        <f t="shared" ref="BH597:BH602" si="7">IF(N597="sníž. přenesená",J597,0)</f>
        <v>0</v>
      </c>
      <c r="BI597" s="141">
        <f t="shared" ref="BI597:BI602" si="8">IF(N597="nulová",J597,0)</f>
        <v>0</v>
      </c>
      <c r="BJ597" s="16" t="s">
        <v>81</v>
      </c>
      <c r="BK597" s="141">
        <f t="shared" ref="BK597:BK602" si="9">ROUND(I597*H597,2)</f>
        <v>0</v>
      </c>
      <c r="BL597" s="16" t="s">
        <v>151</v>
      </c>
      <c r="BM597" s="140" t="s">
        <v>871</v>
      </c>
    </row>
    <row r="598" spans="2:65" s="1" customFormat="1" ht="24.15" customHeight="1">
      <c r="B598" s="31"/>
      <c r="C598" s="128" t="s">
        <v>872</v>
      </c>
      <c r="D598" s="128" t="s">
        <v>147</v>
      </c>
      <c r="E598" s="129" t="s">
        <v>873</v>
      </c>
      <c r="F598" s="130" t="s">
        <v>874</v>
      </c>
      <c r="G598" s="131" t="s">
        <v>224</v>
      </c>
      <c r="H598" s="132">
        <v>5.8</v>
      </c>
      <c r="I598" s="133"/>
      <c r="J598" s="134">
        <f t="shared" si="0"/>
        <v>0</v>
      </c>
      <c r="K598" s="135"/>
      <c r="L598" s="31"/>
      <c r="M598" s="136" t="s">
        <v>1</v>
      </c>
      <c r="N598" s="137" t="s">
        <v>41</v>
      </c>
      <c r="P598" s="138">
        <f t="shared" si="1"/>
        <v>0</v>
      </c>
      <c r="Q598" s="138">
        <v>3.8E-3</v>
      </c>
      <c r="R598" s="138">
        <f t="shared" si="2"/>
        <v>2.2040000000000001E-2</v>
      </c>
      <c r="S598" s="138">
        <v>0</v>
      </c>
      <c r="T598" s="139">
        <f t="shared" si="3"/>
        <v>0</v>
      </c>
      <c r="AR598" s="140" t="s">
        <v>151</v>
      </c>
      <c r="AT598" s="140" t="s">
        <v>147</v>
      </c>
      <c r="AU598" s="140" t="s">
        <v>85</v>
      </c>
      <c r="AY598" s="16" t="s">
        <v>145</v>
      </c>
      <c r="BE598" s="141">
        <f t="shared" si="4"/>
        <v>0</v>
      </c>
      <c r="BF598" s="141">
        <f t="shared" si="5"/>
        <v>0</v>
      </c>
      <c r="BG598" s="141">
        <f t="shared" si="6"/>
        <v>0</v>
      </c>
      <c r="BH598" s="141">
        <f t="shared" si="7"/>
        <v>0</v>
      </c>
      <c r="BI598" s="141">
        <f t="shared" si="8"/>
        <v>0</v>
      </c>
      <c r="BJ598" s="16" t="s">
        <v>81</v>
      </c>
      <c r="BK598" s="141">
        <f t="shared" si="9"/>
        <v>0</v>
      </c>
      <c r="BL598" s="16" t="s">
        <v>151</v>
      </c>
      <c r="BM598" s="140" t="s">
        <v>875</v>
      </c>
    </row>
    <row r="599" spans="2:65" s="1" customFormat="1" ht="16.5" customHeight="1">
      <c r="B599" s="31"/>
      <c r="C599" s="128" t="s">
        <v>876</v>
      </c>
      <c r="D599" s="128" t="s">
        <v>147</v>
      </c>
      <c r="E599" s="129" t="s">
        <v>877</v>
      </c>
      <c r="F599" s="130" t="s">
        <v>878</v>
      </c>
      <c r="G599" s="131" t="s">
        <v>150</v>
      </c>
      <c r="H599" s="132">
        <v>11</v>
      </c>
      <c r="I599" s="133"/>
      <c r="J599" s="134">
        <f t="shared" si="0"/>
        <v>0</v>
      </c>
      <c r="K599" s="135"/>
      <c r="L599" s="31"/>
      <c r="M599" s="136" t="s">
        <v>1</v>
      </c>
      <c r="N599" s="137" t="s">
        <v>41</v>
      </c>
      <c r="P599" s="138">
        <f t="shared" si="1"/>
        <v>0</v>
      </c>
      <c r="Q599" s="138">
        <v>1.8000000000000001E-4</v>
      </c>
      <c r="R599" s="138">
        <f t="shared" si="2"/>
        <v>1.98E-3</v>
      </c>
      <c r="S599" s="138">
        <v>0</v>
      </c>
      <c r="T599" s="139">
        <f t="shared" si="3"/>
        <v>0</v>
      </c>
      <c r="AR599" s="140" t="s">
        <v>151</v>
      </c>
      <c r="AT599" s="140" t="s">
        <v>147</v>
      </c>
      <c r="AU599" s="140" t="s">
        <v>85</v>
      </c>
      <c r="AY599" s="16" t="s">
        <v>145</v>
      </c>
      <c r="BE599" s="141">
        <f t="shared" si="4"/>
        <v>0</v>
      </c>
      <c r="BF599" s="141">
        <f t="shared" si="5"/>
        <v>0</v>
      </c>
      <c r="BG599" s="141">
        <f t="shared" si="6"/>
        <v>0</v>
      </c>
      <c r="BH599" s="141">
        <f t="shared" si="7"/>
        <v>0</v>
      </c>
      <c r="BI599" s="141">
        <f t="shared" si="8"/>
        <v>0</v>
      </c>
      <c r="BJ599" s="16" t="s">
        <v>81</v>
      </c>
      <c r="BK599" s="141">
        <f t="shared" si="9"/>
        <v>0</v>
      </c>
      <c r="BL599" s="16" t="s">
        <v>151</v>
      </c>
      <c r="BM599" s="140" t="s">
        <v>879</v>
      </c>
    </row>
    <row r="600" spans="2:65" s="1" customFormat="1" ht="16.5" customHeight="1">
      <c r="B600" s="31"/>
      <c r="C600" s="163" t="s">
        <v>880</v>
      </c>
      <c r="D600" s="163" t="s">
        <v>705</v>
      </c>
      <c r="E600" s="164" t="s">
        <v>881</v>
      </c>
      <c r="F600" s="165" t="s">
        <v>882</v>
      </c>
      <c r="G600" s="166" t="s">
        <v>150</v>
      </c>
      <c r="H600" s="167">
        <v>11</v>
      </c>
      <c r="I600" s="168"/>
      <c r="J600" s="169">
        <f t="shared" si="0"/>
        <v>0</v>
      </c>
      <c r="K600" s="170"/>
      <c r="L600" s="171"/>
      <c r="M600" s="172" t="s">
        <v>1</v>
      </c>
      <c r="N600" s="173" t="s">
        <v>41</v>
      </c>
      <c r="P600" s="138">
        <f t="shared" si="1"/>
        <v>0</v>
      </c>
      <c r="Q600" s="138">
        <v>1.2E-2</v>
      </c>
      <c r="R600" s="138">
        <f t="shared" si="2"/>
        <v>0.13200000000000001</v>
      </c>
      <c r="S600" s="138">
        <v>0</v>
      </c>
      <c r="T600" s="139">
        <f t="shared" si="3"/>
        <v>0</v>
      </c>
      <c r="AR600" s="140" t="s">
        <v>189</v>
      </c>
      <c r="AT600" s="140" t="s">
        <v>705</v>
      </c>
      <c r="AU600" s="140" t="s">
        <v>85</v>
      </c>
      <c r="AY600" s="16" t="s">
        <v>145</v>
      </c>
      <c r="BE600" s="141">
        <f t="shared" si="4"/>
        <v>0</v>
      </c>
      <c r="BF600" s="141">
        <f t="shared" si="5"/>
        <v>0</v>
      </c>
      <c r="BG600" s="141">
        <f t="shared" si="6"/>
        <v>0</v>
      </c>
      <c r="BH600" s="141">
        <f t="shared" si="7"/>
        <v>0</v>
      </c>
      <c r="BI600" s="141">
        <f t="shared" si="8"/>
        <v>0</v>
      </c>
      <c r="BJ600" s="16" t="s">
        <v>81</v>
      </c>
      <c r="BK600" s="141">
        <f t="shared" si="9"/>
        <v>0</v>
      </c>
      <c r="BL600" s="16" t="s">
        <v>151</v>
      </c>
      <c r="BM600" s="140" t="s">
        <v>883</v>
      </c>
    </row>
    <row r="601" spans="2:65" s="1" customFormat="1" ht="16.5" customHeight="1">
      <c r="B601" s="31"/>
      <c r="C601" s="128" t="s">
        <v>884</v>
      </c>
      <c r="D601" s="128" t="s">
        <v>147</v>
      </c>
      <c r="E601" s="129" t="s">
        <v>885</v>
      </c>
      <c r="F601" s="130" t="s">
        <v>886</v>
      </c>
      <c r="G601" s="131" t="s">
        <v>887</v>
      </c>
      <c r="H601" s="132">
        <v>1</v>
      </c>
      <c r="I601" s="133"/>
      <c r="J601" s="134">
        <f t="shared" si="0"/>
        <v>0</v>
      </c>
      <c r="K601" s="135"/>
      <c r="L601" s="31"/>
      <c r="M601" s="136" t="s">
        <v>1</v>
      </c>
      <c r="N601" s="137" t="s">
        <v>41</v>
      </c>
      <c r="P601" s="138">
        <f t="shared" si="1"/>
        <v>0</v>
      </c>
      <c r="Q601" s="138">
        <v>2.0000000000000002E-5</v>
      </c>
      <c r="R601" s="138">
        <f t="shared" si="2"/>
        <v>2.0000000000000002E-5</v>
      </c>
      <c r="S601" s="138">
        <v>0</v>
      </c>
      <c r="T601" s="139">
        <f t="shared" si="3"/>
        <v>0</v>
      </c>
      <c r="AR601" s="140" t="s">
        <v>151</v>
      </c>
      <c r="AT601" s="140" t="s">
        <v>147</v>
      </c>
      <c r="AU601" s="140" t="s">
        <v>85</v>
      </c>
      <c r="AY601" s="16" t="s">
        <v>145</v>
      </c>
      <c r="BE601" s="141">
        <f t="shared" si="4"/>
        <v>0</v>
      </c>
      <c r="BF601" s="141">
        <f t="shared" si="5"/>
        <v>0</v>
      </c>
      <c r="BG601" s="141">
        <f t="shared" si="6"/>
        <v>0</v>
      </c>
      <c r="BH601" s="141">
        <f t="shared" si="7"/>
        <v>0</v>
      </c>
      <c r="BI601" s="141">
        <f t="shared" si="8"/>
        <v>0</v>
      </c>
      <c r="BJ601" s="16" t="s">
        <v>81</v>
      </c>
      <c r="BK601" s="141">
        <f t="shared" si="9"/>
        <v>0</v>
      </c>
      <c r="BL601" s="16" t="s">
        <v>151</v>
      </c>
      <c r="BM601" s="140" t="s">
        <v>888</v>
      </c>
    </row>
    <row r="602" spans="2:65" s="1" customFormat="1" ht="16.5" customHeight="1">
      <c r="B602" s="31"/>
      <c r="C602" s="128" t="s">
        <v>889</v>
      </c>
      <c r="D602" s="128" t="s">
        <v>147</v>
      </c>
      <c r="E602" s="129" t="s">
        <v>890</v>
      </c>
      <c r="F602" s="130" t="s">
        <v>891</v>
      </c>
      <c r="G602" s="131" t="s">
        <v>887</v>
      </c>
      <c r="H602" s="132">
        <v>1</v>
      </c>
      <c r="I602" s="133"/>
      <c r="J602" s="134">
        <f t="shared" si="0"/>
        <v>0</v>
      </c>
      <c r="K602" s="135"/>
      <c r="L602" s="31"/>
      <c r="M602" s="136" t="s">
        <v>1</v>
      </c>
      <c r="N602" s="137" t="s">
        <v>41</v>
      </c>
      <c r="P602" s="138">
        <f t="shared" si="1"/>
        <v>0</v>
      </c>
      <c r="Q602" s="138">
        <v>2.0000000000000002E-5</v>
      </c>
      <c r="R602" s="138">
        <f t="shared" si="2"/>
        <v>2.0000000000000002E-5</v>
      </c>
      <c r="S602" s="138">
        <v>0</v>
      </c>
      <c r="T602" s="139">
        <f t="shared" si="3"/>
        <v>0</v>
      </c>
      <c r="AR602" s="140" t="s">
        <v>151</v>
      </c>
      <c r="AT602" s="140" t="s">
        <v>147</v>
      </c>
      <c r="AU602" s="140" t="s">
        <v>85</v>
      </c>
      <c r="AY602" s="16" t="s">
        <v>145</v>
      </c>
      <c r="BE602" s="141">
        <f t="shared" si="4"/>
        <v>0</v>
      </c>
      <c r="BF602" s="141">
        <f t="shared" si="5"/>
        <v>0</v>
      </c>
      <c r="BG602" s="141">
        <f t="shared" si="6"/>
        <v>0</v>
      </c>
      <c r="BH602" s="141">
        <f t="shared" si="7"/>
        <v>0</v>
      </c>
      <c r="BI602" s="141">
        <f t="shared" si="8"/>
        <v>0</v>
      </c>
      <c r="BJ602" s="16" t="s">
        <v>81</v>
      </c>
      <c r="BK602" s="141">
        <f t="shared" si="9"/>
        <v>0</v>
      </c>
      <c r="BL602" s="16" t="s">
        <v>151</v>
      </c>
      <c r="BM602" s="140" t="s">
        <v>892</v>
      </c>
    </row>
    <row r="603" spans="2:65" s="12" customFormat="1">
      <c r="B603" s="142"/>
      <c r="D603" s="143" t="s">
        <v>157</v>
      </c>
      <c r="E603" s="144" t="s">
        <v>1</v>
      </c>
      <c r="F603" s="145" t="s">
        <v>893</v>
      </c>
      <c r="H603" s="146">
        <v>1</v>
      </c>
      <c r="I603" s="147"/>
      <c r="L603" s="142"/>
      <c r="M603" s="148"/>
      <c r="T603" s="149"/>
      <c r="AT603" s="144" t="s">
        <v>157</v>
      </c>
      <c r="AU603" s="144" t="s">
        <v>85</v>
      </c>
      <c r="AV603" s="12" t="s">
        <v>85</v>
      </c>
      <c r="AW603" s="12" t="s">
        <v>32</v>
      </c>
      <c r="AX603" s="12" t="s">
        <v>81</v>
      </c>
      <c r="AY603" s="144" t="s">
        <v>145</v>
      </c>
    </row>
    <row r="604" spans="2:65" s="1" customFormat="1" ht="21.75" customHeight="1">
      <c r="B604" s="31"/>
      <c r="C604" s="128" t="s">
        <v>894</v>
      </c>
      <c r="D604" s="128" t="s">
        <v>147</v>
      </c>
      <c r="E604" s="129" t="s">
        <v>895</v>
      </c>
      <c r="F604" s="130" t="s">
        <v>896</v>
      </c>
      <c r="G604" s="131" t="s">
        <v>155</v>
      </c>
      <c r="H604" s="132">
        <v>23.454999999999998</v>
      </c>
      <c r="I604" s="133"/>
      <c r="J604" s="134">
        <f>ROUND(I604*H604,2)</f>
        <v>0</v>
      </c>
      <c r="K604" s="135"/>
      <c r="L604" s="31"/>
      <c r="M604" s="136" t="s">
        <v>1</v>
      </c>
      <c r="N604" s="137" t="s">
        <v>41</v>
      </c>
      <c r="P604" s="138">
        <f>O604*H604</f>
        <v>0</v>
      </c>
      <c r="Q604" s="138">
        <v>0</v>
      </c>
      <c r="R604" s="138">
        <f>Q604*H604</f>
        <v>0</v>
      </c>
      <c r="S604" s="138">
        <v>0.26100000000000001</v>
      </c>
      <c r="T604" s="139">
        <f>S604*H604</f>
        <v>6.1217549999999994</v>
      </c>
      <c r="AR604" s="140" t="s">
        <v>151</v>
      </c>
      <c r="AT604" s="140" t="s">
        <v>147</v>
      </c>
      <c r="AU604" s="140" t="s">
        <v>85</v>
      </c>
      <c r="AY604" s="16" t="s">
        <v>145</v>
      </c>
      <c r="BE604" s="141">
        <f>IF(N604="základní",J604,0)</f>
        <v>0</v>
      </c>
      <c r="BF604" s="141">
        <f>IF(N604="snížená",J604,0)</f>
        <v>0</v>
      </c>
      <c r="BG604" s="141">
        <f>IF(N604="zákl. přenesená",J604,0)</f>
        <v>0</v>
      </c>
      <c r="BH604" s="141">
        <f>IF(N604="sníž. přenesená",J604,0)</f>
        <v>0</v>
      </c>
      <c r="BI604" s="141">
        <f>IF(N604="nulová",J604,0)</f>
        <v>0</v>
      </c>
      <c r="BJ604" s="16" t="s">
        <v>81</v>
      </c>
      <c r="BK604" s="141">
        <f>ROUND(I604*H604,2)</f>
        <v>0</v>
      </c>
      <c r="BL604" s="16" t="s">
        <v>151</v>
      </c>
      <c r="BM604" s="140" t="s">
        <v>897</v>
      </c>
    </row>
    <row r="605" spans="2:65" s="14" customFormat="1">
      <c r="B605" s="157"/>
      <c r="D605" s="143" t="s">
        <v>157</v>
      </c>
      <c r="E605" s="158" t="s">
        <v>1</v>
      </c>
      <c r="F605" s="159" t="s">
        <v>898</v>
      </c>
      <c r="H605" s="158" t="s">
        <v>1</v>
      </c>
      <c r="I605" s="160"/>
      <c r="L605" s="157"/>
      <c r="M605" s="161"/>
      <c r="T605" s="162"/>
      <c r="AT605" s="158" t="s">
        <v>157</v>
      </c>
      <c r="AU605" s="158" t="s">
        <v>85</v>
      </c>
      <c r="AV605" s="14" t="s">
        <v>81</v>
      </c>
      <c r="AW605" s="14" t="s">
        <v>32</v>
      </c>
      <c r="AX605" s="14" t="s">
        <v>76</v>
      </c>
      <c r="AY605" s="158" t="s">
        <v>145</v>
      </c>
    </row>
    <row r="606" spans="2:65" s="12" customFormat="1">
      <c r="B606" s="142"/>
      <c r="D606" s="143" t="s">
        <v>157</v>
      </c>
      <c r="E606" s="144" t="s">
        <v>1</v>
      </c>
      <c r="F606" s="145" t="s">
        <v>899</v>
      </c>
      <c r="H606" s="146">
        <v>23.454999999999998</v>
      </c>
      <c r="I606" s="147"/>
      <c r="L606" s="142"/>
      <c r="M606" s="148"/>
      <c r="T606" s="149"/>
      <c r="AT606" s="144" t="s">
        <v>157</v>
      </c>
      <c r="AU606" s="144" t="s">
        <v>85</v>
      </c>
      <c r="AV606" s="12" t="s">
        <v>85</v>
      </c>
      <c r="AW606" s="12" t="s">
        <v>32</v>
      </c>
      <c r="AX606" s="12" t="s">
        <v>81</v>
      </c>
      <c r="AY606" s="144" t="s">
        <v>145</v>
      </c>
    </row>
    <row r="607" spans="2:65" s="1" customFormat="1" ht="24.15" customHeight="1">
      <c r="B607" s="31"/>
      <c r="C607" s="128" t="s">
        <v>900</v>
      </c>
      <c r="D607" s="128" t="s">
        <v>147</v>
      </c>
      <c r="E607" s="129" t="s">
        <v>901</v>
      </c>
      <c r="F607" s="130" t="s">
        <v>902</v>
      </c>
      <c r="G607" s="131" t="s">
        <v>164</v>
      </c>
      <c r="H607" s="132">
        <v>44.686</v>
      </c>
      <c r="I607" s="133"/>
      <c r="J607" s="134">
        <f>ROUND(I607*H607,2)</f>
        <v>0</v>
      </c>
      <c r="K607" s="135"/>
      <c r="L607" s="31"/>
      <c r="M607" s="136" t="s">
        <v>1</v>
      </c>
      <c r="N607" s="137" t="s">
        <v>41</v>
      </c>
      <c r="P607" s="138">
        <f>O607*H607</f>
        <v>0</v>
      </c>
      <c r="Q607" s="138">
        <v>0</v>
      </c>
      <c r="R607" s="138">
        <f>Q607*H607</f>
        <v>0</v>
      </c>
      <c r="S607" s="138">
        <v>1.8</v>
      </c>
      <c r="T607" s="139">
        <f>S607*H607</f>
        <v>80.434799999999996</v>
      </c>
      <c r="AR607" s="140" t="s">
        <v>151</v>
      </c>
      <c r="AT607" s="140" t="s">
        <v>147</v>
      </c>
      <c r="AU607" s="140" t="s">
        <v>85</v>
      </c>
      <c r="AY607" s="16" t="s">
        <v>145</v>
      </c>
      <c r="BE607" s="141">
        <f>IF(N607="základní",J607,0)</f>
        <v>0</v>
      </c>
      <c r="BF607" s="141">
        <f>IF(N607="snížená",J607,0)</f>
        <v>0</v>
      </c>
      <c r="BG607" s="141">
        <f>IF(N607="zákl. přenesená",J607,0)</f>
        <v>0</v>
      </c>
      <c r="BH607" s="141">
        <f>IF(N607="sníž. přenesená",J607,0)</f>
        <v>0</v>
      </c>
      <c r="BI607" s="141">
        <f>IF(N607="nulová",J607,0)</f>
        <v>0</v>
      </c>
      <c r="BJ607" s="16" t="s">
        <v>81</v>
      </c>
      <c r="BK607" s="141">
        <f>ROUND(I607*H607,2)</f>
        <v>0</v>
      </c>
      <c r="BL607" s="16" t="s">
        <v>151</v>
      </c>
      <c r="BM607" s="140" t="s">
        <v>903</v>
      </c>
    </row>
    <row r="608" spans="2:65" s="14" customFormat="1">
      <c r="B608" s="157"/>
      <c r="D608" s="143" t="s">
        <v>157</v>
      </c>
      <c r="E608" s="158" t="s">
        <v>1</v>
      </c>
      <c r="F608" s="159" t="s">
        <v>898</v>
      </c>
      <c r="H608" s="158" t="s">
        <v>1</v>
      </c>
      <c r="I608" s="160"/>
      <c r="L608" s="157"/>
      <c r="M608" s="161"/>
      <c r="T608" s="162"/>
      <c r="AT608" s="158" t="s">
        <v>157</v>
      </c>
      <c r="AU608" s="158" t="s">
        <v>85</v>
      </c>
      <c r="AV608" s="14" t="s">
        <v>81</v>
      </c>
      <c r="AW608" s="14" t="s">
        <v>32</v>
      </c>
      <c r="AX608" s="14" t="s">
        <v>76</v>
      </c>
      <c r="AY608" s="158" t="s">
        <v>145</v>
      </c>
    </row>
    <row r="609" spans="2:65" s="12" customFormat="1">
      <c r="B609" s="142"/>
      <c r="D609" s="143" t="s">
        <v>157</v>
      </c>
      <c r="E609" s="144" t="s">
        <v>1</v>
      </c>
      <c r="F609" s="145" t="s">
        <v>904</v>
      </c>
      <c r="H609" s="146">
        <v>7.7889999999999997</v>
      </c>
      <c r="I609" s="147"/>
      <c r="L609" s="142"/>
      <c r="M609" s="148"/>
      <c r="T609" s="149"/>
      <c r="AT609" s="144" t="s">
        <v>157</v>
      </c>
      <c r="AU609" s="144" t="s">
        <v>85</v>
      </c>
      <c r="AV609" s="12" t="s">
        <v>85</v>
      </c>
      <c r="AW609" s="12" t="s">
        <v>32</v>
      </c>
      <c r="AX609" s="12" t="s">
        <v>76</v>
      </c>
      <c r="AY609" s="144" t="s">
        <v>145</v>
      </c>
    </row>
    <row r="610" spans="2:65" s="12" customFormat="1">
      <c r="B610" s="142"/>
      <c r="D610" s="143" t="s">
        <v>157</v>
      </c>
      <c r="E610" s="144" t="s">
        <v>1</v>
      </c>
      <c r="F610" s="145" t="s">
        <v>905</v>
      </c>
      <c r="H610" s="146">
        <v>13.624000000000001</v>
      </c>
      <c r="I610" s="147"/>
      <c r="L610" s="142"/>
      <c r="M610" s="148"/>
      <c r="T610" s="149"/>
      <c r="AT610" s="144" t="s">
        <v>157</v>
      </c>
      <c r="AU610" s="144" t="s">
        <v>85</v>
      </c>
      <c r="AV610" s="12" t="s">
        <v>85</v>
      </c>
      <c r="AW610" s="12" t="s">
        <v>32</v>
      </c>
      <c r="AX610" s="12" t="s">
        <v>76</v>
      </c>
      <c r="AY610" s="144" t="s">
        <v>145</v>
      </c>
    </row>
    <row r="611" spans="2:65" s="12" customFormat="1">
      <c r="B611" s="142"/>
      <c r="D611" s="143" t="s">
        <v>157</v>
      </c>
      <c r="E611" s="144" t="s">
        <v>1</v>
      </c>
      <c r="F611" s="145" t="s">
        <v>906</v>
      </c>
      <c r="H611" s="146">
        <v>3.089</v>
      </c>
      <c r="I611" s="147"/>
      <c r="L611" s="142"/>
      <c r="M611" s="148"/>
      <c r="T611" s="149"/>
      <c r="AT611" s="144" t="s">
        <v>157</v>
      </c>
      <c r="AU611" s="144" t="s">
        <v>85</v>
      </c>
      <c r="AV611" s="12" t="s">
        <v>85</v>
      </c>
      <c r="AW611" s="12" t="s">
        <v>32</v>
      </c>
      <c r="AX611" s="12" t="s">
        <v>76</v>
      </c>
      <c r="AY611" s="144" t="s">
        <v>145</v>
      </c>
    </row>
    <row r="612" spans="2:65" s="12" customFormat="1">
      <c r="B612" s="142"/>
      <c r="D612" s="143" t="s">
        <v>157</v>
      </c>
      <c r="E612" s="144" t="s">
        <v>1</v>
      </c>
      <c r="F612" s="145" t="s">
        <v>907</v>
      </c>
      <c r="H612" s="146">
        <v>17.940000000000001</v>
      </c>
      <c r="I612" s="147"/>
      <c r="L612" s="142"/>
      <c r="M612" s="148"/>
      <c r="T612" s="149"/>
      <c r="AT612" s="144" t="s">
        <v>157</v>
      </c>
      <c r="AU612" s="144" t="s">
        <v>85</v>
      </c>
      <c r="AV612" s="12" t="s">
        <v>85</v>
      </c>
      <c r="AW612" s="12" t="s">
        <v>32</v>
      </c>
      <c r="AX612" s="12" t="s">
        <v>76</v>
      </c>
      <c r="AY612" s="144" t="s">
        <v>145</v>
      </c>
    </row>
    <row r="613" spans="2:65" s="12" customFormat="1" ht="20.399999999999999">
      <c r="B613" s="142"/>
      <c r="D613" s="143" t="s">
        <v>157</v>
      </c>
      <c r="E613" s="144" t="s">
        <v>1</v>
      </c>
      <c r="F613" s="145" t="s">
        <v>908</v>
      </c>
      <c r="H613" s="146">
        <v>2.2440000000000002</v>
      </c>
      <c r="I613" s="147"/>
      <c r="L613" s="142"/>
      <c r="M613" s="148"/>
      <c r="T613" s="149"/>
      <c r="AT613" s="144" t="s">
        <v>157</v>
      </c>
      <c r="AU613" s="144" t="s">
        <v>85</v>
      </c>
      <c r="AV613" s="12" t="s">
        <v>85</v>
      </c>
      <c r="AW613" s="12" t="s">
        <v>32</v>
      </c>
      <c r="AX613" s="12" t="s">
        <v>76</v>
      </c>
      <c r="AY613" s="144" t="s">
        <v>145</v>
      </c>
    </row>
    <row r="614" spans="2:65" s="13" customFormat="1">
      <c r="B614" s="150"/>
      <c r="D614" s="143" t="s">
        <v>157</v>
      </c>
      <c r="E614" s="151" t="s">
        <v>1</v>
      </c>
      <c r="F614" s="152" t="s">
        <v>160</v>
      </c>
      <c r="H614" s="153">
        <v>44.686</v>
      </c>
      <c r="I614" s="154"/>
      <c r="L614" s="150"/>
      <c r="M614" s="155"/>
      <c r="T614" s="156"/>
      <c r="AT614" s="151" t="s">
        <v>157</v>
      </c>
      <c r="AU614" s="151" t="s">
        <v>85</v>
      </c>
      <c r="AV614" s="13" t="s">
        <v>151</v>
      </c>
      <c r="AW614" s="13" t="s">
        <v>32</v>
      </c>
      <c r="AX614" s="13" t="s">
        <v>81</v>
      </c>
      <c r="AY614" s="151" t="s">
        <v>145</v>
      </c>
    </row>
    <row r="615" spans="2:65" s="1" customFormat="1" ht="24.15" customHeight="1">
      <c r="B615" s="31"/>
      <c r="C615" s="128" t="s">
        <v>909</v>
      </c>
      <c r="D615" s="128" t="s">
        <v>147</v>
      </c>
      <c r="E615" s="129" t="s">
        <v>910</v>
      </c>
      <c r="F615" s="130" t="s">
        <v>911</v>
      </c>
      <c r="G615" s="131" t="s">
        <v>224</v>
      </c>
      <c r="H615" s="132">
        <v>31.4</v>
      </c>
      <c r="I615" s="133"/>
      <c r="J615" s="134">
        <f>ROUND(I615*H615,2)</f>
        <v>0</v>
      </c>
      <c r="K615" s="135"/>
      <c r="L615" s="31"/>
      <c r="M615" s="136" t="s">
        <v>1</v>
      </c>
      <c r="N615" s="137" t="s">
        <v>41</v>
      </c>
      <c r="P615" s="138">
        <f>O615*H615</f>
        <v>0</v>
      </c>
      <c r="Q615" s="138">
        <v>0</v>
      </c>
      <c r="R615" s="138">
        <f>Q615*H615</f>
        <v>0</v>
      </c>
      <c r="S615" s="138">
        <v>7.0000000000000007E-2</v>
      </c>
      <c r="T615" s="139">
        <f>S615*H615</f>
        <v>2.198</v>
      </c>
      <c r="AR615" s="140" t="s">
        <v>151</v>
      </c>
      <c r="AT615" s="140" t="s">
        <v>147</v>
      </c>
      <c r="AU615" s="140" t="s">
        <v>85</v>
      </c>
      <c r="AY615" s="16" t="s">
        <v>145</v>
      </c>
      <c r="BE615" s="141">
        <f>IF(N615="základní",J615,0)</f>
        <v>0</v>
      </c>
      <c r="BF615" s="141">
        <f>IF(N615="snížená",J615,0)</f>
        <v>0</v>
      </c>
      <c r="BG615" s="141">
        <f>IF(N615="zákl. přenesená",J615,0)</f>
        <v>0</v>
      </c>
      <c r="BH615" s="141">
        <f>IF(N615="sníž. přenesená",J615,0)</f>
        <v>0</v>
      </c>
      <c r="BI615" s="141">
        <f>IF(N615="nulová",J615,0)</f>
        <v>0</v>
      </c>
      <c r="BJ615" s="16" t="s">
        <v>81</v>
      </c>
      <c r="BK615" s="141">
        <f>ROUND(I615*H615,2)</f>
        <v>0</v>
      </c>
      <c r="BL615" s="16" t="s">
        <v>151</v>
      </c>
      <c r="BM615" s="140" t="s">
        <v>912</v>
      </c>
    </row>
    <row r="616" spans="2:65" s="12" customFormat="1">
      <c r="B616" s="142"/>
      <c r="D616" s="143" t="s">
        <v>157</v>
      </c>
      <c r="E616" s="144" t="s">
        <v>1</v>
      </c>
      <c r="F616" s="145" t="s">
        <v>913</v>
      </c>
      <c r="H616" s="146">
        <v>31.4</v>
      </c>
      <c r="I616" s="147"/>
      <c r="L616" s="142"/>
      <c r="M616" s="148"/>
      <c r="T616" s="149"/>
      <c r="AT616" s="144" t="s">
        <v>157</v>
      </c>
      <c r="AU616" s="144" t="s">
        <v>85</v>
      </c>
      <c r="AV616" s="12" t="s">
        <v>85</v>
      </c>
      <c r="AW616" s="12" t="s">
        <v>32</v>
      </c>
      <c r="AX616" s="12" t="s">
        <v>81</v>
      </c>
      <c r="AY616" s="144" t="s">
        <v>145</v>
      </c>
    </row>
    <row r="617" spans="2:65" s="1" customFormat="1" ht="24.15" customHeight="1">
      <c r="B617" s="31"/>
      <c r="C617" s="128" t="s">
        <v>914</v>
      </c>
      <c r="D617" s="128" t="s">
        <v>147</v>
      </c>
      <c r="E617" s="129" t="s">
        <v>915</v>
      </c>
      <c r="F617" s="130" t="s">
        <v>916</v>
      </c>
      <c r="G617" s="131" t="s">
        <v>155</v>
      </c>
      <c r="H617" s="132">
        <v>16.2</v>
      </c>
      <c r="I617" s="133"/>
      <c r="J617" s="134">
        <f>ROUND(I617*H617,2)</f>
        <v>0</v>
      </c>
      <c r="K617" s="135"/>
      <c r="L617" s="31"/>
      <c r="M617" s="136" t="s">
        <v>1</v>
      </c>
      <c r="N617" s="137" t="s">
        <v>41</v>
      </c>
      <c r="P617" s="138">
        <f>O617*H617</f>
        <v>0</v>
      </c>
      <c r="Q617" s="138">
        <v>0</v>
      </c>
      <c r="R617" s="138">
        <f>Q617*H617</f>
        <v>0</v>
      </c>
      <c r="S617" s="138">
        <v>0.36</v>
      </c>
      <c r="T617" s="139">
        <f>S617*H617</f>
        <v>5.8319999999999999</v>
      </c>
      <c r="AR617" s="140" t="s">
        <v>151</v>
      </c>
      <c r="AT617" s="140" t="s">
        <v>147</v>
      </c>
      <c r="AU617" s="140" t="s">
        <v>85</v>
      </c>
      <c r="AY617" s="16" t="s">
        <v>145</v>
      </c>
      <c r="BE617" s="141">
        <f>IF(N617="základní",J617,0)</f>
        <v>0</v>
      </c>
      <c r="BF617" s="141">
        <f>IF(N617="snížená",J617,0)</f>
        <v>0</v>
      </c>
      <c r="BG617" s="141">
        <f>IF(N617="zákl. přenesená",J617,0)</f>
        <v>0</v>
      </c>
      <c r="BH617" s="141">
        <f>IF(N617="sníž. přenesená",J617,0)</f>
        <v>0</v>
      </c>
      <c r="BI617" s="141">
        <f>IF(N617="nulová",J617,0)</f>
        <v>0</v>
      </c>
      <c r="BJ617" s="16" t="s">
        <v>81</v>
      </c>
      <c r="BK617" s="141">
        <f>ROUND(I617*H617,2)</f>
        <v>0</v>
      </c>
      <c r="BL617" s="16" t="s">
        <v>151</v>
      </c>
      <c r="BM617" s="140" t="s">
        <v>917</v>
      </c>
    </row>
    <row r="618" spans="2:65" s="12" customFormat="1">
      <c r="B618" s="142"/>
      <c r="D618" s="143" t="s">
        <v>157</v>
      </c>
      <c r="E618" s="144" t="s">
        <v>1</v>
      </c>
      <c r="F618" s="145" t="s">
        <v>918</v>
      </c>
      <c r="H618" s="146">
        <v>16.2</v>
      </c>
      <c r="I618" s="147"/>
      <c r="L618" s="142"/>
      <c r="M618" s="148"/>
      <c r="T618" s="149"/>
      <c r="AT618" s="144" t="s">
        <v>157</v>
      </c>
      <c r="AU618" s="144" t="s">
        <v>85</v>
      </c>
      <c r="AV618" s="12" t="s">
        <v>85</v>
      </c>
      <c r="AW618" s="12" t="s">
        <v>32</v>
      </c>
      <c r="AX618" s="12" t="s">
        <v>81</v>
      </c>
      <c r="AY618" s="144" t="s">
        <v>145</v>
      </c>
    </row>
    <row r="619" spans="2:65" s="1" customFormat="1" ht="21.75" customHeight="1">
      <c r="B619" s="31"/>
      <c r="C619" s="128" t="s">
        <v>919</v>
      </c>
      <c r="D619" s="128" t="s">
        <v>147</v>
      </c>
      <c r="E619" s="129" t="s">
        <v>920</v>
      </c>
      <c r="F619" s="130" t="s">
        <v>921</v>
      </c>
      <c r="G619" s="131" t="s">
        <v>155</v>
      </c>
      <c r="H619" s="132">
        <v>392.6</v>
      </c>
      <c r="I619" s="133"/>
      <c r="J619" s="134">
        <f>ROUND(I619*H619,2)</f>
        <v>0</v>
      </c>
      <c r="K619" s="135"/>
      <c r="L619" s="31"/>
      <c r="M619" s="136" t="s">
        <v>1</v>
      </c>
      <c r="N619" s="137" t="s">
        <v>41</v>
      </c>
      <c r="P619" s="138">
        <f>O619*H619</f>
        <v>0</v>
      </c>
      <c r="Q619" s="138">
        <v>0</v>
      </c>
      <c r="R619" s="138">
        <f>Q619*H619</f>
        <v>0</v>
      </c>
      <c r="S619" s="138">
        <v>0</v>
      </c>
      <c r="T619" s="139">
        <f>S619*H619</f>
        <v>0</v>
      </c>
      <c r="AR619" s="140" t="s">
        <v>151</v>
      </c>
      <c r="AT619" s="140" t="s">
        <v>147</v>
      </c>
      <c r="AU619" s="140" t="s">
        <v>85</v>
      </c>
      <c r="AY619" s="16" t="s">
        <v>145</v>
      </c>
      <c r="BE619" s="141">
        <f>IF(N619="základní",J619,0)</f>
        <v>0</v>
      </c>
      <c r="BF619" s="141">
        <f>IF(N619="snížená",J619,0)</f>
        <v>0</v>
      </c>
      <c r="BG619" s="141">
        <f>IF(N619="zákl. přenesená",J619,0)</f>
        <v>0</v>
      </c>
      <c r="BH619" s="141">
        <f>IF(N619="sníž. přenesená",J619,0)</f>
        <v>0</v>
      </c>
      <c r="BI619" s="141">
        <f>IF(N619="nulová",J619,0)</f>
        <v>0</v>
      </c>
      <c r="BJ619" s="16" t="s">
        <v>81</v>
      </c>
      <c r="BK619" s="141">
        <f>ROUND(I619*H619,2)</f>
        <v>0</v>
      </c>
      <c r="BL619" s="16" t="s">
        <v>151</v>
      </c>
      <c r="BM619" s="140" t="s">
        <v>922</v>
      </c>
    </row>
    <row r="620" spans="2:65" s="14" customFormat="1">
      <c r="B620" s="157"/>
      <c r="D620" s="143" t="s">
        <v>157</v>
      </c>
      <c r="E620" s="158" t="s">
        <v>1</v>
      </c>
      <c r="F620" s="159" t="s">
        <v>923</v>
      </c>
      <c r="H620" s="158" t="s">
        <v>1</v>
      </c>
      <c r="I620" s="160"/>
      <c r="L620" s="157"/>
      <c r="M620" s="161"/>
      <c r="T620" s="162"/>
      <c r="AT620" s="158" t="s">
        <v>157</v>
      </c>
      <c r="AU620" s="158" t="s">
        <v>85</v>
      </c>
      <c r="AV620" s="14" t="s">
        <v>81</v>
      </c>
      <c r="AW620" s="14" t="s">
        <v>32</v>
      </c>
      <c r="AX620" s="14" t="s">
        <v>76</v>
      </c>
      <c r="AY620" s="158" t="s">
        <v>145</v>
      </c>
    </row>
    <row r="621" spans="2:65" s="12" customFormat="1">
      <c r="B621" s="142"/>
      <c r="D621" s="143" t="s">
        <v>157</v>
      </c>
      <c r="E621" s="144" t="s">
        <v>1</v>
      </c>
      <c r="F621" s="145" t="s">
        <v>924</v>
      </c>
      <c r="H621" s="146">
        <v>43</v>
      </c>
      <c r="I621" s="147"/>
      <c r="L621" s="142"/>
      <c r="M621" s="148"/>
      <c r="T621" s="149"/>
      <c r="AT621" s="144" t="s">
        <v>157</v>
      </c>
      <c r="AU621" s="144" t="s">
        <v>85</v>
      </c>
      <c r="AV621" s="12" t="s">
        <v>85</v>
      </c>
      <c r="AW621" s="12" t="s">
        <v>32</v>
      </c>
      <c r="AX621" s="12" t="s">
        <v>76</v>
      </c>
      <c r="AY621" s="144" t="s">
        <v>145</v>
      </c>
    </row>
    <row r="622" spans="2:65" s="12" customFormat="1">
      <c r="B622" s="142"/>
      <c r="D622" s="143" t="s">
        <v>157</v>
      </c>
      <c r="E622" s="144" t="s">
        <v>1</v>
      </c>
      <c r="F622" s="145" t="s">
        <v>925</v>
      </c>
      <c r="H622" s="146">
        <v>1</v>
      </c>
      <c r="I622" s="147"/>
      <c r="L622" s="142"/>
      <c r="M622" s="148"/>
      <c r="T622" s="149"/>
      <c r="AT622" s="144" t="s">
        <v>157</v>
      </c>
      <c r="AU622" s="144" t="s">
        <v>85</v>
      </c>
      <c r="AV622" s="12" t="s">
        <v>85</v>
      </c>
      <c r="AW622" s="12" t="s">
        <v>32</v>
      </c>
      <c r="AX622" s="12" t="s">
        <v>76</v>
      </c>
      <c r="AY622" s="144" t="s">
        <v>145</v>
      </c>
    </row>
    <row r="623" spans="2:65" s="12" customFormat="1">
      <c r="B623" s="142"/>
      <c r="D623" s="143" t="s">
        <v>157</v>
      </c>
      <c r="E623" s="144" t="s">
        <v>1</v>
      </c>
      <c r="F623" s="145" t="s">
        <v>926</v>
      </c>
      <c r="H623" s="146">
        <v>38.200000000000003</v>
      </c>
      <c r="I623" s="147"/>
      <c r="L623" s="142"/>
      <c r="M623" s="148"/>
      <c r="T623" s="149"/>
      <c r="AT623" s="144" t="s">
        <v>157</v>
      </c>
      <c r="AU623" s="144" t="s">
        <v>85</v>
      </c>
      <c r="AV623" s="12" t="s">
        <v>85</v>
      </c>
      <c r="AW623" s="12" t="s">
        <v>32</v>
      </c>
      <c r="AX623" s="12" t="s">
        <v>76</v>
      </c>
      <c r="AY623" s="144" t="s">
        <v>145</v>
      </c>
    </row>
    <row r="624" spans="2:65" s="12" customFormat="1">
      <c r="B624" s="142"/>
      <c r="D624" s="143" t="s">
        <v>157</v>
      </c>
      <c r="E624" s="144" t="s">
        <v>1</v>
      </c>
      <c r="F624" s="145" t="s">
        <v>927</v>
      </c>
      <c r="H624" s="146">
        <v>310.39999999999998</v>
      </c>
      <c r="I624" s="147"/>
      <c r="L624" s="142"/>
      <c r="M624" s="148"/>
      <c r="T624" s="149"/>
      <c r="AT624" s="144" t="s">
        <v>157</v>
      </c>
      <c r="AU624" s="144" t="s">
        <v>85</v>
      </c>
      <c r="AV624" s="12" t="s">
        <v>85</v>
      </c>
      <c r="AW624" s="12" t="s">
        <v>32</v>
      </c>
      <c r="AX624" s="12" t="s">
        <v>76</v>
      </c>
      <c r="AY624" s="144" t="s">
        <v>145</v>
      </c>
    </row>
    <row r="625" spans="2:65" s="13" customFormat="1">
      <c r="B625" s="150"/>
      <c r="D625" s="143" t="s">
        <v>157</v>
      </c>
      <c r="E625" s="151" t="s">
        <v>1</v>
      </c>
      <c r="F625" s="152" t="s">
        <v>160</v>
      </c>
      <c r="H625" s="153">
        <v>392.6</v>
      </c>
      <c r="I625" s="154"/>
      <c r="L625" s="150"/>
      <c r="M625" s="155"/>
      <c r="T625" s="156"/>
      <c r="AT625" s="151" t="s">
        <v>157</v>
      </c>
      <c r="AU625" s="151" t="s">
        <v>85</v>
      </c>
      <c r="AV625" s="13" t="s">
        <v>151</v>
      </c>
      <c r="AW625" s="13" t="s">
        <v>32</v>
      </c>
      <c r="AX625" s="13" t="s">
        <v>81</v>
      </c>
      <c r="AY625" s="151" t="s">
        <v>145</v>
      </c>
    </row>
    <row r="626" spans="2:65" s="1" customFormat="1" ht="16.5" customHeight="1">
      <c r="B626" s="31"/>
      <c r="C626" s="128" t="s">
        <v>928</v>
      </c>
      <c r="D626" s="128" t="s">
        <v>147</v>
      </c>
      <c r="E626" s="129" t="s">
        <v>929</v>
      </c>
      <c r="F626" s="130" t="s">
        <v>930</v>
      </c>
      <c r="G626" s="131" t="s">
        <v>155</v>
      </c>
      <c r="H626" s="132">
        <v>43</v>
      </c>
      <c r="I626" s="133"/>
      <c r="J626" s="134">
        <f>ROUND(I626*H626,2)</f>
        <v>0</v>
      </c>
      <c r="K626" s="135"/>
      <c r="L626" s="31"/>
      <c r="M626" s="136" t="s">
        <v>1</v>
      </c>
      <c r="N626" s="137" t="s">
        <v>41</v>
      </c>
      <c r="P626" s="138">
        <f>O626*H626</f>
        <v>0</v>
      </c>
      <c r="Q626" s="138">
        <v>0</v>
      </c>
      <c r="R626" s="138">
        <f>Q626*H626</f>
        <v>0</v>
      </c>
      <c r="S626" s="138">
        <v>0.09</v>
      </c>
      <c r="T626" s="139">
        <f>S626*H626</f>
        <v>3.8699999999999997</v>
      </c>
      <c r="AR626" s="140" t="s">
        <v>151</v>
      </c>
      <c r="AT626" s="140" t="s">
        <v>147</v>
      </c>
      <c r="AU626" s="140" t="s">
        <v>85</v>
      </c>
      <c r="AY626" s="16" t="s">
        <v>145</v>
      </c>
      <c r="BE626" s="141">
        <f>IF(N626="základní",J626,0)</f>
        <v>0</v>
      </c>
      <c r="BF626" s="141">
        <f>IF(N626="snížená",J626,0)</f>
        <v>0</v>
      </c>
      <c r="BG626" s="141">
        <f>IF(N626="zákl. přenesená",J626,0)</f>
        <v>0</v>
      </c>
      <c r="BH626" s="141">
        <f>IF(N626="sníž. přenesená",J626,0)</f>
        <v>0</v>
      </c>
      <c r="BI626" s="141">
        <f>IF(N626="nulová",J626,0)</f>
        <v>0</v>
      </c>
      <c r="BJ626" s="16" t="s">
        <v>81</v>
      </c>
      <c r="BK626" s="141">
        <f>ROUND(I626*H626,2)</f>
        <v>0</v>
      </c>
      <c r="BL626" s="16" t="s">
        <v>151</v>
      </c>
      <c r="BM626" s="140" t="s">
        <v>931</v>
      </c>
    </row>
    <row r="627" spans="2:65" s="12" customFormat="1">
      <c r="B627" s="142"/>
      <c r="D627" s="143" t="s">
        <v>157</v>
      </c>
      <c r="E627" s="144" t="s">
        <v>1</v>
      </c>
      <c r="F627" s="145" t="s">
        <v>924</v>
      </c>
      <c r="H627" s="146">
        <v>43</v>
      </c>
      <c r="I627" s="147"/>
      <c r="L627" s="142"/>
      <c r="M627" s="148"/>
      <c r="T627" s="149"/>
      <c r="AT627" s="144" t="s">
        <v>157</v>
      </c>
      <c r="AU627" s="144" t="s">
        <v>85</v>
      </c>
      <c r="AV627" s="12" t="s">
        <v>85</v>
      </c>
      <c r="AW627" s="12" t="s">
        <v>32</v>
      </c>
      <c r="AX627" s="12" t="s">
        <v>81</v>
      </c>
      <c r="AY627" s="144" t="s">
        <v>145</v>
      </c>
    </row>
    <row r="628" spans="2:65" s="1" customFormat="1" ht="24.15" customHeight="1">
      <c r="B628" s="31"/>
      <c r="C628" s="128" t="s">
        <v>932</v>
      </c>
      <c r="D628" s="128" t="s">
        <v>147</v>
      </c>
      <c r="E628" s="129" t="s">
        <v>933</v>
      </c>
      <c r="F628" s="130" t="s">
        <v>934</v>
      </c>
      <c r="G628" s="131" t="s">
        <v>224</v>
      </c>
      <c r="H628" s="132">
        <v>11.45</v>
      </c>
      <c r="I628" s="133"/>
      <c r="J628" s="134">
        <f>ROUND(I628*H628,2)</f>
        <v>0</v>
      </c>
      <c r="K628" s="135"/>
      <c r="L628" s="31"/>
      <c r="M628" s="136" t="s">
        <v>1</v>
      </c>
      <c r="N628" s="137" t="s">
        <v>41</v>
      </c>
      <c r="P628" s="138">
        <f>O628*H628</f>
        <v>0</v>
      </c>
      <c r="Q628" s="138">
        <v>0</v>
      </c>
      <c r="R628" s="138">
        <f>Q628*H628</f>
        <v>0</v>
      </c>
      <c r="S628" s="138">
        <v>0.11</v>
      </c>
      <c r="T628" s="139">
        <f>S628*H628</f>
        <v>1.2594999999999998</v>
      </c>
      <c r="AR628" s="140" t="s">
        <v>151</v>
      </c>
      <c r="AT628" s="140" t="s">
        <v>147</v>
      </c>
      <c r="AU628" s="140" t="s">
        <v>85</v>
      </c>
      <c r="AY628" s="16" t="s">
        <v>145</v>
      </c>
      <c r="BE628" s="141">
        <f>IF(N628="základní",J628,0)</f>
        <v>0</v>
      </c>
      <c r="BF628" s="141">
        <f>IF(N628="snížená",J628,0)</f>
        <v>0</v>
      </c>
      <c r="BG628" s="141">
        <f>IF(N628="zákl. přenesená",J628,0)</f>
        <v>0</v>
      </c>
      <c r="BH628" s="141">
        <f>IF(N628="sníž. přenesená",J628,0)</f>
        <v>0</v>
      </c>
      <c r="BI628" s="141">
        <f>IF(N628="nulová",J628,0)</f>
        <v>0</v>
      </c>
      <c r="BJ628" s="16" t="s">
        <v>81</v>
      </c>
      <c r="BK628" s="141">
        <f>ROUND(I628*H628,2)</f>
        <v>0</v>
      </c>
      <c r="BL628" s="16" t="s">
        <v>151</v>
      </c>
      <c r="BM628" s="140" t="s">
        <v>935</v>
      </c>
    </row>
    <row r="629" spans="2:65" s="12" customFormat="1">
      <c r="B629" s="142"/>
      <c r="D629" s="143" t="s">
        <v>157</v>
      </c>
      <c r="E629" s="144" t="s">
        <v>1</v>
      </c>
      <c r="F629" s="145" t="s">
        <v>936</v>
      </c>
      <c r="H629" s="146">
        <v>11.45</v>
      </c>
      <c r="I629" s="147"/>
      <c r="L629" s="142"/>
      <c r="M629" s="148"/>
      <c r="T629" s="149"/>
      <c r="AT629" s="144" t="s">
        <v>157</v>
      </c>
      <c r="AU629" s="144" t="s">
        <v>85</v>
      </c>
      <c r="AV629" s="12" t="s">
        <v>85</v>
      </c>
      <c r="AW629" s="12" t="s">
        <v>32</v>
      </c>
      <c r="AX629" s="12" t="s">
        <v>81</v>
      </c>
      <c r="AY629" s="144" t="s">
        <v>145</v>
      </c>
    </row>
    <row r="630" spans="2:65" s="1" customFormat="1" ht="24.15" customHeight="1">
      <c r="B630" s="31"/>
      <c r="C630" s="128" t="s">
        <v>937</v>
      </c>
      <c r="D630" s="128" t="s">
        <v>147</v>
      </c>
      <c r="E630" s="129" t="s">
        <v>938</v>
      </c>
      <c r="F630" s="130" t="s">
        <v>939</v>
      </c>
      <c r="G630" s="131" t="s">
        <v>155</v>
      </c>
      <c r="H630" s="132">
        <v>9.8759999999999994</v>
      </c>
      <c r="I630" s="133"/>
      <c r="J630" s="134">
        <f>ROUND(I630*H630,2)</f>
        <v>0</v>
      </c>
      <c r="K630" s="135"/>
      <c r="L630" s="31"/>
      <c r="M630" s="136" t="s">
        <v>1</v>
      </c>
      <c r="N630" s="137" t="s">
        <v>41</v>
      </c>
      <c r="P630" s="138">
        <f>O630*H630</f>
        <v>0</v>
      </c>
      <c r="Q630" s="138">
        <v>0</v>
      </c>
      <c r="R630" s="138">
        <f>Q630*H630</f>
        <v>0</v>
      </c>
      <c r="S630" s="138">
        <v>5.5E-2</v>
      </c>
      <c r="T630" s="139">
        <f>S630*H630</f>
        <v>0.54318</v>
      </c>
      <c r="AR630" s="140" t="s">
        <v>151</v>
      </c>
      <c r="AT630" s="140" t="s">
        <v>147</v>
      </c>
      <c r="AU630" s="140" t="s">
        <v>85</v>
      </c>
      <c r="AY630" s="16" t="s">
        <v>145</v>
      </c>
      <c r="BE630" s="141">
        <f>IF(N630="základní",J630,0)</f>
        <v>0</v>
      </c>
      <c r="BF630" s="141">
        <f>IF(N630="snížená",J630,0)</f>
        <v>0</v>
      </c>
      <c r="BG630" s="141">
        <f>IF(N630="zákl. přenesená",J630,0)</f>
        <v>0</v>
      </c>
      <c r="BH630" s="141">
        <f>IF(N630="sníž. přenesená",J630,0)</f>
        <v>0</v>
      </c>
      <c r="BI630" s="141">
        <f>IF(N630="nulová",J630,0)</f>
        <v>0</v>
      </c>
      <c r="BJ630" s="16" t="s">
        <v>81</v>
      </c>
      <c r="BK630" s="141">
        <f>ROUND(I630*H630,2)</f>
        <v>0</v>
      </c>
      <c r="BL630" s="16" t="s">
        <v>151</v>
      </c>
      <c r="BM630" s="140" t="s">
        <v>940</v>
      </c>
    </row>
    <row r="631" spans="2:65" s="12" customFormat="1">
      <c r="B631" s="142"/>
      <c r="D631" s="143" t="s">
        <v>157</v>
      </c>
      <c r="E631" s="144" t="s">
        <v>1</v>
      </c>
      <c r="F631" s="145" t="s">
        <v>941</v>
      </c>
      <c r="H631" s="146">
        <v>2.4300000000000002</v>
      </c>
      <c r="I631" s="147"/>
      <c r="L631" s="142"/>
      <c r="M631" s="148"/>
      <c r="T631" s="149"/>
      <c r="AT631" s="144" t="s">
        <v>157</v>
      </c>
      <c r="AU631" s="144" t="s">
        <v>85</v>
      </c>
      <c r="AV631" s="12" t="s">
        <v>85</v>
      </c>
      <c r="AW631" s="12" t="s">
        <v>32</v>
      </c>
      <c r="AX631" s="12" t="s">
        <v>76</v>
      </c>
      <c r="AY631" s="144" t="s">
        <v>145</v>
      </c>
    </row>
    <row r="632" spans="2:65" s="12" customFormat="1">
      <c r="B632" s="142"/>
      <c r="D632" s="143" t="s">
        <v>157</v>
      </c>
      <c r="E632" s="144" t="s">
        <v>1</v>
      </c>
      <c r="F632" s="145" t="s">
        <v>942</v>
      </c>
      <c r="H632" s="146">
        <v>1.02</v>
      </c>
      <c r="I632" s="147"/>
      <c r="L632" s="142"/>
      <c r="M632" s="148"/>
      <c r="T632" s="149"/>
      <c r="AT632" s="144" t="s">
        <v>157</v>
      </c>
      <c r="AU632" s="144" t="s">
        <v>85</v>
      </c>
      <c r="AV632" s="12" t="s">
        <v>85</v>
      </c>
      <c r="AW632" s="12" t="s">
        <v>32</v>
      </c>
      <c r="AX632" s="12" t="s">
        <v>76</v>
      </c>
      <c r="AY632" s="144" t="s">
        <v>145</v>
      </c>
    </row>
    <row r="633" spans="2:65" s="12" customFormat="1">
      <c r="B633" s="142"/>
      <c r="D633" s="143" t="s">
        <v>157</v>
      </c>
      <c r="E633" s="144" t="s">
        <v>1</v>
      </c>
      <c r="F633" s="145" t="s">
        <v>943</v>
      </c>
      <c r="H633" s="146">
        <v>2.6179999999999999</v>
      </c>
      <c r="I633" s="147"/>
      <c r="L633" s="142"/>
      <c r="M633" s="148"/>
      <c r="T633" s="149"/>
      <c r="AT633" s="144" t="s">
        <v>157</v>
      </c>
      <c r="AU633" s="144" t="s">
        <v>85</v>
      </c>
      <c r="AV633" s="12" t="s">
        <v>85</v>
      </c>
      <c r="AW633" s="12" t="s">
        <v>32</v>
      </c>
      <c r="AX633" s="12" t="s">
        <v>76</v>
      </c>
      <c r="AY633" s="144" t="s">
        <v>145</v>
      </c>
    </row>
    <row r="634" spans="2:65" s="12" customFormat="1">
      <c r="B634" s="142"/>
      <c r="D634" s="143" t="s">
        <v>157</v>
      </c>
      <c r="E634" s="144" t="s">
        <v>1</v>
      </c>
      <c r="F634" s="145" t="s">
        <v>944</v>
      </c>
      <c r="H634" s="146">
        <v>2.968</v>
      </c>
      <c r="I634" s="147"/>
      <c r="L634" s="142"/>
      <c r="M634" s="148"/>
      <c r="T634" s="149"/>
      <c r="AT634" s="144" t="s">
        <v>157</v>
      </c>
      <c r="AU634" s="144" t="s">
        <v>85</v>
      </c>
      <c r="AV634" s="12" t="s">
        <v>85</v>
      </c>
      <c r="AW634" s="12" t="s">
        <v>32</v>
      </c>
      <c r="AX634" s="12" t="s">
        <v>76</v>
      </c>
      <c r="AY634" s="144" t="s">
        <v>145</v>
      </c>
    </row>
    <row r="635" spans="2:65" s="12" customFormat="1">
      <c r="B635" s="142"/>
      <c r="D635" s="143" t="s">
        <v>157</v>
      </c>
      <c r="E635" s="144" t="s">
        <v>1</v>
      </c>
      <c r="F635" s="145" t="s">
        <v>945</v>
      </c>
      <c r="H635" s="146">
        <v>0.84</v>
      </c>
      <c r="I635" s="147"/>
      <c r="L635" s="142"/>
      <c r="M635" s="148"/>
      <c r="T635" s="149"/>
      <c r="AT635" s="144" t="s">
        <v>157</v>
      </c>
      <c r="AU635" s="144" t="s">
        <v>85</v>
      </c>
      <c r="AV635" s="12" t="s">
        <v>85</v>
      </c>
      <c r="AW635" s="12" t="s">
        <v>32</v>
      </c>
      <c r="AX635" s="12" t="s">
        <v>76</v>
      </c>
      <c r="AY635" s="144" t="s">
        <v>145</v>
      </c>
    </row>
    <row r="636" spans="2:65" s="13" customFormat="1">
      <c r="B636" s="150"/>
      <c r="D636" s="143" t="s">
        <v>157</v>
      </c>
      <c r="E636" s="151" t="s">
        <v>1</v>
      </c>
      <c r="F636" s="152" t="s">
        <v>160</v>
      </c>
      <c r="H636" s="153">
        <v>9.8759999999999994</v>
      </c>
      <c r="I636" s="154"/>
      <c r="L636" s="150"/>
      <c r="M636" s="155"/>
      <c r="T636" s="156"/>
      <c r="AT636" s="151" t="s">
        <v>157</v>
      </c>
      <c r="AU636" s="151" t="s">
        <v>85</v>
      </c>
      <c r="AV636" s="13" t="s">
        <v>151</v>
      </c>
      <c r="AW636" s="13" t="s">
        <v>32</v>
      </c>
      <c r="AX636" s="13" t="s">
        <v>81</v>
      </c>
      <c r="AY636" s="151" t="s">
        <v>145</v>
      </c>
    </row>
    <row r="637" spans="2:65" s="1" customFormat="1" ht="24.15" customHeight="1">
      <c r="B637" s="31"/>
      <c r="C637" s="128" t="s">
        <v>946</v>
      </c>
      <c r="D637" s="128" t="s">
        <v>147</v>
      </c>
      <c r="E637" s="129" t="s">
        <v>947</v>
      </c>
      <c r="F637" s="130" t="s">
        <v>948</v>
      </c>
      <c r="G637" s="131" t="s">
        <v>155</v>
      </c>
      <c r="H637" s="132">
        <v>0.4</v>
      </c>
      <c r="I637" s="133"/>
      <c r="J637" s="134">
        <f>ROUND(I637*H637,2)</f>
        <v>0</v>
      </c>
      <c r="K637" s="135"/>
      <c r="L637" s="31"/>
      <c r="M637" s="136" t="s">
        <v>1</v>
      </c>
      <c r="N637" s="137" t="s">
        <v>41</v>
      </c>
      <c r="P637" s="138">
        <f>O637*H637</f>
        <v>0</v>
      </c>
      <c r="Q637" s="138">
        <v>0</v>
      </c>
      <c r="R637" s="138">
        <f>Q637*H637</f>
        <v>0</v>
      </c>
      <c r="S637" s="138">
        <v>0.54500000000000004</v>
      </c>
      <c r="T637" s="139">
        <f>S637*H637</f>
        <v>0.21800000000000003</v>
      </c>
      <c r="AR637" s="140" t="s">
        <v>151</v>
      </c>
      <c r="AT637" s="140" t="s">
        <v>147</v>
      </c>
      <c r="AU637" s="140" t="s">
        <v>85</v>
      </c>
      <c r="AY637" s="16" t="s">
        <v>145</v>
      </c>
      <c r="BE637" s="141">
        <f>IF(N637="základní",J637,0)</f>
        <v>0</v>
      </c>
      <c r="BF637" s="141">
        <f>IF(N637="snížená",J637,0)</f>
        <v>0</v>
      </c>
      <c r="BG637" s="141">
        <f>IF(N637="zákl. přenesená",J637,0)</f>
        <v>0</v>
      </c>
      <c r="BH637" s="141">
        <f>IF(N637="sníž. přenesená",J637,0)</f>
        <v>0</v>
      </c>
      <c r="BI637" s="141">
        <f>IF(N637="nulová",J637,0)</f>
        <v>0</v>
      </c>
      <c r="BJ637" s="16" t="s">
        <v>81</v>
      </c>
      <c r="BK637" s="141">
        <f>ROUND(I637*H637,2)</f>
        <v>0</v>
      </c>
      <c r="BL637" s="16" t="s">
        <v>151</v>
      </c>
      <c r="BM637" s="140" t="s">
        <v>949</v>
      </c>
    </row>
    <row r="638" spans="2:65" s="12" customFormat="1">
      <c r="B638" s="142"/>
      <c r="D638" s="143" t="s">
        <v>157</v>
      </c>
      <c r="E638" s="144" t="s">
        <v>1</v>
      </c>
      <c r="F638" s="145" t="s">
        <v>950</v>
      </c>
      <c r="H638" s="146">
        <v>0.4</v>
      </c>
      <c r="I638" s="147"/>
      <c r="L638" s="142"/>
      <c r="M638" s="148"/>
      <c r="T638" s="149"/>
      <c r="AT638" s="144" t="s">
        <v>157</v>
      </c>
      <c r="AU638" s="144" t="s">
        <v>85</v>
      </c>
      <c r="AV638" s="12" t="s">
        <v>85</v>
      </c>
      <c r="AW638" s="12" t="s">
        <v>32</v>
      </c>
      <c r="AX638" s="12" t="s">
        <v>81</v>
      </c>
      <c r="AY638" s="144" t="s">
        <v>145</v>
      </c>
    </row>
    <row r="639" spans="2:65" s="1" customFormat="1" ht="24.15" customHeight="1">
      <c r="B639" s="31"/>
      <c r="C639" s="128" t="s">
        <v>951</v>
      </c>
      <c r="D639" s="128" t="s">
        <v>147</v>
      </c>
      <c r="E639" s="129" t="s">
        <v>952</v>
      </c>
      <c r="F639" s="130" t="s">
        <v>953</v>
      </c>
      <c r="G639" s="131" t="s">
        <v>155</v>
      </c>
      <c r="H639" s="132">
        <v>11.56</v>
      </c>
      <c r="I639" s="133"/>
      <c r="J639" s="134">
        <f>ROUND(I639*H639,2)</f>
        <v>0</v>
      </c>
      <c r="K639" s="135"/>
      <c r="L639" s="31"/>
      <c r="M639" s="136" t="s">
        <v>1</v>
      </c>
      <c r="N639" s="137" t="s">
        <v>41</v>
      </c>
      <c r="P639" s="138">
        <f>O639*H639</f>
        <v>0</v>
      </c>
      <c r="Q639" s="138">
        <v>0</v>
      </c>
      <c r="R639" s="138">
        <f>Q639*H639</f>
        <v>0</v>
      </c>
      <c r="S639" s="138">
        <v>4.8000000000000001E-2</v>
      </c>
      <c r="T639" s="139">
        <f>S639*H639</f>
        <v>0.55488000000000004</v>
      </c>
      <c r="AR639" s="140" t="s">
        <v>151</v>
      </c>
      <c r="AT639" s="140" t="s">
        <v>147</v>
      </c>
      <c r="AU639" s="140" t="s">
        <v>85</v>
      </c>
      <c r="AY639" s="16" t="s">
        <v>145</v>
      </c>
      <c r="BE639" s="141">
        <f>IF(N639="základní",J639,0)</f>
        <v>0</v>
      </c>
      <c r="BF639" s="141">
        <f>IF(N639="snížená",J639,0)</f>
        <v>0</v>
      </c>
      <c r="BG639" s="141">
        <f>IF(N639="zákl. přenesená",J639,0)</f>
        <v>0</v>
      </c>
      <c r="BH639" s="141">
        <f>IF(N639="sníž. přenesená",J639,0)</f>
        <v>0</v>
      </c>
      <c r="BI639" s="141">
        <f>IF(N639="nulová",J639,0)</f>
        <v>0</v>
      </c>
      <c r="BJ639" s="16" t="s">
        <v>81</v>
      </c>
      <c r="BK639" s="141">
        <f>ROUND(I639*H639,2)</f>
        <v>0</v>
      </c>
      <c r="BL639" s="16" t="s">
        <v>151</v>
      </c>
      <c r="BM639" s="140" t="s">
        <v>954</v>
      </c>
    </row>
    <row r="640" spans="2:65" s="12" customFormat="1">
      <c r="B640" s="142"/>
      <c r="D640" s="143" t="s">
        <v>157</v>
      </c>
      <c r="E640" s="144" t="s">
        <v>1</v>
      </c>
      <c r="F640" s="145" t="s">
        <v>955</v>
      </c>
      <c r="H640" s="146">
        <v>8.16</v>
      </c>
      <c r="I640" s="147"/>
      <c r="L640" s="142"/>
      <c r="M640" s="148"/>
      <c r="T640" s="149"/>
      <c r="AT640" s="144" t="s">
        <v>157</v>
      </c>
      <c r="AU640" s="144" t="s">
        <v>85</v>
      </c>
      <c r="AV640" s="12" t="s">
        <v>85</v>
      </c>
      <c r="AW640" s="12" t="s">
        <v>32</v>
      </c>
      <c r="AX640" s="12" t="s">
        <v>76</v>
      </c>
      <c r="AY640" s="144" t="s">
        <v>145</v>
      </c>
    </row>
    <row r="641" spans="2:65" s="12" customFormat="1">
      <c r="B641" s="142"/>
      <c r="D641" s="143" t="s">
        <v>157</v>
      </c>
      <c r="E641" s="144" t="s">
        <v>1</v>
      </c>
      <c r="F641" s="145" t="s">
        <v>956</v>
      </c>
      <c r="H641" s="146">
        <v>3.4</v>
      </c>
      <c r="I641" s="147"/>
      <c r="L641" s="142"/>
      <c r="M641" s="148"/>
      <c r="T641" s="149"/>
      <c r="AT641" s="144" t="s">
        <v>157</v>
      </c>
      <c r="AU641" s="144" t="s">
        <v>85</v>
      </c>
      <c r="AV641" s="12" t="s">
        <v>85</v>
      </c>
      <c r="AW641" s="12" t="s">
        <v>32</v>
      </c>
      <c r="AX641" s="12" t="s">
        <v>76</v>
      </c>
      <c r="AY641" s="144" t="s">
        <v>145</v>
      </c>
    </row>
    <row r="642" spans="2:65" s="13" customFormat="1">
      <c r="B642" s="150"/>
      <c r="D642" s="143" t="s">
        <v>157</v>
      </c>
      <c r="E642" s="151" t="s">
        <v>1</v>
      </c>
      <c r="F642" s="152" t="s">
        <v>160</v>
      </c>
      <c r="H642" s="153">
        <v>11.56</v>
      </c>
      <c r="I642" s="154"/>
      <c r="L642" s="150"/>
      <c r="M642" s="155"/>
      <c r="T642" s="156"/>
      <c r="AT642" s="151" t="s">
        <v>157</v>
      </c>
      <c r="AU642" s="151" t="s">
        <v>85</v>
      </c>
      <c r="AV642" s="13" t="s">
        <v>151</v>
      </c>
      <c r="AW642" s="13" t="s">
        <v>32</v>
      </c>
      <c r="AX642" s="13" t="s">
        <v>81</v>
      </c>
      <c r="AY642" s="151" t="s">
        <v>145</v>
      </c>
    </row>
    <row r="643" spans="2:65" s="1" customFormat="1" ht="24.15" customHeight="1">
      <c r="B643" s="31"/>
      <c r="C643" s="128" t="s">
        <v>957</v>
      </c>
      <c r="D643" s="128" t="s">
        <v>147</v>
      </c>
      <c r="E643" s="129" t="s">
        <v>958</v>
      </c>
      <c r="F643" s="130" t="s">
        <v>959</v>
      </c>
      <c r="G643" s="131" t="s">
        <v>155</v>
      </c>
      <c r="H643" s="132">
        <v>7.6879999999999997</v>
      </c>
      <c r="I643" s="133"/>
      <c r="J643" s="134">
        <f>ROUND(I643*H643,2)</f>
        <v>0</v>
      </c>
      <c r="K643" s="135"/>
      <c r="L643" s="31"/>
      <c r="M643" s="136" t="s">
        <v>1</v>
      </c>
      <c r="N643" s="137" t="s">
        <v>41</v>
      </c>
      <c r="P643" s="138">
        <f>O643*H643</f>
        <v>0</v>
      </c>
      <c r="Q643" s="138">
        <v>0</v>
      </c>
      <c r="R643" s="138">
        <f>Q643*H643</f>
        <v>0</v>
      </c>
      <c r="S643" s="138">
        <v>5.2999999999999999E-2</v>
      </c>
      <c r="T643" s="139">
        <f>S643*H643</f>
        <v>0.40746399999999999</v>
      </c>
      <c r="AR643" s="140" t="s">
        <v>151</v>
      </c>
      <c r="AT643" s="140" t="s">
        <v>147</v>
      </c>
      <c r="AU643" s="140" t="s">
        <v>85</v>
      </c>
      <c r="AY643" s="16" t="s">
        <v>145</v>
      </c>
      <c r="BE643" s="141">
        <f>IF(N643="základní",J643,0)</f>
        <v>0</v>
      </c>
      <c r="BF643" s="141">
        <f>IF(N643="snížená",J643,0)</f>
        <v>0</v>
      </c>
      <c r="BG643" s="141">
        <f>IF(N643="zákl. přenesená",J643,0)</f>
        <v>0</v>
      </c>
      <c r="BH643" s="141">
        <f>IF(N643="sníž. přenesená",J643,0)</f>
        <v>0</v>
      </c>
      <c r="BI643" s="141">
        <f>IF(N643="nulová",J643,0)</f>
        <v>0</v>
      </c>
      <c r="BJ643" s="16" t="s">
        <v>81</v>
      </c>
      <c r="BK643" s="141">
        <f>ROUND(I643*H643,2)</f>
        <v>0</v>
      </c>
      <c r="BL643" s="16" t="s">
        <v>151</v>
      </c>
      <c r="BM643" s="140" t="s">
        <v>960</v>
      </c>
    </row>
    <row r="644" spans="2:65" s="12" customFormat="1">
      <c r="B644" s="142"/>
      <c r="D644" s="143" t="s">
        <v>157</v>
      </c>
      <c r="E644" s="144" t="s">
        <v>1</v>
      </c>
      <c r="F644" s="145" t="s">
        <v>961</v>
      </c>
      <c r="H644" s="146">
        <v>7.6879999999999997</v>
      </c>
      <c r="I644" s="147"/>
      <c r="L644" s="142"/>
      <c r="M644" s="148"/>
      <c r="T644" s="149"/>
      <c r="AT644" s="144" t="s">
        <v>157</v>
      </c>
      <c r="AU644" s="144" t="s">
        <v>85</v>
      </c>
      <c r="AV644" s="12" t="s">
        <v>85</v>
      </c>
      <c r="AW644" s="12" t="s">
        <v>32</v>
      </c>
      <c r="AX644" s="12" t="s">
        <v>81</v>
      </c>
      <c r="AY644" s="144" t="s">
        <v>145</v>
      </c>
    </row>
    <row r="645" spans="2:65" s="1" customFormat="1" ht="21.75" customHeight="1">
      <c r="B645" s="31"/>
      <c r="C645" s="128" t="s">
        <v>962</v>
      </c>
      <c r="D645" s="128" t="s">
        <v>147</v>
      </c>
      <c r="E645" s="129" t="s">
        <v>963</v>
      </c>
      <c r="F645" s="130" t="s">
        <v>964</v>
      </c>
      <c r="G645" s="131" t="s">
        <v>155</v>
      </c>
      <c r="H645" s="132">
        <v>3.2</v>
      </c>
      <c r="I645" s="133"/>
      <c r="J645" s="134">
        <f>ROUND(I645*H645,2)</f>
        <v>0</v>
      </c>
      <c r="K645" s="135"/>
      <c r="L645" s="31"/>
      <c r="M645" s="136" t="s">
        <v>1</v>
      </c>
      <c r="N645" s="137" t="s">
        <v>41</v>
      </c>
      <c r="P645" s="138">
        <f>O645*H645</f>
        <v>0</v>
      </c>
      <c r="Q645" s="138">
        <v>0</v>
      </c>
      <c r="R645" s="138">
        <f>Q645*H645</f>
        <v>0</v>
      </c>
      <c r="S645" s="138">
        <v>7.5999999999999998E-2</v>
      </c>
      <c r="T645" s="139">
        <f>S645*H645</f>
        <v>0.2432</v>
      </c>
      <c r="AR645" s="140" t="s">
        <v>151</v>
      </c>
      <c r="AT645" s="140" t="s">
        <v>147</v>
      </c>
      <c r="AU645" s="140" t="s">
        <v>85</v>
      </c>
      <c r="AY645" s="16" t="s">
        <v>145</v>
      </c>
      <c r="BE645" s="141">
        <f>IF(N645="základní",J645,0)</f>
        <v>0</v>
      </c>
      <c r="BF645" s="141">
        <f>IF(N645="snížená",J645,0)</f>
        <v>0</v>
      </c>
      <c r="BG645" s="141">
        <f>IF(N645="zákl. přenesená",J645,0)</f>
        <v>0</v>
      </c>
      <c r="BH645" s="141">
        <f>IF(N645="sníž. přenesená",J645,0)</f>
        <v>0</v>
      </c>
      <c r="BI645" s="141">
        <f>IF(N645="nulová",J645,0)</f>
        <v>0</v>
      </c>
      <c r="BJ645" s="16" t="s">
        <v>81</v>
      </c>
      <c r="BK645" s="141">
        <f>ROUND(I645*H645,2)</f>
        <v>0</v>
      </c>
      <c r="BL645" s="16" t="s">
        <v>151</v>
      </c>
      <c r="BM645" s="140" t="s">
        <v>965</v>
      </c>
    </row>
    <row r="646" spans="2:65" s="12" customFormat="1">
      <c r="B646" s="142"/>
      <c r="D646" s="143" t="s">
        <v>157</v>
      </c>
      <c r="E646" s="144" t="s">
        <v>1</v>
      </c>
      <c r="F646" s="145" t="s">
        <v>966</v>
      </c>
      <c r="H646" s="146">
        <v>3.2</v>
      </c>
      <c r="I646" s="147"/>
      <c r="L646" s="142"/>
      <c r="M646" s="148"/>
      <c r="T646" s="149"/>
      <c r="AT646" s="144" t="s">
        <v>157</v>
      </c>
      <c r="AU646" s="144" t="s">
        <v>85</v>
      </c>
      <c r="AV646" s="12" t="s">
        <v>85</v>
      </c>
      <c r="AW646" s="12" t="s">
        <v>32</v>
      </c>
      <c r="AX646" s="12" t="s">
        <v>81</v>
      </c>
      <c r="AY646" s="144" t="s">
        <v>145</v>
      </c>
    </row>
    <row r="647" spans="2:65" s="1" customFormat="1" ht="24.15" customHeight="1">
      <c r="B647" s="31"/>
      <c r="C647" s="128" t="s">
        <v>967</v>
      </c>
      <c r="D647" s="128" t="s">
        <v>147</v>
      </c>
      <c r="E647" s="129" t="s">
        <v>968</v>
      </c>
      <c r="F647" s="130" t="s">
        <v>969</v>
      </c>
      <c r="G647" s="131" t="s">
        <v>164</v>
      </c>
      <c r="H647" s="132">
        <v>4.3499999999999996</v>
      </c>
      <c r="I647" s="133"/>
      <c r="J647" s="134">
        <f>ROUND(I647*H647,2)</f>
        <v>0</v>
      </c>
      <c r="K647" s="135"/>
      <c r="L647" s="31"/>
      <c r="M647" s="136" t="s">
        <v>1</v>
      </c>
      <c r="N647" s="137" t="s">
        <v>41</v>
      </c>
      <c r="P647" s="138">
        <f>O647*H647</f>
        <v>0</v>
      </c>
      <c r="Q647" s="138">
        <v>0</v>
      </c>
      <c r="R647" s="138">
        <f>Q647*H647</f>
        <v>0</v>
      </c>
      <c r="S647" s="138">
        <v>1.8</v>
      </c>
      <c r="T647" s="139">
        <f>S647*H647</f>
        <v>7.8299999999999992</v>
      </c>
      <c r="AR647" s="140" t="s">
        <v>151</v>
      </c>
      <c r="AT647" s="140" t="s">
        <v>147</v>
      </c>
      <c r="AU647" s="140" t="s">
        <v>85</v>
      </c>
      <c r="AY647" s="16" t="s">
        <v>145</v>
      </c>
      <c r="BE647" s="141">
        <f>IF(N647="základní",J647,0)</f>
        <v>0</v>
      </c>
      <c r="BF647" s="141">
        <f>IF(N647="snížená",J647,0)</f>
        <v>0</v>
      </c>
      <c r="BG647" s="141">
        <f>IF(N647="zákl. přenesená",J647,0)</f>
        <v>0</v>
      </c>
      <c r="BH647" s="141">
        <f>IF(N647="sníž. přenesená",J647,0)</f>
        <v>0</v>
      </c>
      <c r="BI647" s="141">
        <f>IF(N647="nulová",J647,0)</f>
        <v>0</v>
      </c>
      <c r="BJ647" s="16" t="s">
        <v>81</v>
      </c>
      <c r="BK647" s="141">
        <f>ROUND(I647*H647,2)</f>
        <v>0</v>
      </c>
      <c r="BL647" s="16" t="s">
        <v>151</v>
      </c>
      <c r="BM647" s="140" t="s">
        <v>970</v>
      </c>
    </row>
    <row r="648" spans="2:65" s="12" customFormat="1">
      <c r="B648" s="142"/>
      <c r="D648" s="143" t="s">
        <v>157</v>
      </c>
      <c r="E648" s="144" t="s">
        <v>1</v>
      </c>
      <c r="F648" s="145" t="s">
        <v>971</v>
      </c>
      <c r="H648" s="146">
        <v>2.9159999999999999</v>
      </c>
      <c r="I648" s="147"/>
      <c r="L648" s="142"/>
      <c r="M648" s="148"/>
      <c r="T648" s="149"/>
      <c r="AT648" s="144" t="s">
        <v>157</v>
      </c>
      <c r="AU648" s="144" t="s">
        <v>85</v>
      </c>
      <c r="AV648" s="12" t="s">
        <v>85</v>
      </c>
      <c r="AW648" s="12" t="s">
        <v>32</v>
      </c>
      <c r="AX648" s="12" t="s">
        <v>76</v>
      </c>
      <c r="AY648" s="144" t="s">
        <v>145</v>
      </c>
    </row>
    <row r="649" spans="2:65" s="12" customFormat="1">
      <c r="B649" s="142"/>
      <c r="D649" s="143" t="s">
        <v>157</v>
      </c>
      <c r="E649" s="144" t="s">
        <v>1</v>
      </c>
      <c r="F649" s="145" t="s">
        <v>972</v>
      </c>
      <c r="H649" s="146">
        <v>0.89600000000000002</v>
      </c>
      <c r="I649" s="147"/>
      <c r="L649" s="142"/>
      <c r="M649" s="148"/>
      <c r="T649" s="149"/>
      <c r="AT649" s="144" t="s">
        <v>157</v>
      </c>
      <c r="AU649" s="144" t="s">
        <v>85</v>
      </c>
      <c r="AV649" s="12" t="s">
        <v>85</v>
      </c>
      <c r="AW649" s="12" t="s">
        <v>32</v>
      </c>
      <c r="AX649" s="12" t="s">
        <v>76</v>
      </c>
      <c r="AY649" s="144" t="s">
        <v>145</v>
      </c>
    </row>
    <row r="650" spans="2:65" s="12" customFormat="1">
      <c r="B650" s="142"/>
      <c r="D650" s="143" t="s">
        <v>157</v>
      </c>
      <c r="E650" s="144" t="s">
        <v>1</v>
      </c>
      <c r="F650" s="145" t="s">
        <v>973</v>
      </c>
      <c r="H650" s="146">
        <v>0.53800000000000003</v>
      </c>
      <c r="I650" s="147"/>
      <c r="L650" s="142"/>
      <c r="M650" s="148"/>
      <c r="T650" s="149"/>
      <c r="AT650" s="144" t="s">
        <v>157</v>
      </c>
      <c r="AU650" s="144" t="s">
        <v>85</v>
      </c>
      <c r="AV650" s="12" t="s">
        <v>85</v>
      </c>
      <c r="AW650" s="12" t="s">
        <v>32</v>
      </c>
      <c r="AX650" s="12" t="s">
        <v>76</v>
      </c>
      <c r="AY650" s="144" t="s">
        <v>145</v>
      </c>
    </row>
    <row r="651" spans="2:65" s="13" customFormat="1">
      <c r="B651" s="150"/>
      <c r="D651" s="143" t="s">
        <v>157</v>
      </c>
      <c r="E651" s="151" t="s">
        <v>1</v>
      </c>
      <c r="F651" s="152" t="s">
        <v>160</v>
      </c>
      <c r="H651" s="153">
        <v>4.3499999999999996</v>
      </c>
      <c r="I651" s="154"/>
      <c r="L651" s="150"/>
      <c r="M651" s="155"/>
      <c r="T651" s="156"/>
      <c r="AT651" s="151" t="s">
        <v>157</v>
      </c>
      <c r="AU651" s="151" t="s">
        <v>85</v>
      </c>
      <c r="AV651" s="13" t="s">
        <v>151</v>
      </c>
      <c r="AW651" s="13" t="s">
        <v>32</v>
      </c>
      <c r="AX651" s="13" t="s">
        <v>81</v>
      </c>
      <c r="AY651" s="151" t="s">
        <v>145</v>
      </c>
    </row>
    <row r="652" spans="2:65" s="1" customFormat="1" ht="37.799999999999997" customHeight="1">
      <c r="B652" s="31"/>
      <c r="C652" s="128" t="s">
        <v>974</v>
      </c>
      <c r="D652" s="128" t="s">
        <v>147</v>
      </c>
      <c r="E652" s="129" t="s">
        <v>975</v>
      </c>
      <c r="F652" s="130" t="s">
        <v>976</v>
      </c>
      <c r="G652" s="131" t="s">
        <v>224</v>
      </c>
      <c r="H652" s="132">
        <v>18.16</v>
      </c>
      <c r="I652" s="133"/>
      <c r="J652" s="134">
        <f>ROUND(I652*H652,2)</f>
        <v>0</v>
      </c>
      <c r="K652" s="135"/>
      <c r="L652" s="31"/>
      <c r="M652" s="136" t="s">
        <v>1</v>
      </c>
      <c r="N652" s="137" t="s">
        <v>41</v>
      </c>
      <c r="P652" s="138">
        <f>O652*H652</f>
        <v>0</v>
      </c>
      <c r="Q652" s="138">
        <v>7.4160000000000004E-2</v>
      </c>
      <c r="R652" s="138">
        <f>Q652*H652</f>
        <v>1.3467456</v>
      </c>
      <c r="S652" s="138">
        <v>0</v>
      </c>
      <c r="T652" s="139">
        <f>S652*H652</f>
        <v>0</v>
      </c>
      <c r="AR652" s="140" t="s">
        <v>151</v>
      </c>
      <c r="AT652" s="140" t="s">
        <v>147</v>
      </c>
      <c r="AU652" s="140" t="s">
        <v>85</v>
      </c>
      <c r="AY652" s="16" t="s">
        <v>145</v>
      </c>
      <c r="BE652" s="141">
        <f>IF(N652="základní",J652,0)</f>
        <v>0</v>
      </c>
      <c r="BF652" s="141">
        <f>IF(N652="snížená",J652,0)</f>
        <v>0</v>
      </c>
      <c r="BG652" s="141">
        <f>IF(N652="zákl. přenesená",J652,0)</f>
        <v>0</v>
      </c>
      <c r="BH652" s="141">
        <f>IF(N652="sníž. přenesená",J652,0)</f>
        <v>0</v>
      </c>
      <c r="BI652" s="141">
        <f>IF(N652="nulová",J652,0)</f>
        <v>0</v>
      </c>
      <c r="BJ652" s="16" t="s">
        <v>81</v>
      </c>
      <c r="BK652" s="141">
        <f>ROUND(I652*H652,2)</f>
        <v>0</v>
      </c>
      <c r="BL652" s="16" t="s">
        <v>151</v>
      </c>
      <c r="BM652" s="140" t="s">
        <v>977</v>
      </c>
    </row>
    <row r="653" spans="2:65" s="12" customFormat="1" ht="20.399999999999999">
      <c r="B653" s="142"/>
      <c r="D653" s="143" t="s">
        <v>157</v>
      </c>
      <c r="E653" s="144" t="s">
        <v>1</v>
      </c>
      <c r="F653" s="145" t="s">
        <v>978</v>
      </c>
      <c r="H653" s="146">
        <v>18.16</v>
      </c>
      <c r="I653" s="147"/>
      <c r="L653" s="142"/>
      <c r="M653" s="148"/>
      <c r="T653" s="149"/>
      <c r="AT653" s="144" t="s">
        <v>157</v>
      </c>
      <c r="AU653" s="144" t="s">
        <v>85</v>
      </c>
      <c r="AV653" s="12" t="s">
        <v>85</v>
      </c>
      <c r="AW653" s="12" t="s">
        <v>32</v>
      </c>
      <c r="AX653" s="12" t="s">
        <v>81</v>
      </c>
      <c r="AY653" s="144" t="s">
        <v>145</v>
      </c>
    </row>
    <row r="654" spans="2:65" s="1" customFormat="1" ht="24.15" customHeight="1">
      <c r="B654" s="31"/>
      <c r="C654" s="128" t="s">
        <v>979</v>
      </c>
      <c r="D654" s="128" t="s">
        <v>147</v>
      </c>
      <c r="E654" s="129" t="s">
        <v>980</v>
      </c>
      <c r="F654" s="130" t="s">
        <v>981</v>
      </c>
      <c r="G654" s="131" t="s">
        <v>224</v>
      </c>
      <c r="H654" s="132">
        <v>1</v>
      </c>
      <c r="I654" s="133"/>
      <c r="J654" s="134">
        <f>ROUND(I654*H654,2)</f>
        <v>0</v>
      </c>
      <c r="K654" s="135"/>
      <c r="L654" s="31"/>
      <c r="M654" s="136" t="s">
        <v>1</v>
      </c>
      <c r="N654" s="137" t="s">
        <v>41</v>
      </c>
      <c r="P654" s="138">
        <f>O654*H654</f>
        <v>0</v>
      </c>
      <c r="Q654" s="138">
        <v>2.0000000000000002E-5</v>
      </c>
      <c r="R654" s="138">
        <f>Q654*H654</f>
        <v>2.0000000000000002E-5</v>
      </c>
      <c r="S654" s="138">
        <v>1E-3</v>
      </c>
      <c r="T654" s="139">
        <f>S654*H654</f>
        <v>1E-3</v>
      </c>
      <c r="AR654" s="140" t="s">
        <v>151</v>
      </c>
      <c r="AT654" s="140" t="s">
        <v>147</v>
      </c>
      <c r="AU654" s="140" t="s">
        <v>85</v>
      </c>
      <c r="AY654" s="16" t="s">
        <v>145</v>
      </c>
      <c r="BE654" s="141">
        <f>IF(N654="základní",J654,0)</f>
        <v>0</v>
      </c>
      <c r="BF654" s="141">
        <f>IF(N654="snížená",J654,0)</f>
        <v>0</v>
      </c>
      <c r="BG654" s="141">
        <f>IF(N654="zákl. přenesená",J654,0)</f>
        <v>0</v>
      </c>
      <c r="BH654" s="141">
        <f>IF(N654="sníž. přenesená",J654,0)</f>
        <v>0</v>
      </c>
      <c r="BI654" s="141">
        <f>IF(N654="nulová",J654,0)</f>
        <v>0</v>
      </c>
      <c r="BJ654" s="16" t="s">
        <v>81</v>
      </c>
      <c r="BK654" s="141">
        <f>ROUND(I654*H654,2)</f>
        <v>0</v>
      </c>
      <c r="BL654" s="16" t="s">
        <v>151</v>
      </c>
      <c r="BM654" s="140" t="s">
        <v>982</v>
      </c>
    </row>
    <row r="655" spans="2:65" s="12" customFormat="1">
      <c r="B655" s="142"/>
      <c r="D655" s="143" t="s">
        <v>157</v>
      </c>
      <c r="E655" s="144" t="s">
        <v>1</v>
      </c>
      <c r="F655" s="145" t="s">
        <v>983</v>
      </c>
      <c r="H655" s="146">
        <v>1</v>
      </c>
      <c r="I655" s="147"/>
      <c r="L655" s="142"/>
      <c r="M655" s="148"/>
      <c r="T655" s="149"/>
      <c r="AT655" s="144" t="s">
        <v>157</v>
      </c>
      <c r="AU655" s="144" t="s">
        <v>85</v>
      </c>
      <c r="AV655" s="12" t="s">
        <v>85</v>
      </c>
      <c r="AW655" s="12" t="s">
        <v>32</v>
      </c>
      <c r="AX655" s="12" t="s">
        <v>81</v>
      </c>
      <c r="AY655" s="144" t="s">
        <v>145</v>
      </c>
    </row>
    <row r="656" spans="2:65" s="1" customFormat="1" ht="37.799999999999997" customHeight="1">
      <c r="B656" s="31"/>
      <c r="C656" s="128" t="s">
        <v>984</v>
      </c>
      <c r="D656" s="128" t="s">
        <v>147</v>
      </c>
      <c r="E656" s="129" t="s">
        <v>985</v>
      </c>
      <c r="F656" s="130" t="s">
        <v>986</v>
      </c>
      <c r="G656" s="131" t="s">
        <v>155</v>
      </c>
      <c r="H656" s="132">
        <v>328.8</v>
      </c>
      <c r="I656" s="133"/>
      <c r="J656" s="134">
        <f>ROUND(I656*H656,2)</f>
        <v>0</v>
      </c>
      <c r="K656" s="135"/>
      <c r="L656" s="31"/>
      <c r="M656" s="136" t="s">
        <v>1</v>
      </c>
      <c r="N656" s="137" t="s">
        <v>41</v>
      </c>
      <c r="P656" s="138">
        <f>O656*H656</f>
        <v>0</v>
      </c>
      <c r="Q656" s="138">
        <v>0</v>
      </c>
      <c r="R656" s="138">
        <f>Q656*H656</f>
        <v>0</v>
      </c>
      <c r="S656" s="138">
        <v>0.05</v>
      </c>
      <c r="T656" s="139">
        <f>S656*H656</f>
        <v>16.440000000000001</v>
      </c>
      <c r="AR656" s="140" t="s">
        <v>151</v>
      </c>
      <c r="AT656" s="140" t="s">
        <v>147</v>
      </c>
      <c r="AU656" s="140" t="s">
        <v>85</v>
      </c>
      <c r="AY656" s="16" t="s">
        <v>145</v>
      </c>
      <c r="BE656" s="141">
        <f>IF(N656="základní",J656,0)</f>
        <v>0</v>
      </c>
      <c r="BF656" s="141">
        <f>IF(N656="snížená",J656,0)</f>
        <v>0</v>
      </c>
      <c r="BG656" s="141">
        <f>IF(N656="zákl. přenesená",J656,0)</f>
        <v>0</v>
      </c>
      <c r="BH656" s="141">
        <f>IF(N656="sníž. přenesená",J656,0)</f>
        <v>0</v>
      </c>
      <c r="BI656" s="141">
        <f>IF(N656="nulová",J656,0)</f>
        <v>0</v>
      </c>
      <c r="BJ656" s="16" t="s">
        <v>81</v>
      </c>
      <c r="BK656" s="141">
        <f>ROUND(I656*H656,2)</f>
        <v>0</v>
      </c>
      <c r="BL656" s="16" t="s">
        <v>151</v>
      </c>
      <c r="BM656" s="140" t="s">
        <v>987</v>
      </c>
    </row>
    <row r="657" spans="2:65" s="12" customFormat="1">
      <c r="B657" s="142"/>
      <c r="D657" s="143" t="s">
        <v>157</v>
      </c>
      <c r="E657" s="144" t="s">
        <v>1</v>
      </c>
      <c r="F657" s="145" t="s">
        <v>988</v>
      </c>
      <c r="H657" s="146">
        <v>1</v>
      </c>
      <c r="I657" s="147"/>
      <c r="L657" s="142"/>
      <c r="M657" s="148"/>
      <c r="T657" s="149"/>
      <c r="AT657" s="144" t="s">
        <v>157</v>
      </c>
      <c r="AU657" s="144" t="s">
        <v>85</v>
      </c>
      <c r="AV657" s="12" t="s">
        <v>85</v>
      </c>
      <c r="AW657" s="12" t="s">
        <v>32</v>
      </c>
      <c r="AX657" s="12" t="s">
        <v>76</v>
      </c>
      <c r="AY657" s="144" t="s">
        <v>145</v>
      </c>
    </row>
    <row r="658" spans="2:65" s="12" customFormat="1">
      <c r="B658" s="142"/>
      <c r="D658" s="143" t="s">
        <v>157</v>
      </c>
      <c r="E658" s="144" t="s">
        <v>1</v>
      </c>
      <c r="F658" s="145" t="s">
        <v>989</v>
      </c>
      <c r="H658" s="146">
        <v>312.8</v>
      </c>
      <c r="I658" s="147"/>
      <c r="L658" s="142"/>
      <c r="M658" s="148"/>
      <c r="T658" s="149"/>
      <c r="AT658" s="144" t="s">
        <v>157</v>
      </c>
      <c r="AU658" s="144" t="s">
        <v>85</v>
      </c>
      <c r="AV658" s="12" t="s">
        <v>85</v>
      </c>
      <c r="AW658" s="12" t="s">
        <v>32</v>
      </c>
      <c r="AX658" s="12" t="s">
        <v>76</v>
      </c>
      <c r="AY658" s="144" t="s">
        <v>145</v>
      </c>
    </row>
    <row r="659" spans="2:65" s="12" customFormat="1">
      <c r="B659" s="142"/>
      <c r="D659" s="143" t="s">
        <v>157</v>
      </c>
      <c r="E659" s="144" t="s">
        <v>1</v>
      </c>
      <c r="F659" s="145" t="s">
        <v>990</v>
      </c>
      <c r="H659" s="146">
        <v>15</v>
      </c>
      <c r="I659" s="147"/>
      <c r="L659" s="142"/>
      <c r="M659" s="148"/>
      <c r="T659" s="149"/>
      <c r="AT659" s="144" t="s">
        <v>157</v>
      </c>
      <c r="AU659" s="144" t="s">
        <v>85</v>
      </c>
      <c r="AV659" s="12" t="s">
        <v>85</v>
      </c>
      <c r="AW659" s="12" t="s">
        <v>32</v>
      </c>
      <c r="AX659" s="12" t="s">
        <v>76</v>
      </c>
      <c r="AY659" s="144" t="s">
        <v>145</v>
      </c>
    </row>
    <row r="660" spans="2:65" s="13" customFormat="1">
      <c r="B660" s="150"/>
      <c r="D660" s="143" t="s">
        <v>157</v>
      </c>
      <c r="E660" s="151" t="s">
        <v>1</v>
      </c>
      <c r="F660" s="152" t="s">
        <v>160</v>
      </c>
      <c r="H660" s="153">
        <v>328.8</v>
      </c>
      <c r="I660" s="154"/>
      <c r="L660" s="150"/>
      <c r="M660" s="155"/>
      <c r="T660" s="156"/>
      <c r="AT660" s="151" t="s">
        <v>157</v>
      </c>
      <c r="AU660" s="151" t="s">
        <v>85</v>
      </c>
      <c r="AV660" s="13" t="s">
        <v>151</v>
      </c>
      <c r="AW660" s="13" t="s">
        <v>32</v>
      </c>
      <c r="AX660" s="13" t="s">
        <v>81</v>
      </c>
      <c r="AY660" s="151" t="s">
        <v>145</v>
      </c>
    </row>
    <row r="661" spans="2:65" s="1" customFormat="1" ht="37.799999999999997" customHeight="1">
      <c r="B661" s="31"/>
      <c r="C661" s="128" t="s">
        <v>991</v>
      </c>
      <c r="D661" s="128" t="s">
        <v>147</v>
      </c>
      <c r="E661" s="129" t="s">
        <v>992</v>
      </c>
      <c r="F661" s="130" t="s">
        <v>993</v>
      </c>
      <c r="G661" s="131" t="s">
        <v>155</v>
      </c>
      <c r="H661" s="132">
        <v>294.91300000000001</v>
      </c>
      <c r="I661" s="133"/>
      <c r="J661" s="134">
        <f>ROUND(I661*H661,2)</f>
        <v>0</v>
      </c>
      <c r="K661" s="135"/>
      <c r="L661" s="31"/>
      <c r="M661" s="136" t="s">
        <v>1</v>
      </c>
      <c r="N661" s="137" t="s">
        <v>41</v>
      </c>
      <c r="P661" s="138">
        <f>O661*H661</f>
        <v>0</v>
      </c>
      <c r="Q661" s="138">
        <v>0</v>
      </c>
      <c r="R661" s="138">
        <f>Q661*H661</f>
        <v>0</v>
      </c>
      <c r="S661" s="138">
        <v>4.5999999999999999E-2</v>
      </c>
      <c r="T661" s="139">
        <f>S661*H661</f>
        <v>13.565998</v>
      </c>
      <c r="AR661" s="140" t="s">
        <v>151</v>
      </c>
      <c r="AT661" s="140" t="s">
        <v>147</v>
      </c>
      <c r="AU661" s="140" t="s">
        <v>85</v>
      </c>
      <c r="AY661" s="16" t="s">
        <v>145</v>
      </c>
      <c r="BE661" s="141">
        <f>IF(N661="základní",J661,0)</f>
        <v>0</v>
      </c>
      <c r="BF661" s="141">
        <f>IF(N661="snížená",J661,0)</f>
        <v>0</v>
      </c>
      <c r="BG661" s="141">
        <f>IF(N661="zákl. přenesená",J661,0)</f>
        <v>0</v>
      </c>
      <c r="BH661" s="141">
        <f>IF(N661="sníž. přenesená",J661,0)</f>
        <v>0</v>
      </c>
      <c r="BI661" s="141">
        <f>IF(N661="nulová",J661,0)</f>
        <v>0</v>
      </c>
      <c r="BJ661" s="16" t="s">
        <v>81</v>
      </c>
      <c r="BK661" s="141">
        <f>ROUND(I661*H661,2)</f>
        <v>0</v>
      </c>
      <c r="BL661" s="16" t="s">
        <v>151</v>
      </c>
      <c r="BM661" s="140" t="s">
        <v>994</v>
      </c>
    </row>
    <row r="662" spans="2:65" s="12" customFormat="1" ht="20.399999999999999">
      <c r="B662" s="142"/>
      <c r="D662" s="143" t="s">
        <v>157</v>
      </c>
      <c r="E662" s="144" t="s">
        <v>1</v>
      </c>
      <c r="F662" s="145" t="s">
        <v>995</v>
      </c>
      <c r="H662" s="146">
        <v>84.192999999999998</v>
      </c>
      <c r="I662" s="147"/>
      <c r="L662" s="142"/>
      <c r="M662" s="148"/>
      <c r="T662" s="149"/>
      <c r="AT662" s="144" t="s">
        <v>157</v>
      </c>
      <c r="AU662" s="144" t="s">
        <v>85</v>
      </c>
      <c r="AV662" s="12" t="s">
        <v>85</v>
      </c>
      <c r="AW662" s="12" t="s">
        <v>32</v>
      </c>
      <c r="AX662" s="12" t="s">
        <v>76</v>
      </c>
      <c r="AY662" s="144" t="s">
        <v>145</v>
      </c>
    </row>
    <row r="663" spans="2:65" s="12" customFormat="1" ht="30.6">
      <c r="B663" s="142"/>
      <c r="D663" s="143" t="s">
        <v>157</v>
      </c>
      <c r="E663" s="144" t="s">
        <v>1</v>
      </c>
      <c r="F663" s="145" t="s">
        <v>996</v>
      </c>
      <c r="H663" s="146">
        <v>210.72</v>
      </c>
      <c r="I663" s="147"/>
      <c r="L663" s="142"/>
      <c r="M663" s="148"/>
      <c r="T663" s="149"/>
      <c r="AT663" s="144" t="s">
        <v>157</v>
      </c>
      <c r="AU663" s="144" t="s">
        <v>85</v>
      </c>
      <c r="AV663" s="12" t="s">
        <v>85</v>
      </c>
      <c r="AW663" s="12" t="s">
        <v>32</v>
      </c>
      <c r="AX663" s="12" t="s">
        <v>76</v>
      </c>
      <c r="AY663" s="144" t="s">
        <v>145</v>
      </c>
    </row>
    <row r="664" spans="2:65" s="13" customFormat="1">
      <c r="B664" s="150"/>
      <c r="D664" s="143" t="s">
        <v>157</v>
      </c>
      <c r="E664" s="151" t="s">
        <v>1</v>
      </c>
      <c r="F664" s="152" t="s">
        <v>160</v>
      </c>
      <c r="H664" s="153">
        <v>294.91300000000001</v>
      </c>
      <c r="I664" s="154"/>
      <c r="L664" s="150"/>
      <c r="M664" s="155"/>
      <c r="T664" s="156"/>
      <c r="AT664" s="151" t="s">
        <v>157</v>
      </c>
      <c r="AU664" s="151" t="s">
        <v>85</v>
      </c>
      <c r="AV664" s="13" t="s">
        <v>151</v>
      </c>
      <c r="AW664" s="13" t="s">
        <v>32</v>
      </c>
      <c r="AX664" s="13" t="s">
        <v>81</v>
      </c>
      <c r="AY664" s="151" t="s">
        <v>145</v>
      </c>
    </row>
    <row r="665" spans="2:65" s="1" customFormat="1" ht="24.15" customHeight="1">
      <c r="B665" s="31"/>
      <c r="C665" s="128" t="s">
        <v>997</v>
      </c>
      <c r="D665" s="128" t="s">
        <v>147</v>
      </c>
      <c r="E665" s="129" t="s">
        <v>998</v>
      </c>
      <c r="F665" s="130" t="s">
        <v>999</v>
      </c>
      <c r="G665" s="131" t="s">
        <v>155</v>
      </c>
      <c r="H665" s="132">
        <v>28.838000000000001</v>
      </c>
      <c r="I665" s="133"/>
      <c r="J665" s="134">
        <f>ROUND(I665*H665,2)</f>
        <v>0</v>
      </c>
      <c r="K665" s="135"/>
      <c r="L665" s="31"/>
      <c r="M665" s="136" t="s">
        <v>1</v>
      </c>
      <c r="N665" s="137" t="s">
        <v>41</v>
      </c>
      <c r="P665" s="138">
        <f>O665*H665</f>
        <v>0</v>
      </c>
      <c r="Q665" s="138">
        <v>0</v>
      </c>
      <c r="R665" s="138">
        <f>Q665*H665</f>
        <v>0</v>
      </c>
      <c r="S665" s="138">
        <v>6.8000000000000005E-2</v>
      </c>
      <c r="T665" s="139">
        <f>S665*H665</f>
        <v>1.9609840000000003</v>
      </c>
      <c r="AR665" s="140" t="s">
        <v>151</v>
      </c>
      <c r="AT665" s="140" t="s">
        <v>147</v>
      </c>
      <c r="AU665" s="140" t="s">
        <v>85</v>
      </c>
      <c r="AY665" s="16" t="s">
        <v>145</v>
      </c>
      <c r="BE665" s="141">
        <f>IF(N665="základní",J665,0)</f>
        <v>0</v>
      </c>
      <c r="BF665" s="141">
        <f>IF(N665="snížená",J665,0)</f>
        <v>0</v>
      </c>
      <c r="BG665" s="141">
        <f>IF(N665="zákl. přenesená",J665,0)</f>
        <v>0</v>
      </c>
      <c r="BH665" s="141">
        <f>IF(N665="sníž. přenesená",J665,0)</f>
        <v>0</v>
      </c>
      <c r="BI665" s="141">
        <f>IF(N665="nulová",J665,0)</f>
        <v>0</v>
      </c>
      <c r="BJ665" s="16" t="s">
        <v>81</v>
      </c>
      <c r="BK665" s="141">
        <f>ROUND(I665*H665,2)</f>
        <v>0</v>
      </c>
      <c r="BL665" s="16" t="s">
        <v>151</v>
      </c>
      <c r="BM665" s="140" t="s">
        <v>1000</v>
      </c>
    </row>
    <row r="666" spans="2:65" s="12" customFormat="1">
      <c r="B666" s="142"/>
      <c r="D666" s="143" t="s">
        <v>157</v>
      </c>
      <c r="E666" s="144" t="s">
        <v>1</v>
      </c>
      <c r="F666" s="145" t="s">
        <v>1001</v>
      </c>
      <c r="H666" s="146">
        <v>6.2</v>
      </c>
      <c r="I666" s="147"/>
      <c r="L666" s="142"/>
      <c r="M666" s="148"/>
      <c r="T666" s="149"/>
      <c r="AT666" s="144" t="s">
        <v>157</v>
      </c>
      <c r="AU666" s="144" t="s">
        <v>85</v>
      </c>
      <c r="AV666" s="12" t="s">
        <v>85</v>
      </c>
      <c r="AW666" s="12" t="s">
        <v>32</v>
      </c>
      <c r="AX666" s="12" t="s">
        <v>76</v>
      </c>
      <c r="AY666" s="144" t="s">
        <v>145</v>
      </c>
    </row>
    <row r="667" spans="2:65" s="12" customFormat="1">
      <c r="B667" s="142"/>
      <c r="D667" s="143" t="s">
        <v>157</v>
      </c>
      <c r="E667" s="144" t="s">
        <v>1</v>
      </c>
      <c r="F667" s="145" t="s">
        <v>1002</v>
      </c>
      <c r="H667" s="146">
        <v>22.638000000000002</v>
      </c>
      <c r="I667" s="147"/>
      <c r="L667" s="142"/>
      <c r="M667" s="148"/>
      <c r="T667" s="149"/>
      <c r="AT667" s="144" t="s">
        <v>157</v>
      </c>
      <c r="AU667" s="144" t="s">
        <v>85</v>
      </c>
      <c r="AV667" s="12" t="s">
        <v>85</v>
      </c>
      <c r="AW667" s="12" t="s">
        <v>32</v>
      </c>
      <c r="AX667" s="12" t="s">
        <v>76</v>
      </c>
      <c r="AY667" s="144" t="s">
        <v>145</v>
      </c>
    </row>
    <row r="668" spans="2:65" s="13" customFormat="1">
      <c r="B668" s="150"/>
      <c r="D668" s="143" t="s">
        <v>157</v>
      </c>
      <c r="E668" s="151" t="s">
        <v>1</v>
      </c>
      <c r="F668" s="152" t="s">
        <v>160</v>
      </c>
      <c r="H668" s="153">
        <v>28.838000000000001</v>
      </c>
      <c r="I668" s="154"/>
      <c r="L668" s="150"/>
      <c r="M668" s="155"/>
      <c r="T668" s="156"/>
      <c r="AT668" s="151" t="s">
        <v>157</v>
      </c>
      <c r="AU668" s="151" t="s">
        <v>85</v>
      </c>
      <c r="AV668" s="13" t="s">
        <v>151</v>
      </c>
      <c r="AW668" s="13" t="s">
        <v>32</v>
      </c>
      <c r="AX668" s="13" t="s">
        <v>81</v>
      </c>
      <c r="AY668" s="151" t="s">
        <v>145</v>
      </c>
    </row>
    <row r="669" spans="2:65" s="1" customFormat="1" ht="24.15" customHeight="1">
      <c r="B669" s="31"/>
      <c r="C669" s="128" t="s">
        <v>1003</v>
      </c>
      <c r="D669" s="128" t="s">
        <v>147</v>
      </c>
      <c r="E669" s="129" t="s">
        <v>1004</v>
      </c>
      <c r="F669" s="130" t="s">
        <v>1005</v>
      </c>
      <c r="G669" s="131" t="s">
        <v>155</v>
      </c>
      <c r="H669" s="132">
        <v>220.9</v>
      </c>
      <c r="I669" s="133"/>
      <c r="J669" s="134">
        <f>ROUND(I669*H669,2)</f>
        <v>0</v>
      </c>
      <c r="K669" s="135"/>
      <c r="L669" s="31"/>
      <c r="M669" s="136" t="s">
        <v>1</v>
      </c>
      <c r="N669" s="137" t="s">
        <v>41</v>
      </c>
      <c r="P669" s="138">
        <f>O669*H669</f>
        <v>0</v>
      </c>
      <c r="Q669" s="138">
        <v>0</v>
      </c>
      <c r="R669" s="138">
        <f>Q669*H669</f>
        <v>0</v>
      </c>
      <c r="S669" s="138">
        <v>8.8999999999999996E-2</v>
      </c>
      <c r="T669" s="139">
        <f>S669*H669</f>
        <v>19.6601</v>
      </c>
      <c r="AR669" s="140" t="s">
        <v>151</v>
      </c>
      <c r="AT669" s="140" t="s">
        <v>147</v>
      </c>
      <c r="AU669" s="140" t="s">
        <v>85</v>
      </c>
      <c r="AY669" s="16" t="s">
        <v>145</v>
      </c>
      <c r="BE669" s="141">
        <f>IF(N669="základní",J669,0)</f>
        <v>0</v>
      </c>
      <c r="BF669" s="141">
        <f>IF(N669="snížená",J669,0)</f>
        <v>0</v>
      </c>
      <c r="BG669" s="141">
        <f>IF(N669="zákl. přenesená",J669,0)</f>
        <v>0</v>
      </c>
      <c r="BH669" s="141">
        <f>IF(N669="sníž. přenesená",J669,0)</f>
        <v>0</v>
      </c>
      <c r="BI669" s="141">
        <f>IF(N669="nulová",J669,0)</f>
        <v>0</v>
      </c>
      <c r="BJ669" s="16" t="s">
        <v>81</v>
      </c>
      <c r="BK669" s="141">
        <f>ROUND(I669*H669,2)</f>
        <v>0</v>
      </c>
      <c r="BL669" s="16" t="s">
        <v>151</v>
      </c>
      <c r="BM669" s="140" t="s">
        <v>1006</v>
      </c>
    </row>
    <row r="670" spans="2:65" s="12" customFormat="1">
      <c r="B670" s="142"/>
      <c r="D670" s="143" t="s">
        <v>157</v>
      </c>
      <c r="E670" s="144" t="s">
        <v>1</v>
      </c>
      <c r="F670" s="145" t="s">
        <v>1007</v>
      </c>
      <c r="H670" s="146">
        <v>67.3</v>
      </c>
      <c r="I670" s="147"/>
      <c r="L670" s="142"/>
      <c r="M670" s="148"/>
      <c r="T670" s="149"/>
      <c r="AT670" s="144" t="s">
        <v>157</v>
      </c>
      <c r="AU670" s="144" t="s">
        <v>85</v>
      </c>
      <c r="AV670" s="12" t="s">
        <v>85</v>
      </c>
      <c r="AW670" s="12" t="s">
        <v>32</v>
      </c>
      <c r="AX670" s="12" t="s">
        <v>76</v>
      </c>
      <c r="AY670" s="144" t="s">
        <v>145</v>
      </c>
    </row>
    <row r="671" spans="2:65" s="12" customFormat="1">
      <c r="B671" s="142"/>
      <c r="D671" s="143" t="s">
        <v>157</v>
      </c>
      <c r="E671" s="144" t="s">
        <v>1</v>
      </c>
      <c r="F671" s="145" t="s">
        <v>1008</v>
      </c>
      <c r="H671" s="146">
        <v>5.0999999999999996</v>
      </c>
      <c r="I671" s="147"/>
      <c r="L671" s="142"/>
      <c r="M671" s="148"/>
      <c r="T671" s="149"/>
      <c r="AT671" s="144" t="s">
        <v>157</v>
      </c>
      <c r="AU671" s="144" t="s">
        <v>85</v>
      </c>
      <c r="AV671" s="12" t="s">
        <v>85</v>
      </c>
      <c r="AW671" s="12" t="s">
        <v>32</v>
      </c>
      <c r="AX671" s="12" t="s">
        <v>76</v>
      </c>
      <c r="AY671" s="144" t="s">
        <v>145</v>
      </c>
    </row>
    <row r="672" spans="2:65" s="12" customFormat="1">
      <c r="B672" s="142"/>
      <c r="D672" s="143" t="s">
        <v>157</v>
      </c>
      <c r="E672" s="144" t="s">
        <v>1</v>
      </c>
      <c r="F672" s="145" t="s">
        <v>1009</v>
      </c>
      <c r="H672" s="146">
        <v>40.5</v>
      </c>
      <c r="I672" s="147"/>
      <c r="L672" s="142"/>
      <c r="M672" s="148"/>
      <c r="T672" s="149"/>
      <c r="AT672" s="144" t="s">
        <v>157</v>
      </c>
      <c r="AU672" s="144" t="s">
        <v>85</v>
      </c>
      <c r="AV672" s="12" t="s">
        <v>85</v>
      </c>
      <c r="AW672" s="12" t="s">
        <v>32</v>
      </c>
      <c r="AX672" s="12" t="s">
        <v>76</v>
      </c>
      <c r="AY672" s="144" t="s">
        <v>145</v>
      </c>
    </row>
    <row r="673" spans="2:65" s="12" customFormat="1">
      <c r="B673" s="142"/>
      <c r="D673" s="143" t="s">
        <v>157</v>
      </c>
      <c r="E673" s="144" t="s">
        <v>1</v>
      </c>
      <c r="F673" s="145" t="s">
        <v>1010</v>
      </c>
      <c r="H673" s="146">
        <v>94.2</v>
      </c>
      <c r="I673" s="147"/>
      <c r="L673" s="142"/>
      <c r="M673" s="148"/>
      <c r="T673" s="149"/>
      <c r="AT673" s="144" t="s">
        <v>157</v>
      </c>
      <c r="AU673" s="144" t="s">
        <v>85</v>
      </c>
      <c r="AV673" s="12" t="s">
        <v>85</v>
      </c>
      <c r="AW673" s="12" t="s">
        <v>32</v>
      </c>
      <c r="AX673" s="12" t="s">
        <v>76</v>
      </c>
      <c r="AY673" s="144" t="s">
        <v>145</v>
      </c>
    </row>
    <row r="674" spans="2:65" s="12" customFormat="1">
      <c r="B674" s="142"/>
      <c r="D674" s="143" t="s">
        <v>157</v>
      </c>
      <c r="E674" s="144" t="s">
        <v>1</v>
      </c>
      <c r="F674" s="145" t="s">
        <v>1011</v>
      </c>
      <c r="H674" s="146">
        <v>13.8</v>
      </c>
      <c r="I674" s="147"/>
      <c r="L674" s="142"/>
      <c r="M674" s="148"/>
      <c r="T674" s="149"/>
      <c r="AT674" s="144" t="s">
        <v>157</v>
      </c>
      <c r="AU674" s="144" t="s">
        <v>85</v>
      </c>
      <c r="AV674" s="12" t="s">
        <v>85</v>
      </c>
      <c r="AW674" s="12" t="s">
        <v>32</v>
      </c>
      <c r="AX674" s="12" t="s">
        <v>76</v>
      </c>
      <c r="AY674" s="144" t="s">
        <v>145</v>
      </c>
    </row>
    <row r="675" spans="2:65" s="13" customFormat="1">
      <c r="B675" s="150"/>
      <c r="D675" s="143" t="s">
        <v>157</v>
      </c>
      <c r="E675" s="151" t="s">
        <v>1</v>
      </c>
      <c r="F675" s="152" t="s">
        <v>160</v>
      </c>
      <c r="H675" s="153">
        <v>220.9</v>
      </c>
      <c r="I675" s="154"/>
      <c r="L675" s="150"/>
      <c r="M675" s="155"/>
      <c r="T675" s="156"/>
      <c r="AT675" s="151" t="s">
        <v>157</v>
      </c>
      <c r="AU675" s="151" t="s">
        <v>85</v>
      </c>
      <c r="AV675" s="13" t="s">
        <v>151</v>
      </c>
      <c r="AW675" s="13" t="s">
        <v>32</v>
      </c>
      <c r="AX675" s="13" t="s">
        <v>81</v>
      </c>
      <c r="AY675" s="151" t="s">
        <v>145</v>
      </c>
    </row>
    <row r="676" spans="2:65" s="11" customFormat="1" ht="22.8" customHeight="1">
      <c r="B676" s="116"/>
      <c r="D676" s="117" t="s">
        <v>75</v>
      </c>
      <c r="E676" s="126" t="s">
        <v>1012</v>
      </c>
      <c r="F676" s="126" t="s">
        <v>1013</v>
      </c>
      <c r="I676" s="119"/>
      <c r="J676" s="127">
        <f>BK676</f>
        <v>0</v>
      </c>
      <c r="L676" s="116"/>
      <c r="M676" s="121"/>
      <c r="P676" s="122">
        <f>SUM(P677:P682)</f>
        <v>0</v>
      </c>
      <c r="R676" s="122">
        <f>SUM(R677:R682)</f>
        <v>0</v>
      </c>
      <c r="T676" s="123">
        <f>SUM(T677:T682)</f>
        <v>0</v>
      </c>
      <c r="AR676" s="117" t="s">
        <v>81</v>
      </c>
      <c r="AT676" s="124" t="s">
        <v>75</v>
      </c>
      <c r="AU676" s="124" t="s">
        <v>81</v>
      </c>
      <c r="AY676" s="117" t="s">
        <v>145</v>
      </c>
      <c r="BK676" s="125">
        <f>SUM(BK677:BK682)</f>
        <v>0</v>
      </c>
    </row>
    <row r="677" spans="2:65" s="1" customFormat="1" ht="21.75" customHeight="1">
      <c r="B677" s="31"/>
      <c r="C677" s="128" t="s">
        <v>1014</v>
      </c>
      <c r="D677" s="128" t="s">
        <v>147</v>
      </c>
      <c r="E677" s="129" t="s">
        <v>1015</v>
      </c>
      <c r="F677" s="130" t="s">
        <v>1016</v>
      </c>
      <c r="G677" s="131" t="s">
        <v>186</v>
      </c>
      <c r="H677" s="132">
        <v>242.8</v>
      </c>
      <c r="I677" s="133"/>
      <c r="J677" s="134">
        <f>ROUND(I677*H677,2)</f>
        <v>0</v>
      </c>
      <c r="K677" s="135"/>
      <c r="L677" s="31"/>
      <c r="M677" s="136" t="s">
        <v>1</v>
      </c>
      <c r="N677" s="137" t="s">
        <v>41</v>
      </c>
      <c r="P677" s="138">
        <f>O677*H677</f>
        <v>0</v>
      </c>
      <c r="Q677" s="138">
        <v>0</v>
      </c>
      <c r="R677" s="138">
        <f>Q677*H677</f>
        <v>0</v>
      </c>
      <c r="S677" s="138">
        <v>0</v>
      </c>
      <c r="T677" s="139">
        <f>S677*H677</f>
        <v>0</v>
      </c>
      <c r="AR677" s="140" t="s">
        <v>151</v>
      </c>
      <c r="AT677" s="140" t="s">
        <v>147</v>
      </c>
      <c r="AU677" s="140" t="s">
        <v>85</v>
      </c>
      <c r="AY677" s="16" t="s">
        <v>145</v>
      </c>
      <c r="BE677" s="141">
        <f>IF(N677="základní",J677,0)</f>
        <v>0</v>
      </c>
      <c r="BF677" s="141">
        <f>IF(N677="snížená",J677,0)</f>
        <v>0</v>
      </c>
      <c r="BG677" s="141">
        <f>IF(N677="zákl. přenesená",J677,0)</f>
        <v>0</v>
      </c>
      <c r="BH677" s="141">
        <f>IF(N677="sníž. přenesená",J677,0)</f>
        <v>0</v>
      </c>
      <c r="BI677" s="141">
        <f>IF(N677="nulová",J677,0)</f>
        <v>0</v>
      </c>
      <c r="BJ677" s="16" t="s">
        <v>81</v>
      </c>
      <c r="BK677" s="141">
        <f>ROUND(I677*H677,2)</f>
        <v>0</v>
      </c>
      <c r="BL677" s="16" t="s">
        <v>151</v>
      </c>
      <c r="BM677" s="140" t="s">
        <v>1017</v>
      </c>
    </row>
    <row r="678" spans="2:65" s="12" customFormat="1">
      <c r="B678" s="142"/>
      <c r="D678" s="143" t="s">
        <v>157</v>
      </c>
      <c r="E678" s="144" t="s">
        <v>1</v>
      </c>
      <c r="F678" s="145" t="s">
        <v>1018</v>
      </c>
      <c r="H678" s="146">
        <v>242.8</v>
      </c>
      <c r="I678" s="147"/>
      <c r="L678" s="142"/>
      <c r="M678" s="148"/>
      <c r="T678" s="149"/>
      <c r="AT678" s="144" t="s">
        <v>157</v>
      </c>
      <c r="AU678" s="144" t="s">
        <v>85</v>
      </c>
      <c r="AV678" s="12" t="s">
        <v>85</v>
      </c>
      <c r="AW678" s="12" t="s">
        <v>32</v>
      </c>
      <c r="AX678" s="12" t="s">
        <v>81</v>
      </c>
      <c r="AY678" s="144" t="s">
        <v>145</v>
      </c>
    </row>
    <row r="679" spans="2:65" s="1" customFormat="1" ht="24.15" customHeight="1">
      <c r="B679" s="31"/>
      <c r="C679" s="128" t="s">
        <v>1019</v>
      </c>
      <c r="D679" s="128" t="s">
        <v>147</v>
      </c>
      <c r="E679" s="129" t="s">
        <v>1020</v>
      </c>
      <c r="F679" s="130" t="s">
        <v>1021</v>
      </c>
      <c r="G679" s="131" t="s">
        <v>186</v>
      </c>
      <c r="H679" s="132">
        <v>242.8</v>
      </c>
      <c r="I679" s="133"/>
      <c r="J679" s="134">
        <f>ROUND(I679*H679,2)</f>
        <v>0</v>
      </c>
      <c r="K679" s="135"/>
      <c r="L679" s="31"/>
      <c r="M679" s="136" t="s">
        <v>1</v>
      </c>
      <c r="N679" s="137" t="s">
        <v>41</v>
      </c>
      <c r="P679" s="138">
        <f>O679*H679</f>
        <v>0</v>
      </c>
      <c r="Q679" s="138">
        <v>0</v>
      </c>
      <c r="R679" s="138">
        <f>Q679*H679</f>
        <v>0</v>
      </c>
      <c r="S679" s="138">
        <v>0</v>
      </c>
      <c r="T679" s="139">
        <f>S679*H679</f>
        <v>0</v>
      </c>
      <c r="AR679" s="140" t="s">
        <v>151</v>
      </c>
      <c r="AT679" s="140" t="s">
        <v>147</v>
      </c>
      <c r="AU679" s="140" t="s">
        <v>85</v>
      </c>
      <c r="AY679" s="16" t="s">
        <v>145</v>
      </c>
      <c r="BE679" s="141">
        <f>IF(N679="základní",J679,0)</f>
        <v>0</v>
      </c>
      <c r="BF679" s="141">
        <f>IF(N679="snížená",J679,0)</f>
        <v>0</v>
      </c>
      <c r="BG679" s="141">
        <f>IF(N679="zákl. přenesená",J679,0)</f>
        <v>0</v>
      </c>
      <c r="BH679" s="141">
        <f>IF(N679="sníž. přenesená",J679,0)</f>
        <v>0</v>
      </c>
      <c r="BI679" s="141">
        <f>IF(N679="nulová",J679,0)</f>
        <v>0</v>
      </c>
      <c r="BJ679" s="16" t="s">
        <v>81</v>
      </c>
      <c r="BK679" s="141">
        <f>ROUND(I679*H679,2)</f>
        <v>0</v>
      </c>
      <c r="BL679" s="16" t="s">
        <v>151</v>
      </c>
      <c r="BM679" s="140" t="s">
        <v>1022</v>
      </c>
    </row>
    <row r="680" spans="2:65" s="1" customFormat="1" ht="24.15" customHeight="1">
      <c r="B680" s="31"/>
      <c r="C680" s="128" t="s">
        <v>1023</v>
      </c>
      <c r="D680" s="128" t="s">
        <v>147</v>
      </c>
      <c r="E680" s="129" t="s">
        <v>1024</v>
      </c>
      <c r="F680" s="130" t="s">
        <v>1025</v>
      </c>
      <c r="G680" s="131" t="s">
        <v>186</v>
      </c>
      <c r="H680" s="132">
        <v>3399.2</v>
      </c>
      <c r="I680" s="133"/>
      <c r="J680" s="134">
        <f>ROUND(I680*H680,2)</f>
        <v>0</v>
      </c>
      <c r="K680" s="135"/>
      <c r="L680" s="31"/>
      <c r="M680" s="136" t="s">
        <v>1</v>
      </c>
      <c r="N680" s="137" t="s">
        <v>41</v>
      </c>
      <c r="P680" s="138">
        <f>O680*H680</f>
        <v>0</v>
      </c>
      <c r="Q680" s="138">
        <v>0</v>
      </c>
      <c r="R680" s="138">
        <f>Q680*H680</f>
        <v>0</v>
      </c>
      <c r="S680" s="138">
        <v>0</v>
      </c>
      <c r="T680" s="139">
        <f>S680*H680</f>
        <v>0</v>
      </c>
      <c r="AR680" s="140" t="s">
        <v>151</v>
      </c>
      <c r="AT680" s="140" t="s">
        <v>147</v>
      </c>
      <c r="AU680" s="140" t="s">
        <v>85</v>
      </c>
      <c r="AY680" s="16" t="s">
        <v>145</v>
      </c>
      <c r="BE680" s="141">
        <f>IF(N680="základní",J680,0)</f>
        <v>0</v>
      </c>
      <c r="BF680" s="141">
        <f>IF(N680="snížená",J680,0)</f>
        <v>0</v>
      </c>
      <c r="BG680" s="141">
        <f>IF(N680="zákl. přenesená",J680,0)</f>
        <v>0</v>
      </c>
      <c r="BH680" s="141">
        <f>IF(N680="sníž. přenesená",J680,0)</f>
        <v>0</v>
      </c>
      <c r="BI680" s="141">
        <f>IF(N680="nulová",J680,0)</f>
        <v>0</v>
      </c>
      <c r="BJ680" s="16" t="s">
        <v>81</v>
      </c>
      <c r="BK680" s="141">
        <f>ROUND(I680*H680,2)</f>
        <v>0</v>
      </c>
      <c r="BL680" s="16" t="s">
        <v>151</v>
      </c>
      <c r="BM680" s="140" t="s">
        <v>1026</v>
      </c>
    </row>
    <row r="681" spans="2:65" s="12" customFormat="1">
      <c r="B681" s="142"/>
      <c r="D681" s="143" t="s">
        <v>157</v>
      </c>
      <c r="E681" s="144" t="s">
        <v>1</v>
      </c>
      <c r="F681" s="145" t="s">
        <v>1027</v>
      </c>
      <c r="H681" s="146">
        <v>3399.2</v>
      </c>
      <c r="I681" s="147"/>
      <c r="L681" s="142"/>
      <c r="M681" s="148"/>
      <c r="T681" s="149"/>
      <c r="AT681" s="144" t="s">
        <v>157</v>
      </c>
      <c r="AU681" s="144" t="s">
        <v>85</v>
      </c>
      <c r="AV681" s="12" t="s">
        <v>85</v>
      </c>
      <c r="AW681" s="12" t="s">
        <v>32</v>
      </c>
      <c r="AX681" s="12" t="s">
        <v>81</v>
      </c>
      <c r="AY681" s="144" t="s">
        <v>145</v>
      </c>
    </row>
    <row r="682" spans="2:65" s="1" customFormat="1" ht="24.15" customHeight="1">
      <c r="B682" s="31"/>
      <c r="C682" s="128" t="s">
        <v>1028</v>
      </c>
      <c r="D682" s="128" t="s">
        <v>147</v>
      </c>
      <c r="E682" s="129" t="s">
        <v>1029</v>
      </c>
      <c r="F682" s="130" t="s">
        <v>1030</v>
      </c>
      <c r="G682" s="131" t="s">
        <v>186</v>
      </c>
      <c r="H682" s="132">
        <v>242.8</v>
      </c>
      <c r="I682" s="133"/>
      <c r="J682" s="134">
        <f>ROUND(I682*H682,2)</f>
        <v>0</v>
      </c>
      <c r="K682" s="135"/>
      <c r="L682" s="31"/>
      <c r="M682" s="136" t="s">
        <v>1</v>
      </c>
      <c r="N682" s="137" t="s">
        <v>41</v>
      </c>
      <c r="P682" s="138">
        <f>O682*H682</f>
        <v>0</v>
      </c>
      <c r="Q682" s="138">
        <v>0</v>
      </c>
      <c r="R682" s="138">
        <f>Q682*H682</f>
        <v>0</v>
      </c>
      <c r="S682" s="138">
        <v>0</v>
      </c>
      <c r="T682" s="139">
        <f>S682*H682</f>
        <v>0</v>
      </c>
      <c r="AR682" s="140" t="s">
        <v>151</v>
      </c>
      <c r="AT682" s="140" t="s">
        <v>147</v>
      </c>
      <c r="AU682" s="140" t="s">
        <v>85</v>
      </c>
      <c r="AY682" s="16" t="s">
        <v>145</v>
      </c>
      <c r="BE682" s="141">
        <f>IF(N682="základní",J682,0)</f>
        <v>0</v>
      </c>
      <c r="BF682" s="141">
        <f>IF(N682="snížená",J682,0)</f>
        <v>0</v>
      </c>
      <c r="BG682" s="141">
        <f>IF(N682="zákl. přenesená",J682,0)</f>
        <v>0</v>
      </c>
      <c r="BH682" s="141">
        <f>IF(N682="sníž. přenesená",J682,0)</f>
        <v>0</v>
      </c>
      <c r="BI682" s="141">
        <f>IF(N682="nulová",J682,0)</f>
        <v>0</v>
      </c>
      <c r="BJ682" s="16" t="s">
        <v>81</v>
      </c>
      <c r="BK682" s="141">
        <f>ROUND(I682*H682,2)</f>
        <v>0</v>
      </c>
      <c r="BL682" s="16" t="s">
        <v>151</v>
      </c>
      <c r="BM682" s="140" t="s">
        <v>1031</v>
      </c>
    </row>
    <row r="683" spans="2:65" s="11" customFormat="1" ht="22.8" customHeight="1">
      <c r="B683" s="116"/>
      <c r="D683" s="117" t="s">
        <v>75</v>
      </c>
      <c r="E683" s="126" t="s">
        <v>1032</v>
      </c>
      <c r="F683" s="126" t="s">
        <v>1033</v>
      </c>
      <c r="I683" s="119"/>
      <c r="J683" s="127">
        <f>BK683</f>
        <v>0</v>
      </c>
      <c r="L683" s="116"/>
      <c r="M683" s="121"/>
      <c r="P683" s="122">
        <f>SUM(P684:P685)</f>
        <v>0</v>
      </c>
      <c r="R683" s="122">
        <f>SUM(R684:R685)</f>
        <v>0</v>
      </c>
      <c r="T683" s="123">
        <f>SUM(T684:T685)</f>
        <v>0</v>
      </c>
      <c r="AR683" s="117" t="s">
        <v>81</v>
      </c>
      <c r="AT683" s="124" t="s">
        <v>75</v>
      </c>
      <c r="AU683" s="124" t="s">
        <v>81</v>
      </c>
      <c r="AY683" s="117" t="s">
        <v>145</v>
      </c>
      <c r="BK683" s="125">
        <f>SUM(BK684:BK685)</f>
        <v>0</v>
      </c>
    </row>
    <row r="684" spans="2:65" s="1" customFormat="1" ht="16.5" customHeight="1">
      <c r="B684" s="31"/>
      <c r="C684" s="128" t="s">
        <v>1034</v>
      </c>
      <c r="D684" s="128" t="s">
        <v>147</v>
      </c>
      <c r="E684" s="129" t="s">
        <v>1035</v>
      </c>
      <c r="F684" s="130" t="s">
        <v>1036</v>
      </c>
      <c r="G684" s="131" t="s">
        <v>186</v>
      </c>
      <c r="H684" s="132">
        <v>1816</v>
      </c>
      <c r="I684" s="133"/>
      <c r="J684" s="134">
        <f>ROUND(I684*H684,2)</f>
        <v>0</v>
      </c>
      <c r="K684" s="135"/>
      <c r="L684" s="31"/>
      <c r="M684" s="136" t="s">
        <v>1</v>
      </c>
      <c r="N684" s="137" t="s">
        <v>41</v>
      </c>
      <c r="P684" s="138">
        <f>O684*H684</f>
        <v>0</v>
      </c>
      <c r="Q684" s="138">
        <v>0</v>
      </c>
      <c r="R684" s="138">
        <f>Q684*H684</f>
        <v>0</v>
      </c>
      <c r="S684" s="138">
        <v>0</v>
      </c>
      <c r="T684" s="139">
        <f>S684*H684</f>
        <v>0</v>
      </c>
      <c r="AR684" s="140" t="s">
        <v>151</v>
      </c>
      <c r="AT684" s="140" t="s">
        <v>147</v>
      </c>
      <c r="AU684" s="140" t="s">
        <v>85</v>
      </c>
      <c r="AY684" s="16" t="s">
        <v>145</v>
      </c>
      <c r="BE684" s="141">
        <f>IF(N684="základní",J684,0)</f>
        <v>0</v>
      </c>
      <c r="BF684" s="141">
        <f>IF(N684="snížená",J684,0)</f>
        <v>0</v>
      </c>
      <c r="BG684" s="141">
        <f>IF(N684="zákl. přenesená",J684,0)</f>
        <v>0</v>
      </c>
      <c r="BH684" s="141">
        <f>IF(N684="sníž. přenesená",J684,0)</f>
        <v>0</v>
      </c>
      <c r="BI684" s="141">
        <f>IF(N684="nulová",J684,0)</f>
        <v>0</v>
      </c>
      <c r="BJ684" s="16" t="s">
        <v>81</v>
      </c>
      <c r="BK684" s="141">
        <f>ROUND(I684*H684,2)</f>
        <v>0</v>
      </c>
      <c r="BL684" s="16" t="s">
        <v>151</v>
      </c>
      <c r="BM684" s="140" t="s">
        <v>1037</v>
      </c>
    </row>
    <row r="685" spans="2:65" s="12" customFormat="1">
      <c r="B685" s="142"/>
      <c r="D685" s="143" t="s">
        <v>157</v>
      </c>
      <c r="E685" s="144" t="s">
        <v>1</v>
      </c>
      <c r="F685" s="145" t="s">
        <v>1038</v>
      </c>
      <c r="H685" s="146">
        <v>1816</v>
      </c>
      <c r="I685" s="147"/>
      <c r="L685" s="142"/>
      <c r="M685" s="148"/>
      <c r="T685" s="149"/>
      <c r="AT685" s="144" t="s">
        <v>157</v>
      </c>
      <c r="AU685" s="144" t="s">
        <v>85</v>
      </c>
      <c r="AV685" s="12" t="s">
        <v>85</v>
      </c>
      <c r="AW685" s="12" t="s">
        <v>32</v>
      </c>
      <c r="AX685" s="12" t="s">
        <v>81</v>
      </c>
      <c r="AY685" s="144" t="s">
        <v>145</v>
      </c>
    </row>
    <row r="686" spans="2:65" s="11" customFormat="1" ht="25.95" customHeight="1">
      <c r="B686" s="116"/>
      <c r="D686" s="117" t="s">
        <v>75</v>
      </c>
      <c r="E686" s="118" t="s">
        <v>1039</v>
      </c>
      <c r="F686" s="118" t="s">
        <v>1040</v>
      </c>
      <c r="I686" s="119"/>
      <c r="J686" s="120">
        <f>BK686</f>
        <v>0</v>
      </c>
      <c r="L686" s="116"/>
      <c r="M686" s="121"/>
      <c r="P686" s="122">
        <f>P687+P759+P795+P829+P835+P837+P844+P846+P892+P908+P985+P1021+P1091+P1095+P1121+P1141+P1158</f>
        <v>0</v>
      </c>
      <c r="R686" s="122">
        <f>R687+R759+R795+R829+R835+R837+R844+R846+R892+R908+R985+R1021+R1091+R1095+R1121+R1141+R1158</f>
        <v>106.50890614999999</v>
      </c>
      <c r="T686" s="123">
        <f>T687+T759+T795+T829+T835+T837+T844+T846+T892+T908+T985+T1021+T1091+T1095+T1121+T1141+T1158</f>
        <v>66.842759999999998</v>
      </c>
      <c r="AR686" s="117" t="s">
        <v>85</v>
      </c>
      <c r="AT686" s="124" t="s">
        <v>75</v>
      </c>
      <c r="AU686" s="124" t="s">
        <v>76</v>
      </c>
      <c r="AY686" s="117" t="s">
        <v>145</v>
      </c>
      <c r="BK686" s="125">
        <f>BK687+BK759+BK795+BK829+BK835+BK837+BK844+BK846+BK892+BK908+BK985+BK1021+BK1091+BK1095+BK1121+BK1141+BK1158</f>
        <v>0</v>
      </c>
    </row>
    <row r="687" spans="2:65" s="11" customFormat="1" ht="22.8" customHeight="1">
      <c r="B687" s="116"/>
      <c r="D687" s="117" t="s">
        <v>75</v>
      </c>
      <c r="E687" s="126" t="s">
        <v>1041</v>
      </c>
      <c r="F687" s="126" t="s">
        <v>1042</v>
      </c>
      <c r="I687" s="119"/>
      <c r="J687" s="127">
        <f>BK687</f>
        <v>0</v>
      </c>
      <c r="L687" s="116"/>
      <c r="M687" s="121"/>
      <c r="P687" s="122">
        <f>SUM(P688:P758)</f>
        <v>0</v>
      </c>
      <c r="R687" s="122">
        <f>SUM(R688:R758)</f>
        <v>7.4031910800000009</v>
      </c>
      <c r="T687" s="123">
        <f>SUM(T688:T758)</f>
        <v>0</v>
      </c>
      <c r="AR687" s="117" t="s">
        <v>85</v>
      </c>
      <c r="AT687" s="124" t="s">
        <v>75</v>
      </c>
      <c r="AU687" s="124" t="s">
        <v>81</v>
      </c>
      <c r="AY687" s="117" t="s">
        <v>145</v>
      </c>
      <c r="BK687" s="125">
        <f>SUM(BK688:BK758)</f>
        <v>0</v>
      </c>
    </row>
    <row r="688" spans="2:65" s="1" customFormat="1" ht="24.15" customHeight="1">
      <c r="B688" s="31"/>
      <c r="C688" s="128" t="s">
        <v>1043</v>
      </c>
      <c r="D688" s="128" t="s">
        <v>147</v>
      </c>
      <c r="E688" s="129" t="s">
        <v>1044</v>
      </c>
      <c r="F688" s="130" t="s">
        <v>1045</v>
      </c>
      <c r="G688" s="131" t="s">
        <v>155</v>
      </c>
      <c r="H688" s="132">
        <v>364.76499999999999</v>
      </c>
      <c r="I688" s="133"/>
      <c r="J688" s="134">
        <f>ROUND(I688*H688,2)</f>
        <v>0</v>
      </c>
      <c r="K688" s="135"/>
      <c r="L688" s="31"/>
      <c r="M688" s="136" t="s">
        <v>1</v>
      </c>
      <c r="N688" s="137" t="s">
        <v>41</v>
      </c>
      <c r="P688" s="138">
        <f>O688*H688</f>
        <v>0</v>
      </c>
      <c r="Q688" s="138">
        <v>0</v>
      </c>
      <c r="R688" s="138">
        <f>Q688*H688</f>
        <v>0</v>
      </c>
      <c r="S688" s="138">
        <v>0</v>
      </c>
      <c r="T688" s="139">
        <f>S688*H688</f>
        <v>0</v>
      </c>
      <c r="AR688" s="140" t="s">
        <v>237</v>
      </c>
      <c r="AT688" s="140" t="s">
        <v>147</v>
      </c>
      <c r="AU688" s="140" t="s">
        <v>85</v>
      </c>
      <c r="AY688" s="16" t="s">
        <v>145</v>
      </c>
      <c r="BE688" s="141">
        <f>IF(N688="základní",J688,0)</f>
        <v>0</v>
      </c>
      <c r="BF688" s="141">
        <f>IF(N688="snížená",J688,0)</f>
        <v>0</v>
      </c>
      <c r="BG688" s="141">
        <f>IF(N688="zákl. přenesená",J688,0)</f>
        <v>0</v>
      </c>
      <c r="BH688" s="141">
        <f>IF(N688="sníž. přenesená",J688,0)</f>
        <v>0</v>
      </c>
      <c r="BI688" s="141">
        <f>IF(N688="nulová",J688,0)</f>
        <v>0</v>
      </c>
      <c r="BJ688" s="16" t="s">
        <v>81</v>
      </c>
      <c r="BK688" s="141">
        <f>ROUND(I688*H688,2)</f>
        <v>0</v>
      </c>
      <c r="BL688" s="16" t="s">
        <v>237</v>
      </c>
      <c r="BM688" s="140" t="s">
        <v>1046</v>
      </c>
    </row>
    <row r="689" spans="2:65" s="12" customFormat="1">
      <c r="B689" s="142"/>
      <c r="D689" s="143" t="s">
        <v>157</v>
      </c>
      <c r="E689" s="144" t="s">
        <v>1</v>
      </c>
      <c r="F689" s="145" t="s">
        <v>1047</v>
      </c>
      <c r="H689" s="146">
        <v>328.4</v>
      </c>
      <c r="I689" s="147"/>
      <c r="L689" s="142"/>
      <c r="M689" s="148"/>
      <c r="T689" s="149"/>
      <c r="AT689" s="144" t="s">
        <v>157</v>
      </c>
      <c r="AU689" s="144" t="s">
        <v>85</v>
      </c>
      <c r="AV689" s="12" t="s">
        <v>85</v>
      </c>
      <c r="AW689" s="12" t="s">
        <v>32</v>
      </c>
      <c r="AX689" s="12" t="s">
        <v>76</v>
      </c>
      <c r="AY689" s="144" t="s">
        <v>145</v>
      </c>
    </row>
    <row r="690" spans="2:65" s="12" customFormat="1">
      <c r="B690" s="142"/>
      <c r="D690" s="143" t="s">
        <v>157</v>
      </c>
      <c r="E690" s="144" t="s">
        <v>1</v>
      </c>
      <c r="F690" s="145" t="s">
        <v>1048</v>
      </c>
      <c r="H690" s="146">
        <v>36.365000000000002</v>
      </c>
      <c r="I690" s="147"/>
      <c r="L690" s="142"/>
      <c r="M690" s="148"/>
      <c r="T690" s="149"/>
      <c r="AT690" s="144" t="s">
        <v>157</v>
      </c>
      <c r="AU690" s="144" t="s">
        <v>85</v>
      </c>
      <c r="AV690" s="12" t="s">
        <v>85</v>
      </c>
      <c r="AW690" s="12" t="s">
        <v>32</v>
      </c>
      <c r="AX690" s="12" t="s">
        <v>76</v>
      </c>
      <c r="AY690" s="144" t="s">
        <v>145</v>
      </c>
    </row>
    <row r="691" spans="2:65" s="13" customFormat="1">
      <c r="B691" s="150"/>
      <c r="D691" s="143" t="s">
        <v>157</v>
      </c>
      <c r="E691" s="151" t="s">
        <v>1</v>
      </c>
      <c r="F691" s="152" t="s">
        <v>160</v>
      </c>
      <c r="H691" s="153">
        <v>364.76499999999999</v>
      </c>
      <c r="I691" s="154"/>
      <c r="L691" s="150"/>
      <c r="M691" s="155"/>
      <c r="T691" s="156"/>
      <c r="AT691" s="151" t="s">
        <v>157</v>
      </c>
      <c r="AU691" s="151" t="s">
        <v>85</v>
      </c>
      <c r="AV691" s="13" t="s">
        <v>151</v>
      </c>
      <c r="AW691" s="13" t="s">
        <v>32</v>
      </c>
      <c r="AX691" s="13" t="s">
        <v>81</v>
      </c>
      <c r="AY691" s="151" t="s">
        <v>145</v>
      </c>
    </row>
    <row r="692" spans="2:65" s="1" customFormat="1" ht="16.5" customHeight="1">
      <c r="B692" s="31"/>
      <c r="C692" s="163" t="s">
        <v>1049</v>
      </c>
      <c r="D692" s="163" t="s">
        <v>705</v>
      </c>
      <c r="E692" s="164" t="s">
        <v>1050</v>
      </c>
      <c r="F692" s="165" t="s">
        <v>1051</v>
      </c>
      <c r="G692" s="166" t="s">
        <v>186</v>
      </c>
      <c r="H692" s="167">
        <v>0.12</v>
      </c>
      <c r="I692" s="168"/>
      <c r="J692" s="169">
        <f>ROUND(I692*H692,2)</f>
        <v>0</v>
      </c>
      <c r="K692" s="170"/>
      <c r="L692" s="171"/>
      <c r="M692" s="172" t="s">
        <v>1</v>
      </c>
      <c r="N692" s="173" t="s">
        <v>41</v>
      </c>
      <c r="P692" s="138">
        <f>O692*H692</f>
        <v>0</v>
      </c>
      <c r="Q692" s="138">
        <v>1</v>
      </c>
      <c r="R692" s="138">
        <f>Q692*H692</f>
        <v>0.12</v>
      </c>
      <c r="S692" s="138">
        <v>0</v>
      </c>
      <c r="T692" s="139">
        <f>S692*H692</f>
        <v>0</v>
      </c>
      <c r="AR692" s="140" t="s">
        <v>365</v>
      </c>
      <c r="AT692" s="140" t="s">
        <v>705</v>
      </c>
      <c r="AU692" s="140" t="s">
        <v>85</v>
      </c>
      <c r="AY692" s="16" t="s">
        <v>145</v>
      </c>
      <c r="BE692" s="141">
        <f>IF(N692="základní",J692,0)</f>
        <v>0</v>
      </c>
      <c r="BF692" s="141">
        <f>IF(N692="snížená",J692,0)</f>
        <v>0</v>
      </c>
      <c r="BG692" s="141">
        <f>IF(N692="zákl. přenesená",J692,0)</f>
        <v>0</v>
      </c>
      <c r="BH692" s="141">
        <f>IF(N692="sníž. přenesená",J692,0)</f>
        <v>0</v>
      </c>
      <c r="BI692" s="141">
        <f>IF(N692="nulová",J692,0)</f>
        <v>0</v>
      </c>
      <c r="BJ692" s="16" t="s">
        <v>81</v>
      </c>
      <c r="BK692" s="141">
        <f>ROUND(I692*H692,2)</f>
        <v>0</v>
      </c>
      <c r="BL692" s="16" t="s">
        <v>237</v>
      </c>
      <c r="BM692" s="140" t="s">
        <v>1052</v>
      </c>
    </row>
    <row r="693" spans="2:65" s="12" customFormat="1">
      <c r="B693" s="142"/>
      <c r="D693" s="143" t="s">
        <v>157</v>
      </c>
      <c r="F693" s="145" t="s">
        <v>1053</v>
      </c>
      <c r="H693" s="146">
        <v>0.12</v>
      </c>
      <c r="I693" s="147"/>
      <c r="L693" s="142"/>
      <c r="M693" s="148"/>
      <c r="T693" s="149"/>
      <c r="AT693" s="144" t="s">
        <v>157</v>
      </c>
      <c r="AU693" s="144" t="s">
        <v>85</v>
      </c>
      <c r="AV693" s="12" t="s">
        <v>85</v>
      </c>
      <c r="AW693" s="12" t="s">
        <v>4</v>
      </c>
      <c r="AX693" s="12" t="s">
        <v>81</v>
      </c>
      <c r="AY693" s="144" t="s">
        <v>145</v>
      </c>
    </row>
    <row r="694" spans="2:65" s="1" customFormat="1" ht="24.15" customHeight="1">
      <c r="B694" s="31"/>
      <c r="C694" s="128" t="s">
        <v>1054</v>
      </c>
      <c r="D694" s="128" t="s">
        <v>147</v>
      </c>
      <c r="E694" s="129" t="s">
        <v>1055</v>
      </c>
      <c r="F694" s="130" t="s">
        <v>1056</v>
      </c>
      <c r="G694" s="131" t="s">
        <v>155</v>
      </c>
      <c r="H694" s="132">
        <v>128.47200000000001</v>
      </c>
      <c r="I694" s="133"/>
      <c r="J694" s="134">
        <f>ROUND(I694*H694,2)</f>
        <v>0</v>
      </c>
      <c r="K694" s="135"/>
      <c r="L694" s="31"/>
      <c r="M694" s="136" t="s">
        <v>1</v>
      </c>
      <c r="N694" s="137" t="s">
        <v>41</v>
      </c>
      <c r="P694" s="138">
        <f>O694*H694</f>
        <v>0</v>
      </c>
      <c r="Q694" s="138">
        <v>0</v>
      </c>
      <c r="R694" s="138">
        <f>Q694*H694</f>
        <v>0</v>
      </c>
      <c r="S694" s="138">
        <v>0</v>
      </c>
      <c r="T694" s="139">
        <f>S694*H694</f>
        <v>0</v>
      </c>
      <c r="AR694" s="140" t="s">
        <v>237</v>
      </c>
      <c r="AT694" s="140" t="s">
        <v>147</v>
      </c>
      <c r="AU694" s="140" t="s">
        <v>85</v>
      </c>
      <c r="AY694" s="16" t="s">
        <v>145</v>
      </c>
      <c r="BE694" s="141">
        <f>IF(N694="základní",J694,0)</f>
        <v>0</v>
      </c>
      <c r="BF694" s="141">
        <f>IF(N694="snížená",J694,0)</f>
        <v>0</v>
      </c>
      <c r="BG694" s="141">
        <f>IF(N694="zákl. přenesená",J694,0)</f>
        <v>0</v>
      </c>
      <c r="BH694" s="141">
        <f>IF(N694="sníž. přenesená",J694,0)</f>
        <v>0</v>
      </c>
      <c r="BI694" s="141">
        <f>IF(N694="nulová",J694,0)</f>
        <v>0</v>
      </c>
      <c r="BJ694" s="16" t="s">
        <v>81</v>
      </c>
      <c r="BK694" s="141">
        <f>ROUND(I694*H694,2)</f>
        <v>0</v>
      </c>
      <c r="BL694" s="16" t="s">
        <v>237</v>
      </c>
      <c r="BM694" s="140" t="s">
        <v>1057</v>
      </c>
    </row>
    <row r="695" spans="2:65" s="14" customFormat="1">
      <c r="B695" s="157"/>
      <c r="D695" s="143" t="s">
        <v>157</v>
      </c>
      <c r="E695" s="158" t="s">
        <v>1</v>
      </c>
      <c r="F695" s="159" t="s">
        <v>1058</v>
      </c>
      <c r="H695" s="158" t="s">
        <v>1</v>
      </c>
      <c r="I695" s="160"/>
      <c r="L695" s="157"/>
      <c r="M695" s="161"/>
      <c r="T695" s="162"/>
      <c r="AT695" s="158" t="s">
        <v>157</v>
      </c>
      <c r="AU695" s="158" t="s">
        <v>85</v>
      </c>
      <c r="AV695" s="14" t="s">
        <v>81</v>
      </c>
      <c r="AW695" s="14" t="s">
        <v>32</v>
      </c>
      <c r="AX695" s="14" t="s">
        <v>76</v>
      </c>
      <c r="AY695" s="158" t="s">
        <v>145</v>
      </c>
    </row>
    <row r="696" spans="2:65" s="12" customFormat="1">
      <c r="B696" s="142"/>
      <c r="D696" s="143" t="s">
        <v>157</v>
      </c>
      <c r="E696" s="144" t="s">
        <v>1</v>
      </c>
      <c r="F696" s="145" t="s">
        <v>1059</v>
      </c>
      <c r="H696" s="146">
        <v>20.3</v>
      </c>
      <c r="I696" s="147"/>
      <c r="L696" s="142"/>
      <c r="M696" s="148"/>
      <c r="T696" s="149"/>
      <c r="AT696" s="144" t="s">
        <v>157</v>
      </c>
      <c r="AU696" s="144" t="s">
        <v>85</v>
      </c>
      <c r="AV696" s="12" t="s">
        <v>85</v>
      </c>
      <c r="AW696" s="12" t="s">
        <v>32</v>
      </c>
      <c r="AX696" s="12" t="s">
        <v>76</v>
      </c>
      <c r="AY696" s="144" t="s">
        <v>145</v>
      </c>
    </row>
    <row r="697" spans="2:65" s="12" customFormat="1">
      <c r="B697" s="142"/>
      <c r="D697" s="143" t="s">
        <v>157</v>
      </c>
      <c r="E697" s="144" t="s">
        <v>1</v>
      </c>
      <c r="F697" s="145" t="s">
        <v>1060</v>
      </c>
      <c r="H697" s="146">
        <v>15.917</v>
      </c>
      <c r="I697" s="147"/>
      <c r="L697" s="142"/>
      <c r="M697" s="148"/>
      <c r="T697" s="149"/>
      <c r="AT697" s="144" t="s">
        <v>157</v>
      </c>
      <c r="AU697" s="144" t="s">
        <v>85</v>
      </c>
      <c r="AV697" s="12" t="s">
        <v>85</v>
      </c>
      <c r="AW697" s="12" t="s">
        <v>32</v>
      </c>
      <c r="AX697" s="12" t="s">
        <v>76</v>
      </c>
      <c r="AY697" s="144" t="s">
        <v>145</v>
      </c>
    </row>
    <row r="698" spans="2:65" s="12" customFormat="1">
      <c r="B698" s="142"/>
      <c r="D698" s="143" t="s">
        <v>157</v>
      </c>
      <c r="E698" s="144" t="s">
        <v>1</v>
      </c>
      <c r="F698" s="145" t="s">
        <v>1061</v>
      </c>
      <c r="H698" s="146">
        <v>2.31</v>
      </c>
      <c r="I698" s="147"/>
      <c r="L698" s="142"/>
      <c r="M698" s="148"/>
      <c r="T698" s="149"/>
      <c r="AT698" s="144" t="s">
        <v>157</v>
      </c>
      <c r="AU698" s="144" t="s">
        <v>85</v>
      </c>
      <c r="AV698" s="12" t="s">
        <v>85</v>
      </c>
      <c r="AW698" s="12" t="s">
        <v>32</v>
      </c>
      <c r="AX698" s="12" t="s">
        <v>76</v>
      </c>
      <c r="AY698" s="144" t="s">
        <v>145</v>
      </c>
    </row>
    <row r="699" spans="2:65" s="12" customFormat="1">
      <c r="B699" s="142"/>
      <c r="D699" s="143" t="s">
        <v>157</v>
      </c>
      <c r="E699" s="144" t="s">
        <v>1</v>
      </c>
      <c r="F699" s="145" t="s">
        <v>1062</v>
      </c>
      <c r="H699" s="146">
        <v>89.944999999999993</v>
      </c>
      <c r="I699" s="147"/>
      <c r="L699" s="142"/>
      <c r="M699" s="148"/>
      <c r="T699" s="149"/>
      <c r="AT699" s="144" t="s">
        <v>157</v>
      </c>
      <c r="AU699" s="144" t="s">
        <v>85</v>
      </c>
      <c r="AV699" s="12" t="s">
        <v>85</v>
      </c>
      <c r="AW699" s="12" t="s">
        <v>32</v>
      </c>
      <c r="AX699" s="12" t="s">
        <v>76</v>
      </c>
      <c r="AY699" s="144" t="s">
        <v>145</v>
      </c>
    </row>
    <row r="700" spans="2:65" s="13" customFormat="1">
      <c r="B700" s="150"/>
      <c r="D700" s="143" t="s">
        <v>157</v>
      </c>
      <c r="E700" s="151" t="s">
        <v>1</v>
      </c>
      <c r="F700" s="152" t="s">
        <v>160</v>
      </c>
      <c r="H700" s="153">
        <v>128.47200000000001</v>
      </c>
      <c r="I700" s="154"/>
      <c r="L700" s="150"/>
      <c r="M700" s="155"/>
      <c r="T700" s="156"/>
      <c r="AT700" s="151" t="s">
        <v>157</v>
      </c>
      <c r="AU700" s="151" t="s">
        <v>85</v>
      </c>
      <c r="AV700" s="13" t="s">
        <v>151</v>
      </c>
      <c r="AW700" s="13" t="s">
        <v>32</v>
      </c>
      <c r="AX700" s="13" t="s">
        <v>81</v>
      </c>
      <c r="AY700" s="151" t="s">
        <v>145</v>
      </c>
    </row>
    <row r="701" spans="2:65" s="1" customFormat="1" ht="16.5" customHeight="1">
      <c r="B701" s="31"/>
      <c r="C701" s="163" t="s">
        <v>1063</v>
      </c>
      <c r="D701" s="163" t="s">
        <v>705</v>
      </c>
      <c r="E701" s="164" t="s">
        <v>1064</v>
      </c>
      <c r="F701" s="165" t="s">
        <v>1065</v>
      </c>
      <c r="G701" s="166" t="s">
        <v>186</v>
      </c>
      <c r="H701" s="167">
        <v>0.14099999999999999</v>
      </c>
      <c r="I701" s="168"/>
      <c r="J701" s="169">
        <f>ROUND(I701*H701,2)</f>
        <v>0</v>
      </c>
      <c r="K701" s="170"/>
      <c r="L701" s="171"/>
      <c r="M701" s="172" t="s">
        <v>1</v>
      </c>
      <c r="N701" s="173" t="s">
        <v>41</v>
      </c>
      <c r="P701" s="138">
        <f>O701*H701</f>
        <v>0</v>
      </c>
      <c r="Q701" s="138">
        <v>1</v>
      </c>
      <c r="R701" s="138">
        <f>Q701*H701</f>
        <v>0.14099999999999999</v>
      </c>
      <c r="S701" s="138">
        <v>0</v>
      </c>
      <c r="T701" s="139">
        <f>S701*H701</f>
        <v>0</v>
      </c>
      <c r="AR701" s="140" t="s">
        <v>365</v>
      </c>
      <c r="AT701" s="140" t="s">
        <v>705</v>
      </c>
      <c r="AU701" s="140" t="s">
        <v>85</v>
      </c>
      <c r="AY701" s="16" t="s">
        <v>145</v>
      </c>
      <c r="BE701" s="141">
        <f>IF(N701="základní",J701,0)</f>
        <v>0</v>
      </c>
      <c r="BF701" s="141">
        <f>IF(N701="snížená",J701,0)</f>
        <v>0</v>
      </c>
      <c r="BG701" s="141">
        <f>IF(N701="zákl. přenesená",J701,0)</f>
        <v>0</v>
      </c>
      <c r="BH701" s="141">
        <f>IF(N701="sníž. přenesená",J701,0)</f>
        <v>0</v>
      </c>
      <c r="BI701" s="141">
        <f>IF(N701="nulová",J701,0)</f>
        <v>0</v>
      </c>
      <c r="BJ701" s="16" t="s">
        <v>81</v>
      </c>
      <c r="BK701" s="141">
        <f>ROUND(I701*H701,2)</f>
        <v>0</v>
      </c>
      <c r="BL701" s="16" t="s">
        <v>237</v>
      </c>
      <c r="BM701" s="140" t="s">
        <v>1066</v>
      </c>
    </row>
    <row r="702" spans="2:65" s="12" customFormat="1">
      <c r="B702" s="142"/>
      <c r="D702" s="143" t="s">
        <v>157</v>
      </c>
      <c r="F702" s="145" t="s">
        <v>1067</v>
      </c>
      <c r="H702" s="146">
        <v>0.14099999999999999</v>
      </c>
      <c r="I702" s="147"/>
      <c r="L702" s="142"/>
      <c r="M702" s="148"/>
      <c r="T702" s="149"/>
      <c r="AT702" s="144" t="s">
        <v>157</v>
      </c>
      <c r="AU702" s="144" t="s">
        <v>85</v>
      </c>
      <c r="AV702" s="12" t="s">
        <v>85</v>
      </c>
      <c r="AW702" s="12" t="s">
        <v>4</v>
      </c>
      <c r="AX702" s="12" t="s">
        <v>81</v>
      </c>
      <c r="AY702" s="144" t="s">
        <v>145</v>
      </c>
    </row>
    <row r="703" spans="2:65" s="1" customFormat="1" ht="24.15" customHeight="1">
      <c r="B703" s="31"/>
      <c r="C703" s="128" t="s">
        <v>1068</v>
      </c>
      <c r="D703" s="128" t="s">
        <v>147</v>
      </c>
      <c r="E703" s="129" t="s">
        <v>1069</v>
      </c>
      <c r="F703" s="130" t="s">
        <v>1070</v>
      </c>
      <c r="G703" s="131" t="s">
        <v>155</v>
      </c>
      <c r="H703" s="132">
        <v>281</v>
      </c>
      <c r="I703" s="133"/>
      <c r="J703" s="134">
        <f>ROUND(I703*H703,2)</f>
        <v>0</v>
      </c>
      <c r="K703" s="135"/>
      <c r="L703" s="31"/>
      <c r="M703" s="136" t="s">
        <v>1</v>
      </c>
      <c r="N703" s="137" t="s">
        <v>41</v>
      </c>
      <c r="P703" s="138">
        <f>O703*H703</f>
        <v>0</v>
      </c>
      <c r="Q703" s="138">
        <v>1E-3</v>
      </c>
      <c r="R703" s="138">
        <f>Q703*H703</f>
        <v>0.28100000000000003</v>
      </c>
      <c r="S703" s="138">
        <v>0</v>
      </c>
      <c r="T703" s="139">
        <f>S703*H703</f>
        <v>0</v>
      </c>
      <c r="AR703" s="140" t="s">
        <v>237</v>
      </c>
      <c r="AT703" s="140" t="s">
        <v>147</v>
      </c>
      <c r="AU703" s="140" t="s">
        <v>85</v>
      </c>
      <c r="AY703" s="16" t="s">
        <v>145</v>
      </c>
      <c r="BE703" s="141">
        <f>IF(N703="základní",J703,0)</f>
        <v>0</v>
      </c>
      <c r="BF703" s="141">
        <f>IF(N703="snížená",J703,0)</f>
        <v>0</v>
      </c>
      <c r="BG703" s="141">
        <f>IF(N703="zákl. přenesená",J703,0)</f>
        <v>0</v>
      </c>
      <c r="BH703" s="141">
        <f>IF(N703="sníž. přenesená",J703,0)</f>
        <v>0</v>
      </c>
      <c r="BI703" s="141">
        <f>IF(N703="nulová",J703,0)</f>
        <v>0</v>
      </c>
      <c r="BJ703" s="16" t="s">
        <v>81</v>
      </c>
      <c r="BK703" s="141">
        <f>ROUND(I703*H703,2)</f>
        <v>0</v>
      </c>
      <c r="BL703" s="16" t="s">
        <v>237</v>
      </c>
      <c r="BM703" s="140" t="s">
        <v>1071</v>
      </c>
    </row>
    <row r="704" spans="2:65" s="14" customFormat="1">
      <c r="B704" s="157"/>
      <c r="D704" s="143" t="s">
        <v>157</v>
      </c>
      <c r="E704" s="158" t="s">
        <v>1</v>
      </c>
      <c r="F704" s="159" t="s">
        <v>714</v>
      </c>
      <c r="H704" s="158" t="s">
        <v>1</v>
      </c>
      <c r="I704" s="160"/>
      <c r="L704" s="157"/>
      <c r="M704" s="161"/>
      <c r="T704" s="162"/>
      <c r="AT704" s="158" t="s">
        <v>157</v>
      </c>
      <c r="AU704" s="158" t="s">
        <v>85</v>
      </c>
      <c r="AV704" s="14" t="s">
        <v>81</v>
      </c>
      <c r="AW704" s="14" t="s">
        <v>32</v>
      </c>
      <c r="AX704" s="14" t="s">
        <v>76</v>
      </c>
      <c r="AY704" s="158" t="s">
        <v>145</v>
      </c>
    </row>
    <row r="705" spans="2:65" s="12" customFormat="1">
      <c r="B705" s="142"/>
      <c r="D705" s="143" t="s">
        <v>157</v>
      </c>
      <c r="E705" s="144" t="s">
        <v>1</v>
      </c>
      <c r="F705" s="145" t="s">
        <v>715</v>
      </c>
      <c r="H705" s="146">
        <v>35.6</v>
      </c>
      <c r="I705" s="147"/>
      <c r="L705" s="142"/>
      <c r="M705" s="148"/>
      <c r="T705" s="149"/>
      <c r="AT705" s="144" t="s">
        <v>157</v>
      </c>
      <c r="AU705" s="144" t="s">
        <v>85</v>
      </c>
      <c r="AV705" s="12" t="s">
        <v>85</v>
      </c>
      <c r="AW705" s="12" t="s">
        <v>32</v>
      </c>
      <c r="AX705" s="12" t="s">
        <v>76</v>
      </c>
      <c r="AY705" s="144" t="s">
        <v>145</v>
      </c>
    </row>
    <row r="706" spans="2:65" s="12" customFormat="1">
      <c r="B706" s="142"/>
      <c r="D706" s="143" t="s">
        <v>157</v>
      </c>
      <c r="E706" s="144" t="s">
        <v>1</v>
      </c>
      <c r="F706" s="145" t="s">
        <v>716</v>
      </c>
      <c r="H706" s="146">
        <v>175.9</v>
      </c>
      <c r="I706" s="147"/>
      <c r="L706" s="142"/>
      <c r="M706" s="148"/>
      <c r="T706" s="149"/>
      <c r="AT706" s="144" t="s">
        <v>157</v>
      </c>
      <c r="AU706" s="144" t="s">
        <v>85</v>
      </c>
      <c r="AV706" s="12" t="s">
        <v>85</v>
      </c>
      <c r="AW706" s="12" t="s">
        <v>32</v>
      </c>
      <c r="AX706" s="12" t="s">
        <v>76</v>
      </c>
      <c r="AY706" s="144" t="s">
        <v>145</v>
      </c>
    </row>
    <row r="707" spans="2:65" s="12" customFormat="1">
      <c r="B707" s="142"/>
      <c r="D707" s="143" t="s">
        <v>157</v>
      </c>
      <c r="E707" s="144" t="s">
        <v>1</v>
      </c>
      <c r="F707" s="145" t="s">
        <v>717</v>
      </c>
      <c r="H707" s="146">
        <v>69.5</v>
      </c>
      <c r="I707" s="147"/>
      <c r="L707" s="142"/>
      <c r="M707" s="148"/>
      <c r="T707" s="149"/>
      <c r="AT707" s="144" t="s">
        <v>157</v>
      </c>
      <c r="AU707" s="144" t="s">
        <v>85</v>
      </c>
      <c r="AV707" s="12" t="s">
        <v>85</v>
      </c>
      <c r="AW707" s="12" t="s">
        <v>32</v>
      </c>
      <c r="AX707" s="12" t="s">
        <v>76</v>
      </c>
      <c r="AY707" s="144" t="s">
        <v>145</v>
      </c>
    </row>
    <row r="708" spans="2:65" s="13" customFormat="1">
      <c r="B708" s="150"/>
      <c r="D708" s="143" t="s">
        <v>157</v>
      </c>
      <c r="E708" s="151" t="s">
        <v>1</v>
      </c>
      <c r="F708" s="152" t="s">
        <v>160</v>
      </c>
      <c r="H708" s="153">
        <v>281</v>
      </c>
      <c r="I708" s="154"/>
      <c r="L708" s="150"/>
      <c r="M708" s="155"/>
      <c r="T708" s="156"/>
      <c r="AT708" s="151" t="s">
        <v>157</v>
      </c>
      <c r="AU708" s="151" t="s">
        <v>85</v>
      </c>
      <c r="AV708" s="13" t="s">
        <v>151</v>
      </c>
      <c r="AW708" s="13" t="s">
        <v>32</v>
      </c>
      <c r="AX708" s="13" t="s">
        <v>81</v>
      </c>
      <c r="AY708" s="151" t="s">
        <v>145</v>
      </c>
    </row>
    <row r="709" spans="2:65" s="1" customFormat="1" ht="24.15" customHeight="1">
      <c r="B709" s="31"/>
      <c r="C709" s="128" t="s">
        <v>1072</v>
      </c>
      <c r="D709" s="128" t="s">
        <v>147</v>
      </c>
      <c r="E709" s="129" t="s">
        <v>1073</v>
      </c>
      <c r="F709" s="130" t="s">
        <v>1074</v>
      </c>
      <c r="G709" s="131" t="s">
        <v>155</v>
      </c>
      <c r="H709" s="132">
        <v>729.53</v>
      </c>
      <c r="I709" s="133"/>
      <c r="J709" s="134">
        <f>ROUND(I709*H709,2)</f>
        <v>0</v>
      </c>
      <c r="K709" s="135"/>
      <c r="L709" s="31"/>
      <c r="M709" s="136" t="s">
        <v>1</v>
      </c>
      <c r="N709" s="137" t="s">
        <v>41</v>
      </c>
      <c r="P709" s="138">
        <f>O709*H709</f>
        <v>0</v>
      </c>
      <c r="Q709" s="138">
        <v>4.0000000000000002E-4</v>
      </c>
      <c r="R709" s="138">
        <f>Q709*H709</f>
        <v>0.29181200000000002</v>
      </c>
      <c r="S709" s="138">
        <v>0</v>
      </c>
      <c r="T709" s="139">
        <f>S709*H709</f>
        <v>0</v>
      </c>
      <c r="AR709" s="140" t="s">
        <v>237</v>
      </c>
      <c r="AT709" s="140" t="s">
        <v>147</v>
      </c>
      <c r="AU709" s="140" t="s">
        <v>85</v>
      </c>
      <c r="AY709" s="16" t="s">
        <v>145</v>
      </c>
      <c r="BE709" s="141">
        <f>IF(N709="základní",J709,0)</f>
        <v>0</v>
      </c>
      <c r="BF709" s="141">
        <f>IF(N709="snížená",J709,0)</f>
        <v>0</v>
      </c>
      <c r="BG709" s="141">
        <f>IF(N709="zákl. přenesená",J709,0)</f>
        <v>0</v>
      </c>
      <c r="BH709" s="141">
        <f>IF(N709="sníž. přenesená",J709,0)</f>
        <v>0</v>
      </c>
      <c r="BI709" s="141">
        <f>IF(N709="nulová",J709,0)</f>
        <v>0</v>
      </c>
      <c r="BJ709" s="16" t="s">
        <v>81</v>
      </c>
      <c r="BK709" s="141">
        <f>ROUND(I709*H709,2)</f>
        <v>0</v>
      </c>
      <c r="BL709" s="16" t="s">
        <v>237</v>
      </c>
      <c r="BM709" s="140" t="s">
        <v>1075</v>
      </c>
    </row>
    <row r="710" spans="2:65" s="12" customFormat="1">
      <c r="B710" s="142"/>
      <c r="D710" s="143" t="s">
        <v>157</v>
      </c>
      <c r="E710" s="144" t="s">
        <v>1</v>
      </c>
      <c r="F710" s="145" t="s">
        <v>1076</v>
      </c>
      <c r="H710" s="146">
        <v>656.8</v>
      </c>
      <c r="I710" s="147"/>
      <c r="L710" s="142"/>
      <c r="M710" s="148"/>
      <c r="T710" s="149"/>
      <c r="AT710" s="144" t="s">
        <v>157</v>
      </c>
      <c r="AU710" s="144" t="s">
        <v>85</v>
      </c>
      <c r="AV710" s="12" t="s">
        <v>85</v>
      </c>
      <c r="AW710" s="12" t="s">
        <v>32</v>
      </c>
      <c r="AX710" s="12" t="s">
        <v>76</v>
      </c>
      <c r="AY710" s="144" t="s">
        <v>145</v>
      </c>
    </row>
    <row r="711" spans="2:65" s="12" customFormat="1">
      <c r="B711" s="142"/>
      <c r="D711" s="143" t="s">
        <v>157</v>
      </c>
      <c r="E711" s="144" t="s">
        <v>1</v>
      </c>
      <c r="F711" s="145" t="s">
        <v>1077</v>
      </c>
      <c r="H711" s="146">
        <v>72.73</v>
      </c>
      <c r="I711" s="147"/>
      <c r="L711" s="142"/>
      <c r="M711" s="148"/>
      <c r="T711" s="149"/>
      <c r="AT711" s="144" t="s">
        <v>157</v>
      </c>
      <c r="AU711" s="144" t="s">
        <v>85</v>
      </c>
      <c r="AV711" s="12" t="s">
        <v>85</v>
      </c>
      <c r="AW711" s="12" t="s">
        <v>32</v>
      </c>
      <c r="AX711" s="12" t="s">
        <v>76</v>
      </c>
      <c r="AY711" s="144" t="s">
        <v>145</v>
      </c>
    </row>
    <row r="712" spans="2:65" s="13" customFormat="1">
      <c r="B712" s="150"/>
      <c r="D712" s="143" t="s">
        <v>157</v>
      </c>
      <c r="E712" s="151" t="s">
        <v>1</v>
      </c>
      <c r="F712" s="152" t="s">
        <v>160</v>
      </c>
      <c r="H712" s="153">
        <v>729.53</v>
      </c>
      <c r="I712" s="154"/>
      <c r="L712" s="150"/>
      <c r="M712" s="155"/>
      <c r="T712" s="156"/>
      <c r="AT712" s="151" t="s">
        <v>157</v>
      </c>
      <c r="AU712" s="151" t="s">
        <v>85</v>
      </c>
      <c r="AV712" s="13" t="s">
        <v>151</v>
      </c>
      <c r="AW712" s="13" t="s">
        <v>32</v>
      </c>
      <c r="AX712" s="13" t="s">
        <v>81</v>
      </c>
      <c r="AY712" s="151" t="s">
        <v>145</v>
      </c>
    </row>
    <row r="713" spans="2:65" s="1" customFormat="1" ht="16.5" customHeight="1">
      <c r="B713" s="31"/>
      <c r="C713" s="163" t="s">
        <v>1078</v>
      </c>
      <c r="D713" s="163" t="s">
        <v>705</v>
      </c>
      <c r="E713" s="164" t="s">
        <v>1079</v>
      </c>
      <c r="F713" s="165" t="s">
        <v>1080</v>
      </c>
      <c r="G713" s="166" t="s">
        <v>155</v>
      </c>
      <c r="H713" s="167">
        <v>850.26700000000005</v>
      </c>
      <c r="I713" s="168"/>
      <c r="J713" s="169">
        <f>ROUND(I713*H713,2)</f>
        <v>0</v>
      </c>
      <c r="K713" s="170"/>
      <c r="L713" s="171"/>
      <c r="M713" s="172" t="s">
        <v>1</v>
      </c>
      <c r="N713" s="173" t="s">
        <v>41</v>
      </c>
      <c r="P713" s="138">
        <f>O713*H713</f>
        <v>0</v>
      </c>
      <c r="Q713" s="138">
        <v>4.4000000000000003E-3</v>
      </c>
      <c r="R713" s="138">
        <f>Q713*H713</f>
        <v>3.7411748000000005</v>
      </c>
      <c r="S713" s="138">
        <v>0</v>
      </c>
      <c r="T713" s="139">
        <f>S713*H713</f>
        <v>0</v>
      </c>
      <c r="AR713" s="140" t="s">
        <v>365</v>
      </c>
      <c r="AT713" s="140" t="s">
        <v>705</v>
      </c>
      <c r="AU713" s="140" t="s">
        <v>85</v>
      </c>
      <c r="AY713" s="16" t="s">
        <v>145</v>
      </c>
      <c r="BE713" s="141">
        <f>IF(N713="základní",J713,0)</f>
        <v>0</v>
      </c>
      <c r="BF713" s="141">
        <f>IF(N713="snížená",J713,0)</f>
        <v>0</v>
      </c>
      <c r="BG713" s="141">
        <f>IF(N713="zákl. přenesená",J713,0)</f>
        <v>0</v>
      </c>
      <c r="BH713" s="141">
        <f>IF(N713="sníž. přenesená",J713,0)</f>
        <v>0</v>
      </c>
      <c r="BI713" s="141">
        <f>IF(N713="nulová",J713,0)</f>
        <v>0</v>
      </c>
      <c r="BJ713" s="16" t="s">
        <v>81</v>
      </c>
      <c r="BK713" s="141">
        <f>ROUND(I713*H713,2)</f>
        <v>0</v>
      </c>
      <c r="BL713" s="16" t="s">
        <v>237</v>
      </c>
      <c r="BM713" s="140" t="s">
        <v>1081</v>
      </c>
    </row>
    <row r="714" spans="2:65" s="12" customFormat="1">
      <c r="B714" s="142"/>
      <c r="D714" s="143" t="s">
        <v>157</v>
      </c>
      <c r="F714" s="145" t="s">
        <v>1082</v>
      </c>
      <c r="H714" s="146">
        <v>850.26700000000005</v>
      </c>
      <c r="I714" s="147"/>
      <c r="L714" s="142"/>
      <c r="M714" s="148"/>
      <c r="T714" s="149"/>
      <c r="AT714" s="144" t="s">
        <v>157</v>
      </c>
      <c r="AU714" s="144" t="s">
        <v>85</v>
      </c>
      <c r="AV714" s="12" t="s">
        <v>85</v>
      </c>
      <c r="AW714" s="12" t="s">
        <v>4</v>
      </c>
      <c r="AX714" s="12" t="s">
        <v>81</v>
      </c>
      <c r="AY714" s="144" t="s">
        <v>145</v>
      </c>
    </row>
    <row r="715" spans="2:65" s="1" customFormat="1" ht="24.15" customHeight="1">
      <c r="B715" s="31"/>
      <c r="C715" s="128" t="s">
        <v>1083</v>
      </c>
      <c r="D715" s="128" t="s">
        <v>147</v>
      </c>
      <c r="E715" s="129" t="s">
        <v>1084</v>
      </c>
      <c r="F715" s="130" t="s">
        <v>1085</v>
      </c>
      <c r="G715" s="131" t="s">
        <v>155</v>
      </c>
      <c r="H715" s="132">
        <v>128.47200000000001</v>
      </c>
      <c r="I715" s="133"/>
      <c r="J715" s="134">
        <f>ROUND(I715*H715,2)</f>
        <v>0</v>
      </c>
      <c r="K715" s="135"/>
      <c r="L715" s="31"/>
      <c r="M715" s="136" t="s">
        <v>1</v>
      </c>
      <c r="N715" s="137" t="s">
        <v>41</v>
      </c>
      <c r="P715" s="138">
        <f>O715*H715</f>
        <v>0</v>
      </c>
      <c r="Q715" s="138">
        <v>4.0000000000000002E-4</v>
      </c>
      <c r="R715" s="138">
        <f>Q715*H715</f>
        <v>5.1388800000000005E-2</v>
      </c>
      <c r="S715" s="138">
        <v>0</v>
      </c>
      <c r="T715" s="139">
        <f>S715*H715</f>
        <v>0</v>
      </c>
      <c r="AR715" s="140" t="s">
        <v>237</v>
      </c>
      <c r="AT715" s="140" t="s">
        <v>147</v>
      </c>
      <c r="AU715" s="140" t="s">
        <v>85</v>
      </c>
      <c r="AY715" s="16" t="s">
        <v>145</v>
      </c>
      <c r="BE715" s="141">
        <f>IF(N715="základní",J715,0)</f>
        <v>0</v>
      </c>
      <c r="BF715" s="141">
        <f>IF(N715="snížená",J715,0)</f>
        <v>0</v>
      </c>
      <c r="BG715" s="141">
        <f>IF(N715="zákl. přenesená",J715,0)</f>
        <v>0</v>
      </c>
      <c r="BH715" s="141">
        <f>IF(N715="sníž. přenesená",J715,0)</f>
        <v>0</v>
      </c>
      <c r="BI715" s="141">
        <f>IF(N715="nulová",J715,0)</f>
        <v>0</v>
      </c>
      <c r="BJ715" s="16" t="s">
        <v>81</v>
      </c>
      <c r="BK715" s="141">
        <f>ROUND(I715*H715,2)</f>
        <v>0</v>
      </c>
      <c r="BL715" s="16" t="s">
        <v>237</v>
      </c>
      <c r="BM715" s="140" t="s">
        <v>1086</v>
      </c>
    </row>
    <row r="716" spans="2:65" s="14" customFormat="1">
      <c r="B716" s="157"/>
      <c r="D716" s="143" t="s">
        <v>157</v>
      </c>
      <c r="E716" s="158" t="s">
        <v>1</v>
      </c>
      <c r="F716" s="159" t="s">
        <v>1058</v>
      </c>
      <c r="H716" s="158" t="s">
        <v>1</v>
      </c>
      <c r="I716" s="160"/>
      <c r="L716" s="157"/>
      <c r="M716" s="161"/>
      <c r="T716" s="162"/>
      <c r="AT716" s="158" t="s">
        <v>157</v>
      </c>
      <c r="AU716" s="158" t="s">
        <v>85</v>
      </c>
      <c r="AV716" s="14" t="s">
        <v>81</v>
      </c>
      <c r="AW716" s="14" t="s">
        <v>32</v>
      </c>
      <c r="AX716" s="14" t="s">
        <v>76</v>
      </c>
      <c r="AY716" s="158" t="s">
        <v>145</v>
      </c>
    </row>
    <row r="717" spans="2:65" s="12" customFormat="1">
      <c r="B717" s="142"/>
      <c r="D717" s="143" t="s">
        <v>157</v>
      </c>
      <c r="E717" s="144" t="s">
        <v>1</v>
      </c>
      <c r="F717" s="145" t="s">
        <v>1059</v>
      </c>
      <c r="H717" s="146">
        <v>20.3</v>
      </c>
      <c r="I717" s="147"/>
      <c r="L717" s="142"/>
      <c r="M717" s="148"/>
      <c r="T717" s="149"/>
      <c r="AT717" s="144" t="s">
        <v>157</v>
      </c>
      <c r="AU717" s="144" t="s">
        <v>85</v>
      </c>
      <c r="AV717" s="12" t="s">
        <v>85</v>
      </c>
      <c r="AW717" s="12" t="s">
        <v>32</v>
      </c>
      <c r="AX717" s="12" t="s">
        <v>76</v>
      </c>
      <c r="AY717" s="144" t="s">
        <v>145</v>
      </c>
    </row>
    <row r="718" spans="2:65" s="12" customFormat="1">
      <c r="B718" s="142"/>
      <c r="D718" s="143" t="s">
        <v>157</v>
      </c>
      <c r="E718" s="144" t="s">
        <v>1</v>
      </c>
      <c r="F718" s="145" t="s">
        <v>1060</v>
      </c>
      <c r="H718" s="146">
        <v>15.917</v>
      </c>
      <c r="I718" s="147"/>
      <c r="L718" s="142"/>
      <c r="M718" s="148"/>
      <c r="T718" s="149"/>
      <c r="AT718" s="144" t="s">
        <v>157</v>
      </c>
      <c r="AU718" s="144" t="s">
        <v>85</v>
      </c>
      <c r="AV718" s="12" t="s">
        <v>85</v>
      </c>
      <c r="AW718" s="12" t="s">
        <v>32</v>
      </c>
      <c r="AX718" s="12" t="s">
        <v>76</v>
      </c>
      <c r="AY718" s="144" t="s">
        <v>145</v>
      </c>
    </row>
    <row r="719" spans="2:65" s="12" customFormat="1">
      <c r="B719" s="142"/>
      <c r="D719" s="143" t="s">
        <v>157</v>
      </c>
      <c r="E719" s="144" t="s">
        <v>1</v>
      </c>
      <c r="F719" s="145" t="s">
        <v>1061</v>
      </c>
      <c r="H719" s="146">
        <v>2.31</v>
      </c>
      <c r="I719" s="147"/>
      <c r="L719" s="142"/>
      <c r="M719" s="148"/>
      <c r="T719" s="149"/>
      <c r="AT719" s="144" t="s">
        <v>157</v>
      </c>
      <c r="AU719" s="144" t="s">
        <v>85</v>
      </c>
      <c r="AV719" s="12" t="s">
        <v>85</v>
      </c>
      <c r="AW719" s="12" t="s">
        <v>32</v>
      </c>
      <c r="AX719" s="12" t="s">
        <v>76</v>
      </c>
      <c r="AY719" s="144" t="s">
        <v>145</v>
      </c>
    </row>
    <row r="720" spans="2:65" s="12" customFormat="1">
      <c r="B720" s="142"/>
      <c r="D720" s="143" t="s">
        <v>157</v>
      </c>
      <c r="E720" s="144" t="s">
        <v>1</v>
      </c>
      <c r="F720" s="145" t="s">
        <v>1062</v>
      </c>
      <c r="H720" s="146">
        <v>89.944999999999993</v>
      </c>
      <c r="I720" s="147"/>
      <c r="L720" s="142"/>
      <c r="M720" s="148"/>
      <c r="T720" s="149"/>
      <c r="AT720" s="144" t="s">
        <v>157</v>
      </c>
      <c r="AU720" s="144" t="s">
        <v>85</v>
      </c>
      <c r="AV720" s="12" t="s">
        <v>85</v>
      </c>
      <c r="AW720" s="12" t="s">
        <v>32</v>
      </c>
      <c r="AX720" s="12" t="s">
        <v>76</v>
      </c>
      <c r="AY720" s="144" t="s">
        <v>145</v>
      </c>
    </row>
    <row r="721" spans="2:65" s="13" customFormat="1">
      <c r="B721" s="150"/>
      <c r="D721" s="143" t="s">
        <v>157</v>
      </c>
      <c r="E721" s="151" t="s">
        <v>1</v>
      </c>
      <c r="F721" s="152" t="s">
        <v>160</v>
      </c>
      <c r="H721" s="153">
        <v>128.47200000000001</v>
      </c>
      <c r="I721" s="154"/>
      <c r="L721" s="150"/>
      <c r="M721" s="155"/>
      <c r="T721" s="156"/>
      <c r="AT721" s="151" t="s">
        <v>157</v>
      </c>
      <c r="AU721" s="151" t="s">
        <v>85</v>
      </c>
      <c r="AV721" s="13" t="s">
        <v>151</v>
      </c>
      <c r="AW721" s="13" t="s">
        <v>32</v>
      </c>
      <c r="AX721" s="13" t="s">
        <v>81</v>
      </c>
      <c r="AY721" s="151" t="s">
        <v>145</v>
      </c>
    </row>
    <row r="722" spans="2:65" s="1" customFormat="1" ht="49.05" customHeight="1">
      <c r="B722" s="31"/>
      <c r="C722" s="163" t="s">
        <v>1087</v>
      </c>
      <c r="D722" s="163" t="s">
        <v>705</v>
      </c>
      <c r="E722" s="164" t="s">
        <v>1088</v>
      </c>
      <c r="F722" s="165" t="s">
        <v>1089</v>
      </c>
      <c r="G722" s="166" t="s">
        <v>155</v>
      </c>
      <c r="H722" s="167">
        <v>392.62200000000001</v>
      </c>
      <c r="I722" s="168"/>
      <c r="J722" s="169">
        <f>ROUND(I722*H722,2)</f>
        <v>0</v>
      </c>
      <c r="K722" s="170"/>
      <c r="L722" s="171"/>
      <c r="M722" s="172" t="s">
        <v>1</v>
      </c>
      <c r="N722" s="173" t="s">
        <v>41</v>
      </c>
      <c r="P722" s="138">
        <f>O722*H722</f>
        <v>0</v>
      </c>
      <c r="Q722" s="138">
        <v>6.4000000000000003E-3</v>
      </c>
      <c r="R722" s="138">
        <f>Q722*H722</f>
        <v>2.5127808000000003</v>
      </c>
      <c r="S722" s="138">
        <v>0</v>
      </c>
      <c r="T722" s="139">
        <f>S722*H722</f>
        <v>0</v>
      </c>
      <c r="AR722" s="140" t="s">
        <v>365</v>
      </c>
      <c r="AT722" s="140" t="s">
        <v>705</v>
      </c>
      <c r="AU722" s="140" t="s">
        <v>85</v>
      </c>
      <c r="AY722" s="16" t="s">
        <v>145</v>
      </c>
      <c r="BE722" s="141">
        <f>IF(N722="základní",J722,0)</f>
        <v>0</v>
      </c>
      <c r="BF722" s="141">
        <f>IF(N722="snížená",J722,0)</f>
        <v>0</v>
      </c>
      <c r="BG722" s="141">
        <f>IF(N722="zákl. přenesená",J722,0)</f>
        <v>0</v>
      </c>
      <c r="BH722" s="141">
        <f>IF(N722="sníž. přenesená",J722,0)</f>
        <v>0</v>
      </c>
      <c r="BI722" s="141">
        <f>IF(N722="nulová",J722,0)</f>
        <v>0</v>
      </c>
      <c r="BJ722" s="16" t="s">
        <v>81</v>
      </c>
      <c r="BK722" s="141">
        <f>ROUND(I722*H722,2)</f>
        <v>0</v>
      </c>
      <c r="BL722" s="16" t="s">
        <v>237</v>
      </c>
      <c r="BM722" s="140" t="s">
        <v>1090</v>
      </c>
    </row>
    <row r="723" spans="2:65" s="1" customFormat="1" ht="24.15" customHeight="1">
      <c r="B723" s="31"/>
      <c r="C723" s="128" t="s">
        <v>1091</v>
      </c>
      <c r="D723" s="128" t="s">
        <v>147</v>
      </c>
      <c r="E723" s="129" t="s">
        <v>1092</v>
      </c>
      <c r="F723" s="130" t="s">
        <v>1093</v>
      </c>
      <c r="G723" s="131" t="s">
        <v>155</v>
      </c>
      <c r="H723" s="132">
        <v>128.47200000000001</v>
      </c>
      <c r="I723" s="133"/>
      <c r="J723" s="134">
        <f>ROUND(I723*H723,2)</f>
        <v>0</v>
      </c>
      <c r="K723" s="135"/>
      <c r="L723" s="31"/>
      <c r="M723" s="136" t="s">
        <v>1</v>
      </c>
      <c r="N723" s="137" t="s">
        <v>41</v>
      </c>
      <c r="P723" s="138">
        <f>O723*H723</f>
        <v>0</v>
      </c>
      <c r="Q723" s="138">
        <v>4.0000000000000003E-5</v>
      </c>
      <c r="R723" s="138">
        <f>Q723*H723</f>
        <v>5.1388800000000011E-3</v>
      </c>
      <c r="S723" s="138">
        <v>0</v>
      </c>
      <c r="T723" s="139">
        <f>S723*H723</f>
        <v>0</v>
      </c>
      <c r="AR723" s="140" t="s">
        <v>237</v>
      </c>
      <c r="AT723" s="140" t="s">
        <v>147</v>
      </c>
      <c r="AU723" s="140" t="s">
        <v>85</v>
      </c>
      <c r="AY723" s="16" t="s">
        <v>145</v>
      </c>
      <c r="BE723" s="141">
        <f>IF(N723="základní",J723,0)</f>
        <v>0</v>
      </c>
      <c r="BF723" s="141">
        <f>IF(N723="snížená",J723,0)</f>
        <v>0</v>
      </c>
      <c r="BG723" s="141">
        <f>IF(N723="zákl. přenesená",J723,0)</f>
        <v>0</v>
      </c>
      <c r="BH723" s="141">
        <f>IF(N723="sníž. přenesená",J723,0)</f>
        <v>0</v>
      </c>
      <c r="BI723" s="141">
        <f>IF(N723="nulová",J723,0)</f>
        <v>0</v>
      </c>
      <c r="BJ723" s="16" t="s">
        <v>81</v>
      </c>
      <c r="BK723" s="141">
        <f>ROUND(I723*H723,2)</f>
        <v>0</v>
      </c>
      <c r="BL723" s="16" t="s">
        <v>237</v>
      </c>
      <c r="BM723" s="140" t="s">
        <v>1094</v>
      </c>
    </row>
    <row r="724" spans="2:65" s="14" customFormat="1">
      <c r="B724" s="157"/>
      <c r="D724" s="143" t="s">
        <v>157</v>
      </c>
      <c r="E724" s="158" t="s">
        <v>1</v>
      </c>
      <c r="F724" s="159" t="s">
        <v>1058</v>
      </c>
      <c r="H724" s="158" t="s">
        <v>1</v>
      </c>
      <c r="I724" s="160"/>
      <c r="L724" s="157"/>
      <c r="M724" s="161"/>
      <c r="T724" s="162"/>
      <c r="AT724" s="158" t="s">
        <v>157</v>
      </c>
      <c r="AU724" s="158" t="s">
        <v>85</v>
      </c>
      <c r="AV724" s="14" t="s">
        <v>81</v>
      </c>
      <c r="AW724" s="14" t="s">
        <v>32</v>
      </c>
      <c r="AX724" s="14" t="s">
        <v>76</v>
      </c>
      <c r="AY724" s="158" t="s">
        <v>145</v>
      </c>
    </row>
    <row r="725" spans="2:65" s="12" customFormat="1">
      <c r="B725" s="142"/>
      <c r="D725" s="143" t="s">
        <v>157</v>
      </c>
      <c r="E725" s="144" t="s">
        <v>1</v>
      </c>
      <c r="F725" s="145" t="s">
        <v>1059</v>
      </c>
      <c r="H725" s="146">
        <v>20.3</v>
      </c>
      <c r="I725" s="147"/>
      <c r="L725" s="142"/>
      <c r="M725" s="148"/>
      <c r="T725" s="149"/>
      <c r="AT725" s="144" t="s">
        <v>157</v>
      </c>
      <c r="AU725" s="144" t="s">
        <v>85</v>
      </c>
      <c r="AV725" s="12" t="s">
        <v>85</v>
      </c>
      <c r="AW725" s="12" t="s">
        <v>32</v>
      </c>
      <c r="AX725" s="12" t="s">
        <v>76</v>
      </c>
      <c r="AY725" s="144" t="s">
        <v>145</v>
      </c>
    </row>
    <row r="726" spans="2:65" s="12" customFormat="1">
      <c r="B726" s="142"/>
      <c r="D726" s="143" t="s">
        <v>157</v>
      </c>
      <c r="E726" s="144" t="s">
        <v>1</v>
      </c>
      <c r="F726" s="145" t="s">
        <v>1060</v>
      </c>
      <c r="H726" s="146">
        <v>15.917</v>
      </c>
      <c r="I726" s="147"/>
      <c r="L726" s="142"/>
      <c r="M726" s="148"/>
      <c r="T726" s="149"/>
      <c r="AT726" s="144" t="s">
        <v>157</v>
      </c>
      <c r="AU726" s="144" t="s">
        <v>85</v>
      </c>
      <c r="AV726" s="12" t="s">
        <v>85</v>
      </c>
      <c r="AW726" s="12" t="s">
        <v>32</v>
      </c>
      <c r="AX726" s="12" t="s">
        <v>76</v>
      </c>
      <c r="AY726" s="144" t="s">
        <v>145</v>
      </c>
    </row>
    <row r="727" spans="2:65" s="12" customFormat="1">
      <c r="B727" s="142"/>
      <c r="D727" s="143" t="s">
        <v>157</v>
      </c>
      <c r="E727" s="144" t="s">
        <v>1</v>
      </c>
      <c r="F727" s="145" t="s">
        <v>1061</v>
      </c>
      <c r="H727" s="146">
        <v>2.31</v>
      </c>
      <c r="I727" s="147"/>
      <c r="L727" s="142"/>
      <c r="M727" s="148"/>
      <c r="T727" s="149"/>
      <c r="AT727" s="144" t="s">
        <v>157</v>
      </c>
      <c r="AU727" s="144" t="s">
        <v>85</v>
      </c>
      <c r="AV727" s="12" t="s">
        <v>85</v>
      </c>
      <c r="AW727" s="12" t="s">
        <v>32</v>
      </c>
      <c r="AX727" s="12" t="s">
        <v>76</v>
      </c>
      <c r="AY727" s="144" t="s">
        <v>145</v>
      </c>
    </row>
    <row r="728" spans="2:65" s="12" customFormat="1">
      <c r="B728" s="142"/>
      <c r="D728" s="143" t="s">
        <v>157</v>
      </c>
      <c r="E728" s="144" t="s">
        <v>1</v>
      </c>
      <c r="F728" s="145" t="s">
        <v>1062</v>
      </c>
      <c r="H728" s="146">
        <v>89.944999999999993</v>
      </c>
      <c r="I728" s="147"/>
      <c r="L728" s="142"/>
      <c r="M728" s="148"/>
      <c r="T728" s="149"/>
      <c r="AT728" s="144" t="s">
        <v>157</v>
      </c>
      <c r="AU728" s="144" t="s">
        <v>85</v>
      </c>
      <c r="AV728" s="12" t="s">
        <v>85</v>
      </c>
      <c r="AW728" s="12" t="s">
        <v>32</v>
      </c>
      <c r="AX728" s="12" t="s">
        <v>76</v>
      </c>
      <c r="AY728" s="144" t="s">
        <v>145</v>
      </c>
    </row>
    <row r="729" spans="2:65" s="13" customFormat="1">
      <c r="B729" s="150"/>
      <c r="D729" s="143" t="s">
        <v>157</v>
      </c>
      <c r="E729" s="151" t="s">
        <v>1</v>
      </c>
      <c r="F729" s="152" t="s">
        <v>160</v>
      </c>
      <c r="H729" s="153">
        <v>128.47200000000001</v>
      </c>
      <c r="I729" s="154"/>
      <c r="L729" s="150"/>
      <c r="M729" s="155"/>
      <c r="T729" s="156"/>
      <c r="AT729" s="151" t="s">
        <v>157</v>
      </c>
      <c r="AU729" s="151" t="s">
        <v>85</v>
      </c>
      <c r="AV729" s="13" t="s">
        <v>151</v>
      </c>
      <c r="AW729" s="13" t="s">
        <v>32</v>
      </c>
      <c r="AX729" s="13" t="s">
        <v>81</v>
      </c>
      <c r="AY729" s="151" t="s">
        <v>145</v>
      </c>
    </row>
    <row r="730" spans="2:65" s="1" customFormat="1" ht="24.15" customHeight="1">
      <c r="B730" s="31"/>
      <c r="C730" s="163" t="s">
        <v>1095</v>
      </c>
      <c r="D730" s="163" t="s">
        <v>705</v>
      </c>
      <c r="E730" s="164" t="s">
        <v>1096</v>
      </c>
      <c r="F730" s="165" t="s">
        <v>1097</v>
      </c>
      <c r="G730" s="166" t="s">
        <v>155</v>
      </c>
      <c r="H730" s="167">
        <v>156.864</v>
      </c>
      <c r="I730" s="168"/>
      <c r="J730" s="169">
        <f>ROUND(I730*H730,2)</f>
        <v>0</v>
      </c>
      <c r="K730" s="170"/>
      <c r="L730" s="171"/>
      <c r="M730" s="172" t="s">
        <v>1</v>
      </c>
      <c r="N730" s="173" t="s">
        <v>41</v>
      </c>
      <c r="P730" s="138">
        <f>O730*H730</f>
        <v>0</v>
      </c>
      <c r="Q730" s="138">
        <v>6.4999999999999997E-4</v>
      </c>
      <c r="R730" s="138">
        <f>Q730*H730</f>
        <v>0.1019616</v>
      </c>
      <c r="S730" s="138">
        <v>0</v>
      </c>
      <c r="T730" s="139">
        <f>S730*H730</f>
        <v>0</v>
      </c>
      <c r="AR730" s="140" t="s">
        <v>365</v>
      </c>
      <c r="AT730" s="140" t="s">
        <v>705</v>
      </c>
      <c r="AU730" s="140" t="s">
        <v>85</v>
      </c>
      <c r="AY730" s="16" t="s">
        <v>145</v>
      </c>
      <c r="BE730" s="141">
        <f>IF(N730="základní",J730,0)</f>
        <v>0</v>
      </c>
      <c r="BF730" s="141">
        <f>IF(N730="snížená",J730,0)</f>
        <v>0</v>
      </c>
      <c r="BG730" s="141">
        <f>IF(N730="zákl. přenesená",J730,0)</f>
        <v>0</v>
      </c>
      <c r="BH730" s="141">
        <f>IF(N730="sníž. přenesená",J730,0)</f>
        <v>0</v>
      </c>
      <c r="BI730" s="141">
        <f>IF(N730="nulová",J730,0)</f>
        <v>0</v>
      </c>
      <c r="BJ730" s="16" t="s">
        <v>81</v>
      </c>
      <c r="BK730" s="141">
        <f>ROUND(I730*H730,2)</f>
        <v>0</v>
      </c>
      <c r="BL730" s="16" t="s">
        <v>237</v>
      </c>
      <c r="BM730" s="140" t="s">
        <v>1098</v>
      </c>
    </row>
    <row r="731" spans="2:65" s="12" customFormat="1">
      <c r="B731" s="142"/>
      <c r="D731" s="143" t="s">
        <v>157</v>
      </c>
      <c r="F731" s="145" t="s">
        <v>1099</v>
      </c>
      <c r="H731" s="146">
        <v>156.864</v>
      </c>
      <c r="I731" s="147"/>
      <c r="L731" s="142"/>
      <c r="M731" s="148"/>
      <c r="T731" s="149"/>
      <c r="AT731" s="144" t="s">
        <v>157</v>
      </c>
      <c r="AU731" s="144" t="s">
        <v>85</v>
      </c>
      <c r="AV731" s="12" t="s">
        <v>85</v>
      </c>
      <c r="AW731" s="12" t="s">
        <v>4</v>
      </c>
      <c r="AX731" s="12" t="s">
        <v>81</v>
      </c>
      <c r="AY731" s="144" t="s">
        <v>145</v>
      </c>
    </row>
    <row r="732" spans="2:65" s="1" customFormat="1" ht="24.15" customHeight="1">
      <c r="B732" s="31"/>
      <c r="C732" s="128" t="s">
        <v>1100</v>
      </c>
      <c r="D732" s="128" t="s">
        <v>147</v>
      </c>
      <c r="E732" s="129" t="s">
        <v>1101</v>
      </c>
      <c r="F732" s="130" t="s">
        <v>1102</v>
      </c>
      <c r="G732" s="131" t="s">
        <v>155</v>
      </c>
      <c r="H732" s="132">
        <v>128.47200000000001</v>
      </c>
      <c r="I732" s="133"/>
      <c r="J732" s="134">
        <f>ROUND(I732*H732,2)</f>
        <v>0</v>
      </c>
      <c r="K732" s="135"/>
      <c r="L732" s="31"/>
      <c r="M732" s="136" t="s">
        <v>1</v>
      </c>
      <c r="N732" s="137" t="s">
        <v>41</v>
      </c>
      <c r="P732" s="138">
        <f>O732*H732</f>
        <v>0</v>
      </c>
      <c r="Q732" s="138">
        <v>0</v>
      </c>
      <c r="R732" s="138">
        <f>Q732*H732</f>
        <v>0</v>
      </c>
      <c r="S732" s="138">
        <v>0</v>
      </c>
      <c r="T732" s="139">
        <f>S732*H732</f>
        <v>0</v>
      </c>
      <c r="AR732" s="140" t="s">
        <v>237</v>
      </c>
      <c r="AT732" s="140" t="s">
        <v>147</v>
      </c>
      <c r="AU732" s="140" t="s">
        <v>85</v>
      </c>
      <c r="AY732" s="16" t="s">
        <v>145</v>
      </c>
      <c r="BE732" s="141">
        <f>IF(N732="základní",J732,0)</f>
        <v>0</v>
      </c>
      <c r="BF732" s="141">
        <f>IF(N732="snížená",J732,0)</f>
        <v>0</v>
      </c>
      <c r="BG732" s="141">
        <f>IF(N732="zákl. přenesená",J732,0)</f>
        <v>0</v>
      </c>
      <c r="BH732" s="141">
        <f>IF(N732="sníž. přenesená",J732,0)</f>
        <v>0</v>
      </c>
      <c r="BI732" s="141">
        <f>IF(N732="nulová",J732,0)</f>
        <v>0</v>
      </c>
      <c r="BJ732" s="16" t="s">
        <v>81</v>
      </c>
      <c r="BK732" s="141">
        <f>ROUND(I732*H732,2)</f>
        <v>0</v>
      </c>
      <c r="BL732" s="16" t="s">
        <v>237</v>
      </c>
      <c r="BM732" s="140" t="s">
        <v>1103</v>
      </c>
    </row>
    <row r="733" spans="2:65" s="14" customFormat="1">
      <c r="B733" s="157"/>
      <c r="D733" s="143" t="s">
        <v>157</v>
      </c>
      <c r="E733" s="158" t="s">
        <v>1</v>
      </c>
      <c r="F733" s="159" t="s">
        <v>1058</v>
      </c>
      <c r="H733" s="158" t="s">
        <v>1</v>
      </c>
      <c r="I733" s="160"/>
      <c r="L733" s="157"/>
      <c r="M733" s="161"/>
      <c r="T733" s="162"/>
      <c r="AT733" s="158" t="s">
        <v>157</v>
      </c>
      <c r="AU733" s="158" t="s">
        <v>85</v>
      </c>
      <c r="AV733" s="14" t="s">
        <v>81</v>
      </c>
      <c r="AW733" s="14" t="s">
        <v>32</v>
      </c>
      <c r="AX733" s="14" t="s">
        <v>76</v>
      </c>
      <c r="AY733" s="158" t="s">
        <v>145</v>
      </c>
    </row>
    <row r="734" spans="2:65" s="12" customFormat="1">
      <c r="B734" s="142"/>
      <c r="D734" s="143" t="s">
        <v>157</v>
      </c>
      <c r="E734" s="144" t="s">
        <v>1</v>
      </c>
      <c r="F734" s="145" t="s">
        <v>1059</v>
      </c>
      <c r="H734" s="146">
        <v>20.3</v>
      </c>
      <c r="I734" s="147"/>
      <c r="L734" s="142"/>
      <c r="M734" s="148"/>
      <c r="T734" s="149"/>
      <c r="AT734" s="144" t="s">
        <v>157</v>
      </c>
      <c r="AU734" s="144" t="s">
        <v>85</v>
      </c>
      <c r="AV734" s="12" t="s">
        <v>85</v>
      </c>
      <c r="AW734" s="12" t="s">
        <v>32</v>
      </c>
      <c r="AX734" s="12" t="s">
        <v>76</v>
      </c>
      <c r="AY734" s="144" t="s">
        <v>145</v>
      </c>
    </row>
    <row r="735" spans="2:65" s="12" customFormat="1">
      <c r="B735" s="142"/>
      <c r="D735" s="143" t="s">
        <v>157</v>
      </c>
      <c r="E735" s="144" t="s">
        <v>1</v>
      </c>
      <c r="F735" s="145" t="s">
        <v>1060</v>
      </c>
      <c r="H735" s="146">
        <v>15.917</v>
      </c>
      <c r="I735" s="147"/>
      <c r="L735" s="142"/>
      <c r="M735" s="148"/>
      <c r="T735" s="149"/>
      <c r="AT735" s="144" t="s">
        <v>157</v>
      </c>
      <c r="AU735" s="144" t="s">
        <v>85</v>
      </c>
      <c r="AV735" s="12" t="s">
        <v>85</v>
      </c>
      <c r="AW735" s="12" t="s">
        <v>32</v>
      </c>
      <c r="AX735" s="12" t="s">
        <v>76</v>
      </c>
      <c r="AY735" s="144" t="s">
        <v>145</v>
      </c>
    </row>
    <row r="736" spans="2:65" s="12" customFormat="1">
      <c r="B736" s="142"/>
      <c r="D736" s="143" t="s">
        <v>157</v>
      </c>
      <c r="E736" s="144" t="s">
        <v>1</v>
      </c>
      <c r="F736" s="145" t="s">
        <v>1061</v>
      </c>
      <c r="H736" s="146">
        <v>2.31</v>
      </c>
      <c r="I736" s="147"/>
      <c r="L736" s="142"/>
      <c r="M736" s="148"/>
      <c r="T736" s="149"/>
      <c r="AT736" s="144" t="s">
        <v>157</v>
      </c>
      <c r="AU736" s="144" t="s">
        <v>85</v>
      </c>
      <c r="AV736" s="12" t="s">
        <v>85</v>
      </c>
      <c r="AW736" s="12" t="s">
        <v>32</v>
      </c>
      <c r="AX736" s="12" t="s">
        <v>76</v>
      </c>
      <c r="AY736" s="144" t="s">
        <v>145</v>
      </c>
    </row>
    <row r="737" spans="2:65" s="12" customFormat="1">
      <c r="B737" s="142"/>
      <c r="D737" s="143" t="s">
        <v>157</v>
      </c>
      <c r="E737" s="144" t="s">
        <v>1</v>
      </c>
      <c r="F737" s="145" t="s">
        <v>1062</v>
      </c>
      <c r="H737" s="146">
        <v>89.944999999999993</v>
      </c>
      <c r="I737" s="147"/>
      <c r="L737" s="142"/>
      <c r="M737" s="148"/>
      <c r="T737" s="149"/>
      <c r="AT737" s="144" t="s">
        <v>157</v>
      </c>
      <c r="AU737" s="144" t="s">
        <v>85</v>
      </c>
      <c r="AV737" s="12" t="s">
        <v>85</v>
      </c>
      <c r="AW737" s="12" t="s">
        <v>32</v>
      </c>
      <c r="AX737" s="12" t="s">
        <v>76</v>
      </c>
      <c r="AY737" s="144" t="s">
        <v>145</v>
      </c>
    </row>
    <row r="738" spans="2:65" s="13" customFormat="1">
      <c r="B738" s="150"/>
      <c r="D738" s="143" t="s">
        <v>157</v>
      </c>
      <c r="E738" s="151" t="s">
        <v>1</v>
      </c>
      <c r="F738" s="152" t="s">
        <v>160</v>
      </c>
      <c r="H738" s="153">
        <v>128.47200000000001</v>
      </c>
      <c r="I738" s="154"/>
      <c r="L738" s="150"/>
      <c r="M738" s="155"/>
      <c r="T738" s="156"/>
      <c r="AT738" s="151" t="s">
        <v>157</v>
      </c>
      <c r="AU738" s="151" t="s">
        <v>85</v>
      </c>
      <c r="AV738" s="13" t="s">
        <v>151</v>
      </c>
      <c r="AW738" s="13" t="s">
        <v>32</v>
      </c>
      <c r="AX738" s="13" t="s">
        <v>81</v>
      </c>
      <c r="AY738" s="151" t="s">
        <v>145</v>
      </c>
    </row>
    <row r="739" spans="2:65" s="1" customFormat="1" ht="24.15" customHeight="1">
      <c r="B739" s="31"/>
      <c r="C739" s="163" t="s">
        <v>1104</v>
      </c>
      <c r="D739" s="163" t="s">
        <v>705</v>
      </c>
      <c r="E739" s="164" t="s">
        <v>1105</v>
      </c>
      <c r="F739" s="165" t="s">
        <v>1106</v>
      </c>
      <c r="G739" s="166" t="s">
        <v>155</v>
      </c>
      <c r="H739" s="167">
        <v>134.89599999999999</v>
      </c>
      <c r="I739" s="168"/>
      <c r="J739" s="169">
        <f>ROUND(I739*H739,2)</f>
        <v>0</v>
      </c>
      <c r="K739" s="170"/>
      <c r="L739" s="171"/>
      <c r="M739" s="172" t="s">
        <v>1</v>
      </c>
      <c r="N739" s="173" t="s">
        <v>41</v>
      </c>
      <c r="P739" s="138">
        <f>O739*H739</f>
        <v>0</v>
      </c>
      <c r="Q739" s="138">
        <v>2.9999999999999997E-4</v>
      </c>
      <c r="R739" s="138">
        <f>Q739*H739</f>
        <v>4.0468799999999992E-2</v>
      </c>
      <c r="S739" s="138">
        <v>0</v>
      </c>
      <c r="T739" s="139">
        <f>S739*H739</f>
        <v>0</v>
      </c>
      <c r="AR739" s="140" t="s">
        <v>365</v>
      </c>
      <c r="AT739" s="140" t="s">
        <v>705</v>
      </c>
      <c r="AU739" s="140" t="s">
        <v>85</v>
      </c>
      <c r="AY739" s="16" t="s">
        <v>145</v>
      </c>
      <c r="BE739" s="141">
        <f>IF(N739="základní",J739,0)</f>
        <v>0</v>
      </c>
      <c r="BF739" s="141">
        <f>IF(N739="snížená",J739,0)</f>
        <v>0</v>
      </c>
      <c r="BG739" s="141">
        <f>IF(N739="zákl. přenesená",J739,0)</f>
        <v>0</v>
      </c>
      <c r="BH739" s="141">
        <f>IF(N739="sníž. přenesená",J739,0)</f>
        <v>0</v>
      </c>
      <c r="BI739" s="141">
        <f>IF(N739="nulová",J739,0)</f>
        <v>0</v>
      </c>
      <c r="BJ739" s="16" t="s">
        <v>81</v>
      </c>
      <c r="BK739" s="141">
        <f>ROUND(I739*H739,2)</f>
        <v>0</v>
      </c>
      <c r="BL739" s="16" t="s">
        <v>237</v>
      </c>
      <c r="BM739" s="140" t="s">
        <v>1107</v>
      </c>
    </row>
    <row r="740" spans="2:65" s="12" customFormat="1">
      <c r="B740" s="142"/>
      <c r="D740" s="143" t="s">
        <v>157</v>
      </c>
      <c r="F740" s="145" t="s">
        <v>1108</v>
      </c>
      <c r="H740" s="146">
        <v>134.89599999999999</v>
      </c>
      <c r="I740" s="147"/>
      <c r="L740" s="142"/>
      <c r="M740" s="148"/>
      <c r="T740" s="149"/>
      <c r="AT740" s="144" t="s">
        <v>157</v>
      </c>
      <c r="AU740" s="144" t="s">
        <v>85</v>
      </c>
      <c r="AV740" s="12" t="s">
        <v>85</v>
      </c>
      <c r="AW740" s="12" t="s">
        <v>4</v>
      </c>
      <c r="AX740" s="12" t="s">
        <v>81</v>
      </c>
      <c r="AY740" s="144" t="s">
        <v>145</v>
      </c>
    </row>
    <row r="741" spans="2:65" s="1" customFormat="1" ht="24.15" customHeight="1">
      <c r="B741" s="31"/>
      <c r="C741" s="128" t="s">
        <v>1109</v>
      </c>
      <c r="D741" s="128" t="s">
        <v>147</v>
      </c>
      <c r="E741" s="129" t="s">
        <v>1101</v>
      </c>
      <c r="F741" s="130" t="s">
        <v>1102</v>
      </c>
      <c r="G741" s="131" t="s">
        <v>155</v>
      </c>
      <c r="H741" s="132">
        <v>281</v>
      </c>
      <c r="I741" s="133"/>
      <c r="J741" s="134">
        <f>ROUND(I741*H741,2)</f>
        <v>0</v>
      </c>
      <c r="K741" s="135"/>
      <c r="L741" s="31"/>
      <c r="M741" s="136" t="s">
        <v>1</v>
      </c>
      <c r="N741" s="137" t="s">
        <v>41</v>
      </c>
      <c r="P741" s="138">
        <f>O741*H741</f>
        <v>0</v>
      </c>
      <c r="Q741" s="138">
        <v>0</v>
      </c>
      <c r="R741" s="138">
        <f>Q741*H741</f>
        <v>0</v>
      </c>
      <c r="S741" s="138">
        <v>0</v>
      </c>
      <c r="T741" s="139">
        <f>S741*H741</f>
        <v>0</v>
      </c>
      <c r="AR741" s="140" t="s">
        <v>237</v>
      </c>
      <c r="AT741" s="140" t="s">
        <v>147</v>
      </c>
      <c r="AU741" s="140" t="s">
        <v>85</v>
      </c>
      <c r="AY741" s="16" t="s">
        <v>145</v>
      </c>
      <c r="BE741" s="141">
        <f>IF(N741="základní",J741,0)</f>
        <v>0</v>
      </c>
      <c r="BF741" s="141">
        <f>IF(N741="snížená",J741,0)</f>
        <v>0</v>
      </c>
      <c r="BG741" s="141">
        <f>IF(N741="zákl. přenesená",J741,0)</f>
        <v>0</v>
      </c>
      <c r="BH741" s="141">
        <f>IF(N741="sníž. přenesená",J741,0)</f>
        <v>0</v>
      </c>
      <c r="BI741" s="141">
        <f>IF(N741="nulová",J741,0)</f>
        <v>0</v>
      </c>
      <c r="BJ741" s="16" t="s">
        <v>81</v>
      </c>
      <c r="BK741" s="141">
        <f>ROUND(I741*H741,2)</f>
        <v>0</v>
      </c>
      <c r="BL741" s="16" t="s">
        <v>237</v>
      </c>
      <c r="BM741" s="140" t="s">
        <v>1110</v>
      </c>
    </row>
    <row r="742" spans="2:65" s="14" customFormat="1">
      <c r="B742" s="157"/>
      <c r="D742" s="143" t="s">
        <v>157</v>
      </c>
      <c r="E742" s="158" t="s">
        <v>1</v>
      </c>
      <c r="F742" s="159" t="s">
        <v>714</v>
      </c>
      <c r="H742" s="158" t="s">
        <v>1</v>
      </c>
      <c r="I742" s="160"/>
      <c r="L742" s="157"/>
      <c r="M742" s="161"/>
      <c r="T742" s="162"/>
      <c r="AT742" s="158" t="s">
        <v>157</v>
      </c>
      <c r="AU742" s="158" t="s">
        <v>85</v>
      </c>
      <c r="AV742" s="14" t="s">
        <v>81</v>
      </c>
      <c r="AW742" s="14" t="s">
        <v>32</v>
      </c>
      <c r="AX742" s="14" t="s">
        <v>76</v>
      </c>
      <c r="AY742" s="158" t="s">
        <v>145</v>
      </c>
    </row>
    <row r="743" spans="2:65" s="12" customFormat="1">
      <c r="B743" s="142"/>
      <c r="D743" s="143" t="s">
        <v>157</v>
      </c>
      <c r="E743" s="144" t="s">
        <v>1</v>
      </c>
      <c r="F743" s="145" t="s">
        <v>715</v>
      </c>
      <c r="H743" s="146">
        <v>35.6</v>
      </c>
      <c r="I743" s="147"/>
      <c r="L743" s="142"/>
      <c r="M743" s="148"/>
      <c r="T743" s="149"/>
      <c r="AT743" s="144" t="s">
        <v>157</v>
      </c>
      <c r="AU743" s="144" t="s">
        <v>85</v>
      </c>
      <c r="AV743" s="12" t="s">
        <v>85</v>
      </c>
      <c r="AW743" s="12" t="s">
        <v>32</v>
      </c>
      <c r="AX743" s="12" t="s">
        <v>76</v>
      </c>
      <c r="AY743" s="144" t="s">
        <v>145</v>
      </c>
    </row>
    <row r="744" spans="2:65" s="12" customFormat="1">
      <c r="B744" s="142"/>
      <c r="D744" s="143" t="s">
        <v>157</v>
      </c>
      <c r="E744" s="144" t="s">
        <v>1</v>
      </c>
      <c r="F744" s="145" t="s">
        <v>716</v>
      </c>
      <c r="H744" s="146">
        <v>175.9</v>
      </c>
      <c r="I744" s="147"/>
      <c r="L744" s="142"/>
      <c r="M744" s="148"/>
      <c r="T744" s="149"/>
      <c r="AT744" s="144" t="s">
        <v>157</v>
      </c>
      <c r="AU744" s="144" t="s">
        <v>85</v>
      </c>
      <c r="AV744" s="12" t="s">
        <v>85</v>
      </c>
      <c r="AW744" s="12" t="s">
        <v>32</v>
      </c>
      <c r="AX744" s="12" t="s">
        <v>76</v>
      </c>
      <c r="AY744" s="144" t="s">
        <v>145</v>
      </c>
    </row>
    <row r="745" spans="2:65" s="12" customFormat="1">
      <c r="B745" s="142"/>
      <c r="D745" s="143" t="s">
        <v>157</v>
      </c>
      <c r="E745" s="144" t="s">
        <v>1</v>
      </c>
      <c r="F745" s="145" t="s">
        <v>717</v>
      </c>
      <c r="H745" s="146">
        <v>69.5</v>
      </c>
      <c r="I745" s="147"/>
      <c r="L745" s="142"/>
      <c r="M745" s="148"/>
      <c r="T745" s="149"/>
      <c r="AT745" s="144" t="s">
        <v>157</v>
      </c>
      <c r="AU745" s="144" t="s">
        <v>85</v>
      </c>
      <c r="AV745" s="12" t="s">
        <v>85</v>
      </c>
      <c r="AW745" s="12" t="s">
        <v>32</v>
      </c>
      <c r="AX745" s="12" t="s">
        <v>76</v>
      </c>
      <c r="AY745" s="144" t="s">
        <v>145</v>
      </c>
    </row>
    <row r="746" spans="2:65" s="13" customFormat="1">
      <c r="B746" s="150"/>
      <c r="D746" s="143" t="s">
        <v>157</v>
      </c>
      <c r="E746" s="151" t="s">
        <v>1</v>
      </c>
      <c r="F746" s="152" t="s">
        <v>160</v>
      </c>
      <c r="H746" s="153">
        <v>281</v>
      </c>
      <c r="I746" s="154"/>
      <c r="L746" s="150"/>
      <c r="M746" s="155"/>
      <c r="T746" s="156"/>
      <c r="AT746" s="151" t="s">
        <v>157</v>
      </c>
      <c r="AU746" s="151" t="s">
        <v>85</v>
      </c>
      <c r="AV746" s="13" t="s">
        <v>151</v>
      </c>
      <c r="AW746" s="13" t="s">
        <v>32</v>
      </c>
      <c r="AX746" s="13" t="s">
        <v>81</v>
      </c>
      <c r="AY746" s="151" t="s">
        <v>145</v>
      </c>
    </row>
    <row r="747" spans="2:65" s="1" customFormat="1" ht="24.15" customHeight="1">
      <c r="B747" s="31"/>
      <c r="C747" s="163" t="s">
        <v>1111</v>
      </c>
      <c r="D747" s="163" t="s">
        <v>705</v>
      </c>
      <c r="E747" s="164" t="s">
        <v>1105</v>
      </c>
      <c r="F747" s="165" t="s">
        <v>1106</v>
      </c>
      <c r="G747" s="166" t="s">
        <v>155</v>
      </c>
      <c r="H747" s="167">
        <v>295.05</v>
      </c>
      <c r="I747" s="168"/>
      <c r="J747" s="169">
        <f>ROUND(I747*H747,2)</f>
        <v>0</v>
      </c>
      <c r="K747" s="170"/>
      <c r="L747" s="171"/>
      <c r="M747" s="172" t="s">
        <v>1</v>
      </c>
      <c r="N747" s="173" t="s">
        <v>41</v>
      </c>
      <c r="P747" s="138">
        <f>O747*H747</f>
        <v>0</v>
      </c>
      <c r="Q747" s="138">
        <v>2.9999999999999997E-4</v>
      </c>
      <c r="R747" s="138">
        <f>Q747*H747</f>
        <v>8.8514999999999996E-2</v>
      </c>
      <c r="S747" s="138">
        <v>0</v>
      </c>
      <c r="T747" s="139">
        <f>S747*H747</f>
        <v>0</v>
      </c>
      <c r="AR747" s="140" t="s">
        <v>365</v>
      </c>
      <c r="AT747" s="140" t="s">
        <v>705</v>
      </c>
      <c r="AU747" s="140" t="s">
        <v>85</v>
      </c>
      <c r="AY747" s="16" t="s">
        <v>145</v>
      </c>
      <c r="BE747" s="141">
        <f>IF(N747="základní",J747,0)</f>
        <v>0</v>
      </c>
      <c r="BF747" s="141">
        <f>IF(N747="snížená",J747,0)</f>
        <v>0</v>
      </c>
      <c r="BG747" s="141">
        <f>IF(N747="zákl. přenesená",J747,0)</f>
        <v>0</v>
      </c>
      <c r="BH747" s="141">
        <f>IF(N747="sníž. přenesená",J747,0)</f>
        <v>0</v>
      </c>
      <c r="BI747" s="141">
        <f>IF(N747="nulová",J747,0)</f>
        <v>0</v>
      </c>
      <c r="BJ747" s="16" t="s">
        <v>81</v>
      </c>
      <c r="BK747" s="141">
        <f>ROUND(I747*H747,2)</f>
        <v>0</v>
      </c>
      <c r="BL747" s="16" t="s">
        <v>237</v>
      </c>
      <c r="BM747" s="140" t="s">
        <v>1112</v>
      </c>
    </row>
    <row r="748" spans="2:65" s="12" customFormat="1">
      <c r="B748" s="142"/>
      <c r="D748" s="143" t="s">
        <v>157</v>
      </c>
      <c r="F748" s="145" t="s">
        <v>722</v>
      </c>
      <c r="H748" s="146">
        <v>295.05</v>
      </c>
      <c r="I748" s="147"/>
      <c r="L748" s="142"/>
      <c r="M748" s="148"/>
      <c r="T748" s="149"/>
      <c r="AT748" s="144" t="s">
        <v>157</v>
      </c>
      <c r="AU748" s="144" t="s">
        <v>85</v>
      </c>
      <c r="AV748" s="12" t="s">
        <v>85</v>
      </c>
      <c r="AW748" s="12" t="s">
        <v>4</v>
      </c>
      <c r="AX748" s="12" t="s">
        <v>81</v>
      </c>
      <c r="AY748" s="144" t="s">
        <v>145</v>
      </c>
    </row>
    <row r="749" spans="2:65" s="1" customFormat="1" ht="16.5" customHeight="1">
      <c r="B749" s="31"/>
      <c r="C749" s="128" t="s">
        <v>1113</v>
      </c>
      <c r="D749" s="128" t="s">
        <v>147</v>
      </c>
      <c r="E749" s="129" t="s">
        <v>1114</v>
      </c>
      <c r="F749" s="130" t="s">
        <v>1115</v>
      </c>
      <c r="G749" s="131" t="s">
        <v>224</v>
      </c>
      <c r="H749" s="132">
        <v>64.7</v>
      </c>
      <c r="I749" s="133"/>
      <c r="J749" s="134">
        <f>ROUND(I749*H749,2)</f>
        <v>0</v>
      </c>
      <c r="K749" s="135"/>
      <c r="L749" s="31"/>
      <c r="M749" s="136" t="s">
        <v>1</v>
      </c>
      <c r="N749" s="137" t="s">
        <v>41</v>
      </c>
      <c r="P749" s="138">
        <f>O749*H749</f>
        <v>0</v>
      </c>
      <c r="Q749" s="138">
        <v>0</v>
      </c>
      <c r="R749" s="138">
        <f>Q749*H749</f>
        <v>0</v>
      </c>
      <c r="S749" s="138">
        <v>0</v>
      </c>
      <c r="T749" s="139">
        <f>S749*H749</f>
        <v>0</v>
      </c>
      <c r="AR749" s="140" t="s">
        <v>237</v>
      </c>
      <c r="AT749" s="140" t="s">
        <v>147</v>
      </c>
      <c r="AU749" s="140" t="s">
        <v>85</v>
      </c>
      <c r="AY749" s="16" t="s">
        <v>145</v>
      </c>
      <c r="BE749" s="141">
        <f>IF(N749="základní",J749,0)</f>
        <v>0</v>
      </c>
      <c r="BF749" s="141">
        <f>IF(N749="snížená",J749,0)</f>
        <v>0</v>
      </c>
      <c r="BG749" s="141">
        <f>IF(N749="zákl. přenesená",J749,0)</f>
        <v>0</v>
      </c>
      <c r="BH749" s="141">
        <f>IF(N749="sníž. přenesená",J749,0)</f>
        <v>0</v>
      </c>
      <c r="BI749" s="141">
        <f>IF(N749="nulová",J749,0)</f>
        <v>0</v>
      </c>
      <c r="BJ749" s="16" t="s">
        <v>81</v>
      </c>
      <c r="BK749" s="141">
        <f>ROUND(I749*H749,2)</f>
        <v>0</v>
      </c>
      <c r="BL749" s="16" t="s">
        <v>237</v>
      </c>
      <c r="BM749" s="140" t="s">
        <v>1116</v>
      </c>
    </row>
    <row r="750" spans="2:65" s="14" customFormat="1">
      <c r="B750" s="157"/>
      <c r="D750" s="143" t="s">
        <v>157</v>
      </c>
      <c r="E750" s="158" t="s">
        <v>1</v>
      </c>
      <c r="F750" s="159" t="s">
        <v>1058</v>
      </c>
      <c r="H750" s="158" t="s">
        <v>1</v>
      </c>
      <c r="I750" s="160"/>
      <c r="L750" s="157"/>
      <c r="M750" s="161"/>
      <c r="T750" s="162"/>
      <c r="AT750" s="158" t="s">
        <v>157</v>
      </c>
      <c r="AU750" s="158" t="s">
        <v>85</v>
      </c>
      <c r="AV750" s="14" t="s">
        <v>81</v>
      </c>
      <c r="AW750" s="14" t="s">
        <v>32</v>
      </c>
      <c r="AX750" s="14" t="s">
        <v>76</v>
      </c>
      <c r="AY750" s="158" t="s">
        <v>145</v>
      </c>
    </row>
    <row r="751" spans="2:65" s="12" customFormat="1">
      <c r="B751" s="142"/>
      <c r="D751" s="143" t="s">
        <v>157</v>
      </c>
      <c r="E751" s="144" t="s">
        <v>1</v>
      </c>
      <c r="F751" s="145" t="s">
        <v>1117</v>
      </c>
      <c r="H751" s="146">
        <v>5.8</v>
      </c>
      <c r="I751" s="147"/>
      <c r="L751" s="142"/>
      <c r="M751" s="148"/>
      <c r="T751" s="149"/>
      <c r="AT751" s="144" t="s">
        <v>157</v>
      </c>
      <c r="AU751" s="144" t="s">
        <v>85</v>
      </c>
      <c r="AV751" s="12" t="s">
        <v>85</v>
      </c>
      <c r="AW751" s="12" t="s">
        <v>32</v>
      </c>
      <c r="AX751" s="12" t="s">
        <v>76</v>
      </c>
      <c r="AY751" s="144" t="s">
        <v>145</v>
      </c>
    </row>
    <row r="752" spans="2:65" s="12" customFormat="1">
      <c r="B752" s="142"/>
      <c r="D752" s="143" t="s">
        <v>157</v>
      </c>
      <c r="E752" s="144" t="s">
        <v>1</v>
      </c>
      <c r="F752" s="145" t="s">
        <v>1118</v>
      </c>
      <c r="H752" s="146">
        <v>6.55</v>
      </c>
      <c r="I752" s="147"/>
      <c r="L752" s="142"/>
      <c r="M752" s="148"/>
      <c r="T752" s="149"/>
      <c r="AT752" s="144" t="s">
        <v>157</v>
      </c>
      <c r="AU752" s="144" t="s">
        <v>85</v>
      </c>
      <c r="AV752" s="12" t="s">
        <v>85</v>
      </c>
      <c r="AW752" s="12" t="s">
        <v>32</v>
      </c>
      <c r="AX752" s="12" t="s">
        <v>76</v>
      </c>
      <c r="AY752" s="144" t="s">
        <v>145</v>
      </c>
    </row>
    <row r="753" spans="2:65" s="12" customFormat="1">
      <c r="B753" s="142"/>
      <c r="D753" s="143" t="s">
        <v>157</v>
      </c>
      <c r="E753" s="144" t="s">
        <v>1</v>
      </c>
      <c r="F753" s="145" t="s">
        <v>1119</v>
      </c>
      <c r="H753" s="146">
        <v>1.1000000000000001</v>
      </c>
      <c r="I753" s="147"/>
      <c r="L753" s="142"/>
      <c r="M753" s="148"/>
      <c r="T753" s="149"/>
      <c r="AT753" s="144" t="s">
        <v>157</v>
      </c>
      <c r="AU753" s="144" t="s">
        <v>85</v>
      </c>
      <c r="AV753" s="12" t="s">
        <v>85</v>
      </c>
      <c r="AW753" s="12" t="s">
        <v>32</v>
      </c>
      <c r="AX753" s="12" t="s">
        <v>76</v>
      </c>
      <c r="AY753" s="144" t="s">
        <v>145</v>
      </c>
    </row>
    <row r="754" spans="2:65" s="12" customFormat="1">
      <c r="B754" s="142"/>
      <c r="D754" s="143" t="s">
        <v>157</v>
      </c>
      <c r="E754" s="144" t="s">
        <v>1</v>
      </c>
      <c r="F754" s="145" t="s">
        <v>1120</v>
      </c>
      <c r="H754" s="146">
        <v>51.25</v>
      </c>
      <c r="I754" s="147"/>
      <c r="L754" s="142"/>
      <c r="M754" s="148"/>
      <c r="T754" s="149"/>
      <c r="AT754" s="144" t="s">
        <v>157</v>
      </c>
      <c r="AU754" s="144" t="s">
        <v>85</v>
      </c>
      <c r="AV754" s="12" t="s">
        <v>85</v>
      </c>
      <c r="AW754" s="12" t="s">
        <v>32</v>
      </c>
      <c r="AX754" s="12" t="s">
        <v>76</v>
      </c>
      <c r="AY754" s="144" t="s">
        <v>145</v>
      </c>
    </row>
    <row r="755" spans="2:65" s="13" customFormat="1">
      <c r="B755" s="150"/>
      <c r="D755" s="143" t="s">
        <v>157</v>
      </c>
      <c r="E755" s="151" t="s">
        <v>1</v>
      </c>
      <c r="F755" s="152" t="s">
        <v>160</v>
      </c>
      <c r="H755" s="153">
        <v>64.7</v>
      </c>
      <c r="I755" s="154"/>
      <c r="L755" s="150"/>
      <c r="M755" s="155"/>
      <c r="T755" s="156"/>
      <c r="AT755" s="151" t="s">
        <v>157</v>
      </c>
      <c r="AU755" s="151" t="s">
        <v>85</v>
      </c>
      <c r="AV755" s="13" t="s">
        <v>151</v>
      </c>
      <c r="AW755" s="13" t="s">
        <v>32</v>
      </c>
      <c r="AX755" s="13" t="s">
        <v>81</v>
      </c>
      <c r="AY755" s="151" t="s">
        <v>145</v>
      </c>
    </row>
    <row r="756" spans="2:65" s="1" customFormat="1" ht="24.15" customHeight="1">
      <c r="B756" s="31"/>
      <c r="C756" s="163" t="s">
        <v>1121</v>
      </c>
      <c r="D756" s="163" t="s">
        <v>705</v>
      </c>
      <c r="E756" s="164" t="s">
        <v>1122</v>
      </c>
      <c r="F756" s="165" t="s">
        <v>1123</v>
      </c>
      <c r="G756" s="166" t="s">
        <v>224</v>
      </c>
      <c r="H756" s="167">
        <v>69.876000000000005</v>
      </c>
      <c r="I756" s="168"/>
      <c r="J756" s="169">
        <f>ROUND(I756*H756,2)</f>
        <v>0</v>
      </c>
      <c r="K756" s="170"/>
      <c r="L756" s="171"/>
      <c r="M756" s="172" t="s">
        <v>1</v>
      </c>
      <c r="N756" s="173" t="s">
        <v>41</v>
      </c>
      <c r="P756" s="138">
        <f>O756*H756</f>
        <v>0</v>
      </c>
      <c r="Q756" s="138">
        <v>4.0000000000000002E-4</v>
      </c>
      <c r="R756" s="138">
        <f>Q756*H756</f>
        <v>2.7950400000000004E-2</v>
      </c>
      <c r="S756" s="138">
        <v>0</v>
      </c>
      <c r="T756" s="139">
        <f>S756*H756</f>
        <v>0</v>
      </c>
      <c r="AR756" s="140" t="s">
        <v>365</v>
      </c>
      <c r="AT756" s="140" t="s">
        <v>705</v>
      </c>
      <c r="AU756" s="140" t="s">
        <v>85</v>
      </c>
      <c r="AY756" s="16" t="s">
        <v>145</v>
      </c>
      <c r="BE756" s="141">
        <f>IF(N756="základní",J756,0)</f>
        <v>0</v>
      </c>
      <c r="BF756" s="141">
        <f>IF(N756="snížená",J756,0)</f>
        <v>0</v>
      </c>
      <c r="BG756" s="141">
        <f>IF(N756="zákl. přenesená",J756,0)</f>
        <v>0</v>
      </c>
      <c r="BH756" s="141">
        <f>IF(N756="sníž. přenesená",J756,0)</f>
        <v>0</v>
      </c>
      <c r="BI756" s="141">
        <f>IF(N756="nulová",J756,0)</f>
        <v>0</v>
      </c>
      <c r="BJ756" s="16" t="s">
        <v>81</v>
      </c>
      <c r="BK756" s="141">
        <f>ROUND(I756*H756,2)</f>
        <v>0</v>
      </c>
      <c r="BL756" s="16" t="s">
        <v>237</v>
      </c>
      <c r="BM756" s="140" t="s">
        <v>1124</v>
      </c>
    </row>
    <row r="757" spans="2:65" s="12" customFormat="1">
      <c r="B757" s="142"/>
      <c r="D757" s="143" t="s">
        <v>157</v>
      </c>
      <c r="F757" s="145" t="s">
        <v>1125</v>
      </c>
      <c r="H757" s="146">
        <v>69.876000000000005</v>
      </c>
      <c r="I757" s="147"/>
      <c r="L757" s="142"/>
      <c r="M757" s="148"/>
      <c r="T757" s="149"/>
      <c r="AT757" s="144" t="s">
        <v>157</v>
      </c>
      <c r="AU757" s="144" t="s">
        <v>85</v>
      </c>
      <c r="AV757" s="12" t="s">
        <v>85</v>
      </c>
      <c r="AW757" s="12" t="s">
        <v>4</v>
      </c>
      <c r="AX757" s="12" t="s">
        <v>81</v>
      </c>
      <c r="AY757" s="144" t="s">
        <v>145</v>
      </c>
    </row>
    <row r="758" spans="2:65" s="1" customFormat="1" ht="33" customHeight="1">
      <c r="B758" s="31"/>
      <c r="C758" s="128" t="s">
        <v>1126</v>
      </c>
      <c r="D758" s="128" t="s">
        <v>147</v>
      </c>
      <c r="E758" s="129" t="s">
        <v>1127</v>
      </c>
      <c r="F758" s="130" t="s">
        <v>1128</v>
      </c>
      <c r="G758" s="131" t="s">
        <v>1129</v>
      </c>
      <c r="H758" s="174"/>
      <c r="I758" s="133"/>
      <c r="J758" s="134">
        <f>ROUND(I758*H758,2)</f>
        <v>0</v>
      </c>
      <c r="K758" s="135"/>
      <c r="L758" s="31"/>
      <c r="M758" s="136" t="s">
        <v>1</v>
      </c>
      <c r="N758" s="137" t="s">
        <v>41</v>
      </c>
      <c r="P758" s="138">
        <f>O758*H758</f>
        <v>0</v>
      </c>
      <c r="Q758" s="138">
        <v>0</v>
      </c>
      <c r="R758" s="138">
        <f>Q758*H758</f>
        <v>0</v>
      </c>
      <c r="S758" s="138">
        <v>0</v>
      </c>
      <c r="T758" s="139">
        <f>S758*H758</f>
        <v>0</v>
      </c>
      <c r="AR758" s="140" t="s">
        <v>237</v>
      </c>
      <c r="AT758" s="140" t="s">
        <v>147</v>
      </c>
      <c r="AU758" s="140" t="s">
        <v>85</v>
      </c>
      <c r="AY758" s="16" t="s">
        <v>145</v>
      </c>
      <c r="BE758" s="141">
        <f>IF(N758="základní",J758,0)</f>
        <v>0</v>
      </c>
      <c r="BF758" s="141">
        <f>IF(N758="snížená",J758,0)</f>
        <v>0</v>
      </c>
      <c r="BG758" s="141">
        <f>IF(N758="zákl. přenesená",J758,0)</f>
        <v>0</v>
      </c>
      <c r="BH758" s="141">
        <f>IF(N758="sníž. přenesená",J758,0)</f>
        <v>0</v>
      </c>
      <c r="BI758" s="141">
        <f>IF(N758="nulová",J758,0)</f>
        <v>0</v>
      </c>
      <c r="BJ758" s="16" t="s">
        <v>81</v>
      </c>
      <c r="BK758" s="141">
        <f>ROUND(I758*H758,2)</f>
        <v>0</v>
      </c>
      <c r="BL758" s="16" t="s">
        <v>237</v>
      </c>
      <c r="BM758" s="140" t="s">
        <v>1130</v>
      </c>
    </row>
    <row r="759" spans="2:65" s="11" customFormat="1" ht="22.8" customHeight="1">
      <c r="B759" s="116"/>
      <c r="D759" s="117" t="s">
        <v>75</v>
      </c>
      <c r="E759" s="126" t="s">
        <v>1131</v>
      </c>
      <c r="F759" s="126" t="s">
        <v>1132</v>
      </c>
      <c r="I759" s="119"/>
      <c r="J759" s="127">
        <f>BK759</f>
        <v>0</v>
      </c>
      <c r="L759" s="116"/>
      <c r="M759" s="121"/>
      <c r="P759" s="122">
        <f>SUM(P760:P794)</f>
        <v>0</v>
      </c>
      <c r="R759" s="122">
        <f>SUM(R760:R794)</f>
        <v>35.681251400000001</v>
      </c>
      <c r="T759" s="123">
        <f>SUM(T760:T794)</f>
        <v>0</v>
      </c>
      <c r="AR759" s="117" t="s">
        <v>85</v>
      </c>
      <c r="AT759" s="124" t="s">
        <v>75</v>
      </c>
      <c r="AU759" s="124" t="s">
        <v>81</v>
      </c>
      <c r="AY759" s="117" t="s">
        <v>145</v>
      </c>
      <c r="BK759" s="125">
        <f>SUM(BK760:BK794)</f>
        <v>0</v>
      </c>
    </row>
    <row r="760" spans="2:65" s="1" customFormat="1" ht="24.15" customHeight="1">
      <c r="B760" s="31"/>
      <c r="C760" s="128" t="s">
        <v>1133</v>
      </c>
      <c r="D760" s="128" t="s">
        <v>147</v>
      </c>
      <c r="E760" s="129" t="s">
        <v>1134</v>
      </c>
      <c r="F760" s="130" t="s">
        <v>1135</v>
      </c>
      <c r="G760" s="131" t="s">
        <v>155</v>
      </c>
      <c r="H760" s="132">
        <v>440.98</v>
      </c>
      <c r="I760" s="133"/>
      <c r="J760" s="134">
        <f>ROUND(I760*H760,2)</f>
        <v>0</v>
      </c>
      <c r="K760" s="135"/>
      <c r="L760" s="31"/>
      <c r="M760" s="136" t="s">
        <v>1</v>
      </c>
      <c r="N760" s="137" t="s">
        <v>41</v>
      </c>
      <c r="P760" s="138">
        <f>O760*H760</f>
        <v>0</v>
      </c>
      <c r="Q760" s="138">
        <v>8.8000000000000003E-4</v>
      </c>
      <c r="R760" s="138">
        <f>Q760*H760</f>
        <v>0.38806240000000003</v>
      </c>
      <c r="S760" s="138">
        <v>0</v>
      </c>
      <c r="T760" s="139">
        <f>S760*H760</f>
        <v>0</v>
      </c>
      <c r="AR760" s="140" t="s">
        <v>237</v>
      </c>
      <c r="AT760" s="140" t="s">
        <v>147</v>
      </c>
      <c r="AU760" s="140" t="s">
        <v>85</v>
      </c>
      <c r="AY760" s="16" t="s">
        <v>145</v>
      </c>
      <c r="BE760" s="141">
        <f>IF(N760="základní",J760,0)</f>
        <v>0</v>
      </c>
      <c r="BF760" s="141">
        <f>IF(N760="snížená",J760,0)</f>
        <v>0</v>
      </c>
      <c r="BG760" s="141">
        <f>IF(N760="zákl. přenesená",J760,0)</f>
        <v>0</v>
      </c>
      <c r="BH760" s="141">
        <f>IF(N760="sníž. přenesená",J760,0)</f>
        <v>0</v>
      </c>
      <c r="BI760" s="141">
        <f>IF(N760="nulová",J760,0)</f>
        <v>0</v>
      </c>
      <c r="BJ760" s="16" t="s">
        <v>81</v>
      </c>
      <c r="BK760" s="141">
        <f>ROUND(I760*H760,2)</f>
        <v>0</v>
      </c>
      <c r="BL760" s="16" t="s">
        <v>237</v>
      </c>
      <c r="BM760" s="140" t="s">
        <v>1136</v>
      </c>
    </row>
    <row r="761" spans="2:65" s="12" customFormat="1" ht="20.399999999999999">
      <c r="B761" s="142"/>
      <c r="D761" s="143" t="s">
        <v>157</v>
      </c>
      <c r="E761" s="144" t="s">
        <v>1</v>
      </c>
      <c r="F761" s="145" t="s">
        <v>1137</v>
      </c>
      <c r="H761" s="146">
        <v>440.98</v>
      </c>
      <c r="I761" s="147"/>
      <c r="L761" s="142"/>
      <c r="M761" s="148"/>
      <c r="T761" s="149"/>
      <c r="AT761" s="144" t="s">
        <v>157</v>
      </c>
      <c r="AU761" s="144" t="s">
        <v>85</v>
      </c>
      <c r="AV761" s="12" t="s">
        <v>85</v>
      </c>
      <c r="AW761" s="12" t="s">
        <v>32</v>
      </c>
      <c r="AX761" s="12" t="s">
        <v>81</v>
      </c>
      <c r="AY761" s="144" t="s">
        <v>145</v>
      </c>
    </row>
    <row r="762" spans="2:65" s="1" customFormat="1" ht="49.05" customHeight="1">
      <c r="B762" s="31"/>
      <c r="C762" s="163" t="s">
        <v>1138</v>
      </c>
      <c r="D762" s="163" t="s">
        <v>705</v>
      </c>
      <c r="E762" s="164" t="s">
        <v>1139</v>
      </c>
      <c r="F762" s="165" t="s">
        <v>1140</v>
      </c>
      <c r="G762" s="166" t="s">
        <v>155</v>
      </c>
      <c r="H762" s="167">
        <v>507.12700000000001</v>
      </c>
      <c r="I762" s="168"/>
      <c r="J762" s="169">
        <f>ROUND(I762*H762,2)</f>
        <v>0</v>
      </c>
      <c r="K762" s="170"/>
      <c r="L762" s="171"/>
      <c r="M762" s="172" t="s">
        <v>1</v>
      </c>
      <c r="N762" s="173" t="s">
        <v>41</v>
      </c>
      <c r="P762" s="138">
        <f>O762*H762</f>
        <v>0</v>
      </c>
      <c r="Q762" s="138">
        <v>5.3E-3</v>
      </c>
      <c r="R762" s="138">
        <f>Q762*H762</f>
        <v>2.6877731000000002</v>
      </c>
      <c r="S762" s="138">
        <v>0</v>
      </c>
      <c r="T762" s="139">
        <f>S762*H762</f>
        <v>0</v>
      </c>
      <c r="AR762" s="140" t="s">
        <v>365</v>
      </c>
      <c r="AT762" s="140" t="s">
        <v>705</v>
      </c>
      <c r="AU762" s="140" t="s">
        <v>85</v>
      </c>
      <c r="AY762" s="16" t="s">
        <v>145</v>
      </c>
      <c r="BE762" s="141">
        <f>IF(N762="základní",J762,0)</f>
        <v>0</v>
      </c>
      <c r="BF762" s="141">
        <f>IF(N762="snížená",J762,0)</f>
        <v>0</v>
      </c>
      <c r="BG762" s="141">
        <f>IF(N762="zákl. přenesená",J762,0)</f>
        <v>0</v>
      </c>
      <c r="BH762" s="141">
        <f>IF(N762="sníž. přenesená",J762,0)</f>
        <v>0</v>
      </c>
      <c r="BI762" s="141">
        <f>IF(N762="nulová",J762,0)</f>
        <v>0</v>
      </c>
      <c r="BJ762" s="16" t="s">
        <v>81</v>
      </c>
      <c r="BK762" s="141">
        <f>ROUND(I762*H762,2)</f>
        <v>0</v>
      </c>
      <c r="BL762" s="16" t="s">
        <v>237</v>
      </c>
      <c r="BM762" s="140" t="s">
        <v>1141</v>
      </c>
    </row>
    <row r="763" spans="2:65" s="12" customFormat="1">
      <c r="B763" s="142"/>
      <c r="D763" s="143" t="s">
        <v>157</v>
      </c>
      <c r="F763" s="145" t="s">
        <v>1142</v>
      </c>
      <c r="H763" s="146">
        <v>507.12700000000001</v>
      </c>
      <c r="I763" s="147"/>
      <c r="L763" s="142"/>
      <c r="M763" s="148"/>
      <c r="T763" s="149"/>
      <c r="AT763" s="144" t="s">
        <v>157</v>
      </c>
      <c r="AU763" s="144" t="s">
        <v>85</v>
      </c>
      <c r="AV763" s="12" t="s">
        <v>85</v>
      </c>
      <c r="AW763" s="12" t="s">
        <v>4</v>
      </c>
      <c r="AX763" s="12" t="s">
        <v>81</v>
      </c>
      <c r="AY763" s="144" t="s">
        <v>145</v>
      </c>
    </row>
    <row r="764" spans="2:65" s="1" customFormat="1" ht="33" customHeight="1">
      <c r="B764" s="31"/>
      <c r="C764" s="128" t="s">
        <v>1143</v>
      </c>
      <c r="D764" s="128" t="s">
        <v>147</v>
      </c>
      <c r="E764" s="129" t="s">
        <v>1144</v>
      </c>
      <c r="F764" s="130" t="s">
        <v>1145</v>
      </c>
      <c r="G764" s="131" t="s">
        <v>155</v>
      </c>
      <c r="H764" s="132">
        <v>391.3</v>
      </c>
      <c r="I764" s="133"/>
      <c r="J764" s="134">
        <f>ROUND(I764*H764,2)</f>
        <v>0</v>
      </c>
      <c r="K764" s="135"/>
      <c r="L764" s="31"/>
      <c r="M764" s="136" t="s">
        <v>1</v>
      </c>
      <c r="N764" s="137" t="s">
        <v>41</v>
      </c>
      <c r="P764" s="138">
        <f>O764*H764</f>
        <v>0</v>
      </c>
      <c r="Q764" s="138">
        <v>0</v>
      </c>
      <c r="R764" s="138">
        <f>Q764*H764</f>
        <v>0</v>
      </c>
      <c r="S764" s="138">
        <v>0</v>
      </c>
      <c r="T764" s="139">
        <f>S764*H764</f>
        <v>0</v>
      </c>
      <c r="AR764" s="140" t="s">
        <v>237</v>
      </c>
      <c r="AT764" s="140" t="s">
        <v>147</v>
      </c>
      <c r="AU764" s="140" t="s">
        <v>85</v>
      </c>
      <c r="AY764" s="16" t="s">
        <v>145</v>
      </c>
      <c r="BE764" s="141">
        <f>IF(N764="základní",J764,0)</f>
        <v>0</v>
      </c>
      <c r="BF764" s="141">
        <f>IF(N764="snížená",J764,0)</f>
        <v>0</v>
      </c>
      <c r="BG764" s="141">
        <f>IF(N764="zákl. přenesená",J764,0)</f>
        <v>0</v>
      </c>
      <c r="BH764" s="141">
        <f>IF(N764="sníž. přenesená",J764,0)</f>
        <v>0</v>
      </c>
      <c r="BI764" s="141">
        <f>IF(N764="nulová",J764,0)</f>
        <v>0</v>
      </c>
      <c r="BJ764" s="16" t="s">
        <v>81</v>
      </c>
      <c r="BK764" s="141">
        <f>ROUND(I764*H764,2)</f>
        <v>0</v>
      </c>
      <c r="BL764" s="16" t="s">
        <v>237</v>
      </c>
      <c r="BM764" s="140" t="s">
        <v>1146</v>
      </c>
    </row>
    <row r="765" spans="2:65" s="12" customFormat="1">
      <c r="B765" s="142"/>
      <c r="D765" s="143" t="s">
        <v>157</v>
      </c>
      <c r="E765" s="144" t="s">
        <v>1</v>
      </c>
      <c r="F765" s="145" t="s">
        <v>1147</v>
      </c>
      <c r="H765" s="146">
        <v>391.3</v>
      </c>
      <c r="I765" s="147"/>
      <c r="L765" s="142"/>
      <c r="M765" s="148"/>
      <c r="T765" s="149"/>
      <c r="AT765" s="144" t="s">
        <v>157</v>
      </c>
      <c r="AU765" s="144" t="s">
        <v>85</v>
      </c>
      <c r="AV765" s="12" t="s">
        <v>85</v>
      </c>
      <c r="AW765" s="12" t="s">
        <v>32</v>
      </c>
      <c r="AX765" s="12" t="s">
        <v>81</v>
      </c>
      <c r="AY765" s="144" t="s">
        <v>145</v>
      </c>
    </row>
    <row r="766" spans="2:65" s="1" customFormat="1" ht="16.5" customHeight="1">
      <c r="B766" s="31"/>
      <c r="C766" s="163" t="s">
        <v>1148</v>
      </c>
      <c r="D766" s="163" t="s">
        <v>705</v>
      </c>
      <c r="E766" s="164" t="s">
        <v>1149</v>
      </c>
      <c r="F766" s="165" t="s">
        <v>1150</v>
      </c>
      <c r="G766" s="166" t="s">
        <v>155</v>
      </c>
      <c r="H766" s="167">
        <v>456.25599999999997</v>
      </c>
      <c r="I766" s="168"/>
      <c r="J766" s="169">
        <f>ROUND(I766*H766,2)</f>
        <v>0</v>
      </c>
      <c r="K766" s="170"/>
      <c r="L766" s="171"/>
      <c r="M766" s="172" t="s">
        <v>1</v>
      </c>
      <c r="N766" s="173" t="s">
        <v>41</v>
      </c>
      <c r="P766" s="138">
        <f>O766*H766</f>
        <v>0</v>
      </c>
      <c r="Q766" s="138">
        <v>2.5000000000000001E-3</v>
      </c>
      <c r="R766" s="138">
        <f>Q766*H766</f>
        <v>1.1406399999999999</v>
      </c>
      <c r="S766" s="138">
        <v>0</v>
      </c>
      <c r="T766" s="139">
        <f>S766*H766</f>
        <v>0</v>
      </c>
      <c r="AR766" s="140" t="s">
        <v>365</v>
      </c>
      <c r="AT766" s="140" t="s">
        <v>705</v>
      </c>
      <c r="AU766" s="140" t="s">
        <v>85</v>
      </c>
      <c r="AY766" s="16" t="s">
        <v>145</v>
      </c>
      <c r="BE766" s="141">
        <f>IF(N766="základní",J766,0)</f>
        <v>0</v>
      </c>
      <c r="BF766" s="141">
        <f>IF(N766="snížená",J766,0)</f>
        <v>0</v>
      </c>
      <c r="BG766" s="141">
        <f>IF(N766="zákl. přenesená",J766,0)</f>
        <v>0</v>
      </c>
      <c r="BH766" s="141">
        <f>IF(N766="sníž. přenesená",J766,0)</f>
        <v>0</v>
      </c>
      <c r="BI766" s="141">
        <f>IF(N766="nulová",J766,0)</f>
        <v>0</v>
      </c>
      <c r="BJ766" s="16" t="s">
        <v>81</v>
      </c>
      <c r="BK766" s="141">
        <f>ROUND(I766*H766,2)</f>
        <v>0</v>
      </c>
      <c r="BL766" s="16" t="s">
        <v>237</v>
      </c>
      <c r="BM766" s="140" t="s">
        <v>1151</v>
      </c>
    </row>
    <row r="767" spans="2:65" s="12" customFormat="1">
      <c r="B767" s="142"/>
      <c r="D767" s="143" t="s">
        <v>157</v>
      </c>
      <c r="F767" s="145" t="s">
        <v>1152</v>
      </c>
      <c r="H767" s="146">
        <v>456.25599999999997</v>
      </c>
      <c r="I767" s="147"/>
      <c r="L767" s="142"/>
      <c r="M767" s="148"/>
      <c r="T767" s="149"/>
      <c r="AT767" s="144" t="s">
        <v>157</v>
      </c>
      <c r="AU767" s="144" t="s">
        <v>85</v>
      </c>
      <c r="AV767" s="12" t="s">
        <v>85</v>
      </c>
      <c r="AW767" s="12" t="s">
        <v>4</v>
      </c>
      <c r="AX767" s="12" t="s">
        <v>81</v>
      </c>
      <c r="AY767" s="144" t="s">
        <v>145</v>
      </c>
    </row>
    <row r="768" spans="2:65" s="1" customFormat="1" ht="24.15" customHeight="1">
      <c r="B768" s="31"/>
      <c r="C768" s="128" t="s">
        <v>1153</v>
      </c>
      <c r="D768" s="128" t="s">
        <v>147</v>
      </c>
      <c r="E768" s="129" t="s">
        <v>1154</v>
      </c>
      <c r="F768" s="130" t="s">
        <v>1155</v>
      </c>
      <c r="G768" s="131" t="s">
        <v>155</v>
      </c>
      <c r="H768" s="132">
        <v>391.3</v>
      </c>
      <c r="I768" s="133"/>
      <c r="J768" s="134">
        <f>ROUND(I768*H768,2)</f>
        <v>0</v>
      </c>
      <c r="K768" s="135"/>
      <c r="L768" s="31"/>
      <c r="M768" s="136" t="s">
        <v>1</v>
      </c>
      <c r="N768" s="137" t="s">
        <v>41</v>
      </c>
      <c r="P768" s="138">
        <f>O768*H768</f>
        <v>0</v>
      </c>
      <c r="Q768" s="138">
        <v>0</v>
      </c>
      <c r="R768" s="138">
        <f>Q768*H768</f>
        <v>0</v>
      </c>
      <c r="S768" s="138">
        <v>0</v>
      </c>
      <c r="T768" s="139">
        <f>S768*H768</f>
        <v>0</v>
      </c>
      <c r="AR768" s="140" t="s">
        <v>237</v>
      </c>
      <c r="AT768" s="140" t="s">
        <v>147</v>
      </c>
      <c r="AU768" s="140" t="s">
        <v>85</v>
      </c>
      <c r="AY768" s="16" t="s">
        <v>145</v>
      </c>
      <c r="BE768" s="141">
        <f>IF(N768="základní",J768,0)</f>
        <v>0</v>
      </c>
      <c r="BF768" s="141">
        <f>IF(N768="snížená",J768,0)</f>
        <v>0</v>
      </c>
      <c r="BG768" s="141">
        <f>IF(N768="zákl. přenesená",J768,0)</f>
        <v>0</v>
      </c>
      <c r="BH768" s="141">
        <f>IF(N768="sníž. přenesená",J768,0)</f>
        <v>0</v>
      </c>
      <c r="BI768" s="141">
        <f>IF(N768="nulová",J768,0)</f>
        <v>0</v>
      </c>
      <c r="BJ768" s="16" t="s">
        <v>81</v>
      </c>
      <c r="BK768" s="141">
        <f>ROUND(I768*H768,2)</f>
        <v>0</v>
      </c>
      <c r="BL768" s="16" t="s">
        <v>237</v>
      </c>
      <c r="BM768" s="140" t="s">
        <v>1156</v>
      </c>
    </row>
    <row r="769" spans="2:65" s="12" customFormat="1">
      <c r="B769" s="142"/>
      <c r="D769" s="143" t="s">
        <v>157</v>
      </c>
      <c r="E769" s="144" t="s">
        <v>1</v>
      </c>
      <c r="F769" s="145" t="s">
        <v>1147</v>
      </c>
      <c r="H769" s="146">
        <v>391.3</v>
      </c>
      <c r="I769" s="147"/>
      <c r="L769" s="142"/>
      <c r="M769" s="148"/>
      <c r="T769" s="149"/>
      <c r="AT769" s="144" t="s">
        <v>157</v>
      </c>
      <c r="AU769" s="144" t="s">
        <v>85</v>
      </c>
      <c r="AV769" s="12" t="s">
        <v>85</v>
      </c>
      <c r="AW769" s="12" t="s">
        <v>32</v>
      </c>
      <c r="AX769" s="12" t="s">
        <v>81</v>
      </c>
      <c r="AY769" s="144" t="s">
        <v>145</v>
      </c>
    </row>
    <row r="770" spans="2:65" s="1" customFormat="1" ht="16.5" customHeight="1">
      <c r="B770" s="31"/>
      <c r="C770" s="163" t="s">
        <v>1157</v>
      </c>
      <c r="D770" s="163" t="s">
        <v>705</v>
      </c>
      <c r="E770" s="164" t="s">
        <v>1158</v>
      </c>
      <c r="F770" s="165" t="s">
        <v>1159</v>
      </c>
      <c r="G770" s="166" t="s">
        <v>155</v>
      </c>
      <c r="H770" s="167">
        <v>410.86500000000001</v>
      </c>
      <c r="I770" s="168"/>
      <c r="J770" s="169">
        <f>ROUND(I770*H770,2)</f>
        <v>0</v>
      </c>
      <c r="K770" s="170"/>
      <c r="L770" s="171"/>
      <c r="M770" s="172" t="s">
        <v>1</v>
      </c>
      <c r="N770" s="173" t="s">
        <v>41</v>
      </c>
      <c r="P770" s="138">
        <f>O770*H770</f>
        <v>0</v>
      </c>
      <c r="Q770" s="138">
        <v>2.9999999999999997E-4</v>
      </c>
      <c r="R770" s="138">
        <f>Q770*H770</f>
        <v>0.12325949999999999</v>
      </c>
      <c r="S770" s="138">
        <v>0</v>
      </c>
      <c r="T770" s="139">
        <f>S770*H770</f>
        <v>0</v>
      </c>
      <c r="AR770" s="140" t="s">
        <v>365</v>
      </c>
      <c r="AT770" s="140" t="s">
        <v>705</v>
      </c>
      <c r="AU770" s="140" t="s">
        <v>85</v>
      </c>
      <c r="AY770" s="16" t="s">
        <v>145</v>
      </c>
      <c r="BE770" s="141">
        <f>IF(N770="základní",J770,0)</f>
        <v>0</v>
      </c>
      <c r="BF770" s="141">
        <f>IF(N770="snížená",J770,0)</f>
        <v>0</v>
      </c>
      <c r="BG770" s="141">
        <f>IF(N770="zákl. přenesená",J770,0)</f>
        <v>0</v>
      </c>
      <c r="BH770" s="141">
        <f>IF(N770="sníž. přenesená",J770,0)</f>
        <v>0</v>
      </c>
      <c r="BI770" s="141">
        <f>IF(N770="nulová",J770,0)</f>
        <v>0</v>
      </c>
      <c r="BJ770" s="16" t="s">
        <v>81</v>
      </c>
      <c r="BK770" s="141">
        <f>ROUND(I770*H770,2)</f>
        <v>0</v>
      </c>
      <c r="BL770" s="16" t="s">
        <v>237</v>
      </c>
      <c r="BM770" s="140" t="s">
        <v>1160</v>
      </c>
    </row>
    <row r="771" spans="2:65" s="12" customFormat="1">
      <c r="B771" s="142"/>
      <c r="D771" s="143" t="s">
        <v>157</v>
      </c>
      <c r="F771" s="145" t="s">
        <v>1161</v>
      </c>
      <c r="H771" s="146">
        <v>410.86500000000001</v>
      </c>
      <c r="I771" s="147"/>
      <c r="L771" s="142"/>
      <c r="M771" s="148"/>
      <c r="T771" s="149"/>
      <c r="AT771" s="144" t="s">
        <v>157</v>
      </c>
      <c r="AU771" s="144" t="s">
        <v>85</v>
      </c>
      <c r="AV771" s="12" t="s">
        <v>85</v>
      </c>
      <c r="AW771" s="12" t="s">
        <v>4</v>
      </c>
      <c r="AX771" s="12" t="s">
        <v>81</v>
      </c>
      <c r="AY771" s="144" t="s">
        <v>145</v>
      </c>
    </row>
    <row r="772" spans="2:65" s="1" customFormat="1" ht="24.15" customHeight="1">
      <c r="B772" s="31"/>
      <c r="C772" s="128" t="s">
        <v>1162</v>
      </c>
      <c r="D772" s="128" t="s">
        <v>147</v>
      </c>
      <c r="E772" s="129" t="s">
        <v>1163</v>
      </c>
      <c r="F772" s="130" t="s">
        <v>1164</v>
      </c>
      <c r="G772" s="131" t="s">
        <v>155</v>
      </c>
      <c r="H772" s="132">
        <v>391.3</v>
      </c>
      <c r="I772" s="133"/>
      <c r="J772" s="134">
        <f>ROUND(I772*H772,2)</f>
        <v>0</v>
      </c>
      <c r="K772" s="135"/>
      <c r="L772" s="31"/>
      <c r="M772" s="136" t="s">
        <v>1</v>
      </c>
      <c r="N772" s="137" t="s">
        <v>41</v>
      </c>
      <c r="P772" s="138">
        <f>O772*H772</f>
        <v>0</v>
      </c>
      <c r="Q772" s="138">
        <v>0</v>
      </c>
      <c r="R772" s="138">
        <f>Q772*H772</f>
        <v>0</v>
      </c>
      <c r="S772" s="138">
        <v>0</v>
      </c>
      <c r="T772" s="139">
        <f>S772*H772</f>
        <v>0</v>
      </c>
      <c r="AR772" s="140" t="s">
        <v>237</v>
      </c>
      <c r="AT772" s="140" t="s">
        <v>147</v>
      </c>
      <c r="AU772" s="140" t="s">
        <v>85</v>
      </c>
      <c r="AY772" s="16" t="s">
        <v>145</v>
      </c>
      <c r="BE772" s="141">
        <f>IF(N772="základní",J772,0)</f>
        <v>0</v>
      </c>
      <c r="BF772" s="141">
        <f>IF(N772="snížená",J772,0)</f>
        <v>0</v>
      </c>
      <c r="BG772" s="141">
        <f>IF(N772="zákl. přenesená",J772,0)</f>
        <v>0</v>
      </c>
      <c r="BH772" s="141">
        <f>IF(N772="sníž. přenesená",J772,0)</f>
        <v>0</v>
      </c>
      <c r="BI772" s="141">
        <f>IF(N772="nulová",J772,0)</f>
        <v>0</v>
      </c>
      <c r="BJ772" s="16" t="s">
        <v>81</v>
      </c>
      <c r="BK772" s="141">
        <f>ROUND(I772*H772,2)</f>
        <v>0</v>
      </c>
      <c r="BL772" s="16" t="s">
        <v>237</v>
      </c>
      <c r="BM772" s="140" t="s">
        <v>1165</v>
      </c>
    </row>
    <row r="773" spans="2:65" s="12" customFormat="1">
      <c r="B773" s="142"/>
      <c r="D773" s="143" t="s">
        <v>157</v>
      </c>
      <c r="E773" s="144" t="s">
        <v>1</v>
      </c>
      <c r="F773" s="145" t="s">
        <v>1147</v>
      </c>
      <c r="H773" s="146">
        <v>391.3</v>
      </c>
      <c r="I773" s="147"/>
      <c r="L773" s="142"/>
      <c r="M773" s="148"/>
      <c r="T773" s="149"/>
      <c r="AT773" s="144" t="s">
        <v>157</v>
      </c>
      <c r="AU773" s="144" t="s">
        <v>85</v>
      </c>
      <c r="AV773" s="12" t="s">
        <v>85</v>
      </c>
      <c r="AW773" s="12" t="s">
        <v>32</v>
      </c>
      <c r="AX773" s="12" t="s">
        <v>81</v>
      </c>
      <c r="AY773" s="144" t="s">
        <v>145</v>
      </c>
    </row>
    <row r="774" spans="2:65" s="1" customFormat="1" ht="24.15" customHeight="1">
      <c r="B774" s="31"/>
      <c r="C774" s="163" t="s">
        <v>1166</v>
      </c>
      <c r="D774" s="163" t="s">
        <v>705</v>
      </c>
      <c r="E774" s="164" t="s">
        <v>1167</v>
      </c>
      <c r="F774" s="165" t="s">
        <v>1168</v>
      </c>
      <c r="G774" s="166" t="s">
        <v>155</v>
      </c>
      <c r="H774" s="167">
        <v>430.43</v>
      </c>
      <c r="I774" s="168"/>
      <c r="J774" s="169">
        <f>ROUND(I774*H774,2)</f>
        <v>0</v>
      </c>
      <c r="K774" s="170"/>
      <c r="L774" s="171"/>
      <c r="M774" s="172" t="s">
        <v>1</v>
      </c>
      <c r="N774" s="173" t="s">
        <v>41</v>
      </c>
      <c r="P774" s="138">
        <f>O774*H774</f>
        <v>0</v>
      </c>
      <c r="Q774" s="138">
        <v>1E-4</v>
      </c>
      <c r="R774" s="138">
        <f>Q774*H774</f>
        <v>4.3043000000000005E-2</v>
      </c>
      <c r="S774" s="138">
        <v>0</v>
      </c>
      <c r="T774" s="139">
        <f>S774*H774</f>
        <v>0</v>
      </c>
      <c r="AR774" s="140" t="s">
        <v>365</v>
      </c>
      <c r="AT774" s="140" t="s">
        <v>705</v>
      </c>
      <c r="AU774" s="140" t="s">
        <v>85</v>
      </c>
      <c r="AY774" s="16" t="s">
        <v>145</v>
      </c>
      <c r="BE774" s="141">
        <f>IF(N774="základní",J774,0)</f>
        <v>0</v>
      </c>
      <c r="BF774" s="141">
        <f>IF(N774="snížená",J774,0)</f>
        <v>0</v>
      </c>
      <c r="BG774" s="141">
        <f>IF(N774="zákl. přenesená",J774,0)</f>
        <v>0</v>
      </c>
      <c r="BH774" s="141">
        <f>IF(N774="sníž. přenesená",J774,0)</f>
        <v>0</v>
      </c>
      <c r="BI774" s="141">
        <f>IF(N774="nulová",J774,0)</f>
        <v>0</v>
      </c>
      <c r="BJ774" s="16" t="s">
        <v>81</v>
      </c>
      <c r="BK774" s="141">
        <f>ROUND(I774*H774,2)</f>
        <v>0</v>
      </c>
      <c r="BL774" s="16" t="s">
        <v>237</v>
      </c>
      <c r="BM774" s="140" t="s">
        <v>1169</v>
      </c>
    </row>
    <row r="775" spans="2:65" s="12" customFormat="1">
      <c r="B775" s="142"/>
      <c r="D775" s="143" t="s">
        <v>157</v>
      </c>
      <c r="F775" s="145" t="s">
        <v>1170</v>
      </c>
      <c r="H775" s="146">
        <v>430.43</v>
      </c>
      <c r="I775" s="147"/>
      <c r="L775" s="142"/>
      <c r="M775" s="148"/>
      <c r="T775" s="149"/>
      <c r="AT775" s="144" t="s">
        <v>157</v>
      </c>
      <c r="AU775" s="144" t="s">
        <v>85</v>
      </c>
      <c r="AV775" s="12" t="s">
        <v>85</v>
      </c>
      <c r="AW775" s="12" t="s">
        <v>4</v>
      </c>
      <c r="AX775" s="12" t="s">
        <v>81</v>
      </c>
      <c r="AY775" s="144" t="s">
        <v>145</v>
      </c>
    </row>
    <row r="776" spans="2:65" s="1" customFormat="1" ht="24.15" customHeight="1">
      <c r="B776" s="31"/>
      <c r="C776" s="128" t="s">
        <v>1171</v>
      </c>
      <c r="D776" s="128" t="s">
        <v>147</v>
      </c>
      <c r="E776" s="129" t="s">
        <v>1172</v>
      </c>
      <c r="F776" s="130" t="s">
        <v>1173</v>
      </c>
      <c r="G776" s="131" t="s">
        <v>155</v>
      </c>
      <c r="H776" s="132">
        <v>329.2</v>
      </c>
      <c r="I776" s="133"/>
      <c r="J776" s="134">
        <f>ROUND(I776*H776,2)</f>
        <v>0</v>
      </c>
      <c r="K776" s="135"/>
      <c r="L776" s="31"/>
      <c r="M776" s="136" t="s">
        <v>1</v>
      </c>
      <c r="N776" s="137" t="s">
        <v>41</v>
      </c>
      <c r="P776" s="138">
        <f>O776*H776</f>
        <v>0</v>
      </c>
      <c r="Q776" s="138">
        <v>0</v>
      </c>
      <c r="R776" s="138">
        <f>Q776*H776</f>
        <v>0</v>
      </c>
      <c r="S776" s="138">
        <v>0</v>
      </c>
      <c r="T776" s="139">
        <f>S776*H776</f>
        <v>0</v>
      </c>
      <c r="AR776" s="140" t="s">
        <v>237</v>
      </c>
      <c r="AT776" s="140" t="s">
        <v>147</v>
      </c>
      <c r="AU776" s="140" t="s">
        <v>85</v>
      </c>
      <c r="AY776" s="16" t="s">
        <v>145</v>
      </c>
      <c r="BE776" s="141">
        <f>IF(N776="základní",J776,0)</f>
        <v>0</v>
      </c>
      <c r="BF776" s="141">
        <f>IF(N776="snížená",J776,0)</f>
        <v>0</v>
      </c>
      <c r="BG776" s="141">
        <f>IF(N776="zákl. přenesená",J776,0)</f>
        <v>0</v>
      </c>
      <c r="BH776" s="141">
        <f>IF(N776="sníž. přenesená",J776,0)</f>
        <v>0</v>
      </c>
      <c r="BI776" s="141">
        <f>IF(N776="nulová",J776,0)</f>
        <v>0</v>
      </c>
      <c r="BJ776" s="16" t="s">
        <v>81</v>
      </c>
      <c r="BK776" s="141">
        <f>ROUND(I776*H776,2)</f>
        <v>0</v>
      </c>
      <c r="BL776" s="16" t="s">
        <v>237</v>
      </c>
      <c r="BM776" s="140" t="s">
        <v>1174</v>
      </c>
    </row>
    <row r="777" spans="2:65" s="12" customFormat="1">
      <c r="B777" s="142"/>
      <c r="D777" s="143" t="s">
        <v>157</v>
      </c>
      <c r="E777" s="144" t="s">
        <v>1</v>
      </c>
      <c r="F777" s="145" t="s">
        <v>755</v>
      </c>
      <c r="H777" s="146">
        <v>329.2</v>
      </c>
      <c r="I777" s="147"/>
      <c r="L777" s="142"/>
      <c r="M777" s="148"/>
      <c r="T777" s="149"/>
      <c r="AT777" s="144" t="s">
        <v>157</v>
      </c>
      <c r="AU777" s="144" t="s">
        <v>85</v>
      </c>
      <c r="AV777" s="12" t="s">
        <v>85</v>
      </c>
      <c r="AW777" s="12" t="s">
        <v>32</v>
      </c>
      <c r="AX777" s="12" t="s">
        <v>81</v>
      </c>
      <c r="AY777" s="144" t="s">
        <v>145</v>
      </c>
    </row>
    <row r="778" spans="2:65" s="1" customFormat="1" ht="37.799999999999997" customHeight="1">
      <c r="B778" s="31"/>
      <c r="C778" s="163" t="s">
        <v>1175</v>
      </c>
      <c r="D778" s="163" t="s">
        <v>705</v>
      </c>
      <c r="E778" s="164" t="s">
        <v>1176</v>
      </c>
      <c r="F778" s="165" t="s">
        <v>1177</v>
      </c>
      <c r="G778" s="166" t="s">
        <v>155</v>
      </c>
      <c r="H778" s="167">
        <v>329.2</v>
      </c>
      <c r="I778" s="168"/>
      <c r="J778" s="169">
        <f>ROUND(I778*H778,2)</f>
        <v>0</v>
      </c>
      <c r="K778" s="170"/>
      <c r="L778" s="171"/>
      <c r="M778" s="172" t="s">
        <v>1</v>
      </c>
      <c r="N778" s="173" t="s">
        <v>41</v>
      </c>
      <c r="P778" s="138">
        <f>O778*H778</f>
        <v>0</v>
      </c>
      <c r="Q778" s="138">
        <v>1.3500000000000001E-3</v>
      </c>
      <c r="R778" s="138">
        <f>Q778*H778</f>
        <v>0.44441999999999998</v>
      </c>
      <c r="S778" s="138">
        <v>0</v>
      </c>
      <c r="T778" s="139">
        <f>S778*H778</f>
        <v>0</v>
      </c>
      <c r="AR778" s="140" t="s">
        <v>365</v>
      </c>
      <c r="AT778" s="140" t="s">
        <v>705</v>
      </c>
      <c r="AU778" s="140" t="s">
        <v>85</v>
      </c>
      <c r="AY778" s="16" t="s">
        <v>145</v>
      </c>
      <c r="BE778" s="141">
        <f>IF(N778="základní",J778,0)</f>
        <v>0</v>
      </c>
      <c r="BF778" s="141">
        <f>IF(N778="snížená",J778,0)</f>
        <v>0</v>
      </c>
      <c r="BG778" s="141">
        <f>IF(N778="zákl. přenesená",J778,0)</f>
        <v>0</v>
      </c>
      <c r="BH778" s="141">
        <f>IF(N778="sníž. přenesená",J778,0)</f>
        <v>0</v>
      </c>
      <c r="BI778" s="141">
        <f>IF(N778="nulová",J778,0)</f>
        <v>0</v>
      </c>
      <c r="BJ778" s="16" t="s">
        <v>81</v>
      </c>
      <c r="BK778" s="141">
        <f>ROUND(I778*H778,2)</f>
        <v>0</v>
      </c>
      <c r="BL778" s="16" t="s">
        <v>237</v>
      </c>
      <c r="BM778" s="140" t="s">
        <v>1178</v>
      </c>
    </row>
    <row r="779" spans="2:65" s="1" customFormat="1" ht="24.15" customHeight="1">
      <c r="B779" s="31"/>
      <c r="C779" s="128" t="s">
        <v>1179</v>
      </c>
      <c r="D779" s="128" t="s">
        <v>147</v>
      </c>
      <c r="E779" s="129" t="s">
        <v>1180</v>
      </c>
      <c r="F779" s="130" t="s">
        <v>1181</v>
      </c>
      <c r="G779" s="131" t="s">
        <v>155</v>
      </c>
      <c r="H779" s="132">
        <v>313.67500000000001</v>
      </c>
      <c r="I779" s="133"/>
      <c r="J779" s="134">
        <f>ROUND(I779*H779,2)</f>
        <v>0</v>
      </c>
      <c r="K779" s="135"/>
      <c r="L779" s="31"/>
      <c r="M779" s="136" t="s">
        <v>1</v>
      </c>
      <c r="N779" s="137" t="s">
        <v>41</v>
      </c>
      <c r="P779" s="138">
        <f>O779*H779</f>
        <v>0</v>
      </c>
      <c r="Q779" s="138">
        <v>0</v>
      </c>
      <c r="R779" s="138">
        <f>Q779*H779</f>
        <v>0</v>
      </c>
      <c r="S779" s="138">
        <v>0</v>
      </c>
      <c r="T779" s="139">
        <f>S779*H779</f>
        <v>0</v>
      </c>
      <c r="AR779" s="140" t="s">
        <v>237</v>
      </c>
      <c r="AT779" s="140" t="s">
        <v>147</v>
      </c>
      <c r="AU779" s="140" t="s">
        <v>85</v>
      </c>
      <c r="AY779" s="16" t="s">
        <v>145</v>
      </c>
      <c r="BE779" s="141">
        <f>IF(N779="základní",J779,0)</f>
        <v>0</v>
      </c>
      <c r="BF779" s="141">
        <f>IF(N779="snížená",J779,0)</f>
        <v>0</v>
      </c>
      <c r="BG779" s="141">
        <f>IF(N779="zákl. přenesená",J779,0)</f>
        <v>0</v>
      </c>
      <c r="BH779" s="141">
        <f>IF(N779="sníž. přenesená",J779,0)</f>
        <v>0</v>
      </c>
      <c r="BI779" s="141">
        <f>IF(N779="nulová",J779,0)</f>
        <v>0</v>
      </c>
      <c r="BJ779" s="16" t="s">
        <v>81</v>
      </c>
      <c r="BK779" s="141">
        <f>ROUND(I779*H779,2)</f>
        <v>0</v>
      </c>
      <c r="BL779" s="16" t="s">
        <v>237</v>
      </c>
      <c r="BM779" s="140" t="s">
        <v>1182</v>
      </c>
    </row>
    <row r="780" spans="2:65" s="12" customFormat="1">
      <c r="B780" s="142"/>
      <c r="D780" s="143" t="s">
        <v>157</v>
      </c>
      <c r="E780" s="144" t="s">
        <v>1</v>
      </c>
      <c r="F780" s="145" t="s">
        <v>1183</v>
      </c>
      <c r="H780" s="146">
        <v>313.67500000000001</v>
      </c>
      <c r="I780" s="147"/>
      <c r="L780" s="142"/>
      <c r="M780" s="148"/>
      <c r="T780" s="149"/>
      <c r="AT780" s="144" t="s">
        <v>157</v>
      </c>
      <c r="AU780" s="144" t="s">
        <v>85</v>
      </c>
      <c r="AV780" s="12" t="s">
        <v>85</v>
      </c>
      <c r="AW780" s="12" t="s">
        <v>32</v>
      </c>
      <c r="AX780" s="12" t="s">
        <v>81</v>
      </c>
      <c r="AY780" s="144" t="s">
        <v>145</v>
      </c>
    </row>
    <row r="781" spans="2:65" s="1" customFormat="1" ht="24.15" customHeight="1">
      <c r="B781" s="31"/>
      <c r="C781" s="163" t="s">
        <v>1184</v>
      </c>
      <c r="D781" s="163" t="s">
        <v>705</v>
      </c>
      <c r="E781" s="164" t="s">
        <v>1185</v>
      </c>
      <c r="F781" s="165" t="s">
        <v>1186</v>
      </c>
      <c r="G781" s="166" t="s">
        <v>164</v>
      </c>
      <c r="H781" s="167">
        <v>18.821000000000002</v>
      </c>
      <c r="I781" s="168"/>
      <c r="J781" s="169">
        <f>ROUND(I781*H781,2)</f>
        <v>0</v>
      </c>
      <c r="K781" s="170"/>
      <c r="L781" s="171"/>
      <c r="M781" s="172" t="s">
        <v>1</v>
      </c>
      <c r="N781" s="173" t="s">
        <v>41</v>
      </c>
      <c r="P781" s="138">
        <f>O781*H781</f>
        <v>0</v>
      </c>
      <c r="Q781" s="138">
        <v>0.75</v>
      </c>
      <c r="R781" s="138">
        <f>Q781*H781</f>
        <v>14.115750000000002</v>
      </c>
      <c r="S781" s="138">
        <v>0</v>
      </c>
      <c r="T781" s="139">
        <f>S781*H781</f>
        <v>0</v>
      </c>
      <c r="AR781" s="140" t="s">
        <v>365</v>
      </c>
      <c r="AT781" s="140" t="s">
        <v>705</v>
      </c>
      <c r="AU781" s="140" t="s">
        <v>85</v>
      </c>
      <c r="AY781" s="16" t="s">
        <v>145</v>
      </c>
      <c r="BE781" s="141">
        <f>IF(N781="základní",J781,0)</f>
        <v>0</v>
      </c>
      <c r="BF781" s="141">
        <f>IF(N781="snížená",J781,0)</f>
        <v>0</v>
      </c>
      <c r="BG781" s="141">
        <f>IF(N781="zákl. přenesená",J781,0)</f>
        <v>0</v>
      </c>
      <c r="BH781" s="141">
        <f>IF(N781="sníž. přenesená",J781,0)</f>
        <v>0</v>
      </c>
      <c r="BI781" s="141">
        <f>IF(N781="nulová",J781,0)</f>
        <v>0</v>
      </c>
      <c r="BJ781" s="16" t="s">
        <v>81</v>
      </c>
      <c r="BK781" s="141">
        <f>ROUND(I781*H781,2)</f>
        <v>0</v>
      </c>
      <c r="BL781" s="16" t="s">
        <v>237</v>
      </c>
      <c r="BM781" s="140" t="s">
        <v>1187</v>
      </c>
    </row>
    <row r="782" spans="2:65" s="12" customFormat="1">
      <c r="B782" s="142"/>
      <c r="D782" s="143" t="s">
        <v>157</v>
      </c>
      <c r="E782" s="144" t="s">
        <v>1</v>
      </c>
      <c r="F782" s="145" t="s">
        <v>1188</v>
      </c>
      <c r="H782" s="146">
        <v>18.821000000000002</v>
      </c>
      <c r="I782" s="147"/>
      <c r="L782" s="142"/>
      <c r="M782" s="148"/>
      <c r="T782" s="149"/>
      <c r="AT782" s="144" t="s">
        <v>157</v>
      </c>
      <c r="AU782" s="144" t="s">
        <v>85</v>
      </c>
      <c r="AV782" s="12" t="s">
        <v>85</v>
      </c>
      <c r="AW782" s="12" t="s">
        <v>32</v>
      </c>
      <c r="AX782" s="12" t="s">
        <v>81</v>
      </c>
      <c r="AY782" s="144" t="s">
        <v>145</v>
      </c>
    </row>
    <row r="783" spans="2:65" s="1" customFormat="1" ht="24.15" customHeight="1">
      <c r="B783" s="31"/>
      <c r="C783" s="128" t="s">
        <v>1189</v>
      </c>
      <c r="D783" s="128" t="s">
        <v>147</v>
      </c>
      <c r="E783" s="129" t="s">
        <v>1190</v>
      </c>
      <c r="F783" s="130" t="s">
        <v>1191</v>
      </c>
      <c r="G783" s="131" t="s">
        <v>155</v>
      </c>
      <c r="H783" s="132">
        <v>313.67500000000001</v>
      </c>
      <c r="I783" s="133"/>
      <c r="J783" s="134">
        <f>ROUND(I783*H783,2)</f>
        <v>0</v>
      </c>
      <c r="K783" s="135"/>
      <c r="L783" s="31"/>
      <c r="M783" s="136" t="s">
        <v>1</v>
      </c>
      <c r="N783" s="137" t="s">
        <v>41</v>
      </c>
      <c r="P783" s="138">
        <f>O783*H783</f>
        <v>0</v>
      </c>
      <c r="Q783" s="138">
        <v>0</v>
      </c>
      <c r="R783" s="138">
        <f>Q783*H783</f>
        <v>0</v>
      </c>
      <c r="S783" s="138">
        <v>0</v>
      </c>
      <c r="T783" s="139">
        <f>S783*H783</f>
        <v>0</v>
      </c>
      <c r="AR783" s="140" t="s">
        <v>237</v>
      </c>
      <c r="AT783" s="140" t="s">
        <v>147</v>
      </c>
      <c r="AU783" s="140" t="s">
        <v>85</v>
      </c>
      <c r="AY783" s="16" t="s">
        <v>145</v>
      </c>
      <c r="BE783" s="141">
        <f>IF(N783="základní",J783,0)</f>
        <v>0</v>
      </c>
      <c r="BF783" s="141">
        <f>IF(N783="snížená",J783,0)</f>
        <v>0</v>
      </c>
      <c r="BG783" s="141">
        <f>IF(N783="zákl. přenesená",J783,0)</f>
        <v>0</v>
      </c>
      <c r="BH783" s="141">
        <f>IF(N783="sníž. přenesená",J783,0)</f>
        <v>0</v>
      </c>
      <c r="BI783" s="141">
        <f>IF(N783="nulová",J783,0)</f>
        <v>0</v>
      </c>
      <c r="BJ783" s="16" t="s">
        <v>81</v>
      </c>
      <c r="BK783" s="141">
        <f>ROUND(I783*H783,2)</f>
        <v>0</v>
      </c>
      <c r="BL783" s="16" t="s">
        <v>237</v>
      </c>
      <c r="BM783" s="140" t="s">
        <v>1192</v>
      </c>
    </row>
    <row r="784" spans="2:65" s="12" customFormat="1">
      <c r="B784" s="142"/>
      <c r="D784" s="143" t="s">
        <v>157</v>
      </c>
      <c r="E784" s="144" t="s">
        <v>1</v>
      </c>
      <c r="F784" s="145" t="s">
        <v>1183</v>
      </c>
      <c r="H784" s="146">
        <v>313.67500000000001</v>
      </c>
      <c r="I784" s="147"/>
      <c r="L784" s="142"/>
      <c r="M784" s="148"/>
      <c r="T784" s="149"/>
      <c r="AT784" s="144" t="s">
        <v>157</v>
      </c>
      <c r="AU784" s="144" t="s">
        <v>85</v>
      </c>
      <c r="AV784" s="12" t="s">
        <v>85</v>
      </c>
      <c r="AW784" s="12" t="s">
        <v>32</v>
      </c>
      <c r="AX784" s="12" t="s">
        <v>81</v>
      </c>
      <c r="AY784" s="144" t="s">
        <v>145</v>
      </c>
    </row>
    <row r="785" spans="2:65" s="1" customFormat="1" ht="16.5" customHeight="1">
      <c r="B785" s="31"/>
      <c r="C785" s="163" t="s">
        <v>1193</v>
      </c>
      <c r="D785" s="163" t="s">
        <v>705</v>
      </c>
      <c r="E785" s="164" t="s">
        <v>1194</v>
      </c>
      <c r="F785" s="165" t="s">
        <v>1195</v>
      </c>
      <c r="G785" s="166" t="s">
        <v>155</v>
      </c>
      <c r="H785" s="167">
        <v>313.67500000000001</v>
      </c>
      <c r="I785" s="168"/>
      <c r="J785" s="169">
        <f>ROUND(I785*H785,2)</f>
        <v>0</v>
      </c>
      <c r="K785" s="170"/>
      <c r="L785" s="171"/>
      <c r="M785" s="172" t="s">
        <v>1</v>
      </c>
      <c r="N785" s="173" t="s">
        <v>41</v>
      </c>
      <c r="P785" s="138">
        <f>O785*H785</f>
        <v>0</v>
      </c>
      <c r="Q785" s="138">
        <v>1.0999999999999999E-2</v>
      </c>
      <c r="R785" s="138">
        <f>Q785*H785</f>
        <v>3.4504250000000001</v>
      </c>
      <c r="S785" s="138">
        <v>0</v>
      </c>
      <c r="T785" s="139">
        <f>S785*H785</f>
        <v>0</v>
      </c>
      <c r="AR785" s="140" t="s">
        <v>365</v>
      </c>
      <c r="AT785" s="140" t="s">
        <v>705</v>
      </c>
      <c r="AU785" s="140" t="s">
        <v>85</v>
      </c>
      <c r="AY785" s="16" t="s">
        <v>145</v>
      </c>
      <c r="BE785" s="141">
        <f>IF(N785="základní",J785,0)</f>
        <v>0</v>
      </c>
      <c r="BF785" s="141">
        <f>IF(N785="snížená",J785,0)</f>
        <v>0</v>
      </c>
      <c r="BG785" s="141">
        <f>IF(N785="zákl. přenesená",J785,0)</f>
        <v>0</v>
      </c>
      <c r="BH785" s="141">
        <f>IF(N785="sníž. přenesená",J785,0)</f>
        <v>0</v>
      </c>
      <c r="BI785" s="141">
        <f>IF(N785="nulová",J785,0)</f>
        <v>0</v>
      </c>
      <c r="BJ785" s="16" t="s">
        <v>81</v>
      </c>
      <c r="BK785" s="141">
        <f>ROUND(I785*H785,2)</f>
        <v>0</v>
      </c>
      <c r="BL785" s="16" t="s">
        <v>237</v>
      </c>
      <c r="BM785" s="140" t="s">
        <v>1196</v>
      </c>
    </row>
    <row r="786" spans="2:65" s="1" customFormat="1" ht="24.15" customHeight="1">
      <c r="B786" s="31"/>
      <c r="C786" s="128" t="s">
        <v>1197</v>
      </c>
      <c r="D786" s="128" t="s">
        <v>147</v>
      </c>
      <c r="E786" s="129" t="s">
        <v>1198</v>
      </c>
      <c r="F786" s="130" t="s">
        <v>1199</v>
      </c>
      <c r="G786" s="131" t="s">
        <v>164</v>
      </c>
      <c r="H786" s="132">
        <v>7.38</v>
      </c>
      <c r="I786" s="133"/>
      <c r="J786" s="134">
        <f>ROUND(I786*H786,2)</f>
        <v>0</v>
      </c>
      <c r="K786" s="135"/>
      <c r="L786" s="31"/>
      <c r="M786" s="136" t="s">
        <v>1</v>
      </c>
      <c r="N786" s="137" t="s">
        <v>41</v>
      </c>
      <c r="P786" s="138">
        <f>O786*H786</f>
        <v>0</v>
      </c>
      <c r="Q786" s="138">
        <v>0</v>
      </c>
      <c r="R786" s="138">
        <f>Q786*H786</f>
        <v>0</v>
      </c>
      <c r="S786" s="138">
        <v>0</v>
      </c>
      <c r="T786" s="139">
        <f>S786*H786</f>
        <v>0</v>
      </c>
      <c r="AR786" s="140" t="s">
        <v>237</v>
      </c>
      <c r="AT786" s="140" t="s">
        <v>147</v>
      </c>
      <c r="AU786" s="140" t="s">
        <v>85</v>
      </c>
      <c r="AY786" s="16" t="s">
        <v>145</v>
      </c>
      <c r="BE786" s="141">
        <f>IF(N786="základní",J786,0)</f>
        <v>0</v>
      </c>
      <c r="BF786" s="141">
        <f>IF(N786="snížená",J786,0)</f>
        <v>0</v>
      </c>
      <c r="BG786" s="141">
        <f>IF(N786="zákl. přenesená",J786,0)</f>
        <v>0</v>
      </c>
      <c r="BH786" s="141">
        <f>IF(N786="sníž. přenesená",J786,0)</f>
        <v>0</v>
      </c>
      <c r="BI786" s="141">
        <f>IF(N786="nulová",J786,0)</f>
        <v>0</v>
      </c>
      <c r="BJ786" s="16" t="s">
        <v>81</v>
      </c>
      <c r="BK786" s="141">
        <f>ROUND(I786*H786,2)</f>
        <v>0</v>
      </c>
      <c r="BL786" s="16" t="s">
        <v>237</v>
      </c>
      <c r="BM786" s="140" t="s">
        <v>1200</v>
      </c>
    </row>
    <row r="787" spans="2:65" s="12" customFormat="1">
      <c r="B787" s="142"/>
      <c r="D787" s="143" t="s">
        <v>157</v>
      </c>
      <c r="E787" s="144" t="s">
        <v>1</v>
      </c>
      <c r="F787" s="145" t="s">
        <v>1201</v>
      </c>
      <c r="H787" s="146">
        <v>7.38</v>
      </c>
      <c r="I787" s="147"/>
      <c r="L787" s="142"/>
      <c r="M787" s="148"/>
      <c r="T787" s="149"/>
      <c r="AT787" s="144" t="s">
        <v>157</v>
      </c>
      <c r="AU787" s="144" t="s">
        <v>85</v>
      </c>
      <c r="AV787" s="12" t="s">
        <v>85</v>
      </c>
      <c r="AW787" s="12" t="s">
        <v>32</v>
      </c>
      <c r="AX787" s="12" t="s">
        <v>81</v>
      </c>
      <c r="AY787" s="144" t="s">
        <v>145</v>
      </c>
    </row>
    <row r="788" spans="2:65" s="1" customFormat="1" ht="16.5" customHeight="1">
      <c r="B788" s="31"/>
      <c r="C788" s="163" t="s">
        <v>1202</v>
      </c>
      <c r="D788" s="163" t="s">
        <v>705</v>
      </c>
      <c r="E788" s="164" t="s">
        <v>1203</v>
      </c>
      <c r="F788" s="165" t="s">
        <v>1204</v>
      </c>
      <c r="G788" s="166" t="s">
        <v>186</v>
      </c>
      <c r="H788" s="167">
        <v>13.284000000000001</v>
      </c>
      <c r="I788" s="168"/>
      <c r="J788" s="169">
        <f>ROUND(I788*H788,2)</f>
        <v>0</v>
      </c>
      <c r="K788" s="170"/>
      <c r="L788" s="171"/>
      <c r="M788" s="172" t="s">
        <v>1</v>
      </c>
      <c r="N788" s="173" t="s">
        <v>41</v>
      </c>
      <c r="P788" s="138">
        <f>O788*H788</f>
        <v>0</v>
      </c>
      <c r="Q788" s="138">
        <v>1</v>
      </c>
      <c r="R788" s="138">
        <f>Q788*H788</f>
        <v>13.284000000000001</v>
      </c>
      <c r="S788" s="138">
        <v>0</v>
      </c>
      <c r="T788" s="139">
        <f>S788*H788</f>
        <v>0</v>
      </c>
      <c r="AR788" s="140" t="s">
        <v>365</v>
      </c>
      <c r="AT788" s="140" t="s">
        <v>705</v>
      </c>
      <c r="AU788" s="140" t="s">
        <v>85</v>
      </c>
      <c r="AY788" s="16" t="s">
        <v>145</v>
      </c>
      <c r="BE788" s="141">
        <f>IF(N788="základní",J788,0)</f>
        <v>0</v>
      </c>
      <c r="BF788" s="141">
        <f>IF(N788="snížená",J788,0)</f>
        <v>0</v>
      </c>
      <c r="BG788" s="141">
        <f>IF(N788="zákl. přenesená",J788,0)</f>
        <v>0</v>
      </c>
      <c r="BH788" s="141">
        <f>IF(N788="sníž. přenesená",J788,0)</f>
        <v>0</v>
      </c>
      <c r="BI788" s="141">
        <f>IF(N788="nulová",J788,0)</f>
        <v>0</v>
      </c>
      <c r="BJ788" s="16" t="s">
        <v>81</v>
      </c>
      <c r="BK788" s="141">
        <f>ROUND(I788*H788,2)</f>
        <v>0</v>
      </c>
      <c r="BL788" s="16" t="s">
        <v>237</v>
      </c>
      <c r="BM788" s="140" t="s">
        <v>1205</v>
      </c>
    </row>
    <row r="789" spans="2:65" s="12" customFormat="1">
      <c r="B789" s="142"/>
      <c r="D789" s="143" t="s">
        <v>157</v>
      </c>
      <c r="F789" s="145" t="s">
        <v>2905</v>
      </c>
      <c r="H789" s="146">
        <v>13.284000000000001</v>
      </c>
      <c r="I789" s="147"/>
      <c r="L789" s="142"/>
      <c r="M789" s="148"/>
      <c r="T789" s="149"/>
      <c r="AT789" s="144" t="s">
        <v>157</v>
      </c>
      <c r="AU789" s="144" t="s">
        <v>85</v>
      </c>
      <c r="AV789" s="12" t="s">
        <v>85</v>
      </c>
      <c r="AW789" s="12" t="s">
        <v>4</v>
      </c>
      <c r="AX789" s="12" t="s">
        <v>81</v>
      </c>
      <c r="AY789" s="144" t="s">
        <v>145</v>
      </c>
    </row>
    <row r="790" spans="2:65" s="1" customFormat="1" ht="24.15" customHeight="1">
      <c r="B790" s="31"/>
      <c r="C790" s="128" t="s">
        <v>1206</v>
      </c>
      <c r="D790" s="128" t="s">
        <v>147</v>
      </c>
      <c r="E790" s="129" t="s">
        <v>1207</v>
      </c>
      <c r="F790" s="130" t="s">
        <v>1208</v>
      </c>
      <c r="G790" s="131" t="s">
        <v>224</v>
      </c>
      <c r="H790" s="132">
        <v>96</v>
      </c>
      <c r="I790" s="133"/>
      <c r="J790" s="134">
        <f>ROUND(I790*H790,2)</f>
        <v>0</v>
      </c>
      <c r="K790" s="135"/>
      <c r="L790" s="31"/>
      <c r="M790" s="136" t="s">
        <v>1</v>
      </c>
      <c r="N790" s="137" t="s">
        <v>41</v>
      </c>
      <c r="P790" s="138">
        <f>O790*H790</f>
        <v>0</v>
      </c>
      <c r="Q790" s="138">
        <v>2.0000000000000002E-5</v>
      </c>
      <c r="R790" s="138">
        <f>Q790*H790</f>
        <v>1.9200000000000003E-3</v>
      </c>
      <c r="S790" s="138">
        <v>0</v>
      </c>
      <c r="T790" s="139">
        <f>S790*H790</f>
        <v>0</v>
      </c>
      <c r="AR790" s="140" t="s">
        <v>237</v>
      </c>
      <c r="AT790" s="140" t="s">
        <v>147</v>
      </c>
      <c r="AU790" s="140" t="s">
        <v>85</v>
      </c>
      <c r="AY790" s="16" t="s">
        <v>145</v>
      </c>
      <c r="BE790" s="141">
        <f>IF(N790="základní",J790,0)</f>
        <v>0</v>
      </c>
      <c r="BF790" s="141">
        <f>IF(N790="snížená",J790,0)</f>
        <v>0</v>
      </c>
      <c r="BG790" s="141">
        <f>IF(N790="zákl. přenesená",J790,0)</f>
        <v>0</v>
      </c>
      <c r="BH790" s="141">
        <f>IF(N790="sníž. přenesená",J790,0)</f>
        <v>0</v>
      </c>
      <c r="BI790" s="141">
        <f>IF(N790="nulová",J790,0)</f>
        <v>0</v>
      </c>
      <c r="BJ790" s="16" t="s">
        <v>81</v>
      </c>
      <c r="BK790" s="141">
        <f>ROUND(I790*H790,2)</f>
        <v>0</v>
      </c>
      <c r="BL790" s="16" t="s">
        <v>237</v>
      </c>
      <c r="BM790" s="140" t="s">
        <v>1209</v>
      </c>
    </row>
    <row r="791" spans="2:65" s="12" customFormat="1">
      <c r="B791" s="142"/>
      <c r="D791" s="143" t="s">
        <v>157</v>
      </c>
      <c r="E791" s="144" t="s">
        <v>1</v>
      </c>
      <c r="F791" s="145" t="s">
        <v>1210</v>
      </c>
      <c r="H791" s="146">
        <v>96</v>
      </c>
      <c r="I791" s="147"/>
      <c r="L791" s="142"/>
      <c r="M791" s="148"/>
      <c r="T791" s="149"/>
      <c r="AT791" s="144" t="s">
        <v>157</v>
      </c>
      <c r="AU791" s="144" t="s">
        <v>85</v>
      </c>
      <c r="AV791" s="12" t="s">
        <v>85</v>
      </c>
      <c r="AW791" s="12" t="s">
        <v>32</v>
      </c>
      <c r="AX791" s="12" t="s">
        <v>81</v>
      </c>
      <c r="AY791" s="144" t="s">
        <v>145</v>
      </c>
    </row>
    <row r="792" spans="2:65" s="1" customFormat="1" ht="16.5" customHeight="1">
      <c r="B792" s="31"/>
      <c r="C792" s="163" t="s">
        <v>1211</v>
      </c>
      <c r="D792" s="163" t="s">
        <v>705</v>
      </c>
      <c r="E792" s="164" t="s">
        <v>1212</v>
      </c>
      <c r="F792" s="165" t="s">
        <v>1213</v>
      </c>
      <c r="G792" s="166" t="s">
        <v>224</v>
      </c>
      <c r="H792" s="167">
        <v>97.92</v>
      </c>
      <c r="I792" s="168"/>
      <c r="J792" s="169">
        <f>ROUND(I792*H792,2)</f>
        <v>0</v>
      </c>
      <c r="K792" s="170"/>
      <c r="L792" s="171"/>
      <c r="M792" s="172" t="s">
        <v>1</v>
      </c>
      <c r="N792" s="173" t="s">
        <v>41</v>
      </c>
      <c r="P792" s="138">
        <f>O792*H792</f>
        <v>0</v>
      </c>
      <c r="Q792" s="138">
        <v>2.0000000000000002E-5</v>
      </c>
      <c r="R792" s="138">
        <f>Q792*H792</f>
        <v>1.9584000000000003E-3</v>
      </c>
      <c r="S792" s="138">
        <v>0</v>
      </c>
      <c r="T792" s="139">
        <f>S792*H792</f>
        <v>0</v>
      </c>
      <c r="AR792" s="140" t="s">
        <v>365</v>
      </c>
      <c r="AT792" s="140" t="s">
        <v>705</v>
      </c>
      <c r="AU792" s="140" t="s">
        <v>85</v>
      </c>
      <c r="AY792" s="16" t="s">
        <v>145</v>
      </c>
      <c r="BE792" s="141">
        <f>IF(N792="základní",J792,0)</f>
        <v>0</v>
      </c>
      <c r="BF792" s="141">
        <f>IF(N792="snížená",J792,0)</f>
        <v>0</v>
      </c>
      <c r="BG792" s="141">
        <f>IF(N792="zákl. přenesená",J792,0)</f>
        <v>0</v>
      </c>
      <c r="BH792" s="141">
        <f>IF(N792="sníž. přenesená",J792,0)</f>
        <v>0</v>
      </c>
      <c r="BI792" s="141">
        <f>IF(N792="nulová",J792,0)</f>
        <v>0</v>
      </c>
      <c r="BJ792" s="16" t="s">
        <v>81</v>
      </c>
      <c r="BK792" s="141">
        <f>ROUND(I792*H792,2)</f>
        <v>0</v>
      </c>
      <c r="BL792" s="16" t="s">
        <v>237</v>
      </c>
      <c r="BM792" s="140" t="s">
        <v>1214</v>
      </c>
    </row>
    <row r="793" spans="2:65" s="12" customFormat="1">
      <c r="B793" s="142"/>
      <c r="D793" s="143" t="s">
        <v>157</v>
      </c>
      <c r="F793" s="145" t="s">
        <v>1215</v>
      </c>
      <c r="H793" s="146">
        <v>97.92</v>
      </c>
      <c r="I793" s="147"/>
      <c r="L793" s="142"/>
      <c r="M793" s="148"/>
      <c r="T793" s="149"/>
      <c r="AT793" s="144" t="s">
        <v>157</v>
      </c>
      <c r="AU793" s="144" t="s">
        <v>85</v>
      </c>
      <c r="AV793" s="12" t="s">
        <v>85</v>
      </c>
      <c r="AW793" s="12" t="s">
        <v>4</v>
      </c>
      <c r="AX793" s="12" t="s">
        <v>81</v>
      </c>
      <c r="AY793" s="144" t="s">
        <v>145</v>
      </c>
    </row>
    <row r="794" spans="2:65" s="1" customFormat="1" ht="24.15" customHeight="1">
      <c r="B794" s="31"/>
      <c r="C794" s="128" t="s">
        <v>1216</v>
      </c>
      <c r="D794" s="128" t="s">
        <v>147</v>
      </c>
      <c r="E794" s="129" t="s">
        <v>1217</v>
      </c>
      <c r="F794" s="130" t="s">
        <v>1218</v>
      </c>
      <c r="G794" s="131" t="s">
        <v>1129</v>
      </c>
      <c r="H794" s="174"/>
      <c r="I794" s="133"/>
      <c r="J794" s="134">
        <f>ROUND(I794*H794,2)</f>
        <v>0</v>
      </c>
      <c r="K794" s="135"/>
      <c r="L794" s="31"/>
      <c r="M794" s="136" t="s">
        <v>1</v>
      </c>
      <c r="N794" s="137" t="s">
        <v>41</v>
      </c>
      <c r="P794" s="138">
        <f>O794*H794</f>
        <v>0</v>
      </c>
      <c r="Q794" s="138">
        <v>0</v>
      </c>
      <c r="R794" s="138">
        <f>Q794*H794</f>
        <v>0</v>
      </c>
      <c r="S794" s="138">
        <v>0</v>
      </c>
      <c r="T794" s="139">
        <f>S794*H794</f>
        <v>0</v>
      </c>
      <c r="AR794" s="140" t="s">
        <v>237</v>
      </c>
      <c r="AT794" s="140" t="s">
        <v>147</v>
      </c>
      <c r="AU794" s="140" t="s">
        <v>85</v>
      </c>
      <c r="AY794" s="16" t="s">
        <v>145</v>
      </c>
      <c r="BE794" s="141">
        <f>IF(N794="základní",J794,0)</f>
        <v>0</v>
      </c>
      <c r="BF794" s="141">
        <f>IF(N794="snížená",J794,0)</f>
        <v>0</v>
      </c>
      <c r="BG794" s="141">
        <f>IF(N794="zákl. přenesená",J794,0)</f>
        <v>0</v>
      </c>
      <c r="BH794" s="141">
        <f>IF(N794="sníž. přenesená",J794,0)</f>
        <v>0</v>
      </c>
      <c r="BI794" s="141">
        <f>IF(N794="nulová",J794,0)</f>
        <v>0</v>
      </c>
      <c r="BJ794" s="16" t="s">
        <v>81</v>
      </c>
      <c r="BK794" s="141">
        <f>ROUND(I794*H794,2)</f>
        <v>0</v>
      </c>
      <c r="BL794" s="16" t="s">
        <v>237</v>
      </c>
      <c r="BM794" s="140" t="s">
        <v>1219</v>
      </c>
    </row>
    <row r="795" spans="2:65" s="11" customFormat="1" ht="22.8" customHeight="1">
      <c r="B795" s="116"/>
      <c r="D795" s="117" t="s">
        <v>75</v>
      </c>
      <c r="E795" s="126" t="s">
        <v>1220</v>
      </c>
      <c r="F795" s="126" t="s">
        <v>1221</v>
      </c>
      <c r="I795" s="119"/>
      <c r="J795" s="127">
        <f>BK795</f>
        <v>0</v>
      </c>
      <c r="L795" s="116"/>
      <c r="M795" s="121"/>
      <c r="P795" s="122">
        <f>SUM(P796:P828)</f>
        <v>0</v>
      </c>
      <c r="R795" s="122">
        <f>SUM(R796:R828)</f>
        <v>5.3675524000000001</v>
      </c>
      <c r="T795" s="123">
        <f>SUM(T796:T828)</f>
        <v>0</v>
      </c>
      <c r="AR795" s="117" t="s">
        <v>85</v>
      </c>
      <c r="AT795" s="124" t="s">
        <v>75</v>
      </c>
      <c r="AU795" s="124" t="s">
        <v>81</v>
      </c>
      <c r="AY795" s="117" t="s">
        <v>145</v>
      </c>
      <c r="BK795" s="125">
        <f>SUM(BK796:BK828)</f>
        <v>0</v>
      </c>
    </row>
    <row r="796" spans="2:65" s="1" customFormat="1" ht="24.15" customHeight="1">
      <c r="B796" s="31"/>
      <c r="C796" s="128" t="s">
        <v>1222</v>
      </c>
      <c r="D796" s="128" t="s">
        <v>147</v>
      </c>
      <c r="E796" s="129" t="s">
        <v>1223</v>
      </c>
      <c r="F796" s="130" t="s">
        <v>1224</v>
      </c>
      <c r="G796" s="131" t="s">
        <v>155</v>
      </c>
      <c r="H796" s="132">
        <v>285.2</v>
      </c>
      <c r="I796" s="133"/>
      <c r="J796" s="134">
        <f>ROUND(I796*H796,2)</f>
        <v>0</v>
      </c>
      <c r="K796" s="135"/>
      <c r="L796" s="31"/>
      <c r="M796" s="136" t="s">
        <v>1</v>
      </c>
      <c r="N796" s="137" t="s">
        <v>41</v>
      </c>
      <c r="P796" s="138">
        <f>O796*H796</f>
        <v>0</v>
      </c>
      <c r="Q796" s="138">
        <v>0</v>
      </c>
      <c r="R796" s="138">
        <f>Q796*H796</f>
        <v>0</v>
      </c>
      <c r="S796" s="138">
        <v>0</v>
      </c>
      <c r="T796" s="139">
        <f>S796*H796</f>
        <v>0</v>
      </c>
      <c r="AR796" s="140" t="s">
        <v>237</v>
      </c>
      <c r="AT796" s="140" t="s">
        <v>147</v>
      </c>
      <c r="AU796" s="140" t="s">
        <v>85</v>
      </c>
      <c r="AY796" s="16" t="s">
        <v>145</v>
      </c>
      <c r="BE796" s="141">
        <f>IF(N796="základní",J796,0)</f>
        <v>0</v>
      </c>
      <c r="BF796" s="141">
        <f>IF(N796="snížená",J796,0)</f>
        <v>0</v>
      </c>
      <c r="BG796" s="141">
        <f>IF(N796="zákl. přenesená",J796,0)</f>
        <v>0</v>
      </c>
      <c r="BH796" s="141">
        <f>IF(N796="sníž. přenesená",J796,0)</f>
        <v>0</v>
      </c>
      <c r="BI796" s="141">
        <f>IF(N796="nulová",J796,0)</f>
        <v>0</v>
      </c>
      <c r="BJ796" s="16" t="s">
        <v>81</v>
      </c>
      <c r="BK796" s="141">
        <f>ROUND(I796*H796,2)</f>
        <v>0</v>
      </c>
      <c r="BL796" s="16" t="s">
        <v>237</v>
      </c>
      <c r="BM796" s="140" t="s">
        <v>1225</v>
      </c>
    </row>
    <row r="797" spans="2:65" s="12" customFormat="1">
      <c r="B797" s="142"/>
      <c r="D797" s="143" t="s">
        <v>157</v>
      </c>
      <c r="E797" s="144" t="s">
        <v>1</v>
      </c>
      <c r="F797" s="145" t="s">
        <v>1226</v>
      </c>
      <c r="H797" s="146">
        <v>285.2</v>
      </c>
      <c r="I797" s="147"/>
      <c r="L797" s="142"/>
      <c r="M797" s="148"/>
      <c r="T797" s="149"/>
      <c r="AT797" s="144" t="s">
        <v>157</v>
      </c>
      <c r="AU797" s="144" t="s">
        <v>85</v>
      </c>
      <c r="AV797" s="12" t="s">
        <v>85</v>
      </c>
      <c r="AW797" s="12" t="s">
        <v>32</v>
      </c>
      <c r="AX797" s="12" t="s">
        <v>81</v>
      </c>
      <c r="AY797" s="144" t="s">
        <v>145</v>
      </c>
    </row>
    <row r="798" spans="2:65" s="1" customFormat="1" ht="24.15" customHeight="1">
      <c r="B798" s="31"/>
      <c r="C798" s="163" t="s">
        <v>1227</v>
      </c>
      <c r="D798" s="163" t="s">
        <v>705</v>
      </c>
      <c r="E798" s="164" t="s">
        <v>1228</v>
      </c>
      <c r="F798" s="165" t="s">
        <v>1229</v>
      </c>
      <c r="G798" s="166" t="s">
        <v>155</v>
      </c>
      <c r="H798" s="167">
        <v>290.904</v>
      </c>
      <c r="I798" s="168"/>
      <c r="J798" s="169">
        <f>ROUND(I798*H798,2)</f>
        <v>0</v>
      </c>
      <c r="K798" s="170"/>
      <c r="L798" s="171"/>
      <c r="M798" s="172" t="s">
        <v>1</v>
      </c>
      <c r="N798" s="173" t="s">
        <v>41</v>
      </c>
      <c r="P798" s="138">
        <f>O798*H798</f>
        <v>0</v>
      </c>
      <c r="Q798" s="138">
        <v>3.0000000000000001E-3</v>
      </c>
      <c r="R798" s="138">
        <f>Q798*H798</f>
        <v>0.87271200000000004</v>
      </c>
      <c r="S798" s="138">
        <v>0</v>
      </c>
      <c r="T798" s="139">
        <f>S798*H798</f>
        <v>0</v>
      </c>
      <c r="AR798" s="140" t="s">
        <v>365</v>
      </c>
      <c r="AT798" s="140" t="s">
        <v>705</v>
      </c>
      <c r="AU798" s="140" t="s">
        <v>85</v>
      </c>
      <c r="AY798" s="16" t="s">
        <v>145</v>
      </c>
      <c r="BE798" s="141">
        <f>IF(N798="základní",J798,0)</f>
        <v>0</v>
      </c>
      <c r="BF798" s="141">
        <f>IF(N798="snížená",J798,0)</f>
        <v>0</v>
      </c>
      <c r="BG798" s="141">
        <f>IF(N798="zákl. přenesená",J798,0)</f>
        <v>0</v>
      </c>
      <c r="BH798" s="141">
        <f>IF(N798="sníž. přenesená",J798,0)</f>
        <v>0</v>
      </c>
      <c r="BI798" s="141">
        <f>IF(N798="nulová",J798,0)</f>
        <v>0</v>
      </c>
      <c r="BJ798" s="16" t="s">
        <v>81</v>
      </c>
      <c r="BK798" s="141">
        <f>ROUND(I798*H798,2)</f>
        <v>0</v>
      </c>
      <c r="BL798" s="16" t="s">
        <v>237</v>
      </c>
      <c r="BM798" s="140" t="s">
        <v>1230</v>
      </c>
    </row>
    <row r="799" spans="2:65" s="12" customFormat="1">
      <c r="B799" s="142"/>
      <c r="D799" s="143" t="s">
        <v>157</v>
      </c>
      <c r="F799" s="145" t="s">
        <v>1231</v>
      </c>
      <c r="H799" s="146">
        <v>290.904</v>
      </c>
      <c r="I799" s="147"/>
      <c r="L799" s="142"/>
      <c r="M799" s="148"/>
      <c r="T799" s="149"/>
      <c r="AT799" s="144" t="s">
        <v>157</v>
      </c>
      <c r="AU799" s="144" t="s">
        <v>85</v>
      </c>
      <c r="AV799" s="12" t="s">
        <v>85</v>
      </c>
      <c r="AW799" s="12" t="s">
        <v>4</v>
      </c>
      <c r="AX799" s="12" t="s">
        <v>81</v>
      </c>
      <c r="AY799" s="144" t="s">
        <v>145</v>
      </c>
    </row>
    <row r="800" spans="2:65" s="1" customFormat="1" ht="24.15" customHeight="1">
      <c r="B800" s="31"/>
      <c r="C800" s="128" t="s">
        <v>1232</v>
      </c>
      <c r="D800" s="128" t="s">
        <v>147</v>
      </c>
      <c r="E800" s="129" t="s">
        <v>1233</v>
      </c>
      <c r="F800" s="130" t="s">
        <v>1234</v>
      </c>
      <c r="G800" s="131" t="s">
        <v>155</v>
      </c>
      <c r="H800" s="132">
        <v>128.47200000000001</v>
      </c>
      <c r="I800" s="133"/>
      <c r="J800" s="134">
        <f>ROUND(I800*H800,2)</f>
        <v>0</v>
      </c>
      <c r="K800" s="135"/>
      <c r="L800" s="31"/>
      <c r="M800" s="136" t="s">
        <v>1</v>
      </c>
      <c r="N800" s="137" t="s">
        <v>41</v>
      </c>
      <c r="P800" s="138">
        <f>O800*H800</f>
        <v>0</v>
      </c>
      <c r="Q800" s="138">
        <v>6.0000000000000001E-3</v>
      </c>
      <c r="R800" s="138">
        <f>Q800*H800</f>
        <v>0.77083200000000007</v>
      </c>
      <c r="S800" s="138">
        <v>0</v>
      </c>
      <c r="T800" s="139">
        <f>S800*H800</f>
        <v>0</v>
      </c>
      <c r="AR800" s="140" t="s">
        <v>237</v>
      </c>
      <c r="AT800" s="140" t="s">
        <v>147</v>
      </c>
      <c r="AU800" s="140" t="s">
        <v>85</v>
      </c>
      <c r="AY800" s="16" t="s">
        <v>145</v>
      </c>
      <c r="BE800" s="141">
        <f>IF(N800="základní",J800,0)</f>
        <v>0</v>
      </c>
      <c r="BF800" s="141">
        <f>IF(N800="snížená",J800,0)</f>
        <v>0</v>
      </c>
      <c r="BG800" s="141">
        <f>IF(N800="zákl. přenesená",J800,0)</f>
        <v>0</v>
      </c>
      <c r="BH800" s="141">
        <f>IF(N800="sníž. přenesená",J800,0)</f>
        <v>0</v>
      </c>
      <c r="BI800" s="141">
        <f>IF(N800="nulová",J800,0)</f>
        <v>0</v>
      </c>
      <c r="BJ800" s="16" t="s">
        <v>81</v>
      </c>
      <c r="BK800" s="141">
        <f>ROUND(I800*H800,2)</f>
        <v>0</v>
      </c>
      <c r="BL800" s="16" t="s">
        <v>237</v>
      </c>
      <c r="BM800" s="140" t="s">
        <v>1235</v>
      </c>
    </row>
    <row r="801" spans="2:65" s="14" customFormat="1">
      <c r="B801" s="157"/>
      <c r="D801" s="143" t="s">
        <v>157</v>
      </c>
      <c r="E801" s="158" t="s">
        <v>1</v>
      </c>
      <c r="F801" s="159" t="s">
        <v>1058</v>
      </c>
      <c r="H801" s="158" t="s">
        <v>1</v>
      </c>
      <c r="I801" s="160"/>
      <c r="L801" s="157"/>
      <c r="M801" s="161"/>
      <c r="T801" s="162"/>
      <c r="AT801" s="158" t="s">
        <v>157</v>
      </c>
      <c r="AU801" s="158" t="s">
        <v>85</v>
      </c>
      <c r="AV801" s="14" t="s">
        <v>81</v>
      </c>
      <c r="AW801" s="14" t="s">
        <v>32</v>
      </c>
      <c r="AX801" s="14" t="s">
        <v>76</v>
      </c>
      <c r="AY801" s="158" t="s">
        <v>145</v>
      </c>
    </row>
    <row r="802" spans="2:65" s="12" customFormat="1">
      <c r="B802" s="142"/>
      <c r="D802" s="143" t="s">
        <v>157</v>
      </c>
      <c r="E802" s="144" t="s">
        <v>1</v>
      </c>
      <c r="F802" s="145" t="s">
        <v>1059</v>
      </c>
      <c r="H802" s="146">
        <v>20.3</v>
      </c>
      <c r="I802" s="147"/>
      <c r="L802" s="142"/>
      <c r="M802" s="148"/>
      <c r="T802" s="149"/>
      <c r="AT802" s="144" t="s">
        <v>157</v>
      </c>
      <c r="AU802" s="144" t="s">
        <v>85</v>
      </c>
      <c r="AV802" s="12" t="s">
        <v>85</v>
      </c>
      <c r="AW802" s="12" t="s">
        <v>32</v>
      </c>
      <c r="AX802" s="12" t="s">
        <v>76</v>
      </c>
      <c r="AY802" s="144" t="s">
        <v>145</v>
      </c>
    </row>
    <row r="803" spans="2:65" s="12" customFormat="1">
      <c r="B803" s="142"/>
      <c r="D803" s="143" t="s">
        <v>157</v>
      </c>
      <c r="E803" s="144" t="s">
        <v>1</v>
      </c>
      <c r="F803" s="145" t="s">
        <v>1060</v>
      </c>
      <c r="H803" s="146">
        <v>15.917</v>
      </c>
      <c r="I803" s="147"/>
      <c r="L803" s="142"/>
      <c r="M803" s="148"/>
      <c r="T803" s="149"/>
      <c r="AT803" s="144" t="s">
        <v>157</v>
      </c>
      <c r="AU803" s="144" t="s">
        <v>85</v>
      </c>
      <c r="AV803" s="12" t="s">
        <v>85</v>
      </c>
      <c r="AW803" s="12" t="s">
        <v>32</v>
      </c>
      <c r="AX803" s="12" t="s">
        <v>76</v>
      </c>
      <c r="AY803" s="144" t="s">
        <v>145</v>
      </c>
    </row>
    <row r="804" spans="2:65" s="12" customFormat="1">
      <c r="B804" s="142"/>
      <c r="D804" s="143" t="s">
        <v>157</v>
      </c>
      <c r="E804" s="144" t="s">
        <v>1</v>
      </c>
      <c r="F804" s="145" t="s">
        <v>1061</v>
      </c>
      <c r="H804" s="146">
        <v>2.31</v>
      </c>
      <c r="I804" s="147"/>
      <c r="L804" s="142"/>
      <c r="M804" s="148"/>
      <c r="T804" s="149"/>
      <c r="AT804" s="144" t="s">
        <v>157</v>
      </c>
      <c r="AU804" s="144" t="s">
        <v>85</v>
      </c>
      <c r="AV804" s="12" t="s">
        <v>85</v>
      </c>
      <c r="AW804" s="12" t="s">
        <v>32</v>
      </c>
      <c r="AX804" s="12" t="s">
        <v>76</v>
      </c>
      <c r="AY804" s="144" t="s">
        <v>145</v>
      </c>
    </row>
    <row r="805" spans="2:65" s="12" customFormat="1">
      <c r="B805" s="142"/>
      <c r="D805" s="143" t="s">
        <v>157</v>
      </c>
      <c r="E805" s="144" t="s">
        <v>1</v>
      </c>
      <c r="F805" s="145" t="s">
        <v>1062</v>
      </c>
      <c r="H805" s="146">
        <v>89.944999999999993</v>
      </c>
      <c r="I805" s="147"/>
      <c r="L805" s="142"/>
      <c r="M805" s="148"/>
      <c r="T805" s="149"/>
      <c r="AT805" s="144" t="s">
        <v>157</v>
      </c>
      <c r="AU805" s="144" t="s">
        <v>85</v>
      </c>
      <c r="AV805" s="12" t="s">
        <v>85</v>
      </c>
      <c r="AW805" s="12" t="s">
        <v>32</v>
      </c>
      <c r="AX805" s="12" t="s">
        <v>76</v>
      </c>
      <c r="AY805" s="144" t="s">
        <v>145</v>
      </c>
    </row>
    <row r="806" spans="2:65" s="13" customFormat="1">
      <c r="B806" s="150"/>
      <c r="D806" s="143" t="s">
        <v>157</v>
      </c>
      <c r="E806" s="151" t="s">
        <v>1</v>
      </c>
      <c r="F806" s="152" t="s">
        <v>160</v>
      </c>
      <c r="H806" s="153">
        <v>128.47200000000001</v>
      </c>
      <c r="I806" s="154"/>
      <c r="L806" s="150"/>
      <c r="M806" s="155"/>
      <c r="T806" s="156"/>
      <c r="AT806" s="151" t="s">
        <v>157</v>
      </c>
      <c r="AU806" s="151" t="s">
        <v>85</v>
      </c>
      <c r="AV806" s="13" t="s">
        <v>151</v>
      </c>
      <c r="AW806" s="13" t="s">
        <v>32</v>
      </c>
      <c r="AX806" s="13" t="s">
        <v>81</v>
      </c>
      <c r="AY806" s="151" t="s">
        <v>145</v>
      </c>
    </row>
    <row r="807" spans="2:65" s="1" customFormat="1" ht="24.15" customHeight="1">
      <c r="B807" s="31"/>
      <c r="C807" s="163" t="s">
        <v>1236</v>
      </c>
      <c r="D807" s="163" t="s">
        <v>705</v>
      </c>
      <c r="E807" s="164" t="s">
        <v>1237</v>
      </c>
      <c r="F807" s="165" t="s">
        <v>1238</v>
      </c>
      <c r="G807" s="166" t="s">
        <v>155</v>
      </c>
      <c r="H807" s="167">
        <v>134.89599999999999</v>
      </c>
      <c r="I807" s="168"/>
      <c r="J807" s="169">
        <f>ROUND(I807*H807,2)</f>
        <v>0</v>
      </c>
      <c r="K807" s="170"/>
      <c r="L807" s="171"/>
      <c r="M807" s="172" t="s">
        <v>1</v>
      </c>
      <c r="N807" s="173" t="s">
        <v>41</v>
      </c>
      <c r="P807" s="138">
        <f>O807*H807</f>
        <v>0</v>
      </c>
      <c r="Q807" s="138">
        <v>4.1000000000000003E-3</v>
      </c>
      <c r="R807" s="138">
        <f>Q807*H807</f>
        <v>0.55307359999999994</v>
      </c>
      <c r="S807" s="138">
        <v>0</v>
      </c>
      <c r="T807" s="139">
        <f>S807*H807</f>
        <v>0</v>
      </c>
      <c r="AR807" s="140" t="s">
        <v>365</v>
      </c>
      <c r="AT807" s="140" t="s">
        <v>705</v>
      </c>
      <c r="AU807" s="140" t="s">
        <v>85</v>
      </c>
      <c r="AY807" s="16" t="s">
        <v>145</v>
      </c>
      <c r="BE807" s="141">
        <f>IF(N807="základní",J807,0)</f>
        <v>0</v>
      </c>
      <c r="BF807" s="141">
        <f>IF(N807="snížená",J807,0)</f>
        <v>0</v>
      </c>
      <c r="BG807" s="141">
        <f>IF(N807="zákl. přenesená",J807,0)</f>
        <v>0</v>
      </c>
      <c r="BH807" s="141">
        <f>IF(N807="sníž. přenesená",J807,0)</f>
        <v>0</v>
      </c>
      <c r="BI807" s="141">
        <f>IF(N807="nulová",J807,0)</f>
        <v>0</v>
      </c>
      <c r="BJ807" s="16" t="s">
        <v>81</v>
      </c>
      <c r="BK807" s="141">
        <f>ROUND(I807*H807,2)</f>
        <v>0</v>
      </c>
      <c r="BL807" s="16" t="s">
        <v>237</v>
      </c>
      <c r="BM807" s="140" t="s">
        <v>1239</v>
      </c>
    </row>
    <row r="808" spans="2:65" s="12" customFormat="1">
      <c r="B808" s="142"/>
      <c r="D808" s="143" t="s">
        <v>157</v>
      </c>
      <c r="F808" s="145" t="s">
        <v>1108</v>
      </c>
      <c r="H808" s="146">
        <v>134.89599999999999</v>
      </c>
      <c r="I808" s="147"/>
      <c r="L808" s="142"/>
      <c r="M808" s="148"/>
      <c r="T808" s="149"/>
      <c r="AT808" s="144" t="s">
        <v>157</v>
      </c>
      <c r="AU808" s="144" t="s">
        <v>85</v>
      </c>
      <c r="AV808" s="12" t="s">
        <v>85</v>
      </c>
      <c r="AW808" s="12" t="s">
        <v>4</v>
      </c>
      <c r="AX808" s="12" t="s">
        <v>81</v>
      </c>
      <c r="AY808" s="144" t="s">
        <v>145</v>
      </c>
    </row>
    <row r="809" spans="2:65" s="1" customFormat="1" ht="24.15" customHeight="1">
      <c r="B809" s="31"/>
      <c r="C809" s="128" t="s">
        <v>1240</v>
      </c>
      <c r="D809" s="128" t="s">
        <v>147</v>
      </c>
      <c r="E809" s="129" t="s">
        <v>1241</v>
      </c>
      <c r="F809" s="130" t="s">
        <v>1242</v>
      </c>
      <c r="G809" s="131" t="s">
        <v>155</v>
      </c>
      <c r="H809" s="132">
        <v>344.78500000000003</v>
      </c>
      <c r="I809" s="133"/>
      <c r="J809" s="134">
        <f>ROUND(I809*H809,2)</f>
        <v>0</v>
      </c>
      <c r="K809" s="135"/>
      <c r="L809" s="31"/>
      <c r="M809" s="136" t="s">
        <v>1</v>
      </c>
      <c r="N809" s="137" t="s">
        <v>41</v>
      </c>
      <c r="P809" s="138">
        <f>O809*H809</f>
        <v>0</v>
      </c>
      <c r="Q809" s="138">
        <v>0</v>
      </c>
      <c r="R809" s="138">
        <f>Q809*H809</f>
        <v>0</v>
      </c>
      <c r="S809" s="138">
        <v>0</v>
      </c>
      <c r="T809" s="139">
        <f>S809*H809</f>
        <v>0</v>
      </c>
      <c r="AR809" s="140" t="s">
        <v>237</v>
      </c>
      <c r="AT809" s="140" t="s">
        <v>147</v>
      </c>
      <c r="AU809" s="140" t="s">
        <v>85</v>
      </c>
      <c r="AY809" s="16" t="s">
        <v>145</v>
      </c>
      <c r="BE809" s="141">
        <f>IF(N809="základní",J809,0)</f>
        <v>0</v>
      </c>
      <c r="BF809" s="141">
        <f>IF(N809="snížená",J809,0)</f>
        <v>0</v>
      </c>
      <c r="BG809" s="141">
        <f>IF(N809="zákl. přenesená",J809,0)</f>
        <v>0</v>
      </c>
      <c r="BH809" s="141">
        <f>IF(N809="sníž. přenesená",J809,0)</f>
        <v>0</v>
      </c>
      <c r="BI809" s="141">
        <f>IF(N809="nulová",J809,0)</f>
        <v>0</v>
      </c>
      <c r="BJ809" s="16" t="s">
        <v>81</v>
      </c>
      <c r="BK809" s="141">
        <f>ROUND(I809*H809,2)</f>
        <v>0</v>
      </c>
      <c r="BL809" s="16" t="s">
        <v>237</v>
      </c>
      <c r="BM809" s="140" t="s">
        <v>1243</v>
      </c>
    </row>
    <row r="810" spans="2:65" s="12" customFormat="1">
      <c r="B810" s="142"/>
      <c r="D810" s="143" t="s">
        <v>157</v>
      </c>
      <c r="E810" s="144" t="s">
        <v>1</v>
      </c>
      <c r="F810" s="145" t="s">
        <v>755</v>
      </c>
      <c r="H810" s="146">
        <v>329.2</v>
      </c>
      <c r="I810" s="147"/>
      <c r="L810" s="142"/>
      <c r="M810" s="148"/>
      <c r="T810" s="149"/>
      <c r="AT810" s="144" t="s">
        <v>157</v>
      </c>
      <c r="AU810" s="144" t="s">
        <v>85</v>
      </c>
      <c r="AV810" s="12" t="s">
        <v>85</v>
      </c>
      <c r="AW810" s="12" t="s">
        <v>32</v>
      </c>
      <c r="AX810" s="12" t="s">
        <v>76</v>
      </c>
      <c r="AY810" s="144" t="s">
        <v>145</v>
      </c>
    </row>
    <row r="811" spans="2:65" s="12" customFormat="1">
      <c r="B811" s="142"/>
      <c r="D811" s="143" t="s">
        <v>157</v>
      </c>
      <c r="E811" s="144" t="s">
        <v>1</v>
      </c>
      <c r="F811" s="145" t="s">
        <v>1244</v>
      </c>
      <c r="H811" s="146">
        <v>15.585000000000001</v>
      </c>
      <c r="I811" s="147"/>
      <c r="L811" s="142"/>
      <c r="M811" s="148"/>
      <c r="T811" s="149"/>
      <c r="AT811" s="144" t="s">
        <v>157</v>
      </c>
      <c r="AU811" s="144" t="s">
        <v>85</v>
      </c>
      <c r="AV811" s="12" t="s">
        <v>85</v>
      </c>
      <c r="AW811" s="12" t="s">
        <v>32</v>
      </c>
      <c r="AX811" s="12" t="s">
        <v>76</v>
      </c>
      <c r="AY811" s="144" t="s">
        <v>145</v>
      </c>
    </row>
    <row r="812" spans="2:65" s="13" customFormat="1">
      <c r="B812" s="150"/>
      <c r="D812" s="143" t="s">
        <v>157</v>
      </c>
      <c r="E812" s="151" t="s">
        <v>1</v>
      </c>
      <c r="F812" s="152" t="s">
        <v>160</v>
      </c>
      <c r="H812" s="153">
        <v>344.78500000000003</v>
      </c>
      <c r="I812" s="154"/>
      <c r="L812" s="150"/>
      <c r="M812" s="155"/>
      <c r="T812" s="156"/>
      <c r="AT812" s="151" t="s">
        <v>157</v>
      </c>
      <c r="AU812" s="151" t="s">
        <v>85</v>
      </c>
      <c r="AV812" s="13" t="s">
        <v>151</v>
      </c>
      <c r="AW812" s="13" t="s">
        <v>32</v>
      </c>
      <c r="AX812" s="13" t="s">
        <v>81</v>
      </c>
      <c r="AY812" s="151" t="s">
        <v>145</v>
      </c>
    </row>
    <row r="813" spans="2:65" s="1" customFormat="1" ht="24.15" customHeight="1">
      <c r="B813" s="31"/>
      <c r="C813" s="163" t="s">
        <v>1245</v>
      </c>
      <c r="D813" s="163" t="s">
        <v>705</v>
      </c>
      <c r="E813" s="164" t="s">
        <v>1246</v>
      </c>
      <c r="F813" s="165" t="s">
        <v>1247</v>
      </c>
      <c r="G813" s="166" t="s">
        <v>155</v>
      </c>
      <c r="H813" s="167">
        <v>351.68099999999998</v>
      </c>
      <c r="I813" s="168"/>
      <c r="J813" s="169">
        <f>ROUND(I813*H813,2)</f>
        <v>0</v>
      </c>
      <c r="K813" s="170"/>
      <c r="L813" s="171"/>
      <c r="M813" s="172" t="s">
        <v>1</v>
      </c>
      <c r="N813" s="173" t="s">
        <v>41</v>
      </c>
      <c r="P813" s="138">
        <f>O813*H813</f>
        <v>0</v>
      </c>
      <c r="Q813" s="138">
        <v>4.7999999999999996E-3</v>
      </c>
      <c r="R813" s="138">
        <f>Q813*H813</f>
        <v>1.6880687999999997</v>
      </c>
      <c r="S813" s="138">
        <v>0</v>
      </c>
      <c r="T813" s="139">
        <f>S813*H813</f>
        <v>0</v>
      </c>
      <c r="AR813" s="140" t="s">
        <v>365</v>
      </c>
      <c r="AT813" s="140" t="s">
        <v>705</v>
      </c>
      <c r="AU813" s="140" t="s">
        <v>85</v>
      </c>
      <c r="AY813" s="16" t="s">
        <v>145</v>
      </c>
      <c r="BE813" s="141">
        <f>IF(N813="základní",J813,0)</f>
        <v>0</v>
      </c>
      <c r="BF813" s="141">
        <f>IF(N813="snížená",J813,0)</f>
        <v>0</v>
      </c>
      <c r="BG813" s="141">
        <f>IF(N813="zákl. přenesená",J813,0)</f>
        <v>0</v>
      </c>
      <c r="BH813" s="141">
        <f>IF(N813="sníž. přenesená",J813,0)</f>
        <v>0</v>
      </c>
      <c r="BI813" s="141">
        <f>IF(N813="nulová",J813,0)</f>
        <v>0</v>
      </c>
      <c r="BJ813" s="16" t="s">
        <v>81</v>
      </c>
      <c r="BK813" s="141">
        <f>ROUND(I813*H813,2)</f>
        <v>0</v>
      </c>
      <c r="BL813" s="16" t="s">
        <v>237</v>
      </c>
      <c r="BM813" s="140" t="s">
        <v>1248</v>
      </c>
    </row>
    <row r="814" spans="2:65" s="12" customFormat="1">
      <c r="B814" s="142"/>
      <c r="D814" s="143" t="s">
        <v>157</v>
      </c>
      <c r="F814" s="145" t="s">
        <v>1249</v>
      </c>
      <c r="H814" s="146">
        <v>351.68099999999998</v>
      </c>
      <c r="I814" s="147"/>
      <c r="L814" s="142"/>
      <c r="M814" s="148"/>
      <c r="T814" s="149"/>
      <c r="AT814" s="144" t="s">
        <v>157</v>
      </c>
      <c r="AU814" s="144" t="s">
        <v>85</v>
      </c>
      <c r="AV814" s="12" t="s">
        <v>85</v>
      </c>
      <c r="AW814" s="12" t="s">
        <v>4</v>
      </c>
      <c r="AX814" s="12" t="s">
        <v>81</v>
      </c>
      <c r="AY814" s="144" t="s">
        <v>145</v>
      </c>
    </row>
    <row r="815" spans="2:65" s="1" customFormat="1" ht="24.15" customHeight="1">
      <c r="B815" s="31"/>
      <c r="C815" s="128" t="s">
        <v>1250</v>
      </c>
      <c r="D815" s="128" t="s">
        <v>147</v>
      </c>
      <c r="E815" s="129" t="s">
        <v>1251</v>
      </c>
      <c r="F815" s="130" t="s">
        <v>1252</v>
      </c>
      <c r="G815" s="131" t="s">
        <v>155</v>
      </c>
      <c r="H815" s="132">
        <v>391.3</v>
      </c>
      <c r="I815" s="133"/>
      <c r="J815" s="134">
        <f>ROUND(I815*H815,2)</f>
        <v>0</v>
      </c>
      <c r="K815" s="135"/>
      <c r="L815" s="31"/>
      <c r="M815" s="136" t="s">
        <v>1</v>
      </c>
      <c r="N815" s="137" t="s">
        <v>41</v>
      </c>
      <c r="P815" s="138">
        <f>O815*H815</f>
        <v>0</v>
      </c>
      <c r="Q815" s="138">
        <v>0</v>
      </c>
      <c r="R815" s="138">
        <f>Q815*H815</f>
        <v>0</v>
      </c>
      <c r="S815" s="138">
        <v>0</v>
      </c>
      <c r="T815" s="139">
        <f>S815*H815</f>
        <v>0</v>
      </c>
      <c r="AR815" s="140" t="s">
        <v>237</v>
      </c>
      <c r="AT815" s="140" t="s">
        <v>147</v>
      </c>
      <c r="AU815" s="140" t="s">
        <v>85</v>
      </c>
      <c r="AY815" s="16" t="s">
        <v>145</v>
      </c>
      <c r="BE815" s="141">
        <f>IF(N815="základní",J815,0)</f>
        <v>0</v>
      </c>
      <c r="BF815" s="141">
        <f>IF(N815="snížená",J815,0)</f>
        <v>0</v>
      </c>
      <c r="BG815" s="141">
        <f>IF(N815="zákl. přenesená",J815,0)</f>
        <v>0</v>
      </c>
      <c r="BH815" s="141">
        <f>IF(N815="sníž. přenesená",J815,0)</f>
        <v>0</v>
      </c>
      <c r="BI815" s="141">
        <f>IF(N815="nulová",J815,0)</f>
        <v>0</v>
      </c>
      <c r="BJ815" s="16" t="s">
        <v>81</v>
      </c>
      <c r="BK815" s="141">
        <f>ROUND(I815*H815,2)</f>
        <v>0</v>
      </c>
      <c r="BL815" s="16" t="s">
        <v>237</v>
      </c>
      <c r="BM815" s="140" t="s">
        <v>1253</v>
      </c>
    </row>
    <row r="816" spans="2:65" s="12" customFormat="1">
      <c r="B816" s="142"/>
      <c r="D816" s="143" t="s">
        <v>157</v>
      </c>
      <c r="E816" s="144" t="s">
        <v>1</v>
      </c>
      <c r="F816" s="145" t="s">
        <v>755</v>
      </c>
      <c r="H816" s="146">
        <v>329.2</v>
      </c>
      <c r="I816" s="147"/>
      <c r="L816" s="142"/>
      <c r="M816" s="148"/>
      <c r="T816" s="149"/>
      <c r="AT816" s="144" t="s">
        <v>157</v>
      </c>
      <c r="AU816" s="144" t="s">
        <v>85</v>
      </c>
      <c r="AV816" s="12" t="s">
        <v>85</v>
      </c>
      <c r="AW816" s="12" t="s">
        <v>32</v>
      </c>
      <c r="AX816" s="12" t="s">
        <v>76</v>
      </c>
      <c r="AY816" s="144" t="s">
        <v>145</v>
      </c>
    </row>
    <row r="817" spans="2:65" s="12" customFormat="1">
      <c r="B817" s="142"/>
      <c r="D817" s="143" t="s">
        <v>157</v>
      </c>
      <c r="E817" s="144" t="s">
        <v>1</v>
      </c>
      <c r="F817" s="145" t="s">
        <v>1254</v>
      </c>
      <c r="H817" s="146">
        <v>62.1</v>
      </c>
      <c r="I817" s="147"/>
      <c r="L817" s="142"/>
      <c r="M817" s="148"/>
      <c r="T817" s="149"/>
      <c r="AT817" s="144" t="s">
        <v>157</v>
      </c>
      <c r="AU817" s="144" t="s">
        <v>85</v>
      </c>
      <c r="AV817" s="12" t="s">
        <v>85</v>
      </c>
      <c r="AW817" s="12" t="s">
        <v>32</v>
      </c>
      <c r="AX817" s="12" t="s">
        <v>76</v>
      </c>
      <c r="AY817" s="144" t="s">
        <v>145</v>
      </c>
    </row>
    <row r="818" spans="2:65" s="13" customFormat="1">
      <c r="B818" s="150"/>
      <c r="D818" s="143" t="s">
        <v>157</v>
      </c>
      <c r="E818" s="151" t="s">
        <v>1</v>
      </c>
      <c r="F818" s="152" t="s">
        <v>160</v>
      </c>
      <c r="H818" s="153">
        <v>391.3</v>
      </c>
      <c r="I818" s="154"/>
      <c r="L818" s="150"/>
      <c r="M818" s="155"/>
      <c r="T818" s="156"/>
      <c r="AT818" s="151" t="s">
        <v>157</v>
      </c>
      <c r="AU818" s="151" t="s">
        <v>85</v>
      </c>
      <c r="AV818" s="13" t="s">
        <v>151</v>
      </c>
      <c r="AW818" s="13" t="s">
        <v>32</v>
      </c>
      <c r="AX818" s="13" t="s">
        <v>81</v>
      </c>
      <c r="AY818" s="151" t="s">
        <v>145</v>
      </c>
    </row>
    <row r="819" spans="2:65" s="1" customFormat="1" ht="24.15" customHeight="1">
      <c r="B819" s="31"/>
      <c r="C819" s="163" t="s">
        <v>1255</v>
      </c>
      <c r="D819" s="163" t="s">
        <v>705</v>
      </c>
      <c r="E819" s="164" t="s">
        <v>1256</v>
      </c>
      <c r="F819" s="165" t="s">
        <v>1257</v>
      </c>
      <c r="G819" s="166" t="s">
        <v>164</v>
      </c>
      <c r="H819" s="167">
        <v>71.863</v>
      </c>
      <c r="I819" s="168"/>
      <c r="J819" s="169">
        <f>ROUND(I819*H819,2)</f>
        <v>0</v>
      </c>
      <c r="K819" s="170"/>
      <c r="L819" s="171"/>
      <c r="M819" s="172" t="s">
        <v>1</v>
      </c>
      <c r="N819" s="173" t="s">
        <v>41</v>
      </c>
      <c r="P819" s="138">
        <f>O819*H819</f>
        <v>0</v>
      </c>
      <c r="Q819" s="138">
        <v>0.02</v>
      </c>
      <c r="R819" s="138">
        <f>Q819*H819</f>
        <v>1.43726</v>
      </c>
      <c r="S819" s="138">
        <v>0</v>
      </c>
      <c r="T819" s="139">
        <f>S819*H819</f>
        <v>0</v>
      </c>
      <c r="AR819" s="140" t="s">
        <v>365</v>
      </c>
      <c r="AT819" s="140" t="s">
        <v>705</v>
      </c>
      <c r="AU819" s="140" t="s">
        <v>85</v>
      </c>
      <c r="AY819" s="16" t="s">
        <v>145</v>
      </c>
      <c r="BE819" s="141">
        <f>IF(N819="základní",J819,0)</f>
        <v>0</v>
      </c>
      <c r="BF819" s="141">
        <f>IF(N819="snížená",J819,0)</f>
        <v>0</v>
      </c>
      <c r="BG819" s="141">
        <f>IF(N819="zákl. přenesená",J819,0)</f>
        <v>0</v>
      </c>
      <c r="BH819" s="141">
        <f>IF(N819="sníž. přenesená",J819,0)</f>
        <v>0</v>
      </c>
      <c r="BI819" s="141">
        <f>IF(N819="nulová",J819,0)</f>
        <v>0</v>
      </c>
      <c r="BJ819" s="16" t="s">
        <v>81</v>
      </c>
      <c r="BK819" s="141">
        <f>ROUND(I819*H819,2)</f>
        <v>0</v>
      </c>
      <c r="BL819" s="16" t="s">
        <v>237</v>
      </c>
      <c r="BM819" s="140" t="s">
        <v>1258</v>
      </c>
    </row>
    <row r="820" spans="2:65" s="12" customFormat="1">
      <c r="B820" s="142"/>
      <c r="D820" s="143" t="s">
        <v>157</v>
      </c>
      <c r="E820" s="144" t="s">
        <v>1</v>
      </c>
      <c r="F820" s="145" t="s">
        <v>1259</v>
      </c>
      <c r="H820" s="146">
        <v>62.548000000000002</v>
      </c>
      <c r="I820" s="147"/>
      <c r="L820" s="142"/>
      <c r="M820" s="148"/>
      <c r="T820" s="149"/>
      <c r="AT820" s="144" t="s">
        <v>157</v>
      </c>
      <c r="AU820" s="144" t="s">
        <v>85</v>
      </c>
      <c r="AV820" s="12" t="s">
        <v>85</v>
      </c>
      <c r="AW820" s="12" t="s">
        <v>32</v>
      </c>
      <c r="AX820" s="12" t="s">
        <v>76</v>
      </c>
      <c r="AY820" s="144" t="s">
        <v>145</v>
      </c>
    </row>
    <row r="821" spans="2:65" s="12" customFormat="1">
      <c r="B821" s="142"/>
      <c r="D821" s="143" t="s">
        <v>157</v>
      </c>
      <c r="E821" s="144" t="s">
        <v>1</v>
      </c>
      <c r="F821" s="145" t="s">
        <v>1260</v>
      </c>
      <c r="H821" s="146">
        <v>9.3149999999999995</v>
      </c>
      <c r="I821" s="147"/>
      <c r="L821" s="142"/>
      <c r="M821" s="148"/>
      <c r="T821" s="149"/>
      <c r="AT821" s="144" t="s">
        <v>157</v>
      </c>
      <c r="AU821" s="144" t="s">
        <v>85</v>
      </c>
      <c r="AV821" s="12" t="s">
        <v>85</v>
      </c>
      <c r="AW821" s="12" t="s">
        <v>32</v>
      </c>
      <c r="AX821" s="12" t="s">
        <v>76</v>
      </c>
      <c r="AY821" s="144" t="s">
        <v>145</v>
      </c>
    </row>
    <row r="822" spans="2:65" s="13" customFormat="1">
      <c r="B822" s="150"/>
      <c r="D822" s="143" t="s">
        <v>157</v>
      </c>
      <c r="E822" s="151" t="s">
        <v>1</v>
      </c>
      <c r="F822" s="152" t="s">
        <v>160</v>
      </c>
      <c r="H822" s="153">
        <v>71.863</v>
      </c>
      <c r="I822" s="154"/>
      <c r="L822" s="150"/>
      <c r="M822" s="155"/>
      <c r="T822" s="156"/>
      <c r="AT822" s="151" t="s">
        <v>157</v>
      </c>
      <c r="AU822" s="151" t="s">
        <v>85</v>
      </c>
      <c r="AV822" s="13" t="s">
        <v>151</v>
      </c>
      <c r="AW822" s="13" t="s">
        <v>32</v>
      </c>
      <c r="AX822" s="13" t="s">
        <v>81</v>
      </c>
      <c r="AY822" s="151" t="s">
        <v>145</v>
      </c>
    </row>
    <row r="823" spans="2:65" s="1" customFormat="1" ht="24.15" customHeight="1">
      <c r="B823" s="31"/>
      <c r="C823" s="128" t="s">
        <v>1261</v>
      </c>
      <c r="D823" s="128" t="s">
        <v>147</v>
      </c>
      <c r="E823" s="129" t="s">
        <v>1262</v>
      </c>
      <c r="F823" s="130" t="s">
        <v>1263</v>
      </c>
      <c r="G823" s="131" t="s">
        <v>155</v>
      </c>
      <c r="H823" s="132">
        <v>391.3</v>
      </c>
      <c r="I823" s="133"/>
      <c r="J823" s="134">
        <f>ROUND(I823*H823,2)</f>
        <v>0</v>
      </c>
      <c r="K823" s="135"/>
      <c r="L823" s="31"/>
      <c r="M823" s="136" t="s">
        <v>1</v>
      </c>
      <c r="N823" s="137" t="s">
        <v>41</v>
      </c>
      <c r="P823" s="138">
        <f>O823*H823</f>
        <v>0</v>
      </c>
      <c r="Q823" s="138">
        <v>0</v>
      </c>
      <c r="R823" s="138">
        <f>Q823*H823</f>
        <v>0</v>
      </c>
      <c r="S823" s="138">
        <v>0</v>
      </c>
      <c r="T823" s="139">
        <f>S823*H823</f>
        <v>0</v>
      </c>
      <c r="AR823" s="140" t="s">
        <v>237</v>
      </c>
      <c r="AT823" s="140" t="s">
        <v>147</v>
      </c>
      <c r="AU823" s="140" t="s">
        <v>85</v>
      </c>
      <c r="AY823" s="16" t="s">
        <v>145</v>
      </c>
      <c r="BE823" s="141">
        <f>IF(N823="základní",J823,0)</f>
        <v>0</v>
      </c>
      <c r="BF823" s="141">
        <f>IF(N823="snížená",J823,0)</f>
        <v>0</v>
      </c>
      <c r="BG823" s="141">
        <f>IF(N823="zákl. přenesená",J823,0)</f>
        <v>0</v>
      </c>
      <c r="BH823" s="141">
        <f>IF(N823="sníž. přenesená",J823,0)</f>
        <v>0</v>
      </c>
      <c r="BI823" s="141">
        <f>IF(N823="nulová",J823,0)</f>
        <v>0</v>
      </c>
      <c r="BJ823" s="16" t="s">
        <v>81</v>
      </c>
      <c r="BK823" s="141">
        <f>ROUND(I823*H823,2)</f>
        <v>0</v>
      </c>
      <c r="BL823" s="16" t="s">
        <v>237</v>
      </c>
      <c r="BM823" s="140" t="s">
        <v>1264</v>
      </c>
    </row>
    <row r="824" spans="2:65" s="12" customFormat="1">
      <c r="B824" s="142"/>
      <c r="D824" s="143" t="s">
        <v>157</v>
      </c>
      <c r="E824" s="144" t="s">
        <v>1</v>
      </c>
      <c r="F824" s="145" t="s">
        <v>1147</v>
      </c>
      <c r="H824" s="146">
        <v>391.3</v>
      </c>
      <c r="I824" s="147"/>
      <c r="L824" s="142"/>
      <c r="M824" s="148"/>
      <c r="T824" s="149"/>
      <c r="AT824" s="144" t="s">
        <v>157</v>
      </c>
      <c r="AU824" s="144" t="s">
        <v>85</v>
      </c>
      <c r="AV824" s="12" t="s">
        <v>85</v>
      </c>
      <c r="AW824" s="12" t="s">
        <v>32</v>
      </c>
      <c r="AX824" s="12" t="s">
        <v>81</v>
      </c>
      <c r="AY824" s="144" t="s">
        <v>145</v>
      </c>
    </row>
    <row r="825" spans="2:65" s="1" customFormat="1" ht="24.15" customHeight="1">
      <c r="B825" s="31"/>
      <c r="C825" s="163" t="s">
        <v>1265</v>
      </c>
      <c r="D825" s="163" t="s">
        <v>705</v>
      </c>
      <c r="E825" s="164" t="s">
        <v>1266</v>
      </c>
      <c r="F825" s="165" t="s">
        <v>1267</v>
      </c>
      <c r="G825" s="166" t="s">
        <v>155</v>
      </c>
      <c r="H825" s="167">
        <v>456.06</v>
      </c>
      <c r="I825" s="168"/>
      <c r="J825" s="169">
        <f>ROUND(I825*H825,2)</f>
        <v>0</v>
      </c>
      <c r="K825" s="170"/>
      <c r="L825" s="171"/>
      <c r="M825" s="172" t="s">
        <v>1</v>
      </c>
      <c r="N825" s="173" t="s">
        <v>41</v>
      </c>
      <c r="P825" s="138">
        <f>O825*H825</f>
        <v>0</v>
      </c>
      <c r="Q825" s="138">
        <v>1E-4</v>
      </c>
      <c r="R825" s="138">
        <f>Q825*H825</f>
        <v>4.5606000000000001E-2</v>
      </c>
      <c r="S825" s="138">
        <v>0</v>
      </c>
      <c r="T825" s="139">
        <f>S825*H825</f>
        <v>0</v>
      </c>
      <c r="AR825" s="140" t="s">
        <v>365</v>
      </c>
      <c r="AT825" s="140" t="s">
        <v>705</v>
      </c>
      <c r="AU825" s="140" t="s">
        <v>85</v>
      </c>
      <c r="AY825" s="16" t="s">
        <v>145</v>
      </c>
      <c r="BE825" s="141">
        <f>IF(N825="základní",J825,0)</f>
        <v>0</v>
      </c>
      <c r="BF825" s="141">
        <f>IF(N825="snížená",J825,0)</f>
        <v>0</v>
      </c>
      <c r="BG825" s="141">
        <f>IF(N825="zákl. přenesená",J825,0)</f>
        <v>0</v>
      </c>
      <c r="BH825" s="141">
        <f>IF(N825="sníž. přenesená",J825,0)</f>
        <v>0</v>
      </c>
      <c r="BI825" s="141">
        <f>IF(N825="nulová",J825,0)</f>
        <v>0</v>
      </c>
      <c r="BJ825" s="16" t="s">
        <v>81</v>
      </c>
      <c r="BK825" s="141">
        <f>ROUND(I825*H825,2)</f>
        <v>0</v>
      </c>
      <c r="BL825" s="16" t="s">
        <v>237</v>
      </c>
      <c r="BM825" s="140" t="s">
        <v>1268</v>
      </c>
    </row>
    <row r="826" spans="2:65" s="12" customFormat="1">
      <c r="B826" s="142"/>
      <c r="D826" s="143" t="s">
        <v>157</v>
      </c>
      <c r="E826" s="144" t="s">
        <v>1</v>
      </c>
      <c r="F826" s="145" t="s">
        <v>1147</v>
      </c>
      <c r="H826" s="146">
        <v>391.3</v>
      </c>
      <c r="I826" s="147"/>
      <c r="L826" s="142"/>
      <c r="M826" s="148"/>
      <c r="T826" s="149"/>
      <c r="AT826" s="144" t="s">
        <v>157</v>
      </c>
      <c r="AU826" s="144" t="s">
        <v>85</v>
      </c>
      <c r="AV826" s="12" t="s">
        <v>85</v>
      </c>
      <c r="AW826" s="12" t="s">
        <v>32</v>
      </c>
      <c r="AX826" s="12" t="s">
        <v>81</v>
      </c>
      <c r="AY826" s="144" t="s">
        <v>145</v>
      </c>
    </row>
    <row r="827" spans="2:65" s="12" customFormat="1">
      <c r="B827" s="142"/>
      <c r="D827" s="143" t="s">
        <v>157</v>
      </c>
      <c r="F827" s="145" t="s">
        <v>1269</v>
      </c>
      <c r="H827" s="146">
        <v>456.06</v>
      </c>
      <c r="I827" s="147"/>
      <c r="L827" s="142"/>
      <c r="M827" s="148"/>
      <c r="T827" s="149"/>
      <c r="AT827" s="144" t="s">
        <v>157</v>
      </c>
      <c r="AU827" s="144" t="s">
        <v>85</v>
      </c>
      <c r="AV827" s="12" t="s">
        <v>85</v>
      </c>
      <c r="AW827" s="12" t="s">
        <v>4</v>
      </c>
      <c r="AX827" s="12" t="s">
        <v>81</v>
      </c>
      <c r="AY827" s="144" t="s">
        <v>145</v>
      </c>
    </row>
    <row r="828" spans="2:65" s="1" customFormat="1" ht="24.15" customHeight="1">
      <c r="B828" s="31"/>
      <c r="C828" s="128" t="s">
        <v>1270</v>
      </c>
      <c r="D828" s="128" t="s">
        <v>147</v>
      </c>
      <c r="E828" s="129" t="s">
        <v>1271</v>
      </c>
      <c r="F828" s="130" t="s">
        <v>1272</v>
      </c>
      <c r="G828" s="131" t="s">
        <v>1129</v>
      </c>
      <c r="H828" s="174"/>
      <c r="I828" s="133"/>
      <c r="J828" s="134">
        <f>ROUND(I828*H828,2)</f>
        <v>0</v>
      </c>
      <c r="K828" s="135"/>
      <c r="L828" s="31"/>
      <c r="M828" s="136" t="s">
        <v>1</v>
      </c>
      <c r="N828" s="137" t="s">
        <v>41</v>
      </c>
      <c r="P828" s="138">
        <f>O828*H828</f>
        <v>0</v>
      </c>
      <c r="Q828" s="138">
        <v>0</v>
      </c>
      <c r="R828" s="138">
        <f>Q828*H828</f>
        <v>0</v>
      </c>
      <c r="S828" s="138">
        <v>0</v>
      </c>
      <c r="T828" s="139">
        <f>S828*H828</f>
        <v>0</v>
      </c>
      <c r="AR828" s="140" t="s">
        <v>237</v>
      </c>
      <c r="AT828" s="140" t="s">
        <v>147</v>
      </c>
      <c r="AU828" s="140" t="s">
        <v>85</v>
      </c>
      <c r="AY828" s="16" t="s">
        <v>145</v>
      </c>
      <c r="BE828" s="141">
        <f>IF(N828="základní",J828,0)</f>
        <v>0</v>
      </c>
      <c r="BF828" s="141">
        <f>IF(N828="snížená",J828,0)</f>
        <v>0</v>
      </c>
      <c r="BG828" s="141">
        <f>IF(N828="zákl. přenesená",J828,0)</f>
        <v>0</v>
      </c>
      <c r="BH828" s="141">
        <f>IF(N828="sníž. přenesená",J828,0)</f>
        <v>0</v>
      </c>
      <c r="BI828" s="141">
        <f>IF(N828="nulová",J828,0)</f>
        <v>0</v>
      </c>
      <c r="BJ828" s="16" t="s">
        <v>81</v>
      </c>
      <c r="BK828" s="141">
        <f>ROUND(I828*H828,2)</f>
        <v>0</v>
      </c>
      <c r="BL828" s="16" t="s">
        <v>237</v>
      </c>
      <c r="BM828" s="140" t="s">
        <v>1273</v>
      </c>
    </row>
    <row r="829" spans="2:65" s="11" customFormat="1" ht="22.8" customHeight="1">
      <c r="B829" s="116"/>
      <c r="D829" s="117" t="s">
        <v>75</v>
      </c>
      <c r="E829" s="126" t="s">
        <v>1274</v>
      </c>
      <c r="F829" s="126" t="s">
        <v>1275</v>
      </c>
      <c r="I829" s="119"/>
      <c r="J829" s="127">
        <f>BK829</f>
        <v>0</v>
      </c>
      <c r="L829" s="116"/>
      <c r="M829" s="121"/>
      <c r="P829" s="122">
        <f>SUM(P830:P834)</f>
        <v>0</v>
      </c>
      <c r="R829" s="122">
        <f>SUM(R830:R834)</f>
        <v>0.30973319999999999</v>
      </c>
      <c r="T829" s="123">
        <f>SUM(T830:T834)</f>
        <v>0</v>
      </c>
      <c r="AR829" s="117" t="s">
        <v>85</v>
      </c>
      <c r="AT829" s="124" t="s">
        <v>75</v>
      </c>
      <c r="AU829" s="124" t="s">
        <v>81</v>
      </c>
      <c r="AY829" s="117" t="s">
        <v>145</v>
      </c>
      <c r="BK829" s="125">
        <f>SUM(BK830:BK834)</f>
        <v>0</v>
      </c>
    </row>
    <row r="830" spans="2:65" s="1" customFormat="1" ht="21.75" customHeight="1">
      <c r="B830" s="31"/>
      <c r="C830" s="128" t="s">
        <v>1276</v>
      </c>
      <c r="D830" s="128" t="s">
        <v>147</v>
      </c>
      <c r="E830" s="129" t="s">
        <v>1277</v>
      </c>
      <c r="F830" s="130" t="s">
        <v>1278</v>
      </c>
      <c r="G830" s="131" t="s">
        <v>155</v>
      </c>
      <c r="H830" s="132">
        <v>337.4</v>
      </c>
      <c r="I830" s="133"/>
      <c r="J830" s="134">
        <f>ROUND(I830*H830,2)</f>
        <v>0</v>
      </c>
      <c r="K830" s="135"/>
      <c r="L830" s="31"/>
      <c r="M830" s="136" t="s">
        <v>1</v>
      </c>
      <c r="N830" s="137" t="s">
        <v>41</v>
      </c>
      <c r="P830" s="138">
        <f>O830*H830</f>
        <v>0</v>
      </c>
      <c r="Q830" s="138">
        <v>0</v>
      </c>
      <c r="R830" s="138">
        <f>Q830*H830</f>
        <v>0</v>
      </c>
      <c r="S830" s="138">
        <v>0</v>
      </c>
      <c r="T830" s="139">
        <f>S830*H830</f>
        <v>0</v>
      </c>
      <c r="AR830" s="140" t="s">
        <v>237</v>
      </c>
      <c r="AT830" s="140" t="s">
        <v>147</v>
      </c>
      <c r="AU830" s="140" t="s">
        <v>85</v>
      </c>
      <c r="AY830" s="16" t="s">
        <v>145</v>
      </c>
      <c r="BE830" s="141">
        <f>IF(N830="základní",J830,0)</f>
        <v>0</v>
      </c>
      <c r="BF830" s="141">
        <f>IF(N830="snížená",J830,0)</f>
        <v>0</v>
      </c>
      <c r="BG830" s="141">
        <f>IF(N830="zákl. přenesená",J830,0)</f>
        <v>0</v>
      </c>
      <c r="BH830" s="141">
        <f>IF(N830="sníž. přenesená",J830,0)</f>
        <v>0</v>
      </c>
      <c r="BI830" s="141">
        <f>IF(N830="nulová",J830,0)</f>
        <v>0</v>
      </c>
      <c r="BJ830" s="16" t="s">
        <v>81</v>
      </c>
      <c r="BK830" s="141">
        <f>ROUND(I830*H830,2)</f>
        <v>0</v>
      </c>
      <c r="BL830" s="16" t="s">
        <v>237</v>
      </c>
      <c r="BM830" s="140" t="s">
        <v>1279</v>
      </c>
    </row>
    <row r="831" spans="2:65" s="12" customFormat="1">
      <c r="B831" s="142"/>
      <c r="D831" s="143" t="s">
        <v>157</v>
      </c>
      <c r="E831" s="144" t="s">
        <v>1</v>
      </c>
      <c r="F831" s="145" t="s">
        <v>1280</v>
      </c>
      <c r="H831" s="146">
        <v>337.4</v>
      </c>
      <c r="I831" s="147"/>
      <c r="L831" s="142"/>
      <c r="M831" s="148"/>
      <c r="T831" s="149"/>
      <c r="AT831" s="144" t="s">
        <v>157</v>
      </c>
      <c r="AU831" s="144" t="s">
        <v>85</v>
      </c>
      <c r="AV831" s="12" t="s">
        <v>85</v>
      </c>
      <c r="AW831" s="12" t="s">
        <v>32</v>
      </c>
      <c r="AX831" s="12" t="s">
        <v>81</v>
      </c>
      <c r="AY831" s="144" t="s">
        <v>145</v>
      </c>
    </row>
    <row r="832" spans="2:65" s="1" customFormat="1" ht="24.15" customHeight="1">
      <c r="B832" s="31"/>
      <c r="C832" s="163" t="s">
        <v>1281</v>
      </c>
      <c r="D832" s="163" t="s">
        <v>705</v>
      </c>
      <c r="E832" s="164" t="s">
        <v>1282</v>
      </c>
      <c r="F832" s="165" t="s">
        <v>1283</v>
      </c>
      <c r="G832" s="166" t="s">
        <v>155</v>
      </c>
      <c r="H832" s="167">
        <v>344.14800000000002</v>
      </c>
      <c r="I832" s="168"/>
      <c r="J832" s="169">
        <f>ROUND(I832*H832,2)</f>
        <v>0</v>
      </c>
      <c r="K832" s="170"/>
      <c r="L832" s="171"/>
      <c r="M832" s="172" t="s">
        <v>1</v>
      </c>
      <c r="N832" s="173" t="s">
        <v>41</v>
      </c>
      <c r="P832" s="138">
        <f>O832*H832</f>
        <v>0</v>
      </c>
      <c r="Q832" s="138">
        <v>8.9999999999999998E-4</v>
      </c>
      <c r="R832" s="138">
        <f>Q832*H832</f>
        <v>0.30973319999999999</v>
      </c>
      <c r="S832" s="138">
        <v>0</v>
      </c>
      <c r="T832" s="139">
        <f>S832*H832</f>
        <v>0</v>
      </c>
      <c r="AR832" s="140" t="s">
        <v>365</v>
      </c>
      <c r="AT832" s="140" t="s">
        <v>705</v>
      </c>
      <c r="AU832" s="140" t="s">
        <v>85</v>
      </c>
      <c r="AY832" s="16" t="s">
        <v>145</v>
      </c>
      <c r="BE832" s="141">
        <f>IF(N832="základní",J832,0)</f>
        <v>0</v>
      </c>
      <c r="BF832" s="141">
        <f>IF(N832="snížená",J832,0)</f>
        <v>0</v>
      </c>
      <c r="BG832" s="141">
        <f>IF(N832="zákl. přenesená",J832,0)</f>
        <v>0</v>
      </c>
      <c r="BH832" s="141">
        <f>IF(N832="sníž. přenesená",J832,0)</f>
        <v>0</v>
      </c>
      <c r="BI832" s="141">
        <f>IF(N832="nulová",J832,0)</f>
        <v>0</v>
      </c>
      <c r="BJ832" s="16" t="s">
        <v>81</v>
      </c>
      <c r="BK832" s="141">
        <f>ROUND(I832*H832,2)</f>
        <v>0</v>
      </c>
      <c r="BL832" s="16" t="s">
        <v>237</v>
      </c>
      <c r="BM832" s="140" t="s">
        <v>1284</v>
      </c>
    </row>
    <row r="833" spans="2:65" s="12" customFormat="1">
      <c r="B833" s="142"/>
      <c r="D833" s="143" t="s">
        <v>157</v>
      </c>
      <c r="F833" s="145" t="s">
        <v>1285</v>
      </c>
      <c r="H833" s="146">
        <v>344.14800000000002</v>
      </c>
      <c r="I833" s="147"/>
      <c r="L833" s="142"/>
      <c r="M833" s="148"/>
      <c r="T833" s="149"/>
      <c r="AT833" s="144" t="s">
        <v>157</v>
      </c>
      <c r="AU833" s="144" t="s">
        <v>85</v>
      </c>
      <c r="AV833" s="12" t="s">
        <v>85</v>
      </c>
      <c r="AW833" s="12" t="s">
        <v>4</v>
      </c>
      <c r="AX833" s="12" t="s">
        <v>81</v>
      </c>
      <c r="AY833" s="144" t="s">
        <v>145</v>
      </c>
    </row>
    <row r="834" spans="2:65" s="1" customFormat="1" ht="24.15" customHeight="1">
      <c r="B834" s="31"/>
      <c r="C834" s="128" t="s">
        <v>1286</v>
      </c>
      <c r="D834" s="128" t="s">
        <v>147</v>
      </c>
      <c r="E834" s="129" t="s">
        <v>1287</v>
      </c>
      <c r="F834" s="130" t="s">
        <v>1288</v>
      </c>
      <c r="G834" s="131" t="s">
        <v>1129</v>
      </c>
      <c r="H834" s="174"/>
      <c r="I834" s="133"/>
      <c r="J834" s="134">
        <f>ROUND(I834*H834,2)</f>
        <v>0</v>
      </c>
      <c r="K834" s="135"/>
      <c r="L834" s="31"/>
      <c r="M834" s="136" t="s">
        <v>1</v>
      </c>
      <c r="N834" s="137" t="s">
        <v>41</v>
      </c>
      <c r="P834" s="138">
        <f>O834*H834</f>
        <v>0</v>
      </c>
      <c r="Q834" s="138">
        <v>0</v>
      </c>
      <c r="R834" s="138">
        <f>Q834*H834</f>
        <v>0</v>
      </c>
      <c r="S834" s="138">
        <v>0</v>
      </c>
      <c r="T834" s="139">
        <f>S834*H834</f>
        <v>0</v>
      </c>
      <c r="AR834" s="140" t="s">
        <v>237</v>
      </c>
      <c r="AT834" s="140" t="s">
        <v>147</v>
      </c>
      <c r="AU834" s="140" t="s">
        <v>85</v>
      </c>
      <c r="AY834" s="16" t="s">
        <v>145</v>
      </c>
      <c r="BE834" s="141">
        <f>IF(N834="základní",J834,0)</f>
        <v>0</v>
      </c>
      <c r="BF834" s="141">
        <f>IF(N834="snížená",J834,0)</f>
        <v>0</v>
      </c>
      <c r="BG834" s="141">
        <f>IF(N834="zákl. přenesená",J834,0)</f>
        <v>0</v>
      </c>
      <c r="BH834" s="141">
        <f>IF(N834="sníž. přenesená",J834,0)</f>
        <v>0</v>
      </c>
      <c r="BI834" s="141">
        <f>IF(N834="nulová",J834,0)</f>
        <v>0</v>
      </c>
      <c r="BJ834" s="16" t="s">
        <v>81</v>
      </c>
      <c r="BK834" s="141">
        <f>ROUND(I834*H834,2)</f>
        <v>0</v>
      </c>
      <c r="BL834" s="16" t="s">
        <v>237</v>
      </c>
      <c r="BM834" s="140" t="s">
        <v>1289</v>
      </c>
    </row>
    <row r="835" spans="2:65" s="11" customFormat="1" ht="22.8" customHeight="1">
      <c r="B835" s="116"/>
      <c r="D835" s="117" t="s">
        <v>75</v>
      </c>
      <c r="E835" s="126" t="s">
        <v>1290</v>
      </c>
      <c r="F835" s="126" t="s">
        <v>1291</v>
      </c>
      <c r="I835" s="119"/>
      <c r="J835" s="127">
        <f>BK835</f>
        <v>0</v>
      </c>
      <c r="L835" s="116"/>
      <c r="M835" s="121"/>
      <c r="P835" s="122">
        <f>P836</f>
        <v>0</v>
      </c>
      <c r="R835" s="122">
        <f>R836</f>
        <v>1.438E-2</v>
      </c>
      <c r="T835" s="123">
        <f>T836</f>
        <v>0</v>
      </c>
      <c r="AR835" s="117" t="s">
        <v>85</v>
      </c>
      <c r="AT835" s="124" t="s">
        <v>75</v>
      </c>
      <c r="AU835" s="124" t="s">
        <v>81</v>
      </c>
      <c r="AY835" s="117" t="s">
        <v>145</v>
      </c>
      <c r="BK835" s="125">
        <f>BK836</f>
        <v>0</v>
      </c>
    </row>
    <row r="836" spans="2:65" s="1" customFormat="1" ht="24.15" customHeight="1">
      <c r="B836" s="31"/>
      <c r="C836" s="128" t="s">
        <v>1292</v>
      </c>
      <c r="D836" s="128" t="s">
        <v>147</v>
      </c>
      <c r="E836" s="129" t="s">
        <v>1293</v>
      </c>
      <c r="F836" s="130" t="s">
        <v>1294</v>
      </c>
      <c r="G836" s="131" t="s">
        <v>1295</v>
      </c>
      <c r="H836" s="132">
        <v>1</v>
      </c>
      <c r="I836" s="133">
        <f>ZTI!I21</f>
        <v>0</v>
      </c>
      <c r="J836" s="134">
        <f>ROUND(I836*H836,2)</f>
        <v>0</v>
      </c>
      <c r="K836" s="135"/>
      <c r="L836" s="31"/>
      <c r="M836" s="136" t="s">
        <v>1</v>
      </c>
      <c r="N836" s="137" t="s">
        <v>41</v>
      </c>
      <c r="P836" s="138">
        <f>O836*H836</f>
        <v>0</v>
      </c>
      <c r="Q836" s="138">
        <v>1.438E-2</v>
      </c>
      <c r="R836" s="138">
        <f>Q836*H836</f>
        <v>1.438E-2</v>
      </c>
      <c r="S836" s="138">
        <v>0</v>
      </c>
      <c r="T836" s="139">
        <f>S836*H836</f>
        <v>0</v>
      </c>
      <c r="AR836" s="140" t="s">
        <v>237</v>
      </c>
      <c r="AT836" s="140" t="s">
        <v>147</v>
      </c>
      <c r="AU836" s="140" t="s">
        <v>85</v>
      </c>
      <c r="AY836" s="16" t="s">
        <v>145</v>
      </c>
      <c r="BE836" s="141">
        <f>IF(N836="základní",J836,0)</f>
        <v>0</v>
      </c>
      <c r="BF836" s="141">
        <f>IF(N836="snížená",J836,0)</f>
        <v>0</v>
      </c>
      <c r="BG836" s="141">
        <f>IF(N836="zákl. přenesená",J836,0)</f>
        <v>0</v>
      </c>
      <c r="BH836" s="141">
        <f>IF(N836="sníž. přenesená",J836,0)</f>
        <v>0</v>
      </c>
      <c r="BI836" s="141">
        <f>IF(N836="nulová",J836,0)</f>
        <v>0</v>
      </c>
      <c r="BJ836" s="16" t="s">
        <v>81</v>
      </c>
      <c r="BK836" s="141">
        <f>ROUND(I836*H836,2)</f>
        <v>0</v>
      </c>
      <c r="BL836" s="16" t="s">
        <v>237</v>
      </c>
      <c r="BM836" s="140" t="s">
        <v>1296</v>
      </c>
    </row>
    <row r="837" spans="2:65" s="11" customFormat="1" ht="22.8" customHeight="1">
      <c r="B837" s="116"/>
      <c r="D837" s="117" t="s">
        <v>75</v>
      </c>
      <c r="E837" s="126" t="s">
        <v>1297</v>
      </c>
      <c r="F837" s="126" t="s">
        <v>1298</v>
      </c>
      <c r="I837" s="119"/>
      <c r="J837" s="127">
        <f>BK837</f>
        <v>0</v>
      </c>
      <c r="L837" s="116"/>
      <c r="M837" s="121"/>
      <c r="P837" s="122">
        <f>SUM(P838:P843)</f>
        <v>0</v>
      </c>
      <c r="R837" s="122">
        <f>SUM(R838:R843)</f>
        <v>0.1053</v>
      </c>
      <c r="T837" s="123">
        <f>SUM(T838:T843)</f>
        <v>0.24623</v>
      </c>
      <c r="AR837" s="117" t="s">
        <v>85</v>
      </c>
      <c r="AT837" s="124" t="s">
        <v>75</v>
      </c>
      <c r="AU837" s="124" t="s">
        <v>81</v>
      </c>
      <c r="AY837" s="117" t="s">
        <v>145</v>
      </c>
      <c r="BK837" s="125">
        <f>SUM(BK838:BK843)</f>
        <v>0</v>
      </c>
    </row>
    <row r="838" spans="2:65" s="1" customFormat="1" ht="16.5" customHeight="1">
      <c r="B838" s="31"/>
      <c r="C838" s="128" t="s">
        <v>1299</v>
      </c>
      <c r="D838" s="128" t="s">
        <v>147</v>
      </c>
      <c r="E838" s="129" t="s">
        <v>1300</v>
      </c>
      <c r="F838" s="130" t="s">
        <v>1301</v>
      </c>
      <c r="G838" s="131" t="s">
        <v>1295</v>
      </c>
      <c r="H838" s="132">
        <v>8</v>
      </c>
      <c r="I838" s="133"/>
      <c r="J838" s="134">
        <f t="shared" ref="J838:J843" si="10">ROUND(I838*H838,2)</f>
        <v>0</v>
      </c>
      <c r="K838" s="135"/>
      <c r="L838" s="31"/>
      <c r="M838" s="136" t="s">
        <v>1</v>
      </c>
      <c r="N838" s="137" t="s">
        <v>41</v>
      </c>
      <c r="P838" s="138">
        <f t="shared" ref="P838:P843" si="11">O838*H838</f>
        <v>0</v>
      </c>
      <c r="Q838" s="138">
        <v>0</v>
      </c>
      <c r="R838" s="138">
        <f t="shared" ref="R838:R843" si="12">Q838*H838</f>
        <v>0</v>
      </c>
      <c r="S838" s="138">
        <v>1.933E-2</v>
      </c>
      <c r="T838" s="139">
        <f t="shared" ref="T838:T843" si="13">S838*H838</f>
        <v>0.15464</v>
      </c>
      <c r="AR838" s="140" t="s">
        <v>237</v>
      </c>
      <c r="AT838" s="140" t="s">
        <v>147</v>
      </c>
      <c r="AU838" s="140" t="s">
        <v>85</v>
      </c>
      <c r="AY838" s="16" t="s">
        <v>145</v>
      </c>
      <c r="BE838" s="141">
        <f t="shared" ref="BE838:BE843" si="14">IF(N838="základní",J838,0)</f>
        <v>0</v>
      </c>
      <c r="BF838" s="141">
        <f t="shared" ref="BF838:BF843" si="15">IF(N838="snížená",J838,0)</f>
        <v>0</v>
      </c>
      <c r="BG838" s="141">
        <f t="shared" ref="BG838:BG843" si="16">IF(N838="zákl. přenesená",J838,0)</f>
        <v>0</v>
      </c>
      <c r="BH838" s="141">
        <f t="shared" ref="BH838:BH843" si="17">IF(N838="sníž. přenesená",J838,0)</f>
        <v>0</v>
      </c>
      <c r="BI838" s="141">
        <f t="shared" ref="BI838:BI843" si="18">IF(N838="nulová",J838,0)</f>
        <v>0</v>
      </c>
      <c r="BJ838" s="16" t="s">
        <v>81</v>
      </c>
      <c r="BK838" s="141">
        <f t="shared" ref="BK838:BK843" si="19">ROUND(I838*H838,2)</f>
        <v>0</v>
      </c>
      <c r="BL838" s="16" t="s">
        <v>237</v>
      </c>
      <c r="BM838" s="140" t="s">
        <v>1302</v>
      </c>
    </row>
    <row r="839" spans="2:65" s="1" customFormat="1" ht="24.15" customHeight="1">
      <c r="B839" s="31"/>
      <c r="C839" s="128" t="s">
        <v>1303</v>
      </c>
      <c r="D839" s="128" t="s">
        <v>147</v>
      </c>
      <c r="E839" s="129" t="s">
        <v>1304</v>
      </c>
      <c r="F839" s="130" t="s">
        <v>1305</v>
      </c>
      <c r="G839" s="131" t="s">
        <v>1295</v>
      </c>
      <c r="H839" s="132">
        <v>3</v>
      </c>
      <c r="I839" s="133"/>
      <c r="J839" s="134">
        <f t="shared" si="10"/>
        <v>0</v>
      </c>
      <c r="K839" s="135"/>
      <c r="L839" s="31"/>
      <c r="M839" s="136" t="s">
        <v>1</v>
      </c>
      <c r="N839" s="137" t="s">
        <v>41</v>
      </c>
      <c r="P839" s="138">
        <f t="shared" si="11"/>
        <v>0</v>
      </c>
      <c r="Q839" s="138">
        <v>0</v>
      </c>
      <c r="R839" s="138">
        <f t="shared" si="12"/>
        <v>0</v>
      </c>
      <c r="S839" s="138">
        <v>1.107E-2</v>
      </c>
      <c r="T839" s="139">
        <f t="shared" si="13"/>
        <v>3.3210000000000003E-2</v>
      </c>
      <c r="AR839" s="140" t="s">
        <v>237</v>
      </c>
      <c r="AT839" s="140" t="s">
        <v>147</v>
      </c>
      <c r="AU839" s="140" t="s">
        <v>85</v>
      </c>
      <c r="AY839" s="16" t="s">
        <v>145</v>
      </c>
      <c r="BE839" s="141">
        <f t="shared" si="14"/>
        <v>0</v>
      </c>
      <c r="BF839" s="141">
        <f t="shared" si="15"/>
        <v>0</v>
      </c>
      <c r="BG839" s="141">
        <f t="shared" si="16"/>
        <v>0</v>
      </c>
      <c r="BH839" s="141">
        <f t="shared" si="17"/>
        <v>0</v>
      </c>
      <c r="BI839" s="141">
        <f t="shared" si="18"/>
        <v>0</v>
      </c>
      <c r="BJ839" s="16" t="s">
        <v>81</v>
      </c>
      <c r="BK839" s="141">
        <f t="shared" si="19"/>
        <v>0</v>
      </c>
      <c r="BL839" s="16" t="s">
        <v>237</v>
      </c>
      <c r="BM839" s="140" t="s">
        <v>1306</v>
      </c>
    </row>
    <row r="840" spans="2:65" s="1" customFormat="1" ht="16.5" customHeight="1">
      <c r="B840" s="31"/>
      <c r="C840" s="128" t="s">
        <v>1307</v>
      </c>
      <c r="D840" s="128" t="s">
        <v>147</v>
      </c>
      <c r="E840" s="129" t="s">
        <v>1308</v>
      </c>
      <c r="F840" s="130" t="s">
        <v>1309</v>
      </c>
      <c r="G840" s="131" t="s">
        <v>1295</v>
      </c>
      <c r="H840" s="132">
        <v>3</v>
      </c>
      <c r="I840" s="133"/>
      <c r="J840" s="134">
        <f t="shared" si="10"/>
        <v>0</v>
      </c>
      <c r="K840" s="135"/>
      <c r="L840" s="31"/>
      <c r="M840" s="136" t="s">
        <v>1</v>
      </c>
      <c r="N840" s="137" t="s">
        <v>41</v>
      </c>
      <c r="P840" s="138">
        <f t="shared" si="11"/>
        <v>0</v>
      </c>
      <c r="Q840" s="138">
        <v>0</v>
      </c>
      <c r="R840" s="138">
        <f t="shared" si="12"/>
        <v>0</v>
      </c>
      <c r="S840" s="138">
        <v>1.9460000000000002E-2</v>
      </c>
      <c r="T840" s="139">
        <f t="shared" si="13"/>
        <v>5.8380000000000001E-2</v>
      </c>
      <c r="AR840" s="140" t="s">
        <v>237</v>
      </c>
      <c r="AT840" s="140" t="s">
        <v>147</v>
      </c>
      <c r="AU840" s="140" t="s">
        <v>85</v>
      </c>
      <c r="AY840" s="16" t="s">
        <v>145</v>
      </c>
      <c r="BE840" s="141">
        <f t="shared" si="14"/>
        <v>0</v>
      </c>
      <c r="BF840" s="141">
        <f t="shared" si="15"/>
        <v>0</v>
      </c>
      <c r="BG840" s="141">
        <f t="shared" si="16"/>
        <v>0</v>
      </c>
      <c r="BH840" s="141">
        <f t="shared" si="17"/>
        <v>0</v>
      </c>
      <c r="BI840" s="141">
        <f t="shared" si="18"/>
        <v>0</v>
      </c>
      <c r="BJ840" s="16" t="s">
        <v>81</v>
      </c>
      <c r="BK840" s="141">
        <f t="shared" si="19"/>
        <v>0</v>
      </c>
      <c r="BL840" s="16" t="s">
        <v>237</v>
      </c>
      <c r="BM840" s="140" t="s">
        <v>1310</v>
      </c>
    </row>
    <row r="841" spans="2:65" s="1" customFormat="1" ht="16.5" customHeight="1">
      <c r="B841" s="31"/>
      <c r="C841" s="128" t="s">
        <v>1311</v>
      </c>
      <c r="D841" s="128" t="s">
        <v>147</v>
      </c>
      <c r="E841" s="129" t="s">
        <v>1312</v>
      </c>
      <c r="F841" s="130" t="s">
        <v>2908</v>
      </c>
      <c r="G841" s="131" t="s">
        <v>1295</v>
      </c>
      <c r="H841" s="132">
        <v>14</v>
      </c>
      <c r="I841" s="133"/>
      <c r="J841" s="134">
        <f t="shared" si="10"/>
        <v>0</v>
      </c>
      <c r="K841" s="135"/>
      <c r="L841" s="31"/>
      <c r="M841" s="136" t="s">
        <v>1</v>
      </c>
      <c r="N841" s="137" t="s">
        <v>41</v>
      </c>
      <c r="P841" s="138">
        <f t="shared" si="11"/>
        <v>0</v>
      </c>
      <c r="Q841" s="138">
        <v>7.0200000000000002E-3</v>
      </c>
      <c r="R841" s="138">
        <f t="shared" si="12"/>
        <v>9.8280000000000006E-2</v>
      </c>
      <c r="S841" s="138">
        <v>0</v>
      </c>
      <c r="T841" s="139">
        <f t="shared" si="13"/>
        <v>0</v>
      </c>
      <c r="AR841" s="140" t="s">
        <v>237</v>
      </c>
      <c r="AT841" s="140" t="s">
        <v>147</v>
      </c>
      <c r="AU841" s="140" t="s">
        <v>85</v>
      </c>
      <c r="AY841" s="16" t="s">
        <v>145</v>
      </c>
      <c r="BE841" s="141">
        <f t="shared" si="14"/>
        <v>0</v>
      </c>
      <c r="BF841" s="141">
        <f t="shared" si="15"/>
        <v>0</v>
      </c>
      <c r="BG841" s="141">
        <f t="shared" si="16"/>
        <v>0</v>
      </c>
      <c r="BH841" s="141">
        <f t="shared" si="17"/>
        <v>0</v>
      </c>
      <c r="BI841" s="141">
        <f t="shared" si="18"/>
        <v>0</v>
      </c>
      <c r="BJ841" s="16" t="s">
        <v>81</v>
      </c>
      <c r="BK841" s="141">
        <f t="shared" si="19"/>
        <v>0</v>
      </c>
      <c r="BL841" s="16" t="s">
        <v>237</v>
      </c>
      <c r="BM841" s="140" t="s">
        <v>1313</v>
      </c>
    </row>
    <row r="842" spans="2:65" s="1" customFormat="1" ht="16.5" customHeight="1">
      <c r="B842" s="31"/>
      <c r="C842" s="128" t="s">
        <v>1314</v>
      </c>
      <c r="D842" s="128" t="s">
        <v>147</v>
      </c>
      <c r="E842" s="129" t="s">
        <v>1315</v>
      </c>
      <c r="F842" s="130" t="s">
        <v>2909</v>
      </c>
      <c r="G842" s="131" t="s">
        <v>1295</v>
      </c>
      <c r="H842" s="132">
        <v>1</v>
      </c>
      <c r="I842" s="133"/>
      <c r="J842" s="134">
        <f t="shared" si="10"/>
        <v>0</v>
      </c>
      <c r="K842" s="135"/>
      <c r="L842" s="31"/>
      <c r="M842" s="136" t="s">
        <v>1</v>
      </c>
      <c r="N842" s="137" t="s">
        <v>41</v>
      </c>
      <c r="P842" s="138">
        <f t="shared" si="11"/>
        <v>0</v>
      </c>
      <c r="Q842" s="138">
        <v>7.0200000000000002E-3</v>
      </c>
      <c r="R842" s="138">
        <f t="shared" si="12"/>
        <v>7.0200000000000002E-3</v>
      </c>
      <c r="S842" s="138">
        <v>0</v>
      </c>
      <c r="T842" s="139">
        <f t="shared" si="13"/>
        <v>0</v>
      </c>
      <c r="AR842" s="140" t="s">
        <v>237</v>
      </c>
      <c r="AT842" s="140" t="s">
        <v>147</v>
      </c>
      <c r="AU842" s="140" t="s">
        <v>85</v>
      </c>
      <c r="AY842" s="16" t="s">
        <v>145</v>
      </c>
      <c r="BE842" s="141">
        <f t="shared" si="14"/>
        <v>0</v>
      </c>
      <c r="BF842" s="141">
        <f t="shared" si="15"/>
        <v>0</v>
      </c>
      <c r="BG842" s="141">
        <f t="shared" si="16"/>
        <v>0</v>
      </c>
      <c r="BH842" s="141">
        <f t="shared" si="17"/>
        <v>0</v>
      </c>
      <c r="BI842" s="141">
        <f t="shared" si="18"/>
        <v>0</v>
      </c>
      <c r="BJ842" s="16" t="s">
        <v>81</v>
      </c>
      <c r="BK842" s="141">
        <f t="shared" si="19"/>
        <v>0</v>
      </c>
      <c r="BL842" s="16" t="s">
        <v>237</v>
      </c>
      <c r="BM842" s="140" t="s">
        <v>1316</v>
      </c>
    </row>
    <row r="843" spans="2:65" s="1" customFormat="1" ht="24.15" customHeight="1">
      <c r="B843" s="31"/>
      <c r="C843" s="128" t="s">
        <v>1317</v>
      </c>
      <c r="D843" s="128" t="s">
        <v>147</v>
      </c>
      <c r="E843" s="129" t="s">
        <v>1318</v>
      </c>
      <c r="F843" s="130" t="s">
        <v>1319</v>
      </c>
      <c r="G843" s="131" t="s">
        <v>1129</v>
      </c>
      <c r="H843" s="174"/>
      <c r="I843" s="133"/>
      <c r="J843" s="134">
        <f t="shared" si="10"/>
        <v>0</v>
      </c>
      <c r="K843" s="135"/>
      <c r="L843" s="31"/>
      <c r="M843" s="136" t="s">
        <v>1</v>
      </c>
      <c r="N843" s="137" t="s">
        <v>41</v>
      </c>
      <c r="P843" s="138">
        <f t="shared" si="11"/>
        <v>0</v>
      </c>
      <c r="Q843" s="138">
        <v>0</v>
      </c>
      <c r="R843" s="138">
        <f t="shared" si="12"/>
        <v>0</v>
      </c>
      <c r="S843" s="138">
        <v>0</v>
      </c>
      <c r="T843" s="139">
        <f t="shared" si="13"/>
        <v>0</v>
      </c>
      <c r="AR843" s="140" t="s">
        <v>237</v>
      </c>
      <c r="AT843" s="140" t="s">
        <v>147</v>
      </c>
      <c r="AU843" s="140" t="s">
        <v>85</v>
      </c>
      <c r="AY843" s="16" t="s">
        <v>145</v>
      </c>
      <c r="BE843" s="141">
        <f t="shared" si="14"/>
        <v>0</v>
      </c>
      <c r="BF843" s="141">
        <f t="shared" si="15"/>
        <v>0</v>
      </c>
      <c r="BG843" s="141">
        <f t="shared" si="16"/>
        <v>0</v>
      </c>
      <c r="BH843" s="141">
        <f t="shared" si="17"/>
        <v>0</v>
      </c>
      <c r="BI843" s="141">
        <f t="shared" si="18"/>
        <v>0</v>
      </c>
      <c r="BJ843" s="16" t="s">
        <v>81</v>
      </c>
      <c r="BK843" s="141">
        <f t="shared" si="19"/>
        <v>0</v>
      </c>
      <c r="BL843" s="16" t="s">
        <v>237</v>
      </c>
      <c r="BM843" s="140" t="s">
        <v>1320</v>
      </c>
    </row>
    <row r="844" spans="2:65" s="11" customFormat="1" ht="22.8" customHeight="1">
      <c r="B844" s="116"/>
      <c r="D844" s="117" t="s">
        <v>75</v>
      </c>
      <c r="E844" s="126" t="s">
        <v>1321</v>
      </c>
      <c r="F844" s="126" t="s">
        <v>1322</v>
      </c>
      <c r="I844" s="119"/>
      <c r="J844" s="127">
        <f>BK844</f>
        <v>0</v>
      </c>
      <c r="L844" s="116"/>
      <c r="M844" s="121"/>
      <c r="P844" s="122">
        <f>P845</f>
        <v>0</v>
      </c>
      <c r="R844" s="122">
        <f>R845</f>
        <v>2.0330000000000001E-2</v>
      </c>
      <c r="T844" s="123">
        <f>T845</f>
        <v>0</v>
      </c>
      <c r="AR844" s="117" t="s">
        <v>85</v>
      </c>
      <c r="AT844" s="124" t="s">
        <v>75</v>
      </c>
      <c r="AU844" s="124" t="s">
        <v>81</v>
      </c>
      <c r="AY844" s="117" t="s">
        <v>145</v>
      </c>
      <c r="BK844" s="125">
        <f>BK845</f>
        <v>0</v>
      </c>
    </row>
    <row r="845" spans="2:65" s="1" customFormat="1" ht="16.5" customHeight="1">
      <c r="B845" s="31"/>
      <c r="C845" s="128" t="s">
        <v>1323</v>
      </c>
      <c r="D845" s="128" t="s">
        <v>147</v>
      </c>
      <c r="E845" s="129" t="s">
        <v>1324</v>
      </c>
      <c r="F845" s="130" t="s">
        <v>1325</v>
      </c>
      <c r="G845" s="131" t="s">
        <v>1295</v>
      </c>
      <c r="H845" s="132">
        <v>1</v>
      </c>
      <c r="I845" s="133">
        <f>Vytápění!J7</f>
        <v>0</v>
      </c>
      <c r="J845" s="134">
        <f>ROUND(I845*H845,2)</f>
        <v>0</v>
      </c>
      <c r="K845" s="135"/>
      <c r="L845" s="31"/>
      <c r="M845" s="136" t="s">
        <v>1</v>
      </c>
      <c r="N845" s="137" t="s">
        <v>41</v>
      </c>
      <c r="P845" s="138">
        <f>O845*H845</f>
        <v>0</v>
      </c>
      <c r="Q845" s="138">
        <v>2.0330000000000001E-2</v>
      </c>
      <c r="R845" s="138">
        <f>Q845*H845</f>
        <v>2.0330000000000001E-2</v>
      </c>
      <c r="S845" s="138">
        <v>0</v>
      </c>
      <c r="T845" s="139">
        <f>S845*H845</f>
        <v>0</v>
      </c>
      <c r="AR845" s="140" t="s">
        <v>237</v>
      </c>
      <c r="AT845" s="140" t="s">
        <v>147</v>
      </c>
      <c r="AU845" s="140" t="s">
        <v>85</v>
      </c>
      <c r="AY845" s="16" t="s">
        <v>145</v>
      </c>
      <c r="BE845" s="141">
        <f>IF(N845="základní",J845,0)</f>
        <v>0</v>
      </c>
      <c r="BF845" s="141">
        <f>IF(N845="snížená",J845,0)</f>
        <v>0</v>
      </c>
      <c r="BG845" s="141">
        <f>IF(N845="zákl. přenesená",J845,0)</f>
        <v>0</v>
      </c>
      <c r="BH845" s="141">
        <f>IF(N845="sníž. přenesená",J845,0)</f>
        <v>0</v>
      </c>
      <c r="BI845" s="141">
        <f>IF(N845="nulová",J845,0)</f>
        <v>0</v>
      </c>
      <c r="BJ845" s="16" t="s">
        <v>81</v>
      </c>
      <c r="BK845" s="141">
        <f>ROUND(I845*H845,2)</f>
        <v>0</v>
      </c>
      <c r="BL845" s="16" t="s">
        <v>237</v>
      </c>
      <c r="BM845" s="140" t="s">
        <v>1326</v>
      </c>
    </row>
    <row r="846" spans="2:65" s="11" customFormat="1" ht="22.8" customHeight="1">
      <c r="B846" s="116"/>
      <c r="D846" s="117" t="s">
        <v>75</v>
      </c>
      <c r="E846" s="126" t="s">
        <v>1327</v>
      </c>
      <c r="F846" s="126" t="s">
        <v>1328</v>
      </c>
      <c r="I846" s="119"/>
      <c r="J846" s="127">
        <f>BK846</f>
        <v>0</v>
      </c>
      <c r="L846" s="116"/>
      <c r="M846" s="121"/>
      <c r="P846" s="122">
        <f>SUM(P847:P891)</f>
        <v>0</v>
      </c>
      <c r="R846" s="122">
        <f>SUM(R847:R891)</f>
        <v>10.055963299999998</v>
      </c>
      <c r="T846" s="123">
        <f>SUM(T847:T891)</f>
        <v>0.8914200000000001</v>
      </c>
      <c r="AR846" s="117" t="s">
        <v>85</v>
      </c>
      <c r="AT846" s="124" t="s">
        <v>75</v>
      </c>
      <c r="AU846" s="124" t="s">
        <v>81</v>
      </c>
      <c r="AY846" s="117" t="s">
        <v>145</v>
      </c>
      <c r="BK846" s="125">
        <f>SUM(BK847:BK891)</f>
        <v>0</v>
      </c>
    </row>
    <row r="847" spans="2:65" s="1" customFormat="1" ht="24.15" customHeight="1">
      <c r="B847" s="31"/>
      <c r="C847" s="128" t="s">
        <v>1329</v>
      </c>
      <c r="D847" s="128" t="s">
        <v>147</v>
      </c>
      <c r="E847" s="129" t="s">
        <v>1330</v>
      </c>
      <c r="F847" s="130" t="s">
        <v>1331</v>
      </c>
      <c r="G847" s="131" t="s">
        <v>155</v>
      </c>
      <c r="H847" s="132">
        <v>164.6</v>
      </c>
      <c r="I847" s="133"/>
      <c r="J847" s="134">
        <f>ROUND(I847*H847,2)</f>
        <v>0</v>
      </c>
      <c r="K847" s="135"/>
      <c r="L847" s="31"/>
      <c r="M847" s="136" t="s">
        <v>1</v>
      </c>
      <c r="N847" s="137" t="s">
        <v>41</v>
      </c>
      <c r="P847" s="138">
        <f>O847*H847</f>
        <v>0</v>
      </c>
      <c r="Q847" s="138">
        <v>1.223E-2</v>
      </c>
      <c r="R847" s="138">
        <f>Q847*H847</f>
        <v>2.013058</v>
      </c>
      <c r="S847" s="138">
        <v>0</v>
      </c>
      <c r="T847" s="139">
        <f>S847*H847</f>
        <v>0</v>
      </c>
      <c r="AR847" s="140" t="s">
        <v>237</v>
      </c>
      <c r="AT847" s="140" t="s">
        <v>147</v>
      </c>
      <c r="AU847" s="140" t="s">
        <v>85</v>
      </c>
      <c r="AY847" s="16" t="s">
        <v>145</v>
      </c>
      <c r="BE847" s="141">
        <f>IF(N847="základní",J847,0)</f>
        <v>0</v>
      </c>
      <c r="BF847" s="141">
        <f>IF(N847="snížená",J847,0)</f>
        <v>0</v>
      </c>
      <c r="BG847" s="141">
        <f>IF(N847="zákl. přenesená",J847,0)</f>
        <v>0</v>
      </c>
      <c r="BH847" s="141">
        <f>IF(N847="sníž. přenesená",J847,0)</f>
        <v>0</v>
      </c>
      <c r="BI847" s="141">
        <f>IF(N847="nulová",J847,0)</f>
        <v>0</v>
      </c>
      <c r="BJ847" s="16" t="s">
        <v>81</v>
      </c>
      <c r="BK847" s="141">
        <f>ROUND(I847*H847,2)</f>
        <v>0</v>
      </c>
      <c r="BL847" s="16" t="s">
        <v>237</v>
      </c>
      <c r="BM847" s="140" t="s">
        <v>1332</v>
      </c>
    </row>
    <row r="848" spans="2:65" s="12" customFormat="1">
      <c r="B848" s="142"/>
      <c r="D848" s="143" t="s">
        <v>157</v>
      </c>
      <c r="E848" s="144" t="s">
        <v>1</v>
      </c>
      <c r="F848" s="145" t="s">
        <v>1333</v>
      </c>
      <c r="H848" s="146">
        <v>53.5</v>
      </c>
      <c r="I848" s="147"/>
      <c r="L848" s="142"/>
      <c r="M848" s="148"/>
      <c r="T848" s="149"/>
      <c r="AT848" s="144" t="s">
        <v>157</v>
      </c>
      <c r="AU848" s="144" t="s">
        <v>85</v>
      </c>
      <c r="AV848" s="12" t="s">
        <v>85</v>
      </c>
      <c r="AW848" s="12" t="s">
        <v>32</v>
      </c>
      <c r="AX848" s="12" t="s">
        <v>76</v>
      </c>
      <c r="AY848" s="144" t="s">
        <v>145</v>
      </c>
    </row>
    <row r="849" spans="2:65" s="12" customFormat="1">
      <c r="B849" s="142"/>
      <c r="D849" s="143" t="s">
        <v>157</v>
      </c>
      <c r="E849" s="144" t="s">
        <v>1</v>
      </c>
      <c r="F849" s="145" t="s">
        <v>1334</v>
      </c>
      <c r="H849" s="146">
        <v>111.1</v>
      </c>
      <c r="I849" s="147"/>
      <c r="L849" s="142"/>
      <c r="M849" s="148"/>
      <c r="T849" s="149"/>
      <c r="AT849" s="144" t="s">
        <v>157</v>
      </c>
      <c r="AU849" s="144" t="s">
        <v>85</v>
      </c>
      <c r="AV849" s="12" t="s">
        <v>85</v>
      </c>
      <c r="AW849" s="12" t="s">
        <v>32</v>
      </c>
      <c r="AX849" s="12" t="s">
        <v>76</v>
      </c>
      <c r="AY849" s="144" t="s">
        <v>145</v>
      </c>
    </row>
    <row r="850" spans="2:65" s="13" customFormat="1">
      <c r="B850" s="150"/>
      <c r="D850" s="143" t="s">
        <v>157</v>
      </c>
      <c r="E850" s="151" t="s">
        <v>1</v>
      </c>
      <c r="F850" s="152" t="s">
        <v>160</v>
      </c>
      <c r="H850" s="153">
        <v>164.6</v>
      </c>
      <c r="I850" s="154"/>
      <c r="L850" s="150"/>
      <c r="M850" s="155"/>
      <c r="T850" s="156"/>
      <c r="AT850" s="151" t="s">
        <v>157</v>
      </c>
      <c r="AU850" s="151" t="s">
        <v>85</v>
      </c>
      <c r="AV850" s="13" t="s">
        <v>151</v>
      </c>
      <c r="AW850" s="13" t="s">
        <v>32</v>
      </c>
      <c r="AX850" s="13" t="s">
        <v>81</v>
      </c>
      <c r="AY850" s="151" t="s">
        <v>145</v>
      </c>
    </row>
    <row r="851" spans="2:65" s="1" customFormat="1" ht="24.15" customHeight="1">
      <c r="B851" s="31"/>
      <c r="C851" s="128" t="s">
        <v>1335</v>
      </c>
      <c r="D851" s="128" t="s">
        <v>147</v>
      </c>
      <c r="E851" s="129" t="s">
        <v>1336</v>
      </c>
      <c r="F851" s="130" t="s">
        <v>1337</v>
      </c>
      <c r="G851" s="131" t="s">
        <v>155</v>
      </c>
      <c r="H851" s="132">
        <v>36.200000000000003</v>
      </c>
      <c r="I851" s="133"/>
      <c r="J851" s="134">
        <f>ROUND(I851*H851,2)</f>
        <v>0</v>
      </c>
      <c r="K851" s="135"/>
      <c r="L851" s="31"/>
      <c r="M851" s="136" t="s">
        <v>1</v>
      </c>
      <c r="N851" s="137" t="s">
        <v>41</v>
      </c>
      <c r="P851" s="138">
        <f>O851*H851</f>
        <v>0</v>
      </c>
      <c r="Q851" s="138">
        <v>1.3849999999999999E-2</v>
      </c>
      <c r="R851" s="138">
        <f>Q851*H851</f>
        <v>0.50136999999999998</v>
      </c>
      <c r="S851" s="138">
        <v>0</v>
      </c>
      <c r="T851" s="139">
        <f>S851*H851</f>
        <v>0</v>
      </c>
      <c r="AR851" s="140" t="s">
        <v>237</v>
      </c>
      <c r="AT851" s="140" t="s">
        <v>147</v>
      </c>
      <c r="AU851" s="140" t="s">
        <v>85</v>
      </c>
      <c r="AY851" s="16" t="s">
        <v>145</v>
      </c>
      <c r="BE851" s="141">
        <f>IF(N851="základní",J851,0)</f>
        <v>0</v>
      </c>
      <c r="BF851" s="141">
        <f>IF(N851="snížená",J851,0)</f>
        <v>0</v>
      </c>
      <c r="BG851" s="141">
        <f>IF(N851="zákl. přenesená",J851,0)</f>
        <v>0</v>
      </c>
      <c r="BH851" s="141">
        <f>IF(N851="sníž. přenesená",J851,0)</f>
        <v>0</v>
      </c>
      <c r="BI851" s="141">
        <f>IF(N851="nulová",J851,0)</f>
        <v>0</v>
      </c>
      <c r="BJ851" s="16" t="s">
        <v>81</v>
      </c>
      <c r="BK851" s="141">
        <f>ROUND(I851*H851,2)</f>
        <v>0</v>
      </c>
      <c r="BL851" s="16" t="s">
        <v>237</v>
      </c>
      <c r="BM851" s="140" t="s">
        <v>1338</v>
      </c>
    </row>
    <row r="852" spans="2:65" s="12" customFormat="1">
      <c r="B852" s="142"/>
      <c r="D852" s="143" t="s">
        <v>157</v>
      </c>
      <c r="E852" s="144" t="s">
        <v>1</v>
      </c>
      <c r="F852" s="145" t="s">
        <v>1339</v>
      </c>
      <c r="H852" s="146">
        <v>36.200000000000003</v>
      </c>
      <c r="I852" s="147"/>
      <c r="L852" s="142"/>
      <c r="M852" s="148"/>
      <c r="T852" s="149"/>
      <c r="AT852" s="144" t="s">
        <v>157</v>
      </c>
      <c r="AU852" s="144" t="s">
        <v>85</v>
      </c>
      <c r="AV852" s="12" t="s">
        <v>85</v>
      </c>
      <c r="AW852" s="12" t="s">
        <v>32</v>
      </c>
      <c r="AX852" s="12" t="s">
        <v>81</v>
      </c>
      <c r="AY852" s="144" t="s">
        <v>145</v>
      </c>
    </row>
    <row r="853" spans="2:65" s="1" customFormat="1" ht="24.15" customHeight="1">
      <c r="B853" s="31"/>
      <c r="C853" s="128" t="s">
        <v>1340</v>
      </c>
      <c r="D853" s="128" t="s">
        <v>147</v>
      </c>
      <c r="E853" s="129" t="s">
        <v>1341</v>
      </c>
      <c r="F853" s="130" t="s">
        <v>1342</v>
      </c>
      <c r="G853" s="131" t="s">
        <v>155</v>
      </c>
      <c r="H853" s="132">
        <v>66</v>
      </c>
      <c r="I853" s="133"/>
      <c r="J853" s="134">
        <f>ROUND(I853*H853,2)</f>
        <v>0</v>
      </c>
      <c r="K853" s="135"/>
      <c r="L853" s="31"/>
      <c r="M853" s="136" t="s">
        <v>1</v>
      </c>
      <c r="N853" s="137" t="s">
        <v>41</v>
      </c>
      <c r="P853" s="138">
        <f>O853*H853</f>
        <v>0</v>
      </c>
      <c r="Q853" s="138">
        <v>1.259E-2</v>
      </c>
      <c r="R853" s="138">
        <f>Q853*H853</f>
        <v>0.83094000000000001</v>
      </c>
      <c r="S853" s="138">
        <v>0</v>
      </c>
      <c r="T853" s="139">
        <f>S853*H853</f>
        <v>0</v>
      </c>
      <c r="AR853" s="140" t="s">
        <v>237</v>
      </c>
      <c r="AT853" s="140" t="s">
        <v>147</v>
      </c>
      <c r="AU853" s="140" t="s">
        <v>85</v>
      </c>
      <c r="AY853" s="16" t="s">
        <v>145</v>
      </c>
      <c r="BE853" s="141">
        <f>IF(N853="základní",J853,0)</f>
        <v>0</v>
      </c>
      <c r="BF853" s="141">
        <f>IF(N853="snížená",J853,0)</f>
        <v>0</v>
      </c>
      <c r="BG853" s="141">
        <f>IF(N853="zákl. přenesená",J853,0)</f>
        <v>0</v>
      </c>
      <c r="BH853" s="141">
        <f>IF(N853="sníž. přenesená",J853,0)</f>
        <v>0</v>
      </c>
      <c r="BI853" s="141">
        <f>IF(N853="nulová",J853,0)</f>
        <v>0</v>
      </c>
      <c r="BJ853" s="16" t="s">
        <v>81</v>
      </c>
      <c r="BK853" s="141">
        <f>ROUND(I853*H853,2)</f>
        <v>0</v>
      </c>
      <c r="BL853" s="16" t="s">
        <v>237</v>
      </c>
      <c r="BM853" s="140" t="s">
        <v>1343</v>
      </c>
    </row>
    <row r="854" spans="2:65" s="12" customFormat="1">
      <c r="B854" s="142"/>
      <c r="D854" s="143" t="s">
        <v>157</v>
      </c>
      <c r="E854" s="144" t="s">
        <v>1</v>
      </c>
      <c r="F854" s="145" t="s">
        <v>1344</v>
      </c>
      <c r="H854" s="146">
        <v>65</v>
      </c>
      <c r="I854" s="147"/>
      <c r="L854" s="142"/>
      <c r="M854" s="148"/>
      <c r="T854" s="149"/>
      <c r="AT854" s="144" t="s">
        <v>157</v>
      </c>
      <c r="AU854" s="144" t="s">
        <v>85</v>
      </c>
      <c r="AV854" s="12" t="s">
        <v>85</v>
      </c>
      <c r="AW854" s="12" t="s">
        <v>32</v>
      </c>
      <c r="AX854" s="12" t="s">
        <v>76</v>
      </c>
      <c r="AY854" s="144" t="s">
        <v>145</v>
      </c>
    </row>
    <row r="855" spans="2:65" s="12" customFormat="1">
      <c r="B855" s="142"/>
      <c r="D855" s="143" t="s">
        <v>157</v>
      </c>
      <c r="E855" s="144" t="s">
        <v>1</v>
      </c>
      <c r="F855" s="145" t="s">
        <v>1345</v>
      </c>
      <c r="H855" s="146">
        <v>1</v>
      </c>
      <c r="I855" s="147"/>
      <c r="L855" s="142"/>
      <c r="M855" s="148"/>
      <c r="T855" s="149"/>
      <c r="AT855" s="144" t="s">
        <v>157</v>
      </c>
      <c r="AU855" s="144" t="s">
        <v>85</v>
      </c>
      <c r="AV855" s="12" t="s">
        <v>85</v>
      </c>
      <c r="AW855" s="12" t="s">
        <v>32</v>
      </c>
      <c r="AX855" s="12" t="s">
        <v>76</v>
      </c>
      <c r="AY855" s="144" t="s">
        <v>145</v>
      </c>
    </row>
    <row r="856" spans="2:65" s="13" customFormat="1">
      <c r="B856" s="150"/>
      <c r="D856" s="143" t="s">
        <v>157</v>
      </c>
      <c r="E856" s="151" t="s">
        <v>1</v>
      </c>
      <c r="F856" s="152" t="s">
        <v>160</v>
      </c>
      <c r="H856" s="153">
        <v>66</v>
      </c>
      <c r="I856" s="154"/>
      <c r="L856" s="150"/>
      <c r="M856" s="155"/>
      <c r="T856" s="156"/>
      <c r="AT856" s="151" t="s">
        <v>157</v>
      </c>
      <c r="AU856" s="151" t="s">
        <v>85</v>
      </c>
      <c r="AV856" s="13" t="s">
        <v>151</v>
      </c>
      <c r="AW856" s="13" t="s">
        <v>32</v>
      </c>
      <c r="AX856" s="13" t="s">
        <v>81</v>
      </c>
      <c r="AY856" s="151" t="s">
        <v>145</v>
      </c>
    </row>
    <row r="857" spans="2:65" s="1" customFormat="1" ht="33" customHeight="1">
      <c r="B857" s="31"/>
      <c r="C857" s="128" t="s">
        <v>1346</v>
      </c>
      <c r="D857" s="128" t="s">
        <v>147</v>
      </c>
      <c r="E857" s="129" t="s">
        <v>1347</v>
      </c>
      <c r="F857" s="130" t="s">
        <v>1348</v>
      </c>
      <c r="G857" s="131" t="s">
        <v>155</v>
      </c>
      <c r="H857" s="132">
        <v>341</v>
      </c>
      <c r="I857" s="133"/>
      <c r="J857" s="134">
        <f>ROUND(I857*H857,2)</f>
        <v>0</v>
      </c>
      <c r="K857" s="135"/>
      <c r="L857" s="31"/>
      <c r="M857" s="136" t="s">
        <v>1</v>
      </c>
      <c r="N857" s="137" t="s">
        <v>41</v>
      </c>
      <c r="P857" s="138">
        <f>O857*H857</f>
        <v>0</v>
      </c>
      <c r="Q857" s="138">
        <v>1.661E-2</v>
      </c>
      <c r="R857" s="138">
        <f>Q857*H857</f>
        <v>5.6640100000000002</v>
      </c>
      <c r="S857" s="138">
        <v>0</v>
      </c>
      <c r="T857" s="139">
        <f>S857*H857</f>
        <v>0</v>
      </c>
      <c r="AR857" s="140" t="s">
        <v>237</v>
      </c>
      <c r="AT857" s="140" t="s">
        <v>147</v>
      </c>
      <c r="AU857" s="140" t="s">
        <v>85</v>
      </c>
      <c r="AY857" s="16" t="s">
        <v>145</v>
      </c>
      <c r="BE857" s="141">
        <f>IF(N857="základní",J857,0)</f>
        <v>0</v>
      </c>
      <c r="BF857" s="141">
        <f>IF(N857="snížená",J857,0)</f>
        <v>0</v>
      </c>
      <c r="BG857" s="141">
        <f>IF(N857="zákl. přenesená",J857,0)</f>
        <v>0</v>
      </c>
      <c r="BH857" s="141">
        <f>IF(N857="sníž. přenesená",J857,0)</f>
        <v>0</v>
      </c>
      <c r="BI857" s="141">
        <f>IF(N857="nulová",J857,0)</f>
        <v>0</v>
      </c>
      <c r="BJ857" s="16" t="s">
        <v>81</v>
      </c>
      <c r="BK857" s="141">
        <f>ROUND(I857*H857,2)</f>
        <v>0</v>
      </c>
      <c r="BL857" s="16" t="s">
        <v>237</v>
      </c>
      <c r="BM857" s="140" t="s">
        <v>1349</v>
      </c>
    </row>
    <row r="858" spans="2:65" s="12" customFormat="1">
      <c r="B858" s="142"/>
      <c r="D858" s="143" t="s">
        <v>157</v>
      </c>
      <c r="E858" s="144" t="s">
        <v>1</v>
      </c>
      <c r="F858" s="145" t="s">
        <v>1350</v>
      </c>
      <c r="H858" s="146">
        <v>136.30000000000001</v>
      </c>
      <c r="I858" s="147"/>
      <c r="L858" s="142"/>
      <c r="M858" s="148"/>
      <c r="T858" s="149"/>
      <c r="AT858" s="144" t="s">
        <v>157</v>
      </c>
      <c r="AU858" s="144" t="s">
        <v>85</v>
      </c>
      <c r="AV858" s="12" t="s">
        <v>85</v>
      </c>
      <c r="AW858" s="12" t="s">
        <v>32</v>
      </c>
      <c r="AX858" s="12" t="s">
        <v>76</v>
      </c>
      <c r="AY858" s="144" t="s">
        <v>145</v>
      </c>
    </row>
    <row r="859" spans="2:65" s="12" customFormat="1">
      <c r="B859" s="142"/>
      <c r="D859" s="143" t="s">
        <v>157</v>
      </c>
      <c r="E859" s="144" t="s">
        <v>1</v>
      </c>
      <c r="F859" s="145" t="s">
        <v>1351</v>
      </c>
      <c r="H859" s="146">
        <v>204.7</v>
      </c>
      <c r="I859" s="147"/>
      <c r="L859" s="142"/>
      <c r="M859" s="148"/>
      <c r="T859" s="149"/>
      <c r="AT859" s="144" t="s">
        <v>157</v>
      </c>
      <c r="AU859" s="144" t="s">
        <v>85</v>
      </c>
      <c r="AV859" s="12" t="s">
        <v>85</v>
      </c>
      <c r="AW859" s="12" t="s">
        <v>32</v>
      </c>
      <c r="AX859" s="12" t="s">
        <v>76</v>
      </c>
      <c r="AY859" s="144" t="s">
        <v>145</v>
      </c>
    </row>
    <row r="860" spans="2:65" s="13" customFormat="1">
      <c r="B860" s="150"/>
      <c r="D860" s="143" t="s">
        <v>157</v>
      </c>
      <c r="E860" s="151" t="s">
        <v>1</v>
      </c>
      <c r="F860" s="152" t="s">
        <v>160</v>
      </c>
      <c r="H860" s="153">
        <v>341</v>
      </c>
      <c r="I860" s="154"/>
      <c r="L860" s="150"/>
      <c r="M860" s="155"/>
      <c r="T860" s="156"/>
      <c r="AT860" s="151" t="s">
        <v>157</v>
      </c>
      <c r="AU860" s="151" t="s">
        <v>85</v>
      </c>
      <c r="AV860" s="13" t="s">
        <v>151</v>
      </c>
      <c r="AW860" s="13" t="s">
        <v>32</v>
      </c>
      <c r="AX860" s="13" t="s">
        <v>81</v>
      </c>
      <c r="AY860" s="151" t="s">
        <v>145</v>
      </c>
    </row>
    <row r="861" spans="2:65" s="1" customFormat="1" ht="16.5" customHeight="1">
      <c r="B861" s="31"/>
      <c r="C861" s="128" t="s">
        <v>1352</v>
      </c>
      <c r="D861" s="128" t="s">
        <v>147</v>
      </c>
      <c r="E861" s="129" t="s">
        <v>1353</v>
      </c>
      <c r="F861" s="130" t="s">
        <v>1354</v>
      </c>
      <c r="G861" s="131" t="s">
        <v>155</v>
      </c>
      <c r="H861" s="132">
        <v>607.79999999999995</v>
      </c>
      <c r="I861" s="133"/>
      <c r="J861" s="134">
        <f>ROUND(I861*H861,2)</f>
        <v>0</v>
      </c>
      <c r="K861" s="135"/>
      <c r="L861" s="31"/>
      <c r="M861" s="136" t="s">
        <v>1</v>
      </c>
      <c r="N861" s="137" t="s">
        <v>41</v>
      </c>
      <c r="P861" s="138">
        <f>O861*H861</f>
        <v>0</v>
      </c>
      <c r="Q861" s="138">
        <v>1E-4</v>
      </c>
      <c r="R861" s="138">
        <f>Q861*H861</f>
        <v>6.0780000000000001E-2</v>
      </c>
      <c r="S861" s="138">
        <v>0</v>
      </c>
      <c r="T861" s="139">
        <f>S861*H861</f>
        <v>0</v>
      </c>
      <c r="AR861" s="140" t="s">
        <v>237</v>
      </c>
      <c r="AT861" s="140" t="s">
        <v>147</v>
      </c>
      <c r="AU861" s="140" t="s">
        <v>85</v>
      </c>
      <c r="AY861" s="16" t="s">
        <v>145</v>
      </c>
      <c r="BE861" s="141">
        <f>IF(N861="základní",J861,0)</f>
        <v>0</v>
      </c>
      <c r="BF861" s="141">
        <f>IF(N861="snížená",J861,0)</f>
        <v>0</v>
      </c>
      <c r="BG861" s="141">
        <f>IF(N861="zákl. přenesená",J861,0)</f>
        <v>0</v>
      </c>
      <c r="BH861" s="141">
        <f>IF(N861="sníž. přenesená",J861,0)</f>
        <v>0</v>
      </c>
      <c r="BI861" s="141">
        <f>IF(N861="nulová",J861,0)</f>
        <v>0</v>
      </c>
      <c r="BJ861" s="16" t="s">
        <v>81</v>
      </c>
      <c r="BK861" s="141">
        <f>ROUND(I861*H861,2)</f>
        <v>0</v>
      </c>
      <c r="BL861" s="16" t="s">
        <v>237</v>
      </c>
      <c r="BM861" s="140" t="s">
        <v>1355</v>
      </c>
    </row>
    <row r="862" spans="2:65" s="12" customFormat="1">
      <c r="B862" s="142"/>
      <c r="D862" s="143" t="s">
        <v>157</v>
      </c>
      <c r="E862" s="144" t="s">
        <v>1</v>
      </c>
      <c r="F862" s="145" t="s">
        <v>1356</v>
      </c>
      <c r="H862" s="146">
        <v>607.79999999999995</v>
      </c>
      <c r="I862" s="147"/>
      <c r="L862" s="142"/>
      <c r="M862" s="148"/>
      <c r="T862" s="149"/>
      <c r="AT862" s="144" t="s">
        <v>157</v>
      </c>
      <c r="AU862" s="144" t="s">
        <v>85</v>
      </c>
      <c r="AV862" s="12" t="s">
        <v>85</v>
      </c>
      <c r="AW862" s="12" t="s">
        <v>32</v>
      </c>
      <c r="AX862" s="12" t="s">
        <v>81</v>
      </c>
      <c r="AY862" s="144" t="s">
        <v>145</v>
      </c>
    </row>
    <row r="863" spans="2:65" s="1" customFormat="1" ht="24.15" customHeight="1">
      <c r="B863" s="31"/>
      <c r="C863" s="128" t="s">
        <v>1357</v>
      </c>
      <c r="D863" s="128" t="s">
        <v>147</v>
      </c>
      <c r="E863" s="129" t="s">
        <v>1358</v>
      </c>
      <c r="F863" s="130" t="s">
        <v>1359</v>
      </c>
      <c r="G863" s="131" t="s">
        <v>224</v>
      </c>
      <c r="H863" s="132">
        <v>16.239999999999998</v>
      </c>
      <c r="I863" s="133"/>
      <c r="J863" s="134">
        <f>ROUND(I863*H863,2)</f>
        <v>0</v>
      </c>
      <c r="K863" s="135"/>
      <c r="L863" s="31"/>
      <c r="M863" s="136" t="s">
        <v>1</v>
      </c>
      <c r="N863" s="137" t="s">
        <v>41</v>
      </c>
      <c r="P863" s="138">
        <f>O863*H863</f>
        <v>0</v>
      </c>
      <c r="Q863" s="138">
        <v>1.9310000000000001E-2</v>
      </c>
      <c r="R863" s="138">
        <f>Q863*H863</f>
        <v>0.3135944</v>
      </c>
      <c r="S863" s="138">
        <v>0</v>
      </c>
      <c r="T863" s="139">
        <f>S863*H863</f>
        <v>0</v>
      </c>
      <c r="AR863" s="140" t="s">
        <v>237</v>
      </c>
      <c r="AT863" s="140" t="s">
        <v>147</v>
      </c>
      <c r="AU863" s="140" t="s">
        <v>85</v>
      </c>
      <c r="AY863" s="16" t="s">
        <v>145</v>
      </c>
      <c r="BE863" s="141">
        <f>IF(N863="základní",J863,0)</f>
        <v>0</v>
      </c>
      <c r="BF863" s="141">
        <f>IF(N863="snížená",J863,0)</f>
        <v>0</v>
      </c>
      <c r="BG863" s="141">
        <f>IF(N863="zákl. přenesená",J863,0)</f>
        <v>0</v>
      </c>
      <c r="BH863" s="141">
        <f>IF(N863="sníž. přenesená",J863,0)</f>
        <v>0</v>
      </c>
      <c r="BI863" s="141">
        <f>IF(N863="nulová",J863,0)</f>
        <v>0</v>
      </c>
      <c r="BJ863" s="16" t="s">
        <v>81</v>
      </c>
      <c r="BK863" s="141">
        <f>ROUND(I863*H863,2)</f>
        <v>0</v>
      </c>
      <c r="BL863" s="16" t="s">
        <v>237</v>
      </c>
      <c r="BM863" s="140" t="s">
        <v>1360</v>
      </c>
    </row>
    <row r="864" spans="2:65" s="12" customFormat="1">
      <c r="B864" s="142"/>
      <c r="D864" s="143" t="s">
        <v>157</v>
      </c>
      <c r="E864" s="144" t="s">
        <v>1</v>
      </c>
      <c r="F864" s="145" t="s">
        <v>1361</v>
      </c>
      <c r="H864" s="146">
        <v>16.239999999999998</v>
      </c>
      <c r="I864" s="147"/>
      <c r="L864" s="142"/>
      <c r="M864" s="148"/>
      <c r="T864" s="149"/>
      <c r="AT864" s="144" t="s">
        <v>157</v>
      </c>
      <c r="AU864" s="144" t="s">
        <v>85</v>
      </c>
      <c r="AV864" s="12" t="s">
        <v>85</v>
      </c>
      <c r="AW864" s="12" t="s">
        <v>32</v>
      </c>
      <c r="AX864" s="12" t="s">
        <v>81</v>
      </c>
      <c r="AY864" s="144" t="s">
        <v>145</v>
      </c>
    </row>
    <row r="865" spans="2:65" s="1" customFormat="1" ht="24.15" customHeight="1">
      <c r="B865" s="31"/>
      <c r="C865" s="128" t="s">
        <v>1362</v>
      </c>
      <c r="D865" s="128" t="s">
        <v>147</v>
      </c>
      <c r="E865" s="129" t="s">
        <v>1363</v>
      </c>
      <c r="F865" s="130" t="s">
        <v>1364</v>
      </c>
      <c r="G865" s="131" t="s">
        <v>155</v>
      </c>
      <c r="H865" s="132">
        <v>24.489000000000001</v>
      </c>
      <c r="I865" s="133"/>
      <c r="J865" s="134">
        <f>ROUND(I865*H865,2)</f>
        <v>0</v>
      </c>
      <c r="K865" s="135"/>
      <c r="L865" s="31"/>
      <c r="M865" s="136" t="s">
        <v>1</v>
      </c>
      <c r="N865" s="137" t="s">
        <v>41</v>
      </c>
      <c r="P865" s="138">
        <f>O865*H865</f>
        <v>0</v>
      </c>
      <c r="Q865" s="138">
        <v>1.7100000000000001E-2</v>
      </c>
      <c r="R865" s="138">
        <f>Q865*H865</f>
        <v>0.41876190000000002</v>
      </c>
      <c r="S865" s="138">
        <v>0</v>
      </c>
      <c r="T865" s="139">
        <f>S865*H865</f>
        <v>0</v>
      </c>
      <c r="AR865" s="140" t="s">
        <v>237</v>
      </c>
      <c r="AT865" s="140" t="s">
        <v>147</v>
      </c>
      <c r="AU865" s="140" t="s">
        <v>85</v>
      </c>
      <c r="AY865" s="16" t="s">
        <v>145</v>
      </c>
      <c r="BE865" s="141">
        <f>IF(N865="základní",J865,0)</f>
        <v>0</v>
      </c>
      <c r="BF865" s="141">
        <f>IF(N865="snížená",J865,0)</f>
        <v>0</v>
      </c>
      <c r="BG865" s="141">
        <f>IF(N865="zákl. přenesená",J865,0)</f>
        <v>0</v>
      </c>
      <c r="BH865" s="141">
        <f>IF(N865="sníž. přenesená",J865,0)</f>
        <v>0</v>
      </c>
      <c r="BI865" s="141">
        <f>IF(N865="nulová",J865,0)</f>
        <v>0</v>
      </c>
      <c r="BJ865" s="16" t="s">
        <v>81</v>
      </c>
      <c r="BK865" s="141">
        <f>ROUND(I865*H865,2)</f>
        <v>0</v>
      </c>
      <c r="BL865" s="16" t="s">
        <v>237</v>
      </c>
      <c r="BM865" s="140" t="s">
        <v>1365</v>
      </c>
    </row>
    <row r="866" spans="2:65" s="12" customFormat="1" ht="20.399999999999999">
      <c r="B866" s="142"/>
      <c r="D866" s="143" t="s">
        <v>157</v>
      </c>
      <c r="E866" s="144" t="s">
        <v>1</v>
      </c>
      <c r="F866" s="145" t="s">
        <v>1366</v>
      </c>
      <c r="H866" s="146">
        <v>24.489000000000001</v>
      </c>
      <c r="I866" s="147"/>
      <c r="L866" s="142"/>
      <c r="M866" s="148"/>
      <c r="T866" s="149"/>
      <c r="AT866" s="144" t="s">
        <v>157</v>
      </c>
      <c r="AU866" s="144" t="s">
        <v>85</v>
      </c>
      <c r="AV866" s="12" t="s">
        <v>85</v>
      </c>
      <c r="AW866" s="12" t="s">
        <v>32</v>
      </c>
      <c r="AX866" s="12" t="s">
        <v>81</v>
      </c>
      <c r="AY866" s="144" t="s">
        <v>145</v>
      </c>
    </row>
    <row r="867" spans="2:65" s="1" customFormat="1" ht="24.15" customHeight="1">
      <c r="B867" s="31"/>
      <c r="C867" s="128" t="s">
        <v>1367</v>
      </c>
      <c r="D867" s="128" t="s">
        <v>147</v>
      </c>
      <c r="E867" s="129" t="s">
        <v>1368</v>
      </c>
      <c r="F867" s="130" t="s">
        <v>1369</v>
      </c>
      <c r="G867" s="131" t="s">
        <v>150</v>
      </c>
      <c r="H867" s="132">
        <v>9</v>
      </c>
      <c r="I867" s="133"/>
      <c r="J867" s="134">
        <f>ROUND(I867*H867,2)</f>
        <v>0</v>
      </c>
      <c r="K867" s="135"/>
      <c r="L867" s="31"/>
      <c r="M867" s="136" t="s">
        <v>1</v>
      </c>
      <c r="N867" s="137" t="s">
        <v>41</v>
      </c>
      <c r="P867" s="138">
        <f>O867*H867</f>
        <v>0</v>
      </c>
      <c r="Q867" s="138">
        <v>2.5739999999999999E-2</v>
      </c>
      <c r="R867" s="138">
        <f>Q867*H867</f>
        <v>0.23165999999999998</v>
      </c>
      <c r="S867" s="138">
        <v>0</v>
      </c>
      <c r="T867" s="139">
        <f>S867*H867</f>
        <v>0</v>
      </c>
      <c r="AR867" s="140" t="s">
        <v>237</v>
      </c>
      <c r="AT867" s="140" t="s">
        <v>147</v>
      </c>
      <c r="AU867" s="140" t="s">
        <v>85</v>
      </c>
      <c r="AY867" s="16" t="s">
        <v>145</v>
      </c>
      <c r="BE867" s="141">
        <f>IF(N867="základní",J867,0)</f>
        <v>0</v>
      </c>
      <c r="BF867" s="141">
        <f>IF(N867="snížená",J867,0)</f>
        <v>0</v>
      </c>
      <c r="BG867" s="141">
        <f>IF(N867="zákl. přenesená",J867,0)</f>
        <v>0</v>
      </c>
      <c r="BH867" s="141">
        <f>IF(N867="sníž. přenesená",J867,0)</f>
        <v>0</v>
      </c>
      <c r="BI867" s="141">
        <f>IF(N867="nulová",J867,0)</f>
        <v>0</v>
      </c>
      <c r="BJ867" s="16" t="s">
        <v>81</v>
      </c>
      <c r="BK867" s="141">
        <f>ROUND(I867*H867,2)</f>
        <v>0</v>
      </c>
      <c r="BL867" s="16" t="s">
        <v>237</v>
      </c>
      <c r="BM867" s="140" t="s">
        <v>1370</v>
      </c>
    </row>
    <row r="868" spans="2:65" s="12" customFormat="1">
      <c r="B868" s="142"/>
      <c r="D868" s="143" t="s">
        <v>157</v>
      </c>
      <c r="E868" s="144" t="s">
        <v>1</v>
      </c>
      <c r="F868" s="145" t="s">
        <v>1371</v>
      </c>
      <c r="H868" s="146">
        <v>9</v>
      </c>
      <c r="I868" s="147"/>
      <c r="L868" s="142"/>
      <c r="M868" s="148"/>
      <c r="T868" s="149"/>
      <c r="AT868" s="144" t="s">
        <v>157</v>
      </c>
      <c r="AU868" s="144" t="s">
        <v>85</v>
      </c>
      <c r="AV868" s="12" t="s">
        <v>85</v>
      </c>
      <c r="AW868" s="12" t="s">
        <v>32</v>
      </c>
      <c r="AX868" s="12" t="s">
        <v>81</v>
      </c>
      <c r="AY868" s="144" t="s">
        <v>145</v>
      </c>
    </row>
    <row r="869" spans="2:65" s="1" customFormat="1" ht="24.15" customHeight="1">
      <c r="B869" s="31"/>
      <c r="C869" s="128" t="s">
        <v>1372</v>
      </c>
      <c r="D869" s="128" t="s">
        <v>147</v>
      </c>
      <c r="E869" s="129" t="s">
        <v>1373</v>
      </c>
      <c r="F869" s="130" t="s">
        <v>1374</v>
      </c>
      <c r="G869" s="131" t="s">
        <v>155</v>
      </c>
      <c r="H869" s="132">
        <v>1.35</v>
      </c>
      <c r="I869" s="133"/>
      <c r="J869" s="134">
        <f>ROUND(I869*H869,2)</f>
        <v>0</v>
      </c>
      <c r="K869" s="135"/>
      <c r="L869" s="31"/>
      <c r="M869" s="136" t="s">
        <v>1</v>
      </c>
      <c r="N869" s="137" t="s">
        <v>41</v>
      </c>
      <c r="P869" s="138">
        <f>O869*H869</f>
        <v>0</v>
      </c>
      <c r="Q869" s="138">
        <v>1.6140000000000002E-2</v>
      </c>
      <c r="R869" s="138">
        <f>Q869*H869</f>
        <v>2.1789000000000003E-2</v>
      </c>
      <c r="S869" s="138">
        <v>0</v>
      </c>
      <c r="T869" s="139">
        <f>S869*H869</f>
        <v>0</v>
      </c>
      <c r="AR869" s="140" t="s">
        <v>237</v>
      </c>
      <c r="AT869" s="140" t="s">
        <v>147</v>
      </c>
      <c r="AU869" s="140" t="s">
        <v>85</v>
      </c>
      <c r="AY869" s="16" t="s">
        <v>145</v>
      </c>
      <c r="BE869" s="141">
        <f>IF(N869="základní",J869,0)</f>
        <v>0</v>
      </c>
      <c r="BF869" s="141">
        <f>IF(N869="snížená",J869,0)</f>
        <v>0</v>
      </c>
      <c r="BG869" s="141">
        <f>IF(N869="zákl. přenesená",J869,0)</f>
        <v>0</v>
      </c>
      <c r="BH869" s="141">
        <f>IF(N869="sníž. přenesená",J869,0)</f>
        <v>0</v>
      </c>
      <c r="BI869" s="141">
        <f>IF(N869="nulová",J869,0)</f>
        <v>0</v>
      </c>
      <c r="BJ869" s="16" t="s">
        <v>81</v>
      </c>
      <c r="BK869" s="141">
        <f>ROUND(I869*H869,2)</f>
        <v>0</v>
      </c>
      <c r="BL869" s="16" t="s">
        <v>237</v>
      </c>
      <c r="BM869" s="140" t="s">
        <v>1375</v>
      </c>
    </row>
    <row r="870" spans="2:65" s="12" customFormat="1">
      <c r="B870" s="142"/>
      <c r="D870" s="143" t="s">
        <v>157</v>
      </c>
      <c r="E870" s="144" t="s">
        <v>1</v>
      </c>
      <c r="F870" s="145" t="s">
        <v>1376</v>
      </c>
      <c r="H870" s="146">
        <v>1.35</v>
      </c>
      <c r="I870" s="147"/>
      <c r="L870" s="142"/>
      <c r="M870" s="148"/>
      <c r="T870" s="149"/>
      <c r="AT870" s="144" t="s">
        <v>157</v>
      </c>
      <c r="AU870" s="144" t="s">
        <v>85</v>
      </c>
      <c r="AV870" s="12" t="s">
        <v>85</v>
      </c>
      <c r="AW870" s="12" t="s">
        <v>32</v>
      </c>
      <c r="AX870" s="12" t="s">
        <v>81</v>
      </c>
      <c r="AY870" s="144" t="s">
        <v>145</v>
      </c>
    </row>
    <row r="871" spans="2:65" s="1" customFormat="1" ht="16.5" customHeight="1">
      <c r="B871" s="31"/>
      <c r="C871" s="128" t="s">
        <v>1377</v>
      </c>
      <c r="D871" s="128" t="s">
        <v>147</v>
      </c>
      <c r="E871" s="129" t="s">
        <v>1378</v>
      </c>
      <c r="F871" s="130" t="s">
        <v>1379</v>
      </c>
      <c r="G871" s="131" t="s">
        <v>155</v>
      </c>
      <c r="H871" s="132">
        <v>35.799999999999997</v>
      </c>
      <c r="I871" s="133"/>
      <c r="J871" s="134">
        <f>ROUND(I871*H871,2)</f>
        <v>0</v>
      </c>
      <c r="K871" s="135"/>
      <c r="L871" s="31"/>
      <c r="M871" s="136" t="s">
        <v>1</v>
      </c>
      <c r="N871" s="137" t="s">
        <v>41</v>
      </c>
      <c r="P871" s="138">
        <f>O871*H871</f>
        <v>0</v>
      </c>
      <c r="Q871" s="138">
        <v>0</v>
      </c>
      <c r="R871" s="138">
        <f>Q871*H871</f>
        <v>0</v>
      </c>
      <c r="S871" s="138">
        <v>2.0999999999999999E-3</v>
      </c>
      <c r="T871" s="139">
        <f>S871*H871</f>
        <v>7.5179999999999983E-2</v>
      </c>
      <c r="AR871" s="140" t="s">
        <v>237</v>
      </c>
      <c r="AT871" s="140" t="s">
        <v>147</v>
      </c>
      <c r="AU871" s="140" t="s">
        <v>85</v>
      </c>
      <c r="AY871" s="16" t="s">
        <v>145</v>
      </c>
      <c r="BE871" s="141">
        <f>IF(N871="základní",J871,0)</f>
        <v>0</v>
      </c>
      <c r="BF871" s="141">
        <f>IF(N871="snížená",J871,0)</f>
        <v>0</v>
      </c>
      <c r="BG871" s="141">
        <f>IF(N871="zákl. přenesená",J871,0)</f>
        <v>0</v>
      </c>
      <c r="BH871" s="141">
        <f>IF(N871="sníž. přenesená",J871,0)</f>
        <v>0</v>
      </c>
      <c r="BI871" s="141">
        <f>IF(N871="nulová",J871,0)</f>
        <v>0</v>
      </c>
      <c r="BJ871" s="16" t="s">
        <v>81</v>
      </c>
      <c r="BK871" s="141">
        <f>ROUND(I871*H871,2)</f>
        <v>0</v>
      </c>
      <c r="BL871" s="16" t="s">
        <v>237</v>
      </c>
      <c r="BM871" s="140" t="s">
        <v>1380</v>
      </c>
    </row>
    <row r="872" spans="2:65" s="12" customFormat="1">
      <c r="B872" s="142"/>
      <c r="D872" s="143" t="s">
        <v>157</v>
      </c>
      <c r="E872" s="144" t="s">
        <v>1</v>
      </c>
      <c r="F872" s="145" t="s">
        <v>1381</v>
      </c>
      <c r="H872" s="146">
        <v>35.799999999999997</v>
      </c>
      <c r="I872" s="147"/>
      <c r="L872" s="142"/>
      <c r="M872" s="148"/>
      <c r="T872" s="149"/>
      <c r="AT872" s="144" t="s">
        <v>157</v>
      </c>
      <c r="AU872" s="144" t="s">
        <v>85</v>
      </c>
      <c r="AV872" s="12" t="s">
        <v>85</v>
      </c>
      <c r="AW872" s="12" t="s">
        <v>32</v>
      </c>
      <c r="AX872" s="12" t="s">
        <v>81</v>
      </c>
      <c r="AY872" s="144" t="s">
        <v>145</v>
      </c>
    </row>
    <row r="873" spans="2:65" s="1" customFormat="1" ht="24.15" customHeight="1">
      <c r="B873" s="31"/>
      <c r="C873" s="128" t="s">
        <v>1382</v>
      </c>
      <c r="D873" s="128" t="s">
        <v>147</v>
      </c>
      <c r="E873" s="129" t="s">
        <v>1383</v>
      </c>
      <c r="F873" s="130" t="s">
        <v>1384</v>
      </c>
      <c r="G873" s="131" t="s">
        <v>155</v>
      </c>
      <c r="H873" s="132">
        <v>28.64</v>
      </c>
      <c r="I873" s="133"/>
      <c r="J873" s="134">
        <f>ROUND(I873*H873,2)</f>
        <v>0</v>
      </c>
      <c r="K873" s="135"/>
      <c r="L873" s="31"/>
      <c r="M873" s="136" t="s">
        <v>1</v>
      </c>
      <c r="N873" s="137" t="s">
        <v>41</v>
      </c>
      <c r="P873" s="138">
        <f>O873*H873</f>
        <v>0</v>
      </c>
      <c r="Q873" s="138">
        <v>0</v>
      </c>
      <c r="R873" s="138">
        <f>Q873*H873</f>
        <v>0</v>
      </c>
      <c r="S873" s="138">
        <v>2.8500000000000001E-2</v>
      </c>
      <c r="T873" s="139">
        <f>S873*H873</f>
        <v>0.81624000000000008</v>
      </c>
      <c r="AR873" s="140" t="s">
        <v>237</v>
      </c>
      <c r="AT873" s="140" t="s">
        <v>147</v>
      </c>
      <c r="AU873" s="140" t="s">
        <v>85</v>
      </c>
      <c r="AY873" s="16" t="s">
        <v>145</v>
      </c>
      <c r="BE873" s="141">
        <f>IF(N873="základní",J873,0)</f>
        <v>0</v>
      </c>
      <c r="BF873" s="141">
        <f>IF(N873="snížená",J873,0)</f>
        <v>0</v>
      </c>
      <c r="BG873" s="141">
        <f>IF(N873="zákl. přenesená",J873,0)</f>
        <v>0</v>
      </c>
      <c r="BH873" s="141">
        <f>IF(N873="sníž. přenesená",J873,0)</f>
        <v>0</v>
      </c>
      <c r="BI873" s="141">
        <f>IF(N873="nulová",J873,0)</f>
        <v>0</v>
      </c>
      <c r="BJ873" s="16" t="s">
        <v>81</v>
      </c>
      <c r="BK873" s="141">
        <f>ROUND(I873*H873,2)</f>
        <v>0</v>
      </c>
      <c r="BL873" s="16" t="s">
        <v>237</v>
      </c>
      <c r="BM873" s="140" t="s">
        <v>1385</v>
      </c>
    </row>
    <row r="874" spans="2:65" s="12" customFormat="1">
      <c r="B874" s="142"/>
      <c r="D874" s="143" t="s">
        <v>157</v>
      </c>
      <c r="E874" s="144" t="s">
        <v>1</v>
      </c>
      <c r="F874" s="145" t="s">
        <v>1386</v>
      </c>
      <c r="H874" s="146">
        <v>28.64</v>
      </c>
      <c r="I874" s="147"/>
      <c r="L874" s="142"/>
      <c r="M874" s="148"/>
      <c r="T874" s="149"/>
      <c r="AT874" s="144" t="s">
        <v>157</v>
      </c>
      <c r="AU874" s="144" t="s">
        <v>85</v>
      </c>
      <c r="AV874" s="12" t="s">
        <v>85</v>
      </c>
      <c r="AW874" s="12" t="s">
        <v>32</v>
      </c>
      <c r="AX874" s="12" t="s">
        <v>81</v>
      </c>
      <c r="AY874" s="144" t="s">
        <v>145</v>
      </c>
    </row>
    <row r="875" spans="2:65" s="1" customFormat="1" ht="24.15" customHeight="1">
      <c r="B875" s="31"/>
      <c r="C875" s="128" t="s">
        <v>1387</v>
      </c>
      <c r="D875" s="128" t="s">
        <v>393</v>
      </c>
      <c r="E875" s="129" t="s">
        <v>1388</v>
      </c>
      <c r="F875" s="130" t="s">
        <v>1389</v>
      </c>
      <c r="G875" s="131" t="s">
        <v>155</v>
      </c>
      <c r="H875" s="132">
        <v>281</v>
      </c>
      <c r="I875" s="133"/>
      <c r="J875" s="134">
        <f>ROUND(I875*H875,2)</f>
        <v>0</v>
      </c>
      <c r="K875" s="135"/>
      <c r="L875" s="31"/>
      <c r="M875" s="136" t="s">
        <v>1</v>
      </c>
      <c r="N875" s="137" t="s">
        <v>41</v>
      </c>
      <c r="P875" s="138">
        <f>O875*H875</f>
        <v>0</v>
      </c>
      <c r="Q875" s="138">
        <v>0</v>
      </c>
      <c r="R875" s="138">
        <f>Q875*H875</f>
        <v>0</v>
      </c>
      <c r="S875" s="138">
        <v>0</v>
      </c>
      <c r="T875" s="139">
        <f>S875*H875</f>
        <v>0</v>
      </c>
      <c r="AR875" s="140" t="s">
        <v>237</v>
      </c>
      <c r="AT875" s="140" t="s">
        <v>147</v>
      </c>
      <c r="AU875" s="140" t="s">
        <v>85</v>
      </c>
      <c r="AY875" s="16" t="s">
        <v>145</v>
      </c>
      <c r="BE875" s="141">
        <f>IF(N875="základní",J875,0)</f>
        <v>0</v>
      </c>
      <c r="BF875" s="141">
        <f>IF(N875="snížená",J875,0)</f>
        <v>0</v>
      </c>
      <c r="BG875" s="141">
        <f>IF(N875="zákl. přenesená",J875,0)</f>
        <v>0</v>
      </c>
      <c r="BH875" s="141">
        <f>IF(N875="sníž. přenesená",J875,0)</f>
        <v>0</v>
      </c>
      <c r="BI875" s="141">
        <f>IF(N875="nulová",J875,0)</f>
        <v>0</v>
      </c>
      <c r="BJ875" s="16" t="s">
        <v>81</v>
      </c>
      <c r="BK875" s="141">
        <f>ROUND(I875*H875,2)</f>
        <v>0</v>
      </c>
      <c r="BL875" s="16" t="s">
        <v>237</v>
      </c>
      <c r="BM875" s="140" t="s">
        <v>1390</v>
      </c>
    </row>
    <row r="876" spans="2:65" s="14" customFormat="1">
      <c r="B876" s="157"/>
      <c r="D876" s="143" t="s">
        <v>157</v>
      </c>
      <c r="E876" s="158" t="s">
        <v>1</v>
      </c>
      <c r="F876" s="159" t="s">
        <v>714</v>
      </c>
      <c r="H876" s="158" t="s">
        <v>1</v>
      </c>
      <c r="I876" s="160"/>
      <c r="L876" s="157"/>
      <c r="M876" s="161"/>
      <c r="T876" s="162"/>
      <c r="AT876" s="158" t="s">
        <v>157</v>
      </c>
      <c r="AU876" s="158" t="s">
        <v>85</v>
      </c>
      <c r="AV876" s="14" t="s">
        <v>81</v>
      </c>
      <c r="AW876" s="14" t="s">
        <v>32</v>
      </c>
      <c r="AX876" s="14" t="s">
        <v>76</v>
      </c>
      <c r="AY876" s="158" t="s">
        <v>145</v>
      </c>
    </row>
    <row r="877" spans="2:65" s="12" customFormat="1">
      <c r="B877" s="142"/>
      <c r="D877" s="143" t="s">
        <v>157</v>
      </c>
      <c r="E877" s="144" t="s">
        <v>1</v>
      </c>
      <c r="F877" s="145" t="s">
        <v>715</v>
      </c>
      <c r="H877" s="146">
        <v>35.6</v>
      </c>
      <c r="I877" s="147"/>
      <c r="L877" s="142"/>
      <c r="M877" s="148"/>
      <c r="T877" s="149"/>
      <c r="AT877" s="144" t="s">
        <v>157</v>
      </c>
      <c r="AU877" s="144" t="s">
        <v>85</v>
      </c>
      <c r="AV877" s="12" t="s">
        <v>85</v>
      </c>
      <c r="AW877" s="12" t="s">
        <v>32</v>
      </c>
      <c r="AX877" s="12" t="s">
        <v>76</v>
      </c>
      <c r="AY877" s="144" t="s">
        <v>145</v>
      </c>
    </row>
    <row r="878" spans="2:65" s="12" customFormat="1">
      <c r="B878" s="142"/>
      <c r="D878" s="143" t="s">
        <v>157</v>
      </c>
      <c r="E878" s="144" t="s">
        <v>1</v>
      </c>
      <c r="F878" s="145" t="s">
        <v>716</v>
      </c>
      <c r="H878" s="146">
        <v>175.9</v>
      </c>
      <c r="I878" s="147"/>
      <c r="L878" s="142"/>
      <c r="M878" s="148"/>
      <c r="T878" s="149"/>
      <c r="AT878" s="144" t="s">
        <v>157</v>
      </c>
      <c r="AU878" s="144" t="s">
        <v>85</v>
      </c>
      <c r="AV878" s="12" t="s">
        <v>85</v>
      </c>
      <c r="AW878" s="12" t="s">
        <v>32</v>
      </c>
      <c r="AX878" s="12" t="s">
        <v>76</v>
      </c>
      <c r="AY878" s="144" t="s">
        <v>145</v>
      </c>
    </row>
    <row r="879" spans="2:65" s="12" customFormat="1">
      <c r="B879" s="142"/>
      <c r="D879" s="143" t="s">
        <v>157</v>
      </c>
      <c r="E879" s="144" t="s">
        <v>1</v>
      </c>
      <c r="F879" s="145" t="s">
        <v>717</v>
      </c>
      <c r="H879" s="146">
        <v>69.5</v>
      </c>
      <c r="I879" s="147"/>
      <c r="L879" s="142"/>
      <c r="M879" s="148"/>
      <c r="T879" s="149"/>
      <c r="AT879" s="144" t="s">
        <v>157</v>
      </c>
      <c r="AU879" s="144" t="s">
        <v>85</v>
      </c>
      <c r="AV879" s="12" t="s">
        <v>85</v>
      </c>
      <c r="AW879" s="12" t="s">
        <v>32</v>
      </c>
      <c r="AX879" s="12" t="s">
        <v>76</v>
      </c>
      <c r="AY879" s="144" t="s">
        <v>145</v>
      </c>
    </row>
    <row r="880" spans="2:65" s="13" customFormat="1">
      <c r="B880" s="150"/>
      <c r="D880" s="143" t="s">
        <v>157</v>
      </c>
      <c r="E880" s="151" t="s">
        <v>1</v>
      </c>
      <c r="F880" s="152" t="s">
        <v>160</v>
      </c>
      <c r="H880" s="153">
        <v>281</v>
      </c>
      <c r="I880" s="154"/>
      <c r="L880" s="150"/>
      <c r="M880" s="155"/>
      <c r="T880" s="156"/>
      <c r="AT880" s="151" t="s">
        <v>157</v>
      </c>
      <c r="AU880" s="151" t="s">
        <v>85</v>
      </c>
      <c r="AV880" s="13" t="s">
        <v>151</v>
      </c>
      <c r="AW880" s="13" t="s">
        <v>32</v>
      </c>
      <c r="AX880" s="13" t="s">
        <v>81</v>
      </c>
      <c r="AY880" s="151" t="s">
        <v>145</v>
      </c>
    </row>
    <row r="881" spans="2:65" s="1" customFormat="1" ht="16.5" customHeight="1">
      <c r="B881" s="31"/>
      <c r="C881" s="128" t="s">
        <v>1391</v>
      </c>
      <c r="D881" s="128" t="s">
        <v>393</v>
      </c>
      <c r="E881" s="129" t="s">
        <v>1392</v>
      </c>
      <c r="F881" s="130" t="s">
        <v>1393</v>
      </c>
      <c r="G881" s="131" t="s">
        <v>155</v>
      </c>
      <c r="H881" s="132">
        <v>24.824999999999999</v>
      </c>
      <c r="I881" s="133"/>
      <c r="J881" s="134">
        <f>ROUND(I881*H881,2)</f>
        <v>0</v>
      </c>
      <c r="K881" s="135"/>
      <c r="L881" s="31"/>
      <c r="M881" s="136" t="s">
        <v>1</v>
      </c>
      <c r="N881" s="137" t="s">
        <v>41</v>
      </c>
      <c r="P881" s="138">
        <f>O881*H881</f>
        <v>0</v>
      </c>
      <c r="Q881" s="138">
        <v>0</v>
      </c>
      <c r="R881" s="138">
        <f>Q881*H881</f>
        <v>0</v>
      </c>
      <c r="S881" s="138">
        <v>0</v>
      </c>
      <c r="T881" s="139">
        <f>S881*H881</f>
        <v>0</v>
      </c>
      <c r="AR881" s="140" t="s">
        <v>237</v>
      </c>
      <c r="AT881" s="140" t="s">
        <v>147</v>
      </c>
      <c r="AU881" s="140" t="s">
        <v>85</v>
      </c>
      <c r="AY881" s="16" t="s">
        <v>145</v>
      </c>
      <c r="BE881" s="141">
        <f>IF(N881="základní",J881,0)</f>
        <v>0</v>
      </c>
      <c r="BF881" s="141">
        <f>IF(N881="snížená",J881,0)</f>
        <v>0</v>
      </c>
      <c r="BG881" s="141">
        <f>IF(N881="zákl. přenesená",J881,0)</f>
        <v>0</v>
      </c>
      <c r="BH881" s="141">
        <f>IF(N881="sníž. přenesená",J881,0)</f>
        <v>0</v>
      </c>
      <c r="BI881" s="141">
        <f>IF(N881="nulová",J881,0)</f>
        <v>0</v>
      </c>
      <c r="BJ881" s="16" t="s">
        <v>81</v>
      </c>
      <c r="BK881" s="141">
        <f>ROUND(I881*H881,2)</f>
        <v>0</v>
      </c>
      <c r="BL881" s="16" t="s">
        <v>237</v>
      </c>
      <c r="BM881" s="140" t="s">
        <v>1394</v>
      </c>
    </row>
    <row r="882" spans="2:65" s="12" customFormat="1">
      <c r="B882" s="142"/>
      <c r="D882" s="143" t="s">
        <v>157</v>
      </c>
      <c r="E882" s="144" t="s">
        <v>1</v>
      </c>
      <c r="F882" s="145" t="s">
        <v>1395</v>
      </c>
      <c r="H882" s="146">
        <v>24.824999999999999</v>
      </c>
      <c r="I882" s="147"/>
      <c r="L882" s="142"/>
      <c r="M882" s="148"/>
      <c r="T882" s="149"/>
      <c r="AT882" s="144" t="s">
        <v>157</v>
      </c>
      <c r="AU882" s="144" t="s">
        <v>85</v>
      </c>
      <c r="AV882" s="12" t="s">
        <v>85</v>
      </c>
      <c r="AW882" s="12" t="s">
        <v>32</v>
      </c>
      <c r="AX882" s="12" t="s">
        <v>81</v>
      </c>
      <c r="AY882" s="144" t="s">
        <v>145</v>
      </c>
    </row>
    <row r="883" spans="2:65" s="1" customFormat="1" ht="37.799999999999997" customHeight="1">
      <c r="B883" s="31"/>
      <c r="C883" s="128" t="s">
        <v>1396</v>
      </c>
      <c r="D883" s="128" t="s">
        <v>393</v>
      </c>
      <c r="E883" s="129" t="s">
        <v>1397</v>
      </c>
      <c r="F883" s="130" t="s">
        <v>1398</v>
      </c>
      <c r="G883" s="131" t="s">
        <v>155</v>
      </c>
      <c r="H883" s="132">
        <v>281</v>
      </c>
      <c r="I883" s="133"/>
      <c r="J883" s="134">
        <f>ROUND(I883*H883,2)</f>
        <v>0</v>
      </c>
      <c r="K883" s="135"/>
      <c r="L883" s="31"/>
      <c r="M883" s="136" t="s">
        <v>1</v>
      </c>
      <c r="N883" s="137" t="s">
        <v>41</v>
      </c>
      <c r="P883" s="138">
        <f>O883*H883</f>
        <v>0</v>
      </c>
      <c r="Q883" s="138">
        <v>0</v>
      </c>
      <c r="R883" s="138">
        <f>Q883*H883</f>
        <v>0</v>
      </c>
      <c r="S883" s="138">
        <v>0</v>
      </c>
      <c r="T883" s="139">
        <f>S883*H883</f>
        <v>0</v>
      </c>
      <c r="AR883" s="140" t="s">
        <v>237</v>
      </c>
      <c r="AT883" s="140" t="s">
        <v>147</v>
      </c>
      <c r="AU883" s="140" t="s">
        <v>85</v>
      </c>
      <c r="AY883" s="16" t="s">
        <v>145</v>
      </c>
      <c r="BE883" s="141">
        <f>IF(N883="základní",J883,0)</f>
        <v>0</v>
      </c>
      <c r="BF883" s="141">
        <f>IF(N883="snížená",J883,0)</f>
        <v>0</v>
      </c>
      <c r="BG883" s="141">
        <f>IF(N883="zákl. přenesená",J883,0)</f>
        <v>0</v>
      </c>
      <c r="BH883" s="141">
        <f>IF(N883="sníž. přenesená",J883,0)</f>
        <v>0</v>
      </c>
      <c r="BI883" s="141">
        <f>IF(N883="nulová",J883,0)</f>
        <v>0</v>
      </c>
      <c r="BJ883" s="16" t="s">
        <v>81</v>
      </c>
      <c r="BK883" s="141">
        <f>ROUND(I883*H883,2)</f>
        <v>0</v>
      </c>
      <c r="BL883" s="16" t="s">
        <v>237</v>
      </c>
      <c r="BM883" s="140" t="s">
        <v>1399</v>
      </c>
    </row>
    <row r="884" spans="2:65" s="14" customFormat="1">
      <c r="B884" s="157"/>
      <c r="D884" s="143" t="s">
        <v>157</v>
      </c>
      <c r="E884" s="158" t="s">
        <v>1</v>
      </c>
      <c r="F884" s="159" t="s">
        <v>714</v>
      </c>
      <c r="H884" s="158" t="s">
        <v>1</v>
      </c>
      <c r="I884" s="160"/>
      <c r="L884" s="157"/>
      <c r="M884" s="161"/>
      <c r="T884" s="162"/>
      <c r="AT884" s="158" t="s">
        <v>157</v>
      </c>
      <c r="AU884" s="158" t="s">
        <v>85</v>
      </c>
      <c r="AV884" s="14" t="s">
        <v>81</v>
      </c>
      <c r="AW884" s="14" t="s">
        <v>32</v>
      </c>
      <c r="AX884" s="14" t="s">
        <v>76</v>
      </c>
      <c r="AY884" s="158" t="s">
        <v>145</v>
      </c>
    </row>
    <row r="885" spans="2:65" s="12" customFormat="1">
      <c r="B885" s="142"/>
      <c r="D885" s="143" t="s">
        <v>157</v>
      </c>
      <c r="E885" s="144" t="s">
        <v>1</v>
      </c>
      <c r="F885" s="145" t="s">
        <v>715</v>
      </c>
      <c r="H885" s="146">
        <v>35.6</v>
      </c>
      <c r="I885" s="147"/>
      <c r="L885" s="142"/>
      <c r="M885" s="148"/>
      <c r="T885" s="149"/>
      <c r="AT885" s="144" t="s">
        <v>157</v>
      </c>
      <c r="AU885" s="144" t="s">
        <v>85</v>
      </c>
      <c r="AV885" s="12" t="s">
        <v>85</v>
      </c>
      <c r="AW885" s="12" t="s">
        <v>32</v>
      </c>
      <c r="AX885" s="12" t="s">
        <v>76</v>
      </c>
      <c r="AY885" s="144" t="s">
        <v>145</v>
      </c>
    </row>
    <row r="886" spans="2:65" s="12" customFormat="1">
      <c r="B886" s="142"/>
      <c r="D886" s="143" t="s">
        <v>157</v>
      </c>
      <c r="E886" s="144" t="s">
        <v>1</v>
      </c>
      <c r="F886" s="145" t="s">
        <v>716</v>
      </c>
      <c r="H886" s="146">
        <v>175.9</v>
      </c>
      <c r="I886" s="147"/>
      <c r="L886" s="142"/>
      <c r="M886" s="148"/>
      <c r="T886" s="149"/>
      <c r="AT886" s="144" t="s">
        <v>157</v>
      </c>
      <c r="AU886" s="144" t="s">
        <v>85</v>
      </c>
      <c r="AV886" s="12" t="s">
        <v>85</v>
      </c>
      <c r="AW886" s="12" t="s">
        <v>32</v>
      </c>
      <c r="AX886" s="12" t="s">
        <v>76</v>
      </c>
      <c r="AY886" s="144" t="s">
        <v>145</v>
      </c>
    </row>
    <row r="887" spans="2:65" s="12" customFormat="1">
      <c r="B887" s="142"/>
      <c r="D887" s="143" t="s">
        <v>157</v>
      </c>
      <c r="E887" s="144" t="s">
        <v>1</v>
      </c>
      <c r="F887" s="145" t="s">
        <v>717</v>
      </c>
      <c r="H887" s="146">
        <v>69.5</v>
      </c>
      <c r="I887" s="147"/>
      <c r="L887" s="142"/>
      <c r="M887" s="148"/>
      <c r="T887" s="149"/>
      <c r="AT887" s="144" t="s">
        <v>157</v>
      </c>
      <c r="AU887" s="144" t="s">
        <v>85</v>
      </c>
      <c r="AV887" s="12" t="s">
        <v>85</v>
      </c>
      <c r="AW887" s="12" t="s">
        <v>32</v>
      </c>
      <c r="AX887" s="12" t="s">
        <v>76</v>
      </c>
      <c r="AY887" s="144" t="s">
        <v>145</v>
      </c>
    </row>
    <row r="888" spans="2:65" s="13" customFormat="1">
      <c r="B888" s="150"/>
      <c r="D888" s="143" t="s">
        <v>157</v>
      </c>
      <c r="E888" s="151" t="s">
        <v>1</v>
      </c>
      <c r="F888" s="152" t="s">
        <v>160</v>
      </c>
      <c r="H888" s="153">
        <v>281</v>
      </c>
      <c r="I888" s="154"/>
      <c r="L888" s="150"/>
      <c r="M888" s="155"/>
      <c r="T888" s="156"/>
      <c r="AT888" s="151" t="s">
        <v>157</v>
      </c>
      <c r="AU888" s="151" t="s">
        <v>85</v>
      </c>
      <c r="AV888" s="13" t="s">
        <v>151</v>
      </c>
      <c r="AW888" s="13" t="s">
        <v>32</v>
      </c>
      <c r="AX888" s="13" t="s">
        <v>81</v>
      </c>
      <c r="AY888" s="151" t="s">
        <v>145</v>
      </c>
    </row>
    <row r="889" spans="2:65" s="1" customFormat="1" ht="24.15" customHeight="1">
      <c r="B889" s="31"/>
      <c r="C889" s="128" t="s">
        <v>1400</v>
      </c>
      <c r="D889" s="128" t="s">
        <v>393</v>
      </c>
      <c r="E889" s="129" t="s">
        <v>1401</v>
      </c>
      <c r="F889" s="130" t="s">
        <v>1402</v>
      </c>
      <c r="G889" s="131" t="s">
        <v>155</v>
      </c>
      <c r="H889" s="132">
        <v>24.824999999999999</v>
      </c>
      <c r="I889" s="133"/>
      <c r="J889" s="134">
        <f>ROUND(I889*H889,2)</f>
        <v>0</v>
      </c>
      <c r="K889" s="135"/>
      <c r="L889" s="31"/>
      <c r="M889" s="136" t="s">
        <v>1</v>
      </c>
      <c r="N889" s="137" t="s">
        <v>41</v>
      </c>
      <c r="P889" s="138">
        <f>O889*H889</f>
        <v>0</v>
      </c>
      <c r="Q889" s="138">
        <v>0</v>
      </c>
      <c r="R889" s="138">
        <f>Q889*H889</f>
        <v>0</v>
      </c>
      <c r="S889" s="138">
        <v>0</v>
      </c>
      <c r="T889" s="139">
        <f>S889*H889</f>
        <v>0</v>
      </c>
      <c r="AR889" s="140" t="s">
        <v>237</v>
      </c>
      <c r="AT889" s="140" t="s">
        <v>147</v>
      </c>
      <c r="AU889" s="140" t="s">
        <v>85</v>
      </c>
      <c r="AY889" s="16" t="s">
        <v>145</v>
      </c>
      <c r="BE889" s="141">
        <f>IF(N889="základní",J889,0)</f>
        <v>0</v>
      </c>
      <c r="BF889" s="141">
        <f>IF(N889="snížená",J889,0)</f>
        <v>0</v>
      </c>
      <c r="BG889" s="141">
        <f>IF(N889="zákl. přenesená",J889,0)</f>
        <v>0</v>
      </c>
      <c r="BH889" s="141">
        <f>IF(N889="sníž. přenesená",J889,0)</f>
        <v>0</v>
      </c>
      <c r="BI889" s="141">
        <f>IF(N889="nulová",J889,0)</f>
        <v>0</v>
      </c>
      <c r="BJ889" s="16" t="s">
        <v>81</v>
      </c>
      <c r="BK889" s="141">
        <f>ROUND(I889*H889,2)</f>
        <v>0</v>
      </c>
      <c r="BL889" s="16" t="s">
        <v>237</v>
      </c>
      <c r="BM889" s="140" t="s">
        <v>1403</v>
      </c>
    </row>
    <row r="890" spans="2:65" s="12" customFormat="1">
      <c r="B890" s="142"/>
      <c r="D890" s="143" t="s">
        <v>157</v>
      </c>
      <c r="E890" s="144" t="s">
        <v>1</v>
      </c>
      <c r="F890" s="145" t="s">
        <v>1395</v>
      </c>
      <c r="H890" s="146">
        <v>24.824999999999999</v>
      </c>
      <c r="I890" s="147"/>
      <c r="L890" s="142"/>
      <c r="M890" s="148"/>
      <c r="T890" s="149"/>
      <c r="AT890" s="144" t="s">
        <v>157</v>
      </c>
      <c r="AU890" s="144" t="s">
        <v>85</v>
      </c>
      <c r="AV890" s="12" t="s">
        <v>85</v>
      </c>
      <c r="AW890" s="12" t="s">
        <v>32</v>
      </c>
      <c r="AX890" s="12" t="s">
        <v>81</v>
      </c>
      <c r="AY890" s="144" t="s">
        <v>145</v>
      </c>
    </row>
    <row r="891" spans="2:65" s="1" customFormat="1" ht="24.15" customHeight="1">
      <c r="B891" s="31"/>
      <c r="C891" s="128" t="s">
        <v>1404</v>
      </c>
      <c r="D891" s="128" t="s">
        <v>147</v>
      </c>
      <c r="E891" s="129" t="s">
        <v>1405</v>
      </c>
      <c r="F891" s="130" t="s">
        <v>1406</v>
      </c>
      <c r="G891" s="131" t="s">
        <v>1129</v>
      </c>
      <c r="H891" s="174"/>
      <c r="I891" s="133"/>
      <c r="J891" s="134">
        <f>ROUND(I891*H891,2)</f>
        <v>0</v>
      </c>
      <c r="K891" s="135"/>
      <c r="L891" s="31"/>
      <c r="M891" s="136" t="s">
        <v>1</v>
      </c>
      <c r="N891" s="137" t="s">
        <v>41</v>
      </c>
      <c r="P891" s="138">
        <f>O891*H891</f>
        <v>0</v>
      </c>
      <c r="Q891" s="138">
        <v>0</v>
      </c>
      <c r="R891" s="138">
        <f>Q891*H891</f>
        <v>0</v>
      </c>
      <c r="S891" s="138">
        <v>0</v>
      </c>
      <c r="T891" s="139">
        <f>S891*H891</f>
        <v>0</v>
      </c>
      <c r="AR891" s="140" t="s">
        <v>237</v>
      </c>
      <c r="AT891" s="140" t="s">
        <v>147</v>
      </c>
      <c r="AU891" s="140" t="s">
        <v>85</v>
      </c>
      <c r="AY891" s="16" t="s">
        <v>145</v>
      </c>
      <c r="BE891" s="141">
        <f>IF(N891="základní",J891,0)</f>
        <v>0</v>
      </c>
      <c r="BF891" s="141">
        <f>IF(N891="snížená",J891,0)</f>
        <v>0</v>
      </c>
      <c r="BG891" s="141">
        <f>IF(N891="zákl. přenesená",J891,0)</f>
        <v>0</v>
      </c>
      <c r="BH891" s="141">
        <f>IF(N891="sníž. přenesená",J891,0)</f>
        <v>0</v>
      </c>
      <c r="BI891" s="141">
        <f>IF(N891="nulová",J891,0)</f>
        <v>0</v>
      </c>
      <c r="BJ891" s="16" t="s">
        <v>81</v>
      </c>
      <c r="BK891" s="141">
        <f>ROUND(I891*H891,2)</f>
        <v>0</v>
      </c>
      <c r="BL891" s="16" t="s">
        <v>237</v>
      </c>
      <c r="BM891" s="140" t="s">
        <v>1407</v>
      </c>
    </row>
    <row r="892" spans="2:65" s="11" customFormat="1" ht="22.8" customHeight="1">
      <c r="B892" s="116"/>
      <c r="D892" s="117" t="s">
        <v>75</v>
      </c>
      <c r="E892" s="126" t="s">
        <v>1408</v>
      </c>
      <c r="F892" s="126" t="s">
        <v>1409</v>
      </c>
      <c r="I892" s="119"/>
      <c r="J892" s="127">
        <f>BK892</f>
        <v>0</v>
      </c>
      <c r="L892" s="116"/>
      <c r="M892" s="121"/>
      <c r="P892" s="122">
        <f>SUM(P893:P907)</f>
        <v>0</v>
      </c>
      <c r="R892" s="122">
        <f>SUM(R893:R907)</f>
        <v>0.43936631999999998</v>
      </c>
      <c r="T892" s="123">
        <f>SUM(T893:T907)</f>
        <v>0</v>
      </c>
      <c r="AR892" s="117" t="s">
        <v>85</v>
      </c>
      <c r="AT892" s="124" t="s">
        <v>75</v>
      </c>
      <c r="AU892" s="124" t="s">
        <v>81</v>
      </c>
      <c r="AY892" s="117" t="s">
        <v>145</v>
      </c>
      <c r="BK892" s="125">
        <f>SUM(BK893:BK907)</f>
        <v>0</v>
      </c>
    </row>
    <row r="893" spans="2:65" s="1" customFormat="1" ht="33" customHeight="1">
      <c r="B893" s="31"/>
      <c r="C893" s="128" t="s">
        <v>1410</v>
      </c>
      <c r="D893" s="128" t="s">
        <v>147</v>
      </c>
      <c r="E893" s="129" t="s">
        <v>1411</v>
      </c>
      <c r="F893" s="130" t="s">
        <v>1412</v>
      </c>
      <c r="G893" s="131" t="s">
        <v>224</v>
      </c>
      <c r="H893" s="132">
        <v>40</v>
      </c>
      <c r="I893" s="133"/>
      <c r="J893" s="134">
        <f>ROUND(I893*H893,2)</f>
        <v>0</v>
      </c>
      <c r="K893" s="135"/>
      <c r="L893" s="31"/>
      <c r="M893" s="136" t="s">
        <v>1</v>
      </c>
      <c r="N893" s="137" t="s">
        <v>41</v>
      </c>
      <c r="P893" s="138">
        <f>O893*H893</f>
        <v>0</v>
      </c>
      <c r="Q893" s="138">
        <v>1.67E-3</v>
      </c>
      <c r="R893" s="138">
        <f>Q893*H893</f>
        <v>6.6799999999999998E-2</v>
      </c>
      <c r="S893" s="138">
        <v>0</v>
      </c>
      <c r="T893" s="139">
        <f>S893*H893</f>
        <v>0</v>
      </c>
      <c r="AR893" s="140" t="s">
        <v>237</v>
      </c>
      <c r="AT893" s="140" t="s">
        <v>147</v>
      </c>
      <c r="AU893" s="140" t="s">
        <v>85</v>
      </c>
      <c r="AY893" s="16" t="s">
        <v>145</v>
      </c>
      <c r="BE893" s="141">
        <f>IF(N893="základní",J893,0)</f>
        <v>0</v>
      </c>
      <c r="BF893" s="141">
        <f>IF(N893="snížená",J893,0)</f>
        <v>0</v>
      </c>
      <c r="BG893" s="141">
        <f>IF(N893="zákl. přenesená",J893,0)</f>
        <v>0</v>
      </c>
      <c r="BH893" s="141">
        <f>IF(N893="sníž. přenesená",J893,0)</f>
        <v>0</v>
      </c>
      <c r="BI893" s="141">
        <f>IF(N893="nulová",J893,0)</f>
        <v>0</v>
      </c>
      <c r="BJ893" s="16" t="s">
        <v>81</v>
      </c>
      <c r="BK893" s="141">
        <f>ROUND(I893*H893,2)</f>
        <v>0</v>
      </c>
      <c r="BL893" s="16" t="s">
        <v>237</v>
      </c>
      <c r="BM893" s="140" t="s">
        <v>1413</v>
      </c>
    </row>
    <row r="894" spans="2:65" s="12" customFormat="1">
      <c r="B894" s="142"/>
      <c r="D894" s="143" t="s">
        <v>157</v>
      </c>
      <c r="E894" s="144" t="s">
        <v>1</v>
      </c>
      <c r="F894" s="145" t="s">
        <v>1414</v>
      </c>
      <c r="H894" s="146">
        <v>40</v>
      </c>
      <c r="I894" s="147"/>
      <c r="L894" s="142"/>
      <c r="M894" s="148"/>
      <c r="T894" s="149"/>
      <c r="AT894" s="144" t="s">
        <v>157</v>
      </c>
      <c r="AU894" s="144" t="s">
        <v>85</v>
      </c>
      <c r="AV894" s="12" t="s">
        <v>85</v>
      </c>
      <c r="AW894" s="12" t="s">
        <v>32</v>
      </c>
      <c r="AX894" s="12" t="s">
        <v>81</v>
      </c>
      <c r="AY894" s="144" t="s">
        <v>145</v>
      </c>
    </row>
    <row r="895" spans="2:65" s="1" customFormat="1" ht="37.799999999999997" customHeight="1">
      <c r="B895" s="31"/>
      <c r="C895" s="128" t="s">
        <v>1415</v>
      </c>
      <c r="D895" s="128" t="s">
        <v>147</v>
      </c>
      <c r="E895" s="129" t="s">
        <v>1416</v>
      </c>
      <c r="F895" s="130" t="s">
        <v>1417</v>
      </c>
      <c r="G895" s="131" t="s">
        <v>155</v>
      </c>
      <c r="H895" s="132">
        <v>56.655999999999999</v>
      </c>
      <c r="I895" s="133"/>
      <c r="J895" s="134">
        <f>ROUND(I895*H895,2)</f>
        <v>0</v>
      </c>
      <c r="K895" s="135"/>
      <c r="L895" s="31"/>
      <c r="M895" s="136" t="s">
        <v>1</v>
      </c>
      <c r="N895" s="137" t="s">
        <v>41</v>
      </c>
      <c r="P895" s="138">
        <f>O895*H895</f>
        <v>0</v>
      </c>
      <c r="Q895" s="138">
        <v>3.9699999999999996E-3</v>
      </c>
      <c r="R895" s="138">
        <f>Q895*H895</f>
        <v>0.22492431999999998</v>
      </c>
      <c r="S895" s="138">
        <v>0</v>
      </c>
      <c r="T895" s="139">
        <f>S895*H895</f>
        <v>0</v>
      </c>
      <c r="AR895" s="140" t="s">
        <v>237</v>
      </c>
      <c r="AT895" s="140" t="s">
        <v>147</v>
      </c>
      <c r="AU895" s="140" t="s">
        <v>85</v>
      </c>
      <c r="AY895" s="16" t="s">
        <v>145</v>
      </c>
      <c r="BE895" s="141">
        <f>IF(N895="základní",J895,0)</f>
        <v>0</v>
      </c>
      <c r="BF895" s="141">
        <f>IF(N895="snížená",J895,0)</f>
        <v>0</v>
      </c>
      <c r="BG895" s="141">
        <f>IF(N895="zákl. přenesená",J895,0)</f>
        <v>0</v>
      </c>
      <c r="BH895" s="141">
        <f>IF(N895="sníž. přenesená",J895,0)</f>
        <v>0</v>
      </c>
      <c r="BI895" s="141">
        <f>IF(N895="nulová",J895,0)</f>
        <v>0</v>
      </c>
      <c r="BJ895" s="16" t="s">
        <v>81</v>
      </c>
      <c r="BK895" s="141">
        <f>ROUND(I895*H895,2)</f>
        <v>0</v>
      </c>
      <c r="BL895" s="16" t="s">
        <v>237</v>
      </c>
      <c r="BM895" s="140" t="s">
        <v>1418</v>
      </c>
    </row>
    <row r="896" spans="2:65" s="12" customFormat="1">
      <c r="B896" s="142"/>
      <c r="D896" s="143" t="s">
        <v>157</v>
      </c>
      <c r="E896" s="144" t="s">
        <v>1</v>
      </c>
      <c r="F896" s="145" t="s">
        <v>1419</v>
      </c>
      <c r="H896" s="146">
        <v>56.655999999999999</v>
      </c>
      <c r="I896" s="147"/>
      <c r="L896" s="142"/>
      <c r="M896" s="148"/>
      <c r="T896" s="149"/>
      <c r="AT896" s="144" t="s">
        <v>157</v>
      </c>
      <c r="AU896" s="144" t="s">
        <v>85</v>
      </c>
      <c r="AV896" s="12" t="s">
        <v>85</v>
      </c>
      <c r="AW896" s="12" t="s">
        <v>32</v>
      </c>
      <c r="AX896" s="12" t="s">
        <v>81</v>
      </c>
      <c r="AY896" s="144" t="s">
        <v>145</v>
      </c>
    </row>
    <row r="897" spans="2:65" s="1" customFormat="1" ht="33" customHeight="1">
      <c r="B897" s="31"/>
      <c r="C897" s="128" t="s">
        <v>1420</v>
      </c>
      <c r="D897" s="128" t="s">
        <v>147</v>
      </c>
      <c r="E897" s="129" t="s">
        <v>1421</v>
      </c>
      <c r="F897" s="130" t="s">
        <v>1422</v>
      </c>
      <c r="G897" s="131" t="s">
        <v>224</v>
      </c>
      <c r="H897" s="132">
        <v>6.3</v>
      </c>
      <c r="I897" s="133"/>
      <c r="J897" s="134">
        <f>ROUND(I897*H897,2)</f>
        <v>0</v>
      </c>
      <c r="K897" s="135"/>
      <c r="L897" s="31"/>
      <c r="M897" s="136" t="s">
        <v>1</v>
      </c>
      <c r="N897" s="137" t="s">
        <v>41</v>
      </c>
      <c r="P897" s="138">
        <f>O897*H897</f>
        <v>0</v>
      </c>
      <c r="Q897" s="138">
        <v>2.96E-3</v>
      </c>
      <c r="R897" s="138">
        <f>Q897*H897</f>
        <v>1.8647999999999998E-2</v>
      </c>
      <c r="S897" s="138">
        <v>0</v>
      </c>
      <c r="T897" s="139">
        <f>S897*H897</f>
        <v>0</v>
      </c>
      <c r="AR897" s="140" t="s">
        <v>237</v>
      </c>
      <c r="AT897" s="140" t="s">
        <v>147</v>
      </c>
      <c r="AU897" s="140" t="s">
        <v>85</v>
      </c>
      <c r="AY897" s="16" t="s">
        <v>145</v>
      </c>
      <c r="BE897" s="141">
        <f>IF(N897="základní",J897,0)</f>
        <v>0</v>
      </c>
      <c r="BF897" s="141">
        <f>IF(N897="snížená",J897,0)</f>
        <v>0</v>
      </c>
      <c r="BG897" s="141">
        <f>IF(N897="zákl. přenesená",J897,0)</f>
        <v>0</v>
      </c>
      <c r="BH897" s="141">
        <f>IF(N897="sníž. přenesená",J897,0)</f>
        <v>0</v>
      </c>
      <c r="BI897" s="141">
        <f>IF(N897="nulová",J897,0)</f>
        <v>0</v>
      </c>
      <c r="BJ897" s="16" t="s">
        <v>81</v>
      </c>
      <c r="BK897" s="141">
        <f>ROUND(I897*H897,2)</f>
        <v>0</v>
      </c>
      <c r="BL897" s="16" t="s">
        <v>237</v>
      </c>
      <c r="BM897" s="140" t="s">
        <v>1423</v>
      </c>
    </row>
    <row r="898" spans="2:65" s="12" customFormat="1">
      <c r="B898" s="142"/>
      <c r="D898" s="143" t="s">
        <v>157</v>
      </c>
      <c r="E898" s="144" t="s">
        <v>1</v>
      </c>
      <c r="F898" s="145" t="s">
        <v>1424</v>
      </c>
      <c r="H898" s="146">
        <v>6.3</v>
      </c>
      <c r="I898" s="147"/>
      <c r="L898" s="142"/>
      <c r="M898" s="148"/>
      <c r="T898" s="149"/>
      <c r="AT898" s="144" t="s">
        <v>157</v>
      </c>
      <c r="AU898" s="144" t="s">
        <v>85</v>
      </c>
      <c r="AV898" s="12" t="s">
        <v>85</v>
      </c>
      <c r="AW898" s="12" t="s">
        <v>32</v>
      </c>
      <c r="AX898" s="12" t="s">
        <v>81</v>
      </c>
      <c r="AY898" s="144" t="s">
        <v>145</v>
      </c>
    </row>
    <row r="899" spans="2:65" s="1" customFormat="1" ht="24.15" customHeight="1">
      <c r="B899" s="31"/>
      <c r="C899" s="128" t="s">
        <v>1425</v>
      </c>
      <c r="D899" s="128" t="s">
        <v>147</v>
      </c>
      <c r="E899" s="129" t="s">
        <v>1426</v>
      </c>
      <c r="F899" s="130" t="s">
        <v>1427</v>
      </c>
      <c r="G899" s="131" t="s">
        <v>224</v>
      </c>
      <c r="H899" s="132">
        <v>28.65</v>
      </c>
      <c r="I899" s="133"/>
      <c r="J899" s="134">
        <f>ROUND(I899*H899,2)</f>
        <v>0</v>
      </c>
      <c r="K899" s="135"/>
      <c r="L899" s="31"/>
      <c r="M899" s="136" t="s">
        <v>1</v>
      </c>
      <c r="N899" s="137" t="s">
        <v>41</v>
      </c>
      <c r="P899" s="138">
        <f>O899*H899</f>
        <v>0</v>
      </c>
      <c r="Q899" s="138">
        <v>3.8E-3</v>
      </c>
      <c r="R899" s="138">
        <f>Q899*H899</f>
        <v>0.10886999999999999</v>
      </c>
      <c r="S899" s="138">
        <v>0</v>
      </c>
      <c r="T899" s="139">
        <f>S899*H899</f>
        <v>0</v>
      </c>
      <c r="AR899" s="140" t="s">
        <v>151</v>
      </c>
      <c r="AT899" s="140" t="s">
        <v>147</v>
      </c>
      <c r="AU899" s="140" t="s">
        <v>85</v>
      </c>
      <c r="AY899" s="16" t="s">
        <v>145</v>
      </c>
      <c r="BE899" s="141">
        <f>IF(N899="základní",J899,0)</f>
        <v>0</v>
      </c>
      <c r="BF899" s="141">
        <f>IF(N899="snížená",J899,0)</f>
        <v>0</v>
      </c>
      <c r="BG899" s="141">
        <f>IF(N899="zákl. přenesená",J899,0)</f>
        <v>0</v>
      </c>
      <c r="BH899" s="141">
        <f>IF(N899="sníž. přenesená",J899,0)</f>
        <v>0</v>
      </c>
      <c r="BI899" s="141">
        <f>IF(N899="nulová",J899,0)</f>
        <v>0</v>
      </c>
      <c r="BJ899" s="16" t="s">
        <v>81</v>
      </c>
      <c r="BK899" s="141">
        <f>ROUND(I899*H899,2)</f>
        <v>0</v>
      </c>
      <c r="BL899" s="16" t="s">
        <v>151</v>
      </c>
      <c r="BM899" s="140" t="s">
        <v>1428</v>
      </c>
    </row>
    <row r="900" spans="2:65" s="12" customFormat="1">
      <c r="B900" s="142"/>
      <c r="D900" s="143" t="s">
        <v>157</v>
      </c>
      <c r="E900" s="144" t="s">
        <v>1</v>
      </c>
      <c r="F900" s="145" t="s">
        <v>1429</v>
      </c>
      <c r="H900" s="146">
        <v>7.6</v>
      </c>
      <c r="I900" s="147"/>
      <c r="L900" s="142"/>
      <c r="M900" s="148"/>
      <c r="T900" s="149"/>
      <c r="AT900" s="144" t="s">
        <v>157</v>
      </c>
      <c r="AU900" s="144" t="s">
        <v>85</v>
      </c>
      <c r="AV900" s="12" t="s">
        <v>85</v>
      </c>
      <c r="AW900" s="12" t="s">
        <v>32</v>
      </c>
      <c r="AX900" s="12" t="s">
        <v>76</v>
      </c>
      <c r="AY900" s="144" t="s">
        <v>145</v>
      </c>
    </row>
    <row r="901" spans="2:65" s="12" customFormat="1">
      <c r="B901" s="142"/>
      <c r="D901" s="143" t="s">
        <v>157</v>
      </c>
      <c r="E901" s="144" t="s">
        <v>1</v>
      </c>
      <c r="F901" s="145" t="s">
        <v>1430</v>
      </c>
      <c r="H901" s="146">
        <v>21.05</v>
      </c>
      <c r="I901" s="147"/>
      <c r="L901" s="142"/>
      <c r="M901" s="148"/>
      <c r="T901" s="149"/>
      <c r="AT901" s="144" t="s">
        <v>157</v>
      </c>
      <c r="AU901" s="144" t="s">
        <v>85</v>
      </c>
      <c r="AV901" s="12" t="s">
        <v>85</v>
      </c>
      <c r="AW901" s="12" t="s">
        <v>32</v>
      </c>
      <c r="AX901" s="12" t="s">
        <v>76</v>
      </c>
      <c r="AY901" s="144" t="s">
        <v>145</v>
      </c>
    </row>
    <row r="902" spans="2:65" s="13" customFormat="1">
      <c r="B902" s="150"/>
      <c r="D902" s="143" t="s">
        <v>157</v>
      </c>
      <c r="E902" s="151" t="s">
        <v>1</v>
      </c>
      <c r="F902" s="152" t="s">
        <v>160</v>
      </c>
      <c r="H902" s="153">
        <v>28.65</v>
      </c>
      <c r="I902" s="154"/>
      <c r="L902" s="150"/>
      <c r="M902" s="155"/>
      <c r="T902" s="156"/>
      <c r="AT902" s="151" t="s">
        <v>157</v>
      </c>
      <c r="AU902" s="151" t="s">
        <v>85</v>
      </c>
      <c r="AV902" s="13" t="s">
        <v>151</v>
      </c>
      <c r="AW902" s="13" t="s">
        <v>32</v>
      </c>
      <c r="AX902" s="13" t="s">
        <v>81</v>
      </c>
      <c r="AY902" s="151" t="s">
        <v>145</v>
      </c>
    </row>
    <row r="903" spans="2:65" s="1" customFormat="1" ht="24.15" customHeight="1">
      <c r="B903" s="31"/>
      <c r="C903" s="128" t="s">
        <v>1431</v>
      </c>
      <c r="D903" s="128" t="s">
        <v>147</v>
      </c>
      <c r="E903" s="129" t="s">
        <v>1432</v>
      </c>
      <c r="F903" s="130" t="s">
        <v>1433</v>
      </c>
      <c r="G903" s="131" t="s">
        <v>224</v>
      </c>
      <c r="H903" s="132">
        <v>3.6</v>
      </c>
      <c r="I903" s="133"/>
      <c r="J903" s="134">
        <f>ROUND(I903*H903,2)</f>
        <v>0</v>
      </c>
      <c r="K903" s="135"/>
      <c r="L903" s="31"/>
      <c r="M903" s="136" t="s">
        <v>1</v>
      </c>
      <c r="N903" s="137" t="s">
        <v>41</v>
      </c>
      <c r="P903" s="138">
        <f>O903*H903</f>
        <v>0</v>
      </c>
      <c r="Q903" s="138">
        <v>3.8E-3</v>
      </c>
      <c r="R903" s="138">
        <f>Q903*H903</f>
        <v>1.3679999999999999E-2</v>
      </c>
      <c r="S903" s="138">
        <v>0</v>
      </c>
      <c r="T903" s="139">
        <f>S903*H903</f>
        <v>0</v>
      </c>
      <c r="AR903" s="140" t="s">
        <v>237</v>
      </c>
      <c r="AT903" s="140" t="s">
        <v>147</v>
      </c>
      <c r="AU903" s="140" t="s">
        <v>85</v>
      </c>
      <c r="AY903" s="16" t="s">
        <v>145</v>
      </c>
      <c r="BE903" s="141">
        <f>IF(N903="základní",J903,0)</f>
        <v>0</v>
      </c>
      <c r="BF903" s="141">
        <f>IF(N903="snížená",J903,0)</f>
        <v>0</v>
      </c>
      <c r="BG903" s="141">
        <f>IF(N903="zákl. přenesená",J903,0)</f>
        <v>0</v>
      </c>
      <c r="BH903" s="141">
        <f>IF(N903="sníž. přenesená",J903,0)</f>
        <v>0</v>
      </c>
      <c r="BI903" s="141">
        <f>IF(N903="nulová",J903,0)</f>
        <v>0</v>
      </c>
      <c r="BJ903" s="16" t="s">
        <v>81</v>
      </c>
      <c r="BK903" s="141">
        <f>ROUND(I903*H903,2)</f>
        <v>0</v>
      </c>
      <c r="BL903" s="16" t="s">
        <v>237</v>
      </c>
      <c r="BM903" s="140" t="s">
        <v>1434</v>
      </c>
    </row>
    <row r="904" spans="2:65" s="12" customFormat="1">
      <c r="B904" s="142"/>
      <c r="D904" s="143" t="s">
        <v>157</v>
      </c>
      <c r="E904" s="144" t="s">
        <v>1</v>
      </c>
      <c r="F904" s="145" t="s">
        <v>1435</v>
      </c>
      <c r="H904" s="146">
        <v>3.6</v>
      </c>
      <c r="I904" s="147"/>
      <c r="L904" s="142"/>
      <c r="M904" s="148"/>
      <c r="T904" s="149"/>
      <c r="AT904" s="144" t="s">
        <v>157</v>
      </c>
      <c r="AU904" s="144" t="s">
        <v>85</v>
      </c>
      <c r="AV904" s="12" t="s">
        <v>85</v>
      </c>
      <c r="AW904" s="12" t="s">
        <v>32</v>
      </c>
      <c r="AX904" s="12" t="s">
        <v>81</v>
      </c>
      <c r="AY904" s="144" t="s">
        <v>145</v>
      </c>
    </row>
    <row r="905" spans="2:65" s="1" customFormat="1" ht="24.15" customHeight="1">
      <c r="B905" s="31"/>
      <c r="C905" s="128" t="s">
        <v>1436</v>
      </c>
      <c r="D905" s="128" t="s">
        <v>147</v>
      </c>
      <c r="E905" s="129" t="s">
        <v>1437</v>
      </c>
      <c r="F905" s="130" t="s">
        <v>1438</v>
      </c>
      <c r="G905" s="131" t="s">
        <v>224</v>
      </c>
      <c r="H905" s="132">
        <v>3.6</v>
      </c>
      <c r="I905" s="133"/>
      <c r="J905" s="134">
        <f>ROUND(I905*H905,2)</f>
        <v>0</v>
      </c>
      <c r="K905" s="135"/>
      <c r="L905" s="31"/>
      <c r="M905" s="136" t="s">
        <v>1</v>
      </c>
      <c r="N905" s="137" t="s">
        <v>41</v>
      </c>
      <c r="P905" s="138">
        <f>O905*H905</f>
        <v>0</v>
      </c>
      <c r="Q905" s="138">
        <v>1.7899999999999999E-3</v>
      </c>
      <c r="R905" s="138">
        <f>Q905*H905</f>
        <v>6.4440000000000001E-3</v>
      </c>
      <c r="S905" s="138">
        <v>0</v>
      </c>
      <c r="T905" s="139">
        <f>S905*H905</f>
        <v>0</v>
      </c>
      <c r="AR905" s="140" t="s">
        <v>237</v>
      </c>
      <c r="AT905" s="140" t="s">
        <v>147</v>
      </c>
      <c r="AU905" s="140" t="s">
        <v>85</v>
      </c>
      <c r="AY905" s="16" t="s">
        <v>145</v>
      </c>
      <c r="BE905" s="141">
        <f>IF(N905="základní",J905,0)</f>
        <v>0</v>
      </c>
      <c r="BF905" s="141">
        <f>IF(N905="snížená",J905,0)</f>
        <v>0</v>
      </c>
      <c r="BG905" s="141">
        <f>IF(N905="zákl. přenesená",J905,0)</f>
        <v>0</v>
      </c>
      <c r="BH905" s="141">
        <f>IF(N905="sníž. přenesená",J905,0)</f>
        <v>0</v>
      </c>
      <c r="BI905" s="141">
        <f>IF(N905="nulová",J905,0)</f>
        <v>0</v>
      </c>
      <c r="BJ905" s="16" t="s">
        <v>81</v>
      </c>
      <c r="BK905" s="141">
        <f>ROUND(I905*H905,2)</f>
        <v>0</v>
      </c>
      <c r="BL905" s="16" t="s">
        <v>237</v>
      </c>
      <c r="BM905" s="140" t="s">
        <v>1439</v>
      </c>
    </row>
    <row r="906" spans="2:65" s="12" customFormat="1">
      <c r="B906" s="142"/>
      <c r="D906" s="143" t="s">
        <v>157</v>
      </c>
      <c r="E906" s="144" t="s">
        <v>1</v>
      </c>
      <c r="F906" s="145" t="s">
        <v>1440</v>
      </c>
      <c r="H906" s="146">
        <v>3.6</v>
      </c>
      <c r="I906" s="147"/>
      <c r="L906" s="142"/>
      <c r="M906" s="148"/>
      <c r="T906" s="149"/>
      <c r="AT906" s="144" t="s">
        <v>157</v>
      </c>
      <c r="AU906" s="144" t="s">
        <v>85</v>
      </c>
      <c r="AV906" s="12" t="s">
        <v>85</v>
      </c>
      <c r="AW906" s="12" t="s">
        <v>32</v>
      </c>
      <c r="AX906" s="12" t="s">
        <v>81</v>
      </c>
      <c r="AY906" s="144" t="s">
        <v>145</v>
      </c>
    </row>
    <row r="907" spans="2:65" s="1" customFormat="1" ht="24.15" customHeight="1">
      <c r="B907" s="31"/>
      <c r="C907" s="128" t="s">
        <v>1441</v>
      </c>
      <c r="D907" s="128" t="s">
        <v>147</v>
      </c>
      <c r="E907" s="129" t="s">
        <v>1442</v>
      </c>
      <c r="F907" s="130" t="s">
        <v>1443</v>
      </c>
      <c r="G907" s="131" t="s">
        <v>1129</v>
      </c>
      <c r="H907" s="174"/>
      <c r="I907" s="133"/>
      <c r="J907" s="134">
        <f>ROUND(I907*H907,2)</f>
        <v>0</v>
      </c>
      <c r="K907" s="135"/>
      <c r="L907" s="31"/>
      <c r="M907" s="136" t="s">
        <v>1</v>
      </c>
      <c r="N907" s="137" t="s">
        <v>41</v>
      </c>
      <c r="P907" s="138">
        <f>O907*H907</f>
        <v>0</v>
      </c>
      <c r="Q907" s="138">
        <v>0</v>
      </c>
      <c r="R907" s="138">
        <f>Q907*H907</f>
        <v>0</v>
      </c>
      <c r="S907" s="138">
        <v>0</v>
      </c>
      <c r="T907" s="139">
        <f>S907*H907</f>
        <v>0</v>
      </c>
      <c r="AR907" s="140" t="s">
        <v>237</v>
      </c>
      <c r="AT907" s="140" t="s">
        <v>147</v>
      </c>
      <c r="AU907" s="140" t="s">
        <v>85</v>
      </c>
      <c r="AY907" s="16" t="s">
        <v>145</v>
      </c>
      <c r="BE907" s="141">
        <f>IF(N907="základní",J907,0)</f>
        <v>0</v>
      </c>
      <c r="BF907" s="141">
        <f>IF(N907="snížená",J907,0)</f>
        <v>0</v>
      </c>
      <c r="BG907" s="141">
        <f>IF(N907="zákl. přenesená",J907,0)</f>
        <v>0</v>
      </c>
      <c r="BH907" s="141">
        <f>IF(N907="sníž. přenesená",J907,0)</f>
        <v>0</v>
      </c>
      <c r="BI907" s="141">
        <f>IF(N907="nulová",J907,0)</f>
        <v>0</v>
      </c>
      <c r="BJ907" s="16" t="s">
        <v>81</v>
      </c>
      <c r="BK907" s="141">
        <f>ROUND(I907*H907,2)</f>
        <v>0</v>
      </c>
      <c r="BL907" s="16" t="s">
        <v>237</v>
      </c>
      <c r="BM907" s="140" t="s">
        <v>1444</v>
      </c>
    </row>
    <row r="908" spans="2:65" s="11" customFormat="1" ht="22.8" customHeight="1">
      <c r="B908" s="116"/>
      <c r="D908" s="117" t="s">
        <v>75</v>
      </c>
      <c r="E908" s="126" t="s">
        <v>1445</v>
      </c>
      <c r="F908" s="126" t="s">
        <v>1446</v>
      </c>
      <c r="I908" s="119"/>
      <c r="J908" s="127">
        <f>BK908</f>
        <v>0</v>
      </c>
      <c r="L908" s="116"/>
      <c r="M908" s="121"/>
      <c r="P908" s="122">
        <f>SUM(P909:P984)</f>
        <v>0</v>
      </c>
      <c r="R908" s="122">
        <f>SUM(R909:R984)</f>
        <v>0.18569112999999998</v>
      </c>
      <c r="T908" s="123">
        <f>SUM(T909:T984)</f>
        <v>1.20459</v>
      </c>
      <c r="AR908" s="117" t="s">
        <v>85</v>
      </c>
      <c r="AT908" s="124" t="s">
        <v>75</v>
      </c>
      <c r="AU908" s="124" t="s">
        <v>81</v>
      </c>
      <c r="AY908" s="117" t="s">
        <v>145</v>
      </c>
      <c r="BK908" s="125">
        <f>SUM(BK909:BK984)</f>
        <v>0</v>
      </c>
    </row>
    <row r="909" spans="2:65" s="1" customFormat="1" ht="16.5" customHeight="1">
      <c r="B909" s="31"/>
      <c r="C909" s="128" t="s">
        <v>1447</v>
      </c>
      <c r="D909" s="128" t="s">
        <v>393</v>
      </c>
      <c r="E909" s="129" t="s">
        <v>1448</v>
      </c>
      <c r="F909" s="130" t="s">
        <v>1449</v>
      </c>
      <c r="G909" s="131" t="s">
        <v>224</v>
      </c>
      <c r="H909" s="132">
        <v>14.5</v>
      </c>
      <c r="I909" s="133"/>
      <c r="J909" s="134">
        <f>ROUND(I909*H909,2)</f>
        <v>0</v>
      </c>
      <c r="K909" s="135"/>
      <c r="L909" s="31"/>
      <c r="M909" s="136" t="s">
        <v>1</v>
      </c>
      <c r="N909" s="137" t="s">
        <v>41</v>
      </c>
      <c r="P909" s="138">
        <f>O909*H909</f>
        <v>0</v>
      </c>
      <c r="Q909" s="138">
        <v>0</v>
      </c>
      <c r="R909" s="138">
        <f>Q909*H909</f>
        <v>0</v>
      </c>
      <c r="S909" s="138">
        <v>0</v>
      </c>
      <c r="T909" s="139">
        <f>S909*H909</f>
        <v>0</v>
      </c>
      <c r="AR909" s="140" t="s">
        <v>237</v>
      </c>
      <c r="AT909" s="140" t="s">
        <v>147</v>
      </c>
      <c r="AU909" s="140" t="s">
        <v>85</v>
      </c>
      <c r="AY909" s="16" t="s">
        <v>145</v>
      </c>
      <c r="BE909" s="141">
        <f>IF(N909="základní",J909,0)</f>
        <v>0</v>
      </c>
      <c r="BF909" s="141">
        <f>IF(N909="snížená",J909,0)</f>
        <v>0</v>
      </c>
      <c r="BG909" s="141">
        <f>IF(N909="zákl. přenesená",J909,0)</f>
        <v>0</v>
      </c>
      <c r="BH909" s="141">
        <f>IF(N909="sníž. přenesená",J909,0)</f>
        <v>0</v>
      </c>
      <c r="BI909" s="141">
        <f>IF(N909="nulová",J909,0)</f>
        <v>0</v>
      </c>
      <c r="BJ909" s="16" t="s">
        <v>81</v>
      </c>
      <c r="BK909" s="141">
        <f>ROUND(I909*H909,2)</f>
        <v>0</v>
      </c>
      <c r="BL909" s="16" t="s">
        <v>237</v>
      </c>
      <c r="BM909" s="140" t="s">
        <v>1450</v>
      </c>
    </row>
    <row r="910" spans="2:65" s="12" customFormat="1">
      <c r="B910" s="142"/>
      <c r="D910" s="143" t="s">
        <v>157</v>
      </c>
      <c r="E910" s="144" t="s">
        <v>1</v>
      </c>
      <c r="F910" s="145" t="s">
        <v>1451</v>
      </c>
      <c r="H910" s="146">
        <v>1.95</v>
      </c>
      <c r="I910" s="147"/>
      <c r="L910" s="142"/>
      <c r="M910" s="148"/>
      <c r="T910" s="149"/>
      <c r="AT910" s="144" t="s">
        <v>157</v>
      </c>
      <c r="AU910" s="144" t="s">
        <v>85</v>
      </c>
      <c r="AV910" s="12" t="s">
        <v>85</v>
      </c>
      <c r="AW910" s="12" t="s">
        <v>32</v>
      </c>
      <c r="AX910" s="12" t="s">
        <v>76</v>
      </c>
      <c r="AY910" s="144" t="s">
        <v>145</v>
      </c>
    </row>
    <row r="911" spans="2:65" s="12" customFormat="1">
      <c r="B911" s="142"/>
      <c r="D911" s="143" t="s">
        <v>157</v>
      </c>
      <c r="E911" s="144" t="s">
        <v>1</v>
      </c>
      <c r="F911" s="145" t="s">
        <v>1452</v>
      </c>
      <c r="H911" s="146">
        <v>2.0499999999999998</v>
      </c>
      <c r="I911" s="147"/>
      <c r="L911" s="142"/>
      <c r="M911" s="148"/>
      <c r="T911" s="149"/>
      <c r="AT911" s="144" t="s">
        <v>157</v>
      </c>
      <c r="AU911" s="144" t="s">
        <v>85</v>
      </c>
      <c r="AV911" s="12" t="s">
        <v>85</v>
      </c>
      <c r="AW911" s="12" t="s">
        <v>32</v>
      </c>
      <c r="AX911" s="12" t="s">
        <v>76</v>
      </c>
      <c r="AY911" s="144" t="s">
        <v>145</v>
      </c>
    </row>
    <row r="912" spans="2:65" s="12" customFormat="1">
      <c r="B912" s="142"/>
      <c r="D912" s="143" t="s">
        <v>157</v>
      </c>
      <c r="E912" s="144" t="s">
        <v>1</v>
      </c>
      <c r="F912" s="145" t="s">
        <v>1453</v>
      </c>
      <c r="H912" s="146">
        <v>10.5</v>
      </c>
      <c r="I912" s="147"/>
      <c r="L912" s="142"/>
      <c r="M912" s="148"/>
      <c r="T912" s="149"/>
      <c r="AT912" s="144" t="s">
        <v>157</v>
      </c>
      <c r="AU912" s="144" t="s">
        <v>85</v>
      </c>
      <c r="AV912" s="12" t="s">
        <v>85</v>
      </c>
      <c r="AW912" s="12" t="s">
        <v>32</v>
      </c>
      <c r="AX912" s="12" t="s">
        <v>76</v>
      </c>
      <c r="AY912" s="144" t="s">
        <v>145</v>
      </c>
    </row>
    <row r="913" spans="2:65" s="13" customFormat="1">
      <c r="B913" s="150"/>
      <c r="D913" s="143" t="s">
        <v>157</v>
      </c>
      <c r="E913" s="151" t="s">
        <v>1</v>
      </c>
      <c r="F913" s="152" t="s">
        <v>160</v>
      </c>
      <c r="H913" s="153">
        <v>14.5</v>
      </c>
      <c r="I913" s="154"/>
      <c r="L913" s="150"/>
      <c r="M913" s="155"/>
      <c r="T913" s="156"/>
      <c r="AT913" s="151" t="s">
        <v>157</v>
      </c>
      <c r="AU913" s="151" t="s">
        <v>85</v>
      </c>
      <c r="AV913" s="13" t="s">
        <v>151</v>
      </c>
      <c r="AW913" s="13" t="s">
        <v>32</v>
      </c>
      <c r="AX913" s="13" t="s">
        <v>81</v>
      </c>
      <c r="AY913" s="151" t="s">
        <v>145</v>
      </c>
    </row>
    <row r="914" spans="2:65" s="1" customFormat="1" ht="24.15" customHeight="1">
      <c r="B914" s="31"/>
      <c r="C914" s="128" t="s">
        <v>1454</v>
      </c>
      <c r="D914" s="128" t="s">
        <v>147</v>
      </c>
      <c r="E914" s="129" t="s">
        <v>1455</v>
      </c>
      <c r="F914" s="130" t="s">
        <v>1456</v>
      </c>
      <c r="G914" s="131" t="s">
        <v>150</v>
      </c>
      <c r="H914" s="132">
        <v>1</v>
      </c>
      <c r="I914" s="133"/>
      <c r="J914" s="134">
        <f t="shared" ref="J914:J939" si="20">ROUND(I914*H914,2)</f>
        <v>0</v>
      </c>
      <c r="K914" s="135"/>
      <c r="L914" s="31"/>
      <c r="M914" s="136" t="s">
        <v>1</v>
      </c>
      <c r="N914" s="137" t="s">
        <v>41</v>
      </c>
      <c r="P914" s="138">
        <f t="shared" ref="P914:P939" si="21">O914*H914</f>
        <v>0</v>
      </c>
      <c r="Q914" s="138">
        <v>0</v>
      </c>
      <c r="R914" s="138">
        <f t="shared" ref="R914:R939" si="22">Q914*H914</f>
        <v>0</v>
      </c>
      <c r="S914" s="138">
        <v>0</v>
      </c>
      <c r="T914" s="139">
        <f t="shared" ref="T914:T939" si="23">S914*H914</f>
        <v>0</v>
      </c>
      <c r="AR914" s="140" t="s">
        <v>237</v>
      </c>
      <c r="AT914" s="140" t="s">
        <v>147</v>
      </c>
      <c r="AU914" s="140" t="s">
        <v>85</v>
      </c>
      <c r="AY914" s="16" t="s">
        <v>145</v>
      </c>
      <c r="BE914" s="141">
        <f t="shared" ref="BE914:BE939" si="24">IF(N914="základní",J914,0)</f>
        <v>0</v>
      </c>
      <c r="BF914" s="141">
        <f t="shared" ref="BF914:BF939" si="25">IF(N914="snížená",J914,0)</f>
        <v>0</v>
      </c>
      <c r="BG914" s="141">
        <f t="shared" ref="BG914:BG939" si="26">IF(N914="zákl. přenesená",J914,0)</f>
        <v>0</v>
      </c>
      <c r="BH914" s="141">
        <f t="shared" ref="BH914:BH939" si="27">IF(N914="sníž. přenesená",J914,0)</f>
        <v>0</v>
      </c>
      <c r="BI914" s="141">
        <f t="shared" ref="BI914:BI939" si="28">IF(N914="nulová",J914,0)</f>
        <v>0</v>
      </c>
      <c r="BJ914" s="16" t="s">
        <v>81</v>
      </c>
      <c r="BK914" s="141">
        <f t="shared" ref="BK914:BK939" si="29">ROUND(I914*H914,2)</f>
        <v>0</v>
      </c>
      <c r="BL914" s="16" t="s">
        <v>237</v>
      </c>
      <c r="BM914" s="140" t="s">
        <v>1457</v>
      </c>
    </row>
    <row r="915" spans="2:65" s="1" customFormat="1" ht="24.15" customHeight="1">
      <c r="B915" s="31"/>
      <c r="C915" s="128" t="s">
        <v>1458</v>
      </c>
      <c r="D915" s="128" t="s">
        <v>147</v>
      </c>
      <c r="E915" s="129" t="s">
        <v>1459</v>
      </c>
      <c r="F915" s="130" t="s">
        <v>1460</v>
      </c>
      <c r="G915" s="131" t="s">
        <v>150</v>
      </c>
      <c r="H915" s="132">
        <v>2</v>
      </c>
      <c r="I915" s="133"/>
      <c r="J915" s="134">
        <f t="shared" si="20"/>
        <v>0</v>
      </c>
      <c r="K915" s="135"/>
      <c r="L915" s="31"/>
      <c r="M915" s="136" t="s">
        <v>1</v>
      </c>
      <c r="N915" s="137" t="s">
        <v>41</v>
      </c>
      <c r="P915" s="138">
        <f t="shared" si="21"/>
        <v>0</v>
      </c>
      <c r="Q915" s="138">
        <v>0</v>
      </c>
      <c r="R915" s="138">
        <f t="shared" si="22"/>
        <v>0</v>
      </c>
      <c r="S915" s="138">
        <v>0</v>
      </c>
      <c r="T915" s="139">
        <f t="shared" si="23"/>
        <v>0</v>
      </c>
      <c r="AR915" s="140" t="s">
        <v>237</v>
      </c>
      <c r="AT915" s="140" t="s">
        <v>147</v>
      </c>
      <c r="AU915" s="140" t="s">
        <v>85</v>
      </c>
      <c r="AY915" s="16" t="s">
        <v>145</v>
      </c>
      <c r="BE915" s="141">
        <f t="shared" si="24"/>
        <v>0</v>
      </c>
      <c r="BF915" s="141">
        <f t="shared" si="25"/>
        <v>0</v>
      </c>
      <c r="BG915" s="141">
        <f t="shared" si="26"/>
        <v>0</v>
      </c>
      <c r="BH915" s="141">
        <f t="shared" si="27"/>
        <v>0</v>
      </c>
      <c r="BI915" s="141">
        <f t="shared" si="28"/>
        <v>0</v>
      </c>
      <c r="BJ915" s="16" t="s">
        <v>81</v>
      </c>
      <c r="BK915" s="141">
        <f t="shared" si="29"/>
        <v>0</v>
      </c>
      <c r="BL915" s="16" t="s">
        <v>237</v>
      </c>
      <c r="BM915" s="140" t="s">
        <v>1461</v>
      </c>
    </row>
    <row r="916" spans="2:65" s="1" customFormat="1" ht="37.799999999999997" customHeight="1">
      <c r="B916" s="31"/>
      <c r="C916" s="128" t="s">
        <v>1462</v>
      </c>
      <c r="D916" s="128" t="s">
        <v>147</v>
      </c>
      <c r="E916" s="129" t="s">
        <v>1463</v>
      </c>
      <c r="F916" s="130" t="s">
        <v>1464</v>
      </c>
      <c r="G916" s="131" t="s">
        <v>150</v>
      </c>
      <c r="H916" s="132">
        <v>2</v>
      </c>
      <c r="I916" s="133"/>
      <c r="J916" s="134">
        <f t="shared" si="20"/>
        <v>0</v>
      </c>
      <c r="K916" s="135"/>
      <c r="L916" s="31"/>
      <c r="M916" s="136" t="s">
        <v>1</v>
      </c>
      <c r="N916" s="137" t="s">
        <v>41</v>
      </c>
      <c r="P916" s="138">
        <f t="shared" si="21"/>
        <v>0</v>
      </c>
      <c r="Q916" s="138">
        <v>0</v>
      </c>
      <c r="R916" s="138">
        <f t="shared" si="22"/>
        <v>0</v>
      </c>
      <c r="S916" s="138">
        <v>0</v>
      </c>
      <c r="T916" s="139">
        <f t="shared" si="23"/>
        <v>0</v>
      </c>
      <c r="AR916" s="140" t="s">
        <v>237</v>
      </c>
      <c r="AT916" s="140" t="s">
        <v>147</v>
      </c>
      <c r="AU916" s="140" t="s">
        <v>85</v>
      </c>
      <c r="AY916" s="16" t="s">
        <v>145</v>
      </c>
      <c r="BE916" s="141">
        <f t="shared" si="24"/>
        <v>0</v>
      </c>
      <c r="BF916" s="141">
        <f t="shared" si="25"/>
        <v>0</v>
      </c>
      <c r="BG916" s="141">
        <f t="shared" si="26"/>
        <v>0</v>
      </c>
      <c r="BH916" s="141">
        <f t="shared" si="27"/>
        <v>0</v>
      </c>
      <c r="BI916" s="141">
        <f t="shared" si="28"/>
        <v>0</v>
      </c>
      <c r="BJ916" s="16" t="s">
        <v>81</v>
      </c>
      <c r="BK916" s="141">
        <f t="shared" si="29"/>
        <v>0</v>
      </c>
      <c r="BL916" s="16" t="s">
        <v>237</v>
      </c>
      <c r="BM916" s="140" t="s">
        <v>1465</v>
      </c>
    </row>
    <row r="917" spans="2:65" s="1" customFormat="1" ht="24.15" customHeight="1">
      <c r="B917" s="31"/>
      <c r="C917" s="128" t="s">
        <v>1466</v>
      </c>
      <c r="D917" s="128" t="s">
        <v>147</v>
      </c>
      <c r="E917" s="129" t="s">
        <v>1467</v>
      </c>
      <c r="F917" s="130" t="s">
        <v>1468</v>
      </c>
      <c r="G917" s="131" t="s">
        <v>150</v>
      </c>
      <c r="H917" s="132">
        <v>2</v>
      </c>
      <c r="I917" s="133"/>
      <c r="J917" s="134">
        <f t="shared" si="20"/>
        <v>0</v>
      </c>
      <c r="K917" s="135"/>
      <c r="L917" s="31"/>
      <c r="M917" s="136" t="s">
        <v>1</v>
      </c>
      <c r="N917" s="137" t="s">
        <v>41</v>
      </c>
      <c r="P917" s="138">
        <f t="shared" si="21"/>
        <v>0</v>
      </c>
      <c r="Q917" s="138">
        <v>0</v>
      </c>
      <c r="R917" s="138">
        <f t="shared" si="22"/>
        <v>0</v>
      </c>
      <c r="S917" s="138">
        <v>0</v>
      </c>
      <c r="T917" s="139">
        <f t="shared" si="23"/>
        <v>0</v>
      </c>
      <c r="AR917" s="140" t="s">
        <v>237</v>
      </c>
      <c r="AT917" s="140" t="s">
        <v>147</v>
      </c>
      <c r="AU917" s="140" t="s">
        <v>85</v>
      </c>
      <c r="AY917" s="16" t="s">
        <v>145</v>
      </c>
      <c r="BE917" s="141">
        <f t="shared" si="24"/>
        <v>0</v>
      </c>
      <c r="BF917" s="141">
        <f t="shared" si="25"/>
        <v>0</v>
      </c>
      <c r="BG917" s="141">
        <f t="shared" si="26"/>
        <v>0</v>
      </c>
      <c r="BH917" s="141">
        <f t="shared" si="27"/>
        <v>0</v>
      </c>
      <c r="BI917" s="141">
        <f t="shared" si="28"/>
        <v>0</v>
      </c>
      <c r="BJ917" s="16" t="s">
        <v>81</v>
      </c>
      <c r="BK917" s="141">
        <f t="shared" si="29"/>
        <v>0</v>
      </c>
      <c r="BL917" s="16" t="s">
        <v>237</v>
      </c>
      <c r="BM917" s="140" t="s">
        <v>1469</v>
      </c>
    </row>
    <row r="918" spans="2:65" s="1" customFormat="1" ht="24.15" customHeight="1">
      <c r="B918" s="31"/>
      <c r="C918" s="128" t="s">
        <v>1470</v>
      </c>
      <c r="D918" s="128" t="s">
        <v>147</v>
      </c>
      <c r="E918" s="129" t="s">
        <v>1471</v>
      </c>
      <c r="F918" s="130" t="s">
        <v>1472</v>
      </c>
      <c r="G918" s="131" t="s">
        <v>150</v>
      </c>
      <c r="H918" s="132">
        <v>1</v>
      </c>
      <c r="I918" s="133"/>
      <c r="J918" s="134">
        <f t="shared" si="20"/>
        <v>0</v>
      </c>
      <c r="K918" s="135"/>
      <c r="L918" s="31"/>
      <c r="M918" s="136" t="s">
        <v>1</v>
      </c>
      <c r="N918" s="137" t="s">
        <v>41</v>
      </c>
      <c r="P918" s="138">
        <f t="shared" si="21"/>
        <v>0</v>
      </c>
      <c r="Q918" s="138">
        <v>0</v>
      </c>
      <c r="R918" s="138">
        <f t="shared" si="22"/>
        <v>0</v>
      </c>
      <c r="S918" s="138">
        <v>0</v>
      </c>
      <c r="T918" s="139">
        <f t="shared" si="23"/>
        <v>0</v>
      </c>
      <c r="AR918" s="140" t="s">
        <v>237</v>
      </c>
      <c r="AT918" s="140" t="s">
        <v>147</v>
      </c>
      <c r="AU918" s="140" t="s">
        <v>85</v>
      </c>
      <c r="AY918" s="16" t="s">
        <v>145</v>
      </c>
      <c r="BE918" s="141">
        <f t="shared" si="24"/>
        <v>0</v>
      </c>
      <c r="BF918" s="141">
        <f t="shared" si="25"/>
        <v>0</v>
      </c>
      <c r="BG918" s="141">
        <f t="shared" si="26"/>
        <v>0</v>
      </c>
      <c r="BH918" s="141">
        <f t="shared" si="27"/>
        <v>0</v>
      </c>
      <c r="BI918" s="141">
        <f t="shared" si="28"/>
        <v>0</v>
      </c>
      <c r="BJ918" s="16" t="s">
        <v>81</v>
      </c>
      <c r="BK918" s="141">
        <f t="shared" si="29"/>
        <v>0</v>
      </c>
      <c r="BL918" s="16" t="s">
        <v>237</v>
      </c>
      <c r="BM918" s="140" t="s">
        <v>1473</v>
      </c>
    </row>
    <row r="919" spans="2:65" s="1" customFormat="1" ht="24.15" customHeight="1">
      <c r="B919" s="31"/>
      <c r="C919" s="128" t="s">
        <v>1474</v>
      </c>
      <c r="D919" s="128" t="s">
        <v>147</v>
      </c>
      <c r="E919" s="129" t="s">
        <v>1475</v>
      </c>
      <c r="F919" s="130" t="s">
        <v>1476</v>
      </c>
      <c r="G919" s="131" t="s">
        <v>150</v>
      </c>
      <c r="H919" s="132">
        <v>1</v>
      </c>
      <c r="I919" s="133"/>
      <c r="J919" s="134">
        <f t="shared" si="20"/>
        <v>0</v>
      </c>
      <c r="K919" s="135"/>
      <c r="L919" s="31"/>
      <c r="M919" s="136" t="s">
        <v>1</v>
      </c>
      <c r="N919" s="137" t="s">
        <v>41</v>
      </c>
      <c r="P919" s="138">
        <f t="shared" si="21"/>
        <v>0</v>
      </c>
      <c r="Q919" s="138">
        <v>0</v>
      </c>
      <c r="R919" s="138">
        <f t="shared" si="22"/>
        <v>0</v>
      </c>
      <c r="S919" s="138">
        <v>0</v>
      </c>
      <c r="T919" s="139">
        <f t="shared" si="23"/>
        <v>0</v>
      </c>
      <c r="AR919" s="140" t="s">
        <v>237</v>
      </c>
      <c r="AT919" s="140" t="s">
        <v>147</v>
      </c>
      <c r="AU919" s="140" t="s">
        <v>85</v>
      </c>
      <c r="AY919" s="16" t="s">
        <v>145</v>
      </c>
      <c r="BE919" s="141">
        <f t="shared" si="24"/>
        <v>0</v>
      </c>
      <c r="BF919" s="141">
        <f t="shared" si="25"/>
        <v>0</v>
      </c>
      <c r="BG919" s="141">
        <f t="shared" si="26"/>
        <v>0</v>
      </c>
      <c r="BH919" s="141">
        <f t="shared" si="27"/>
        <v>0</v>
      </c>
      <c r="BI919" s="141">
        <f t="shared" si="28"/>
        <v>0</v>
      </c>
      <c r="BJ919" s="16" t="s">
        <v>81</v>
      </c>
      <c r="BK919" s="141">
        <f t="shared" si="29"/>
        <v>0</v>
      </c>
      <c r="BL919" s="16" t="s">
        <v>237</v>
      </c>
      <c r="BM919" s="140" t="s">
        <v>1477</v>
      </c>
    </row>
    <row r="920" spans="2:65" s="1" customFormat="1" ht="24.15" customHeight="1">
      <c r="B920" s="31"/>
      <c r="C920" s="128" t="s">
        <v>1478</v>
      </c>
      <c r="D920" s="128" t="s">
        <v>147</v>
      </c>
      <c r="E920" s="129" t="s">
        <v>1479</v>
      </c>
      <c r="F920" s="130" t="s">
        <v>1480</v>
      </c>
      <c r="G920" s="131" t="s">
        <v>150</v>
      </c>
      <c r="H920" s="132">
        <v>1</v>
      </c>
      <c r="I920" s="133"/>
      <c r="J920" s="134">
        <f t="shared" si="20"/>
        <v>0</v>
      </c>
      <c r="K920" s="135"/>
      <c r="L920" s="31"/>
      <c r="M920" s="136" t="s">
        <v>1</v>
      </c>
      <c r="N920" s="137" t="s">
        <v>41</v>
      </c>
      <c r="P920" s="138">
        <f t="shared" si="21"/>
        <v>0</v>
      </c>
      <c r="Q920" s="138">
        <v>0</v>
      </c>
      <c r="R920" s="138">
        <f t="shared" si="22"/>
        <v>0</v>
      </c>
      <c r="S920" s="138">
        <v>0</v>
      </c>
      <c r="T920" s="139">
        <f t="shared" si="23"/>
        <v>0</v>
      </c>
      <c r="AR920" s="140" t="s">
        <v>237</v>
      </c>
      <c r="AT920" s="140" t="s">
        <v>147</v>
      </c>
      <c r="AU920" s="140" t="s">
        <v>85</v>
      </c>
      <c r="AY920" s="16" t="s">
        <v>145</v>
      </c>
      <c r="BE920" s="141">
        <f t="shared" si="24"/>
        <v>0</v>
      </c>
      <c r="BF920" s="141">
        <f t="shared" si="25"/>
        <v>0</v>
      </c>
      <c r="BG920" s="141">
        <f t="shared" si="26"/>
        <v>0</v>
      </c>
      <c r="BH920" s="141">
        <f t="shared" si="27"/>
        <v>0</v>
      </c>
      <c r="BI920" s="141">
        <f t="shared" si="28"/>
        <v>0</v>
      </c>
      <c r="BJ920" s="16" t="s">
        <v>81</v>
      </c>
      <c r="BK920" s="141">
        <f t="shared" si="29"/>
        <v>0</v>
      </c>
      <c r="BL920" s="16" t="s">
        <v>237</v>
      </c>
      <c r="BM920" s="140" t="s">
        <v>1481</v>
      </c>
    </row>
    <row r="921" spans="2:65" s="1" customFormat="1" ht="24.15" customHeight="1">
      <c r="B921" s="31"/>
      <c r="C921" s="128" t="s">
        <v>1482</v>
      </c>
      <c r="D921" s="128" t="s">
        <v>147</v>
      </c>
      <c r="E921" s="129" t="s">
        <v>1483</v>
      </c>
      <c r="F921" s="130" t="s">
        <v>1484</v>
      </c>
      <c r="G921" s="131" t="s">
        <v>150</v>
      </c>
      <c r="H921" s="132">
        <v>1</v>
      </c>
      <c r="I921" s="133"/>
      <c r="J921" s="134">
        <f t="shared" si="20"/>
        <v>0</v>
      </c>
      <c r="K921" s="135"/>
      <c r="L921" s="31"/>
      <c r="M921" s="136" t="s">
        <v>1</v>
      </c>
      <c r="N921" s="137" t="s">
        <v>41</v>
      </c>
      <c r="P921" s="138">
        <f t="shared" si="21"/>
        <v>0</v>
      </c>
      <c r="Q921" s="138">
        <v>0</v>
      </c>
      <c r="R921" s="138">
        <f t="shared" si="22"/>
        <v>0</v>
      </c>
      <c r="S921" s="138">
        <v>0</v>
      </c>
      <c r="T921" s="139">
        <f t="shared" si="23"/>
        <v>0</v>
      </c>
      <c r="AR921" s="140" t="s">
        <v>237</v>
      </c>
      <c r="AT921" s="140" t="s">
        <v>147</v>
      </c>
      <c r="AU921" s="140" t="s">
        <v>85</v>
      </c>
      <c r="AY921" s="16" t="s">
        <v>145</v>
      </c>
      <c r="BE921" s="141">
        <f t="shared" si="24"/>
        <v>0</v>
      </c>
      <c r="BF921" s="141">
        <f t="shared" si="25"/>
        <v>0</v>
      </c>
      <c r="BG921" s="141">
        <f t="shared" si="26"/>
        <v>0</v>
      </c>
      <c r="BH921" s="141">
        <f t="shared" si="27"/>
        <v>0</v>
      </c>
      <c r="BI921" s="141">
        <f t="shared" si="28"/>
        <v>0</v>
      </c>
      <c r="BJ921" s="16" t="s">
        <v>81</v>
      </c>
      <c r="BK921" s="141">
        <f t="shared" si="29"/>
        <v>0</v>
      </c>
      <c r="BL921" s="16" t="s">
        <v>237</v>
      </c>
      <c r="BM921" s="140" t="s">
        <v>1485</v>
      </c>
    </row>
    <row r="922" spans="2:65" s="1" customFormat="1" ht="24.15" customHeight="1">
      <c r="B922" s="31"/>
      <c r="C922" s="128" t="s">
        <v>1486</v>
      </c>
      <c r="D922" s="128" t="s">
        <v>147</v>
      </c>
      <c r="E922" s="129" t="s">
        <v>1487</v>
      </c>
      <c r="F922" s="130" t="s">
        <v>1488</v>
      </c>
      <c r="G922" s="131" t="s">
        <v>150</v>
      </c>
      <c r="H922" s="132">
        <v>3</v>
      </c>
      <c r="I922" s="133"/>
      <c r="J922" s="134">
        <f t="shared" si="20"/>
        <v>0</v>
      </c>
      <c r="K922" s="135"/>
      <c r="L922" s="31"/>
      <c r="M922" s="136" t="s">
        <v>1</v>
      </c>
      <c r="N922" s="137" t="s">
        <v>41</v>
      </c>
      <c r="P922" s="138">
        <f t="shared" si="21"/>
        <v>0</v>
      </c>
      <c r="Q922" s="138">
        <v>0</v>
      </c>
      <c r="R922" s="138">
        <f t="shared" si="22"/>
        <v>0</v>
      </c>
      <c r="S922" s="138">
        <v>0</v>
      </c>
      <c r="T922" s="139">
        <f t="shared" si="23"/>
        <v>0</v>
      </c>
      <c r="AR922" s="140" t="s">
        <v>237</v>
      </c>
      <c r="AT922" s="140" t="s">
        <v>147</v>
      </c>
      <c r="AU922" s="140" t="s">
        <v>85</v>
      </c>
      <c r="AY922" s="16" t="s">
        <v>145</v>
      </c>
      <c r="BE922" s="141">
        <f t="shared" si="24"/>
        <v>0</v>
      </c>
      <c r="BF922" s="141">
        <f t="shared" si="25"/>
        <v>0</v>
      </c>
      <c r="BG922" s="141">
        <f t="shared" si="26"/>
        <v>0</v>
      </c>
      <c r="BH922" s="141">
        <f t="shared" si="27"/>
        <v>0</v>
      </c>
      <c r="BI922" s="141">
        <f t="shared" si="28"/>
        <v>0</v>
      </c>
      <c r="BJ922" s="16" t="s">
        <v>81</v>
      </c>
      <c r="BK922" s="141">
        <f t="shared" si="29"/>
        <v>0</v>
      </c>
      <c r="BL922" s="16" t="s">
        <v>237</v>
      </c>
      <c r="BM922" s="140" t="s">
        <v>1489</v>
      </c>
    </row>
    <row r="923" spans="2:65" s="1" customFormat="1" ht="24.15" customHeight="1">
      <c r="B923" s="31"/>
      <c r="C923" s="128" t="s">
        <v>1490</v>
      </c>
      <c r="D923" s="128" t="s">
        <v>147</v>
      </c>
      <c r="E923" s="129" t="s">
        <v>1491</v>
      </c>
      <c r="F923" s="130" t="s">
        <v>1492</v>
      </c>
      <c r="G923" s="131" t="s">
        <v>150</v>
      </c>
      <c r="H923" s="132">
        <v>2</v>
      </c>
      <c r="I923" s="133"/>
      <c r="J923" s="134">
        <f t="shared" si="20"/>
        <v>0</v>
      </c>
      <c r="K923" s="135"/>
      <c r="L923" s="31"/>
      <c r="M923" s="136" t="s">
        <v>1</v>
      </c>
      <c r="N923" s="137" t="s">
        <v>41</v>
      </c>
      <c r="P923" s="138">
        <f t="shared" si="21"/>
        <v>0</v>
      </c>
      <c r="Q923" s="138">
        <v>0</v>
      </c>
      <c r="R923" s="138">
        <f t="shared" si="22"/>
        <v>0</v>
      </c>
      <c r="S923" s="138">
        <v>0</v>
      </c>
      <c r="T923" s="139">
        <f t="shared" si="23"/>
        <v>0</v>
      </c>
      <c r="AR923" s="140" t="s">
        <v>237</v>
      </c>
      <c r="AT923" s="140" t="s">
        <v>147</v>
      </c>
      <c r="AU923" s="140" t="s">
        <v>85</v>
      </c>
      <c r="AY923" s="16" t="s">
        <v>145</v>
      </c>
      <c r="BE923" s="141">
        <f t="shared" si="24"/>
        <v>0</v>
      </c>
      <c r="BF923" s="141">
        <f t="shared" si="25"/>
        <v>0</v>
      </c>
      <c r="BG923" s="141">
        <f t="shared" si="26"/>
        <v>0</v>
      </c>
      <c r="BH923" s="141">
        <f t="shared" si="27"/>
        <v>0</v>
      </c>
      <c r="BI923" s="141">
        <f t="shared" si="28"/>
        <v>0</v>
      </c>
      <c r="BJ923" s="16" t="s">
        <v>81</v>
      </c>
      <c r="BK923" s="141">
        <f t="shared" si="29"/>
        <v>0</v>
      </c>
      <c r="BL923" s="16" t="s">
        <v>237</v>
      </c>
      <c r="BM923" s="140" t="s">
        <v>1493</v>
      </c>
    </row>
    <row r="924" spans="2:65" s="1" customFormat="1" ht="24.15" customHeight="1">
      <c r="B924" s="31"/>
      <c r="C924" s="128" t="s">
        <v>1494</v>
      </c>
      <c r="D924" s="128" t="s">
        <v>147</v>
      </c>
      <c r="E924" s="129" t="s">
        <v>1495</v>
      </c>
      <c r="F924" s="130" t="s">
        <v>1496</v>
      </c>
      <c r="G924" s="131" t="s">
        <v>150</v>
      </c>
      <c r="H924" s="132">
        <v>4</v>
      </c>
      <c r="I924" s="133"/>
      <c r="J924" s="134">
        <f t="shared" si="20"/>
        <v>0</v>
      </c>
      <c r="K924" s="135"/>
      <c r="L924" s="31"/>
      <c r="M924" s="136" t="s">
        <v>1</v>
      </c>
      <c r="N924" s="137" t="s">
        <v>41</v>
      </c>
      <c r="P924" s="138">
        <f t="shared" si="21"/>
        <v>0</v>
      </c>
      <c r="Q924" s="138">
        <v>0</v>
      </c>
      <c r="R924" s="138">
        <f t="shared" si="22"/>
        <v>0</v>
      </c>
      <c r="S924" s="138">
        <v>0</v>
      </c>
      <c r="T924" s="139">
        <f t="shared" si="23"/>
        <v>0</v>
      </c>
      <c r="AR924" s="140" t="s">
        <v>237</v>
      </c>
      <c r="AT924" s="140" t="s">
        <v>147</v>
      </c>
      <c r="AU924" s="140" t="s">
        <v>85</v>
      </c>
      <c r="AY924" s="16" t="s">
        <v>145</v>
      </c>
      <c r="BE924" s="141">
        <f t="shared" si="24"/>
        <v>0</v>
      </c>
      <c r="BF924" s="141">
        <f t="shared" si="25"/>
        <v>0</v>
      </c>
      <c r="BG924" s="141">
        <f t="shared" si="26"/>
        <v>0</v>
      </c>
      <c r="BH924" s="141">
        <f t="shared" si="27"/>
        <v>0</v>
      </c>
      <c r="BI924" s="141">
        <f t="shared" si="28"/>
        <v>0</v>
      </c>
      <c r="BJ924" s="16" t="s">
        <v>81</v>
      </c>
      <c r="BK924" s="141">
        <f t="shared" si="29"/>
        <v>0</v>
      </c>
      <c r="BL924" s="16" t="s">
        <v>237</v>
      </c>
      <c r="BM924" s="140" t="s">
        <v>1497</v>
      </c>
    </row>
    <row r="925" spans="2:65" s="1" customFormat="1" ht="24.15" customHeight="1">
      <c r="B925" s="31"/>
      <c r="C925" s="128" t="s">
        <v>1498</v>
      </c>
      <c r="D925" s="128" t="s">
        <v>147</v>
      </c>
      <c r="E925" s="129" t="s">
        <v>1499</v>
      </c>
      <c r="F925" s="130" t="s">
        <v>1500</v>
      </c>
      <c r="G925" s="131" t="s">
        <v>150</v>
      </c>
      <c r="H925" s="132">
        <v>1</v>
      </c>
      <c r="I925" s="133"/>
      <c r="J925" s="134">
        <f t="shared" si="20"/>
        <v>0</v>
      </c>
      <c r="K925" s="135"/>
      <c r="L925" s="31"/>
      <c r="M925" s="136" t="s">
        <v>1</v>
      </c>
      <c r="N925" s="137" t="s">
        <v>41</v>
      </c>
      <c r="P925" s="138">
        <f t="shared" si="21"/>
        <v>0</v>
      </c>
      <c r="Q925" s="138">
        <v>0</v>
      </c>
      <c r="R925" s="138">
        <f t="shared" si="22"/>
        <v>0</v>
      </c>
      <c r="S925" s="138">
        <v>0</v>
      </c>
      <c r="T925" s="139">
        <f t="shared" si="23"/>
        <v>0</v>
      </c>
      <c r="AR925" s="140" t="s">
        <v>237</v>
      </c>
      <c r="AT925" s="140" t="s">
        <v>147</v>
      </c>
      <c r="AU925" s="140" t="s">
        <v>85</v>
      </c>
      <c r="AY925" s="16" t="s">
        <v>145</v>
      </c>
      <c r="BE925" s="141">
        <f t="shared" si="24"/>
        <v>0</v>
      </c>
      <c r="BF925" s="141">
        <f t="shared" si="25"/>
        <v>0</v>
      </c>
      <c r="BG925" s="141">
        <f t="shared" si="26"/>
        <v>0</v>
      </c>
      <c r="BH925" s="141">
        <f t="shared" si="27"/>
        <v>0</v>
      </c>
      <c r="BI925" s="141">
        <f t="shared" si="28"/>
        <v>0</v>
      </c>
      <c r="BJ925" s="16" t="s">
        <v>81</v>
      </c>
      <c r="BK925" s="141">
        <f t="shared" si="29"/>
        <v>0</v>
      </c>
      <c r="BL925" s="16" t="s">
        <v>237</v>
      </c>
      <c r="BM925" s="140" t="s">
        <v>1501</v>
      </c>
    </row>
    <row r="926" spans="2:65" s="1" customFormat="1" ht="24.15" customHeight="1">
      <c r="B926" s="31"/>
      <c r="C926" s="128" t="s">
        <v>1502</v>
      </c>
      <c r="D926" s="128" t="s">
        <v>147</v>
      </c>
      <c r="E926" s="129" t="s">
        <v>1503</v>
      </c>
      <c r="F926" s="130" t="s">
        <v>1504</v>
      </c>
      <c r="G926" s="131" t="s">
        <v>150</v>
      </c>
      <c r="H926" s="132">
        <v>1</v>
      </c>
      <c r="I926" s="133"/>
      <c r="J926" s="134">
        <f t="shared" si="20"/>
        <v>0</v>
      </c>
      <c r="K926" s="135"/>
      <c r="L926" s="31"/>
      <c r="M926" s="136" t="s">
        <v>1</v>
      </c>
      <c r="N926" s="137" t="s">
        <v>41</v>
      </c>
      <c r="P926" s="138">
        <f t="shared" si="21"/>
        <v>0</v>
      </c>
      <c r="Q926" s="138">
        <v>0</v>
      </c>
      <c r="R926" s="138">
        <f t="shared" si="22"/>
        <v>0</v>
      </c>
      <c r="S926" s="138">
        <v>0</v>
      </c>
      <c r="T926" s="139">
        <f t="shared" si="23"/>
        <v>0</v>
      </c>
      <c r="AR926" s="140" t="s">
        <v>237</v>
      </c>
      <c r="AT926" s="140" t="s">
        <v>147</v>
      </c>
      <c r="AU926" s="140" t="s">
        <v>85</v>
      </c>
      <c r="AY926" s="16" t="s">
        <v>145</v>
      </c>
      <c r="BE926" s="141">
        <f t="shared" si="24"/>
        <v>0</v>
      </c>
      <c r="BF926" s="141">
        <f t="shared" si="25"/>
        <v>0</v>
      </c>
      <c r="BG926" s="141">
        <f t="shared" si="26"/>
        <v>0</v>
      </c>
      <c r="BH926" s="141">
        <f t="shared" si="27"/>
        <v>0</v>
      </c>
      <c r="BI926" s="141">
        <f t="shared" si="28"/>
        <v>0</v>
      </c>
      <c r="BJ926" s="16" t="s">
        <v>81</v>
      </c>
      <c r="BK926" s="141">
        <f t="shared" si="29"/>
        <v>0</v>
      </c>
      <c r="BL926" s="16" t="s">
        <v>237</v>
      </c>
      <c r="BM926" s="140" t="s">
        <v>1505</v>
      </c>
    </row>
    <row r="927" spans="2:65" s="1" customFormat="1" ht="24.15" customHeight="1">
      <c r="B927" s="31"/>
      <c r="C927" s="128" t="s">
        <v>1506</v>
      </c>
      <c r="D927" s="128" t="s">
        <v>147</v>
      </c>
      <c r="E927" s="129" t="s">
        <v>1507</v>
      </c>
      <c r="F927" s="130" t="s">
        <v>1508</v>
      </c>
      <c r="G927" s="131" t="s">
        <v>150</v>
      </c>
      <c r="H927" s="132">
        <v>1</v>
      </c>
      <c r="I927" s="133"/>
      <c r="J927" s="134">
        <f t="shared" si="20"/>
        <v>0</v>
      </c>
      <c r="K927" s="135"/>
      <c r="L927" s="31"/>
      <c r="M927" s="136" t="s">
        <v>1</v>
      </c>
      <c r="N927" s="137" t="s">
        <v>41</v>
      </c>
      <c r="P927" s="138">
        <f t="shared" si="21"/>
        <v>0</v>
      </c>
      <c r="Q927" s="138">
        <v>0</v>
      </c>
      <c r="R927" s="138">
        <f t="shared" si="22"/>
        <v>0</v>
      </c>
      <c r="S927" s="138">
        <v>0</v>
      </c>
      <c r="T927" s="139">
        <f t="shared" si="23"/>
        <v>0</v>
      </c>
      <c r="AR927" s="140" t="s">
        <v>237</v>
      </c>
      <c r="AT927" s="140" t="s">
        <v>147</v>
      </c>
      <c r="AU927" s="140" t="s">
        <v>85</v>
      </c>
      <c r="AY927" s="16" t="s">
        <v>145</v>
      </c>
      <c r="BE927" s="141">
        <f t="shared" si="24"/>
        <v>0</v>
      </c>
      <c r="BF927" s="141">
        <f t="shared" si="25"/>
        <v>0</v>
      </c>
      <c r="BG927" s="141">
        <f t="shared" si="26"/>
        <v>0</v>
      </c>
      <c r="BH927" s="141">
        <f t="shared" si="27"/>
        <v>0</v>
      </c>
      <c r="BI927" s="141">
        <f t="shared" si="28"/>
        <v>0</v>
      </c>
      <c r="BJ927" s="16" t="s">
        <v>81</v>
      </c>
      <c r="BK927" s="141">
        <f t="shared" si="29"/>
        <v>0</v>
      </c>
      <c r="BL927" s="16" t="s">
        <v>237</v>
      </c>
      <c r="BM927" s="140" t="s">
        <v>1509</v>
      </c>
    </row>
    <row r="928" spans="2:65" s="1" customFormat="1" ht="24.15" customHeight="1">
      <c r="B928" s="31"/>
      <c r="C928" s="128" t="s">
        <v>1510</v>
      </c>
      <c r="D928" s="128" t="s">
        <v>147</v>
      </c>
      <c r="E928" s="129" t="s">
        <v>1511</v>
      </c>
      <c r="F928" s="130" t="s">
        <v>1512</v>
      </c>
      <c r="G928" s="131" t="s">
        <v>150</v>
      </c>
      <c r="H928" s="132">
        <v>1</v>
      </c>
      <c r="I928" s="133"/>
      <c r="J928" s="134">
        <f t="shared" si="20"/>
        <v>0</v>
      </c>
      <c r="K928" s="135"/>
      <c r="L928" s="31"/>
      <c r="M928" s="136" t="s">
        <v>1</v>
      </c>
      <c r="N928" s="137" t="s">
        <v>41</v>
      </c>
      <c r="P928" s="138">
        <f t="shared" si="21"/>
        <v>0</v>
      </c>
      <c r="Q928" s="138">
        <v>0</v>
      </c>
      <c r="R928" s="138">
        <f t="shared" si="22"/>
        <v>0</v>
      </c>
      <c r="S928" s="138">
        <v>0</v>
      </c>
      <c r="T928" s="139">
        <f t="shared" si="23"/>
        <v>0</v>
      </c>
      <c r="AR928" s="140" t="s">
        <v>237</v>
      </c>
      <c r="AT928" s="140" t="s">
        <v>147</v>
      </c>
      <c r="AU928" s="140" t="s">
        <v>85</v>
      </c>
      <c r="AY928" s="16" t="s">
        <v>145</v>
      </c>
      <c r="BE928" s="141">
        <f t="shared" si="24"/>
        <v>0</v>
      </c>
      <c r="BF928" s="141">
        <f t="shared" si="25"/>
        <v>0</v>
      </c>
      <c r="BG928" s="141">
        <f t="shared" si="26"/>
        <v>0</v>
      </c>
      <c r="BH928" s="141">
        <f t="shared" si="27"/>
        <v>0</v>
      </c>
      <c r="BI928" s="141">
        <f t="shared" si="28"/>
        <v>0</v>
      </c>
      <c r="BJ928" s="16" t="s">
        <v>81</v>
      </c>
      <c r="BK928" s="141">
        <f t="shared" si="29"/>
        <v>0</v>
      </c>
      <c r="BL928" s="16" t="s">
        <v>237</v>
      </c>
      <c r="BM928" s="140" t="s">
        <v>1513</v>
      </c>
    </row>
    <row r="929" spans="2:65" s="1" customFormat="1" ht="24.15" customHeight="1">
      <c r="B929" s="31"/>
      <c r="C929" s="128" t="s">
        <v>1514</v>
      </c>
      <c r="D929" s="128" t="s">
        <v>147</v>
      </c>
      <c r="E929" s="129" t="s">
        <v>1515</v>
      </c>
      <c r="F929" s="130" t="s">
        <v>1516</v>
      </c>
      <c r="G929" s="131" t="s">
        <v>150</v>
      </c>
      <c r="H929" s="132">
        <v>4</v>
      </c>
      <c r="I929" s="133"/>
      <c r="J929" s="134">
        <f t="shared" si="20"/>
        <v>0</v>
      </c>
      <c r="K929" s="135"/>
      <c r="L929" s="31"/>
      <c r="M929" s="136" t="s">
        <v>1</v>
      </c>
      <c r="N929" s="137" t="s">
        <v>41</v>
      </c>
      <c r="P929" s="138">
        <f t="shared" si="21"/>
        <v>0</v>
      </c>
      <c r="Q929" s="138">
        <v>0</v>
      </c>
      <c r="R929" s="138">
        <f t="shared" si="22"/>
        <v>0</v>
      </c>
      <c r="S929" s="138">
        <v>0</v>
      </c>
      <c r="T929" s="139">
        <f t="shared" si="23"/>
        <v>0</v>
      </c>
      <c r="AR929" s="140" t="s">
        <v>237</v>
      </c>
      <c r="AT929" s="140" t="s">
        <v>147</v>
      </c>
      <c r="AU929" s="140" t="s">
        <v>85</v>
      </c>
      <c r="AY929" s="16" t="s">
        <v>145</v>
      </c>
      <c r="BE929" s="141">
        <f t="shared" si="24"/>
        <v>0</v>
      </c>
      <c r="BF929" s="141">
        <f t="shared" si="25"/>
        <v>0</v>
      </c>
      <c r="BG929" s="141">
        <f t="shared" si="26"/>
        <v>0</v>
      </c>
      <c r="BH929" s="141">
        <f t="shared" si="27"/>
        <v>0</v>
      </c>
      <c r="BI929" s="141">
        <f t="shared" si="28"/>
        <v>0</v>
      </c>
      <c r="BJ929" s="16" t="s">
        <v>81</v>
      </c>
      <c r="BK929" s="141">
        <f t="shared" si="29"/>
        <v>0</v>
      </c>
      <c r="BL929" s="16" t="s">
        <v>237</v>
      </c>
      <c r="BM929" s="140" t="s">
        <v>1517</v>
      </c>
    </row>
    <row r="930" spans="2:65" s="1" customFormat="1" ht="24.15" customHeight="1">
      <c r="B930" s="31"/>
      <c r="C930" s="128" t="s">
        <v>1518</v>
      </c>
      <c r="D930" s="128" t="s">
        <v>147</v>
      </c>
      <c r="E930" s="129" t="s">
        <v>1519</v>
      </c>
      <c r="F930" s="130" t="s">
        <v>1520</v>
      </c>
      <c r="G930" s="131" t="s">
        <v>150</v>
      </c>
      <c r="H930" s="132">
        <v>1</v>
      </c>
      <c r="I930" s="133"/>
      <c r="J930" s="134">
        <f t="shared" si="20"/>
        <v>0</v>
      </c>
      <c r="K930" s="135"/>
      <c r="L930" s="31"/>
      <c r="M930" s="136" t="s">
        <v>1</v>
      </c>
      <c r="N930" s="137" t="s">
        <v>41</v>
      </c>
      <c r="P930" s="138">
        <f t="shared" si="21"/>
        <v>0</v>
      </c>
      <c r="Q930" s="138">
        <v>0</v>
      </c>
      <c r="R930" s="138">
        <f t="shared" si="22"/>
        <v>0</v>
      </c>
      <c r="S930" s="138">
        <v>0</v>
      </c>
      <c r="T930" s="139">
        <f t="shared" si="23"/>
        <v>0</v>
      </c>
      <c r="AR930" s="140" t="s">
        <v>237</v>
      </c>
      <c r="AT930" s="140" t="s">
        <v>147</v>
      </c>
      <c r="AU930" s="140" t="s">
        <v>85</v>
      </c>
      <c r="AY930" s="16" t="s">
        <v>145</v>
      </c>
      <c r="BE930" s="141">
        <f t="shared" si="24"/>
        <v>0</v>
      </c>
      <c r="BF930" s="141">
        <f t="shared" si="25"/>
        <v>0</v>
      </c>
      <c r="BG930" s="141">
        <f t="shared" si="26"/>
        <v>0</v>
      </c>
      <c r="BH930" s="141">
        <f t="shared" si="27"/>
        <v>0</v>
      </c>
      <c r="BI930" s="141">
        <f t="shared" si="28"/>
        <v>0</v>
      </c>
      <c r="BJ930" s="16" t="s">
        <v>81</v>
      </c>
      <c r="BK930" s="141">
        <f t="shared" si="29"/>
        <v>0</v>
      </c>
      <c r="BL930" s="16" t="s">
        <v>237</v>
      </c>
      <c r="BM930" s="140" t="s">
        <v>1521</v>
      </c>
    </row>
    <row r="931" spans="2:65" s="1" customFormat="1" ht="24.15" customHeight="1">
      <c r="B931" s="31"/>
      <c r="C931" s="128" t="s">
        <v>1522</v>
      </c>
      <c r="D931" s="128" t="s">
        <v>147</v>
      </c>
      <c r="E931" s="129" t="s">
        <v>1523</v>
      </c>
      <c r="F931" s="130" t="s">
        <v>1524</v>
      </c>
      <c r="G931" s="131" t="s">
        <v>150</v>
      </c>
      <c r="H931" s="132">
        <v>1</v>
      </c>
      <c r="I931" s="133"/>
      <c r="J931" s="134">
        <f t="shared" si="20"/>
        <v>0</v>
      </c>
      <c r="K931" s="135"/>
      <c r="L931" s="31"/>
      <c r="M931" s="136" t="s">
        <v>1</v>
      </c>
      <c r="N931" s="137" t="s">
        <v>41</v>
      </c>
      <c r="P931" s="138">
        <f t="shared" si="21"/>
        <v>0</v>
      </c>
      <c r="Q931" s="138">
        <v>0</v>
      </c>
      <c r="R931" s="138">
        <f t="shared" si="22"/>
        <v>0</v>
      </c>
      <c r="S931" s="138">
        <v>0</v>
      </c>
      <c r="T931" s="139">
        <f t="shared" si="23"/>
        <v>0</v>
      </c>
      <c r="AR931" s="140" t="s">
        <v>237</v>
      </c>
      <c r="AT931" s="140" t="s">
        <v>147</v>
      </c>
      <c r="AU931" s="140" t="s">
        <v>85</v>
      </c>
      <c r="AY931" s="16" t="s">
        <v>145</v>
      </c>
      <c r="BE931" s="141">
        <f t="shared" si="24"/>
        <v>0</v>
      </c>
      <c r="BF931" s="141">
        <f t="shared" si="25"/>
        <v>0</v>
      </c>
      <c r="BG931" s="141">
        <f t="shared" si="26"/>
        <v>0</v>
      </c>
      <c r="BH931" s="141">
        <f t="shared" si="27"/>
        <v>0</v>
      </c>
      <c r="BI931" s="141">
        <f t="shared" si="28"/>
        <v>0</v>
      </c>
      <c r="BJ931" s="16" t="s">
        <v>81</v>
      </c>
      <c r="BK931" s="141">
        <f t="shared" si="29"/>
        <v>0</v>
      </c>
      <c r="BL931" s="16" t="s">
        <v>237</v>
      </c>
      <c r="BM931" s="140" t="s">
        <v>1525</v>
      </c>
    </row>
    <row r="932" spans="2:65" s="1" customFormat="1" ht="24.15" customHeight="1">
      <c r="B932" s="31"/>
      <c r="C932" s="128" t="s">
        <v>1526</v>
      </c>
      <c r="D932" s="128" t="s">
        <v>147</v>
      </c>
      <c r="E932" s="129" t="s">
        <v>1527</v>
      </c>
      <c r="F932" s="130" t="s">
        <v>1528</v>
      </c>
      <c r="G932" s="131" t="s">
        <v>150</v>
      </c>
      <c r="H932" s="132">
        <v>1</v>
      </c>
      <c r="I932" s="133"/>
      <c r="J932" s="134">
        <f t="shared" si="20"/>
        <v>0</v>
      </c>
      <c r="K932" s="135"/>
      <c r="L932" s="31"/>
      <c r="M932" s="136" t="s">
        <v>1</v>
      </c>
      <c r="N932" s="137" t="s">
        <v>41</v>
      </c>
      <c r="P932" s="138">
        <f t="shared" si="21"/>
        <v>0</v>
      </c>
      <c r="Q932" s="138">
        <v>0</v>
      </c>
      <c r="R932" s="138">
        <f t="shared" si="22"/>
        <v>0</v>
      </c>
      <c r="S932" s="138">
        <v>0</v>
      </c>
      <c r="T932" s="139">
        <f t="shared" si="23"/>
        <v>0</v>
      </c>
      <c r="AR932" s="140" t="s">
        <v>237</v>
      </c>
      <c r="AT932" s="140" t="s">
        <v>147</v>
      </c>
      <c r="AU932" s="140" t="s">
        <v>85</v>
      </c>
      <c r="AY932" s="16" t="s">
        <v>145</v>
      </c>
      <c r="BE932" s="141">
        <f t="shared" si="24"/>
        <v>0</v>
      </c>
      <c r="BF932" s="141">
        <f t="shared" si="25"/>
        <v>0</v>
      </c>
      <c r="BG932" s="141">
        <f t="shared" si="26"/>
        <v>0</v>
      </c>
      <c r="BH932" s="141">
        <f t="shared" si="27"/>
        <v>0</v>
      </c>
      <c r="BI932" s="141">
        <f t="shared" si="28"/>
        <v>0</v>
      </c>
      <c r="BJ932" s="16" t="s">
        <v>81</v>
      </c>
      <c r="BK932" s="141">
        <f t="shared" si="29"/>
        <v>0</v>
      </c>
      <c r="BL932" s="16" t="s">
        <v>237</v>
      </c>
      <c r="BM932" s="140" t="s">
        <v>1529</v>
      </c>
    </row>
    <row r="933" spans="2:65" s="1" customFormat="1" ht="24.15" customHeight="1">
      <c r="B933" s="31"/>
      <c r="C933" s="128" t="s">
        <v>1530</v>
      </c>
      <c r="D933" s="128" t="s">
        <v>147</v>
      </c>
      <c r="E933" s="129" t="s">
        <v>1531</v>
      </c>
      <c r="F933" s="130" t="s">
        <v>1532</v>
      </c>
      <c r="G933" s="131" t="s">
        <v>150</v>
      </c>
      <c r="H933" s="132">
        <v>1</v>
      </c>
      <c r="I933" s="133"/>
      <c r="J933" s="134">
        <f t="shared" si="20"/>
        <v>0</v>
      </c>
      <c r="K933" s="135"/>
      <c r="L933" s="31"/>
      <c r="M933" s="136" t="s">
        <v>1</v>
      </c>
      <c r="N933" s="137" t="s">
        <v>41</v>
      </c>
      <c r="P933" s="138">
        <f t="shared" si="21"/>
        <v>0</v>
      </c>
      <c r="Q933" s="138">
        <v>0</v>
      </c>
      <c r="R933" s="138">
        <f t="shared" si="22"/>
        <v>0</v>
      </c>
      <c r="S933" s="138">
        <v>0</v>
      </c>
      <c r="T933" s="139">
        <f t="shared" si="23"/>
        <v>0</v>
      </c>
      <c r="AR933" s="140" t="s">
        <v>237</v>
      </c>
      <c r="AT933" s="140" t="s">
        <v>147</v>
      </c>
      <c r="AU933" s="140" t="s">
        <v>85</v>
      </c>
      <c r="AY933" s="16" t="s">
        <v>145</v>
      </c>
      <c r="BE933" s="141">
        <f t="shared" si="24"/>
        <v>0</v>
      </c>
      <c r="BF933" s="141">
        <f t="shared" si="25"/>
        <v>0</v>
      </c>
      <c r="BG933" s="141">
        <f t="shared" si="26"/>
        <v>0</v>
      </c>
      <c r="BH933" s="141">
        <f t="shared" si="27"/>
        <v>0</v>
      </c>
      <c r="BI933" s="141">
        <f t="shared" si="28"/>
        <v>0</v>
      </c>
      <c r="BJ933" s="16" t="s">
        <v>81</v>
      </c>
      <c r="BK933" s="141">
        <f t="shared" si="29"/>
        <v>0</v>
      </c>
      <c r="BL933" s="16" t="s">
        <v>237</v>
      </c>
      <c r="BM933" s="140" t="s">
        <v>1533</v>
      </c>
    </row>
    <row r="934" spans="2:65" s="1" customFormat="1" ht="24.15" customHeight="1">
      <c r="B934" s="31"/>
      <c r="C934" s="128" t="s">
        <v>1534</v>
      </c>
      <c r="D934" s="128" t="s">
        <v>147</v>
      </c>
      <c r="E934" s="129" t="s">
        <v>1535</v>
      </c>
      <c r="F934" s="130" t="s">
        <v>1536</v>
      </c>
      <c r="G934" s="131" t="s">
        <v>150</v>
      </c>
      <c r="H934" s="132">
        <v>3</v>
      </c>
      <c r="I934" s="133"/>
      <c r="J934" s="134">
        <f t="shared" si="20"/>
        <v>0</v>
      </c>
      <c r="K934" s="135"/>
      <c r="L934" s="31"/>
      <c r="M934" s="136" t="s">
        <v>1</v>
      </c>
      <c r="N934" s="137" t="s">
        <v>41</v>
      </c>
      <c r="P934" s="138">
        <f t="shared" si="21"/>
        <v>0</v>
      </c>
      <c r="Q934" s="138">
        <v>0</v>
      </c>
      <c r="R934" s="138">
        <f t="shared" si="22"/>
        <v>0</v>
      </c>
      <c r="S934" s="138">
        <v>0</v>
      </c>
      <c r="T934" s="139">
        <f t="shared" si="23"/>
        <v>0</v>
      </c>
      <c r="AR934" s="140" t="s">
        <v>237</v>
      </c>
      <c r="AT934" s="140" t="s">
        <v>147</v>
      </c>
      <c r="AU934" s="140" t="s">
        <v>85</v>
      </c>
      <c r="AY934" s="16" t="s">
        <v>145</v>
      </c>
      <c r="BE934" s="141">
        <f t="shared" si="24"/>
        <v>0</v>
      </c>
      <c r="BF934" s="141">
        <f t="shared" si="25"/>
        <v>0</v>
      </c>
      <c r="BG934" s="141">
        <f t="shared" si="26"/>
        <v>0</v>
      </c>
      <c r="BH934" s="141">
        <f t="shared" si="27"/>
        <v>0</v>
      </c>
      <c r="BI934" s="141">
        <f t="shared" si="28"/>
        <v>0</v>
      </c>
      <c r="BJ934" s="16" t="s">
        <v>81</v>
      </c>
      <c r="BK934" s="141">
        <f t="shared" si="29"/>
        <v>0</v>
      </c>
      <c r="BL934" s="16" t="s">
        <v>237</v>
      </c>
      <c r="BM934" s="140" t="s">
        <v>1537</v>
      </c>
    </row>
    <row r="935" spans="2:65" s="1" customFormat="1" ht="24.15" customHeight="1">
      <c r="B935" s="31"/>
      <c r="C935" s="128" t="s">
        <v>1538</v>
      </c>
      <c r="D935" s="128" t="s">
        <v>147</v>
      </c>
      <c r="E935" s="129" t="s">
        <v>1539</v>
      </c>
      <c r="F935" s="130" t="s">
        <v>1540</v>
      </c>
      <c r="G935" s="131" t="s">
        <v>150</v>
      </c>
      <c r="H935" s="132">
        <v>1</v>
      </c>
      <c r="I935" s="133"/>
      <c r="J935" s="134">
        <f t="shared" si="20"/>
        <v>0</v>
      </c>
      <c r="K935" s="135"/>
      <c r="L935" s="31"/>
      <c r="M935" s="136" t="s">
        <v>1</v>
      </c>
      <c r="N935" s="137" t="s">
        <v>41</v>
      </c>
      <c r="P935" s="138">
        <f t="shared" si="21"/>
        <v>0</v>
      </c>
      <c r="Q935" s="138">
        <v>0</v>
      </c>
      <c r="R935" s="138">
        <f t="shared" si="22"/>
        <v>0</v>
      </c>
      <c r="S935" s="138">
        <v>0</v>
      </c>
      <c r="T935" s="139">
        <f t="shared" si="23"/>
        <v>0</v>
      </c>
      <c r="AR935" s="140" t="s">
        <v>237</v>
      </c>
      <c r="AT935" s="140" t="s">
        <v>147</v>
      </c>
      <c r="AU935" s="140" t="s">
        <v>85</v>
      </c>
      <c r="AY935" s="16" t="s">
        <v>145</v>
      </c>
      <c r="BE935" s="141">
        <f t="shared" si="24"/>
        <v>0</v>
      </c>
      <c r="BF935" s="141">
        <f t="shared" si="25"/>
        <v>0</v>
      </c>
      <c r="BG935" s="141">
        <f t="shared" si="26"/>
        <v>0</v>
      </c>
      <c r="BH935" s="141">
        <f t="shared" si="27"/>
        <v>0</v>
      </c>
      <c r="BI935" s="141">
        <f t="shared" si="28"/>
        <v>0</v>
      </c>
      <c r="BJ935" s="16" t="s">
        <v>81</v>
      </c>
      <c r="BK935" s="141">
        <f t="shared" si="29"/>
        <v>0</v>
      </c>
      <c r="BL935" s="16" t="s">
        <v>237</v>
      </c>
      <c r="BM935" s="140" t="s">
        <v>1541</v>
      </c>
    </row>
    <row r="936" spans="2:65" s="1" customFormat="1" ht="24.15" customHeight="1">
      <c r="B936" s="31"/>
      <c r="C936" s="128" t="s">
        <v>1542</v>
      </c>
      <c r="D936" s="128" t="s">
        <v>147</v>
      </c>
      <c r="E936" s="129" t="s">
        <v>1543</v>
      </c>
      <c r="F936" s="130" t="s">
        <v>1544</v>
      </c>
      <c r="G936" s="131" t="s">
        <v>150</v>
      </c>
      <c r="H936" s="132">
        <v>1</v>
      </c>
      <c r="I936" s="133"/>
      <c r="J936" s="134">
        <f t="shared" si="20"/>
        <v>0</v>
      </c>
      <c r="K936" s="135"/>
      <c r="L936" s="31"/>
      <c r="M936" s="136" t="s">
        <v>1</v>
      </c>
      <c r="N936" s="137" t="s">
        <v>41</v>
      </c>
      <c r="P936" s="138">
        <f t="shared" si="21"/>
        <v>0</v>
      </c>
      <c r="Q936" s="138">
        <v>0</v>
      </c>
      <c r="R936" s="138">
        <f t="shared" si="22"/>
        <v>0</v>
      </c>
      <c r="S936" s="138">
        <v>0</v>
      </c>
      <c r="T936" s="139">
        <f t="shared" si="23"/>
        <v>0</v>
      </c>
      <c r="AR936" s="140" t="s">
        <v>237</v>
      </c>
      <c r="AT936" s="140" t="s">
        <v>147</v>
      </c>
      <c r="AU936" s="140" t="s">
        <v>85</v>
      </c>
      <c r="AY936" s="16" t="s">
        <v>145</v>
      </c>
      <c r="BE936" s="141">
        <f t="shared" si="24"/>
        <v>0</v>
      </c>
      <c r="BF936" s="141">
        <f t="shared" si="25"/>
        <v>0</v>
      </c>
      <c r="BG936" s="141">
        <f t="shared" si="26"/>
        <v>0</v>
      </c>
      <c r="BH936" s="141">
        <f t="shared" si="27"/>
        <v>0</v>
      </c>
      <c r="BI936" s="141">
        <f t="shared" si="28"/>
        <v>0</v>
      </c>
      <c r="BJ936" s="16" t="s">
        <v>81</v>
      </c>
      <c r="BK936" s="141">
        <f t="shared" si="29"/>
        <v>0</v>
      </c>
      <c r="BL936" s="16" t="s">
        <v>237</v>
      </c>
      <c r="BM936" s="140" t="s">
        <v>1545</v>
      </c>
    </row>
    <row r="937" spans="2:65" s="1" customFormat="1" ht="24.15" customHeight="1">
      <c r="B937" s="31"/>
      <c r="C937" s="128" t="s">
        <v>1546</v>
      </c>
      <c r="D937" s="128" t="s">
        <v>147</v>
      </c>
      <c r="E937" s="129" t="s">
        <v>1547</v>
      </c>
      <c r="F937" s="130" t="s">
        <v>1548</v>
      </c>
      <c r="G937" s="131" t="s">
        <v>150</v>
      </c>
      <c r="H937" s="132">
        <v>1</v>
      </c>
      <c r="I937" s="133"/>
      <c r="J937" s="134">
        <f t="shared" si="20"/>
        <v>0</v>
      </c>
      <c r="K937" s="135"/>
      <c r="L937" s="31"/>
      <c r="M937" s="136" t="s">
        <v>1</v>
      </c>
      <c r="N937" s="137" t="s">
        <v>41</v>
      </c>
      <c r="P937" s="138">
        <f t="shared" si="21"/>
        <v>0</v>
      </c>
      <c r="Q937" s="138">
        <v>0</v>
      </c>
      <c r="R937" s="138">
        <f t="shared" si="22"/>
        <v>0</v>
      </c>
      <c r="S937" s="138">
        <v>0</v>
      </c>
      <c r="T937" s="139">
        <f t="shared" si="23"/>
        <v>0</v>
      </c>
      <c r="AR937" s="140" t="s">
        <v>237</v>
      </c>
      <c r="AT937" s="140" t="s">
        <v>147</v>
      </c>
      <c r="AU937" s="140" t="s">
        <v>85</v>
      </c>
      <c r="AY937" s="16" t="s">
        <v>145</v>
      </c>
      <c r="BE937" s="141">
        <f t="shared" si="24"/>
        <v>0</v>
      </c>
      <c r="BF937" s="141">
        <f t="shared" si="25"/>
        <v>0</v>
      </c>
      <c r="BG937" s="141">
        <f t="shared" si="26"/>
        <v>0</v>
      </c>
      <c r="BH937" s="141">
        <f t="shared" si="27"/>
        <v>0</v>
      </c>
      <c r="BI937" s="141">
        <f t="shared" si="28"/>
        <v>0</v>
      </c>
      <c r="BJ937" s="16" t="s">
        <v>81</v>
      </c>
      <c r="BK937" s="141">
        <f t="shared" si="29"/>
        <v>0</v>
      </c>
      <c r="BL937" s="16" t="s">
        <v>237</v>
      </c>
      <c r="BM937" s="140" t="s">
        <v>1549</v>
      </c>
    </row>
    <row r="938" spans="2:65" s="1" customFormat="1" ht="24.15" customHeight="1">
      <c r="B938" s="31"/>
      <c r="C938" s="128" t="s">
        <v>1550</v>
      </c>
      <c r="D938" s="128" t="s">
        <v>147</v>
      </c>
      <c r="E938" s="129" t="s">
        <v>1551</v>
      </c>
      <c r="F938" s="130" t="s">
        <v>1552</v>
      </c>
      <c r="G938" s="131" t="s">
        <v>887</v>
      </c>
      <c r="H938" s="132">
        <v>1</v>
      </c>
      <c r="I938" s="133"/>
      <c r="J938" s="134">
        <f t="shared" si="20"/>
        <v>0</v>
      </c>
      <c r="K938" s="135"/>
      <c r="L938" s="31"/>
      <c r="M938" s="136" t="s">
        <v>1</v>
      </c>
      <c r="N938" s="137" t="s">
        <v>41</v>
      </c>
      <c r="P938" s="138">
        <f t="shared" si="21"/>
        <v>0</v>
      </c>
      <c r="Q938" s="138">
        <v>5.0000000000000001E-4</v>
      </c>
      <c r="R938" s="138">
        <f t="shared" si="22"/>
        <v>5.0000000000000001E-4</v>
      </c>
      <c r="S938" s="138">
        <v>0</v>
      </c>
      <c r="T938" s="139">
        <f t="shared" si="23"/>
        <v>0</v>
      </c>
      <c r="AR938" s="140" t="s">
        <v>237</v>
      </c>
      <c r="AT938" s="140" t="s">
        <v>147</v>
      </c>
      <c r="AU938" s="140" t="s">
        <v>85</v>
      </c>
      <c r="AY938" s="16" t="s">
        <v>145</v>
      </c>
      <c r="BE938" s="141">
        <f t="shared" si="24"/>
        <v>0</v>
      </c>
      <c r="BF938" s="141">
        <f t="shared" si="25"/>
        <v>0</v>
      </c>
      <c r="BG938" s="141">
        <f t="shared" si="26"/>
        <v>0</v>
      </c>
      <c r="BH938" s="141">
        <f t="shared" si="27"/>
        <v>0</v>
      </c>
      <c r="BI938" s="141">
        <f t="shared" si="28"/>
        <v>0</v>
      </c>
      <c r="BJ938" s="16" t="s">
        <v>81</v>
      </c>
      <c r="BK938" s="141">
        <f t="shared" si="29"/>
        <v>0</v>
      </c>
      <c r="BL938" s="16" t="s">
        <v>237</v>
      </c>
      <c r="BM938" s="140" t="s">
        <v>1553</v>
      </c>
    </row>
    <row r="939" spans="2:65" s="1" customFormat="1" ht="24.15" customHeight="1">
      <c r="B939" s="31"/>
      <c r="C939" s="128" t="s">
        <v>1554</v>
      </c>
      <c r="D939" s="128" t="s">
        <v>147</v>
      </c>
      <c r="E939" s="129" t="s">
        <v>1555</v>
      </c>
      <c r="F939" s="130" t="s">
        <v>1556</v>
      </c>
      <c r="G939" s="131" t="s">
        <v>155</v>
      </c>
      <c r="H939" s="132">
        <v>36.6</v>
      </c>
      <c r="I939" s="133"/>
      <c r="J939" s="134">
        <f t="shared" si="20"/>
        <v>0</v>
      </c>
      <c r="K939" s="135"/>
      <c r="L939" s="31"/>
      <c r="M939" s="136" t="s">
        <v>1</v>
      </c>
      <c r="N939" s="137" t="s">
        <v>41</v>
      </c>
      <c r="P939" s="138">
        <f t="shared" si="21"/>
        <v>0</v>
      </c>
      <c r="Q939" s="138">
        <v>0</v>
      </c>
      <c r="R939" s="138">
        <f t="shared" si="22"/>
        <v>0</v>
      </c>
      <c r="S939" s="138">
        <v>2.4649999999999998E-2</v>
      </c>
      <c r="T939" s="139">
        <f t="shared" si="23"/>
        <v>0.90218999999999994</v>
      </c>
      <c r="AR939" s="140" t="s">
        <v>237</v>
      </c>
      <c r="AT939" s="140" t="s">
        <v>147</v>
      </c>
      <c r="AU939" s="140" t="s">
        <v>85</v>
      </c>
      <c r="AY939" s="16" t="s">
        <v>145</v>
      </c>
      <c r="BE939" s="141">
        <f t="shared" si="24"/>
        <v>0</v>
      </c>
      <c r="BF939" s="141">
        <f t="shared" si="25"/>
        <v>0</v>
      </c>
      <c r="BG939" s="141">
        <f t="shared" si="26"/>
        <v>0</v>
      </c>
      <c r="BH939" s="141">
        <f t="shared" si="27"/>
        <v>0</v>
      </c>
      <c r="BI939" s="141">
        <f t="shared" si="28"/>
        <v>0</v>
      </c>
      <c r="BJ939" s="16" t="s">
        <v>81</v>
      </c>
      <c r="BK939" s="141">
        <f t="shared" si="29"/>
        <v>0</v>
      </c>
      <c r="BL939" s="16" t="s">
        <v>237</v>
      </c>
      <c r="BM939" s="140" t="s">
        <v>1557</v>
      </c>
    </row>
    <row r="940" spans="2:65" s="12" customFormat="1">
      <c r="B940" s="142"/>
      <c r="D940" s="143" t="s">
        <v>157</v>
      </c>
      <c r="E940" s="144" t="s">
        <v>1</v>
      </c>
      <c r="F940" s="145" t="s">
        <v>1558</v>
      </c>
      <c r="H940" s="146">
        <v>36.6</v>
      </c>
      <c r="I940" s="147"/>
      <c r="L940" s="142"/>
      <c r="M940" s="148"/>
      <c r="T940" s="149"/>
      <c r="AT940" s="144" t="s">
        <v>157</v>
      </c>
      <c r="AU940" s="144" t="s">
        <v>85</v>
      </c>
      <c r="AV940" s="12" t="s">
        <v>85</v>
      </c>
      <c r="AW940" s="12" t="s">
        <v>32</v>
      </c>
      <c r="AX940" s="12" t="s">
        <v>81</v>
      </c>
      <c r="AY940" s="144" t="s">
        <v>145</v>
      </c>
    </row>
    <row r="941" spans="2:65" s="1" customFormat="1" ht="24.15" customHeight="1">
      <c r="B941" s="31"/>
      <c r="C941" s="128" t="s">
        <v>1559</v>
      </c>
      <c r="D941" s="128" t="s">
        <v>147</v>
      </c>
      <c r="E941" s="129" t="s">
        <v>1560</v>
      </c>
      <c r="F941" s="130" t="s">
        <v>1561</v>
      </c>
      <c r="G941" s="131" t="s">
        <v>155</v>
      </c>
      <c r="H941" s="132">
        <v>66.471000000000004</v>
      </c>
      <c r="I941" s="133"/>
      <c r="J941" s="134">
        <f>ROUND(I941*H941,2)</f>
        <v>0</v>
      </c>
      <c r="K941" s="135"/>
      <c r="L941" s="31"/>
      <c r="M941" s="136" t="s">
        <v>1</v>
      </c>
      <c r="N941" s="137" t="s">
        <v>41</v>
      </c>
      <c r="P941" s="138">
        <f>O941*H941</f>
        <v>0</v>
      </c>
      <c r="Q941" s="138">
        <v>0</v>
      </c>
      <c r="R941" s="138">
        <f>Q941*H941</f>
        <v>0</v>
      </c>
      <c r="S941" s="138">
        <v>0</v>
      </c>
      <c r="T941" s="139">
        <f>S941*H941</f>
        <v>0</v>
      </c>
      <c r="AR941" s="140" t="s">
        <v>237</v>
      </c>
      <c r="AT941" s="140" t="s">
        <v>147</v>
      </c>
      <c r="AU941" s="140" t="s">
        <v>85</v>
      </c>
      <c r="AY941" s="16" t="s">
        <v>145</v>
      </c>
      <c r="BE941" s="141">
        <f>IF(N941="základní",J941,0)</f>
        <v>0</v>
      </c>
      <c r="BF941" s="141">
        <f>IF(N941="snížená",J941,0)</f>
        <v>0</v>
      </c>
      <c r="BG941" s="141">
        <f>IF(N941="zákl. přenesená",J941,0)</f>
        <v>0</v>
      </c>
      <c r="BH941" s="141">
        <f>IF(N941="sníž. přenesená",J941,0)</f>
        <v>0</v>
      </c>
      <c r="BI941" s="141">
        <f>IF(N941="nulová",J941,0)</f>
        <v>0</v>
      </c>
      <c r="BJ941" s="16" t="s">
        <v>81</v>
      </c>
      <c r="BK941" s="141">
        <f>ROUND(I941*H941,2)</f>
        <v>0</v>
      </c>
      <c r="BL941" s="16" t="s">
        <v>237</v>
      </c>
      <c r="BM941" s="140" t="s">
        <v>1562</v>
      </c>
    </row>
    <row r="942" spans="2:65" s="12" customFormat="1">
      <c r="B942" s="142"/>
      <c r="D942" s="143" t="s">
        <v>157</v>
      </c>
      <c r="E942" s="144" t="s">
        <v>1</v>
      </c>
      <c r="F942" s="145" t="s">
        <v>1563</v>
      </c>
      <c r="H942" s="146">
        <v>1.8</v>
      </c>
      <c r="I942" s="147"/>
      <c r="L942" s="142"/>
      <c r="M942" s="148"/>
      <c r="T942" s="149"/>
      <c r="AT942" s="144" t="s">
        <v>157</v>
      </c>
      <c r="AU942" s="144" t="s">
        <v>85</v>
      </c>
      <c r="AV942" s="12" t="s">
        <v>85</v>
      </c>
      <c r="AW942" s="12" t="s">
        <v>32</v>
      </c>
      <c r="AX942" s="12" t="s">
        <v>76</v>
      </c>
      <c r="AY942" s="144" t="s">
        <v>145</v>
      </c>
    </row>
    <row r="943" spans="2:65" s="12" customFormat="1">
      <c r="B943" s="142"/>
      <c r="D943" s="143" t="s">
        <v>157</v>
      </c>
      <c r="E943" s="144" t="s">
        <v>1</v>
      </c>
      <c r="F943" s="145" t="s">
        <v>1564</v>
      </c>
      <c r="H943" s="146">
        <v>6.18</v>
      </c>
      <c r="I943" s="147"/>
      <c r="L943" s="142"/>
      <c r="M943" s="148"/>
      <c r="T943" s="149"/>
      <c r="AT943" s="144" t="s">
        <v>157</v>
      </c>
      <c r="AU943" s="144" t="s">
        <v>85</v>
      </c>
      <c r="AV943" s="12" t="s">
        <v>85</v>
      </c>
      <c r="AW943" s="12" t="s">
        <v>32</v>
      </c>
      <c r="AX943" s="12" t="s">
        <v>76</v>
      </c>
      <c r="AY943" s="144" t="s">
        <v>145</v>
      </c>
    </row>
    <row r="944" spans="2:65" s="12" customFormat="1">
      <c r="B944" s="142"/>
      <c r="D944" s="143" t="s">
        <v>157</v>
      </c>
      <c r="E944" s="144" t="s">
        <v>1</v>
      </c>
      <c r="F944" s="145" t="s">
        <v>1565</v>
      </c>
      <c r="H944" s="146">
        <v>13.02</v>
      </c>
      <c r="I944" s="147"/>
      <c r="L944" s="142"/>
      <c r="M944" s="148"/>
      <c r="T944" s="149"/>
      <c r="AT944" s="144" t="s">
        <v>157</v>
      </c>
      <c r="AU944" s="144" t="s">
        <v>85</v>
      </c>
      <c r="AV944" s="12" t="s">
        <v>85</v>
      </c>
      <c r="AW944" s="12" t="s">
        <v>32</v>
      </c>
      <c r="AX944" s="12" t="s">
        <v>76</v>
      </c>
      <c r="AY944" s="144" t="s">
        <v>145</v>
      </c>
    </row>
    <row r="945" spans="2:65" s="12" customFormat="1">
      <c r="B945" s="142"/>
      <c r="D945" s="143" t="s">
        <v>157</v>
      </c>
      <c r="E945" s="144" t="s">
        <v>1</v>
      </c>
      <c r="F945" s="145" t="s">
        <v>1566</v>
      </c>
      <c r="H945" s="146">
        <v>25.5</v>
      </c>
      <c r="I945" s="147"/>
      <c r="L945" s="142"/>
      <c r="M945" s="148"/>
      <c r="T945" s="149"/>
      <c r="AT945" s="144" t="s">
        <v>157</v>
      </c>
      <c r="AU945" s="144" t="s">
        <v>85</v>
      </c>
      <c r="AV945" s="12" t="s">
        <v>85</v>
      </c>
      <c r="AW945" s="12" t="s">
        <v>32</v>
      </c>
      <c r="AX945" s="12" t="s">
        <v>76</v>
      </c>
      <c r="AY945" s="144" t="s">
        <v>145</v>
      </c>
    </row>
    <row r="946" spans="2:65" s="12" customFormat="1">
      <c r="B946" s="142"/>
      <c r="D946" s="143" t="s">
        <v>157</v>
      </c>
      <c r="E946" s="144" t="s">
        <v>1</v>
      </c>
      <c r="F946" s="145" t="s">
        <v>1567</v>
      </c>
      <c r="H946" s="146">
        <v>6.36</v>
      </c>
      <c r="I946" s="147"/>
      <c r="L946" s="142"/>
      <c r="M946" s="148"/>
      <c r="T946" s="149"/>
      <c r="AT946" s="144" t="s">
        <v>157</v>
      </c>
      <c r="AU946" s="144" t="s">
        <v>85</v>
      </c>
      <c r="AV946" s="12" t="s">
        <v>85</v>
      </c>
      <c r="AW946" s="12" t="s">
        <v>32</v>
      </c>
      <c r="AX946" s="12" t="s">
        <v>76</v>
      </c>
      <c r="AY946" s="144" t="s">
        <v>145</v>
      </c>
    </row>
    <row r="947" spans="2:65" s="12" customFormat="1">
      <c r="B947" s="142"/>
      <c r="D947" s="143" t="s">
        <v>157</v>
      </c>
      <c r="E947" s="144" t="s">
        <v>1</v>
      </c>
      <c r="F947" s="145" t="s">
        <v>1568</v>
      </c>
      <c r="H947" s="146">
        <v>4.6500000000000004</v>
      </c>
      <c r="I947" s="147"/>
      <c r="L947" s="142"/>
      <c r="M947" s="148"/>
      <c r="T947" s="149"/>
      <c r="AT947" s="144" t="s">
        <v>157</v>
      </c>
      <c r="AU947" s="144" t="s">
        <v>85</v>
      </c>
      <c r="AV947" s="12" t="s">
        <v>85</v>
      </c>
      <c r="AW947" s="12" t="s">
        <v>32</v>
      </c>
      <c r="AX947" s="12" t="s">
        <v>76</v>
      </c>
      <c r="AY947" s="144" t="s">
        <v>145</v>
      </c>
    </row>
    <row r="948" spans="2:65" s="12" customFormat="1">
      <c r="B948" s="142"/>
      <c r="D948" s="143" t="s">
        <v>157</v>
      </c>
      <c r="E948" s="144" t="s">
        <v>1</v>
      </c>
      <c r="F948" s="145" t="s">
        <v>1569</v>
      </c>
      <c r="H948" s="146">
        <v>8.9610000000000003</v>
      </c>
      <c r="I948" s="147"/>
      <c r="L948" s="142"/>
      <c r="M948" s="148"/>
      <c r="T948" s="149"/>
      <c r="AT948" s="144" t="s">
        <v>157</v>
      </c>
      <c r="AU948" s="144" t="s">
        <v>85</v>
      </c>
      <c r="AV948" s="12" t="s">
        <v>85</v>
      </c>
      <c r="AW948" s="12" t="s">
        <v>32</v>
      </c>
      <c r="AX948" s="12" t="s">
        <v>76</v>
      </c>
      <c r="AY948" s="144" t="s">
        <v>145</v>
      </c>
    </row>
    <row r="949" spans="2:65" s="13" customFormat="1">
      <c r="B949" s="150"/>
      <c r="D949" s="143" t="s">
        <v>157</v>
      </c>
      <c r="E949" s="151" t="s">
        <v>1</v>
      </c>
      <c r="F949" s="152" t="s">
        <v>160</v>
      </c>
      <c r="H949" s="153">
        <v>66.471000000000004</v>
      </c>
      <c r="I949" s="154"/>
      <c r="L949" s="150"/>
      <c r="M949" s="155"/>
      <c r="T949" s="156"/>
      <c r="AT949" s="151" t="s">
        <v>157</v>
      </c>
      <c r="AU949" s="151" t="s">
        <v>85</v>
      </c>
      <c r="AV949" s="13" t="s">
        <v>151</v>
      </c>
      <c r="AW949" s="13" t="s">
        <v>32</v>
      </c>
      <c r="AX949" s="13" t="s">
        <v>81</v>
      </c>
      <c r="AY949" s="151" t="s">
        <v>145</v>
      </c>
    </row>
    <row r="950" spans="2:65" s="1" customFormat="1" ht="21.75" customHeight="1">
      <c r="B950" s="31"/>
      <c r="C950" s="163" t="s">
        <v>1570</v>
      </c>
      <c r="D950" s="163" t="s">
        <v>705</v>
      </c>
      <c r="E950" s="164" t="s">
        <v>1571</v>
      </c>
      <c r="F950" s="165" t="s">
        <v>2910</v>
      </c>
      <c r="G950" s="166" t="s">
        <v>155</v>
      </c>
      <c r="H950" s="167">
        <v>68.551000000000002</v>
      </c>
      <c r="I950" s="168"/>
      <c r="J950" s="169">
        <f>ROUND(I950*H950,2)</f>
        <v>0</v>
      </c>
      <c r="K950" s="170"/>
      <c r="L950" s="171"/>
      <c r="M950" s="172" t="s">
        <v>1</v>
      </c>
      <c r="N950" s="173" t="s">
        <v>41</v>
      </c>
      <c r="P950" s="138">
        <f>O950*H950</f>
        <v>0</v>
      </c>
      <c r="Q950" s="138">
        <v>1.07E-3</v>
      </c>
      <c r="R950" s="138">
        <f>Q950*H950</f>
        <v>7.3349570000000003E-2</v>
      </c>
      <c r="S950" s="138">
        <v>0</v>
      </c>
      <c r="T950" s="139">
        <f>S950*H950</f>
        <v>0</v>
      </c>
      <c r="AR950" s="140" t="s">
        <v>365</v>
      </c>
      <c r="AT950" s="140" t="s">
        <v>705</v>
      </c>
      <c r="AU950" s="140" t="s">
        <v>85</v>
      </c>
      <c r="AY950" s="16" t="s">
        <v>145</v>
      </c>
      <c r="BE950" s="141">
        <f>IF(N950="základní",J950,0)</f>
        <v>0</v>
      </c>
      <c r="BF950" s="141">
        <f>IF(N950="snížená",J950,0)</f>
        <v>0</v>
      </c>
      <c r="BG950" s="141">
        <f>IF(N950="zákl. přenesená",J950,0)</f>
        <v>0</v>
      </c>
      <c r="BH950" s="141">
        <f>IF(N950="sníž. přenesená",J950,0)</f>
        <v>0</v>
      </c>
      <c r="BI950" s="141">
        <f>IF(N950="nulová",J950,0)</f>
        <v>0</v>
      </c>
      <c r="BJ950" s="16" t="s">
        <v>81</v>
      </c>
      <c r="BK950" s="141">
        <f>ROUND(I950*H950,2)</f>
        <v>0</v>
      </c>
      <c r="BL950" s="16" t="s">
        <v>237</v>
      </c>
      <c r="BM950" s="140" t="s">
        <v>1572</v>
      </c>
    </row>
    <row r="951" spans="2:65" s="12" customFormat="1">
      <c r="B951" s="142"/>
      <c r="D951" s="143" t="s">
        <v>157</v>
      </c>
      <c r="E951" s="144" t="s">
        <v>1</v>
      </c>
      <c r="F951" s="145" t="s">
        <v>1564</v>
      </c>
      <c r="H951" s="146">
        <v>6.18</v>
      </c>
      <c r="I951" s="147"/>
      <c r="L951" s="142"/>
      <c r="M951" s="148"/>
      <c r="T951" s="149"/>
      <c r="AT951" s="144" t="s">
        <v>157</v>
      </c>
      <c r="AU951" s="144" t="s">
        <v>85</v>
      </c>
      <c r="AV951" s="12" t="s">
        <v>85</v>
      </c>
      <c r="AW951" s="12" t="s">
        <v>32</v>
      </c>
      <c r="AX951" s="12" t="s">
        <v>76</v>
      </c>
      <c r="AY951" s="144" t="s">
        <v>145</v>
      </c>
    </row>
    <row r="952" spans="2:65" s="12" customFormat="1">
      <c r="B952" s="142"/>
      <c r="D952" s="143" t="s">
        <v>157</v>
      </c>
      <c r="E952" s="144" t="s">
        <v>1</v>
      </c>
      <c r="F952" s="145" t="s">
        <v>1565</v>
      </c>
      <c r="H952" s="146">
        <v>13.02</v>
      </c>
      <c r="I952" s="147"/>
      <c r="L952" s="142"/>
      <c r="M952" s="148"/>
      <c r="T952" s="149"/>
      <c r="AT952" s="144" t="s">
        <v>157</v>
      </c>
      <c r="AU952" s="144" t="s">
        <v>85</v>
      </c>
      <c r="AV952" s="12" t="s">
        <v>85</v>
      </c>
      <c r="AW952" s="12" t="s">
        <v>32</v>
      </c>
      <c r="AX952" s="12" t="s">
        <v>76</v>
      </c>
      <c r="AY952" s="144" t="s">
        <v>145</v>
      </c>
    </row>
    <row r="953" spans="2:65" s="12" customFormat="1">
      <c r="B953" s="142"/>
      <c r="D953" s="143" t="s">
        <v>157</v>
      </c>
      <c r="E953" s="144" t="s">
        <v>1</v>
      </c>
      <c r="F953" s="145" t="s">
        <v>1566</v>
      </c>
      <c r="H953" s="146">
        <v>25.5</v>
      </c>
      <c r="I953" s="147"/>
      <c r="L953" s="142"/>
      <c r="M953" s="148"/>
      <c r="T953" s="149"/>
      <c r="AT953" s="144" t="s">
        <v>157</v>
      </c>
      <c r="AU953" s="144" t="s">
        <v>85</v>
      </c>
      <c r="AV953" s="12" t="s">
        <v>85</v>
      </c>
      <c r="AW953" s="12" t="s">
        <v>32</v>
      </c>
      <c r="AX953" s="12" t="s">
        <v>76</v>
      </c>
      <c r="AY953" s="144" t="s">
        <v>145</v>
      </c>
    </row>
    <row r="954" spans="2:65" s="12" customFormat="1">
      <c r="B954" s="142"/>
      <c r="D954" s="143" t="s">
        <v>157</v>
      </c>
      <c r="E954" s="144" t="s">
        <v>1</v>
      </c>
      <c r="F954" s="145" t="s">
        <v>1567</v>
      </c>
      <c r="H954" s="146">
        <v>6.36</v>
      </c>
      <c r="I954" s="147"/>
      <c r="L954" s="142"/>
      <c r="M954" s="148"/>
      <c r="T954" s="149"/>
      <c r="AT954" s="144" t="s">
        <v>157</v>
      </c>
      <c r="AU954" s="144" t="s">
        <v>85</v>
      </c>
      <c r="AV954" s="12" t="s">
        <v>85</v>
      </c>
      <c r="AW954" s="12" t="s">
        <v>32</v>
      </c>
      <c r="AX954" s="12" t="s">
        <v>76</v>
      </c>
      <c r="AY954" s="144" t="s">
        <v>145</v>
      </c>
    </row>
    <row r="955" spans="2:65" s="12" customFormat="1">
      <c r="B955" s="142"/>
      <c r="D955" s="143" t="s">
        <v>157</v>
      </c>
      <c r="E955" s="144" t="s">
        <v>1</v>
      </c>
      <c r="F955" s="145" t="s">
        <v>1568</v>
      </c>
      <c r="H955" s="146">
        <v>4.6500000000000004</v>
      </c>
      <c r="I955" s="147"/>
      <c r="L955" s="142"/>
      <c r="M955" s="148"/>
      <c r="T955" s="149"/>
      <c r="AT955" s="144" t="s">
        <v>157</v>
      </c>
      <c r="AU955" s="144" t="s">
        <v>85</v>
      </c>
      <c r="AV955" s="12" t="s">
        <v>85</v>
      </c>
      <c r="AW955" s="12" t="s">
        <v>32</v>
      </c>
      <c r="AX955" s="12" t="s">
        <v>76</v>
      </c>
      <c r="AY955" s="144" t="s">
        <v>145</v>
      </c>
    </row>
    <row r="956" spans="2:65" s="12" customFormat="1">
      <c r="B956" s="142"/>
      <c r="D956" s="143" t="s">
        <v>157</v>
      </c>
      <c r="E956" s="144" t="s">
        <v>1</v>
      </c>
      <c r="F956" s="145" t="s">
        <v>1569</v>
      </c>
      <c r="H956" s="146">
        <v>8.9610000000000003</v>
      </c>
      <c r="I956" s="147"/>
      <c r="L956" s="142"/>
      <c r="M956" s="148"/>
      <c r="T956" s="149"/>
      <c r="AT956" s="144" t="s">
        <v>157</v>
      </c>
      <c r="AU956" s="144" t="s">
        <v>85</v>
      </c>
      <c r="AV956" s="12" t="s">
        <v>85</v>
      </c>
      <c r="AW956" s="12" t="s">
        <v>32</v>
      </c>
      <c r="AX956" s="12" t="s">
        <v>76</v>
      </c>
      <c r="AY956" s="144" t="s">
        <v>145</v>
      </c>
    </row>
    <row r="957" spans="2:65" s="13" customFormat="1">
      <c r="B957" s="150"/>
      <c r="D957" s="143" t="s">
        <v>157</v>
      </c>
      <c r="E957" s="151" t="s">
        <v>1</v>
      </c>
      <c r="F957" s="152" t="s">
        <v>160</v>
      </c>
      <c r="H957" s="153">
        <v>64.671000000000006</v>
      </c>
      <c r="I957" s="154"/>
      <c r="L957" s="150"/>
      <c r="M957" s="155"/>
      <c r="T957" s="156"/>
      <c r="AT957" s="151" t="s">
        <v>157</v>
      </c>
      <c r="AU957" s="151" t="s">
        <v>85</v>
      </c>
      <c r="AV957" s="13" t="s">
        <v>151</v>
      </c>
      <c r="AW957" s="13" t="s">
        <v>32</v>
      </c>
      <c r="AX957" s="13" t="s">
        <v>81</v>
      </c>
      <c r="AY957" s="151" t="s">
        <v>145</v>
      </c>
    </row>
    <row r="958" spans="2:65" s="12" customFormat="1">
      <c r="B958" s="142"/>
      <c r="D958" s="143" t="s">
        <v>157</v>
      </c>
      <c r="F958" s="145" t="s">
        <v>1573</v>
      </c>
      <c r="H958" s="146">
        <v>68.551000000000002</v>
      </c>
      <c r="I958" s="147"/>
      <c r="L958" s="142"/>
      <c r="M958" s="148"/>
      <c r="T958" s="149"/>
      <c r="AT958" s="144" t="s">
        <v>157</v>
      </c>
      <c r="AU958" s="144" t="s">
        <v>85</v>
      </c>
      <c r="AV958" s="12" t="s">
        <v>85</v>
      </c>
      <c r="AW958" s="12" t="s">
        <v>4</v>
      </c>
      <c r="AX958" s="12" t="s">
        <v>81</v>
      </c>
      <c r="AY958" s="144" t="s">
        <v>145</v>
      </c>
    </row>
    <row r="959" spans="2:65" s="1" customFormat="1" ht="24.15" customHeight="1">
      <c r="B959" s="31"/>
      <c r="C959" s="163" t="s">
        <v>1574</v>
      </c>
      <c r="D959" s="163" t="s">
        <v>705</v>
      </c>
      <c r="E959" s="164" t="s">
        <v>1575</v>
      </c>
      <c r="F959" s="165" t="s">
        <v>1576</v>
      </c>
      <c r="G959" s="166" t="s">
        <v>155</v>
      </c>
      <c r="H959" s="167">
        <v>1.9079999999999999</v>
      </c>
      <c r="I959" s="168"/>
      <c r="J959" s="169">
        <f>ROUND(I959*H959,2)</f>
        <v>0</v>
      </c>
      <c r="K959" s="170"/>
      <c r="L959" s="171"/>
      <c r="M959" s="172" t="s">
        <v>1</v>
      </c>
      <c r="N959" s="173" t="s">
        <v>41</v>
      </c>
      <c r="P959" s="138">
        <f>O959*H959</f>
        <v>0</v>
      </c>
      <c r="Q959" s="138">
        <v>1.07E-3</v>
      </c>
      <c r="R959" s="138">
        <f>Q959*H959</f>
        <v>2.04156E-3</v>
      </c>
      <c r="S959" s="138">
        <v>0</v>
      </c>
      <c r="T959" s="139">
        <f>S959*H959</f>
        <v>0</v>
      </c>
      <c r="AR959" s="140" t="s">
        <v>365</v>
      </c>
      <c r="AT959" s="140" t="s">
        <v>705</v>
      </c>
      <c r="AU959" s="140" t="s">
        <v>85</v>
      </c>
      <c r="AY959" s="16" t="s">
        <v>145</v>
      </c>
      <c r="BE959" s="141">
        <f>IF(N959="základní",J959,0)</f>
        <v>0</v>
      </c>
      <c r="BF959" s="141">
        <f>IF(N959="snížená",J959,0)</f>
        <v>0</v>
      </c>
      <c r="BG959" s="141">
        <f>IF(N959="zákl. přenesená",J959,0)</f>
        <v>0</v>
      </c>
      <c r="BH959" s="141">
        <f>IF(N959="sníž. přenesená",J959,0)</f>
        <v>0</v>
      </c>
      <c r="BI959" s="141">
        <f>IF(N959="nulová",J959,0)</f>
        <v>0</v>
      </c>
      <c r="BJ959" s="16" t="s">
        <v>81</v>
      </c>
      <c r="BK959" s="141">
        <f>ROUND(I959*H959,2)</f>
        <v>0</v>
      </c>
      <c r="BL959" s="16" t="s">
        <v>237</v>
      </c>
      <c r="BM959" s="140" t="s">
        <v>1577</v>
      </c>
    </row>
    <row r="960" spans="2:65" s="12" customFormat="1">
      <c r="B960" s="142"/>
      <c r="D960" s="143" t="s">
        <v>157</v>
      </c>
      <c r="E960" s="144" t="s">
        <v>1</v>
      </c>
      <c r="F960" s="145" t="s">
        <v>1578</v>
      </c>
      <c r="H960" s="146">
        <v>1.8</v>
      </c>
      <c r="I960" s="147"/>
      <c r="L960" s="142"/>
      <c r="M960" s="148"/>
      <c r="T960" s="149"/>
      <c r="AT960" s="144" t="s">
        <v>157</v>
      </c>
      <c r="AU960" s="144" t="s">
        <v>85</v>
      </c>
      <c r="AV960" s="12" t="s">
        <v>85</v>
      </c>
      <c r="AW960" s="12" t="s">
        <v>32</v>
      </c>
      <c r="AX960" s="12" t="s">
        <v>81</v>
      </c>
      <c r="AY960" s="144" t="s">
        <v>145</v>
      </c>
    </row>
    <row r="961" spans="2:65" s="12" customFormat="1">
      <c r="B961" s="142"/>
      <c r="D961" s="143" t="s">
        <v>157</v>
      </c>
      <c r="F961" s="145" t="s">
        <v>1579</v>
      </c>
      <c r="H961" s="146">
        <v>1.9079999999999999</v>
      </c>
      <c r="I961" s="147"/>
      <c r="L961" s="142"/>
      <c r="M961" s="148"/>
      <c r="T961" s="149"/>
      <c r="AT961" s="144" t="s">
        <v>157</v>
      </c>
      <c r="AU961" s="144" t="s">
        <v>85</v>
      </c>
      <c r="AV961" s="12" t="s">
        <v>85</v>
      </c>
      <c r="AW961" s="12" t="s">
        <v>4</v>
      </c>
      <c r="AX961" s="12" t="s">
        <v>81</v>
      </c>
      <c r="AY961" s="144" t="s">
        <v>145</v>
      </c>
    </row>
    <row r="962" spans="2:65" s="1" customFormat="1" ht="24.15" customHeight="1">
      <c r="B962" s="31"/>
      <c r="C962" s="128" t="s">
        <v>1580</v>
      </c>
      <c r="D962" s="128" t="s">
        <v>147</v>
      </c>
      <c r="E962" s="129" t="s">
        <v>1581</v>
      </c>
      <c r="F962" s="130" t="s">
        <v>1582</v>
      </c>
      <c r="G962" s="131" t="s">
        <v>887</v>
      </c>
      <c r="H962" s="132">
        <v>1</v>
      </c>
      <c r="I962" s="133"/>
      <c r="J962" s="134">
        <f>ROUND(I962*H962,2)</f>
        <v>0</v>
      </c>
      <c r="K962" s="135"/>
      <c r="L962" s="31"/>
      <c r="M962" s="136" t="s">
        <v>1</v>
      </c>
      <c r="N962" s="137" t="s">
        <v>41</v>
      </c>
      <c r="P962" s="138">
        <f>O962*H962</f>
        <v>0</v>
      </c>
      <c r="Q962" s="138">
        <v>0</v>
      </c>
      <c r="R962" s="138">
        <f>Q962*H962</f>
        <v>0</v>
      </c>
      <c r="S962" s="138">
        <v>0</v>
      </c>
      <c r="T962" s="139">
        <f>S962*H962</f>
        <v>0</v>
      </c>
      <c r="AR962" s="140" t="s">
        <v>237</v>
      </c>
      <c r="AT962" s="140" t="s">
        <v>147</v>
      </c>
      <c r="AU962" s="140" t="s">
        <v>85</v>
      </c>
      <c r="AY962" s="16" t="s">
        <v>145</v>
      </c>
      <c r="BE962" s="141">
        <f>IF(N962="základní",J962,0)</f>
        <v>0</v>
      </c>
      <c r="BF962" s="141">
        <f>IF(N962="snížená",J962,0)</f>
        <v>0</v>
      </c>
      <c r="BG962" s="141">
        <f>IF(N962="zákl. přenesená",J962,0)</f>
        <v>0</v>
      </c>
      <c r="BH962" s="141">
        <f>IF(N962="sníž. přenesená",J962,0)</f>
        <v>0</v>
      </c>
      <c r="BI962" s="141">
        <f>IF(N962="nulová",J962,0)</f>
        <v>0</v>
      </c>
      <c r="BJ962" s="16" t="s">
        <v>81</v>
      </c>
      <c r="BK962" s="141">
        <f>ROUND(I962*H962,2)</f>
        <v>0</v>
      </c>
      <c r="BL962" s="16" t="s">
        <v>237</v>
      </c>
      <c r="BM962" s="140" t="s">
        <v>1583</v>
      </c>
    </row>
    <row r="963" spans="2:65" s="1" customFormat="1" ht="24.15" customHeight="1">
      <c r="B963" s="31"/>
      <c r="C963" s="128" t="s">
        <v>1584</v>
      </c>
      <c r="D963" s="128" t="s">
        <v>147</v>
      </c>
      <c r="E963" s="129" t="s">
        <v>1585</v>
      </c>
      <c r="F963" s="130" t="s">
        <v>1586</v>
      </c>
      <c r="G963" s="131" t="s">
        <v>150</v>
      </c>
      <c r="H963" s="132">
        <v>8</v>
      </c>
      <c r="I963" s="133"/>
      <c r="J963" s="134">
        <f>ROUND(I963*H963,2)</f>
        <v>0</v>
      </c>
      <c r="K963" s="135"/>
      <c r="L963" s="31"/>
      <c r="M963" s="136" t="s">
        <v>1</v>
      </c>
      <c r="N963" s="137" t="s">
        <v>41</v>
      </c>
      <c r="P963" s="138">
        <f>O963*H963</f>
        <v>0</v>
      </c>
      <c r="Q963" s="138">
        <v>0</v>
      </c>
      <c r="R963" s="138">
        <f>Q963*H963</f>
        <v>0</v>
      </c>
      <c r="S963" s="138">
        <v>2.4E-2</v>
      </c>
      <c r="T963" s="139">
        <f>S963*H963</f>
        <v>0.192</v>
      </c>
      <c r="AR963" s="140" t="s">
        <v>237</v>
      </c>
      <c r="AT963" s="140" t="s">
        <v>147</v>
      </c>
      <c r="AU963" s="140" t="s">
        <v>85</v>
      </c>
      <c r="AY963" s="16" t="s">
        <v>145</v>
      </c>
      <c r="BE963" s="141">
        <f>IF(N963="základní",J963,0)</f>
        <v>0</v>
      </c>
      <c r="BF963" s="141">
        <f>IF(N963="snížená",J963,0)</f>
        <v>0</v>
      </c>
      <c r="BG963" s="141">
        <f>IF(N963="zákl. přenesená",J963,0)</f>
        <v>0</v>
      </c>
      <c r="BH963" s="141">
        <f>IF(N963="sníž. přenesená",J963,0)</f>
        <v>0</v>
      </c>
      <c r="BI963" s="141">
        <f>IF(N963="nulová",J963,0)</f>
        <v>0</v>
      </c>
      <c r="BJ963" s="16" t="s">
        <v>81</v>
      </c>
      <c r="BK963" s="141">
        <f>ROUND(I963*H963,2)</f>
        <v>0</v>
      </c>
      <c r="BL963" s="16" t="s">
        <v>237</v>
      </c>
      <c r="BM963" s="140" t="s">
        <v>1587</v>
      </c>
    </row>
    <row r="964" spans="2:65" s="12" customFormat="1">
      <c r="B964" s="142"/>
      <c r="D964" s="143" t="s">
        <v>157</v>
      </c>
      <c r="E964" s="144" t="s">
        <v>1</v>
      </c>
      <c r="F964" s="145" t="s">
        <v>1588</v>
      </c>
      <c r="H964" s="146">
        <v>2</v>
      </c>
      <c r="I964" s="147"/>
      <c r="L964" s="142"/>
      <c r="M964" s="148"/>
      <c r="T964" s="149"/>
      <c r="AT964" s="144" t="s">
        <v>157</v>
      </c>
      <c r="AU964" s="144" t="s">
        <v>85</v>
      </c>
      <c r="AV964" s="12" t="s">
        <v>85</v>
      </c>
      <c r="AW964" s="12" t="s">
        <v>32</v>
      </c>
      <c r="AX964" s="12" t="s">
        <v>76</v>
      </c>
      <c r="AY964" s="144" t="s">
        <v>145</v>
      </c>
    </row>
    <row r="965" spans="2:65" s="12" customFormat="1">
      <c r="B965" s="142"/>
      <c r="D965" s="143" t="s">
        <v>157</v>
      </c>
      <c r="E965" s="144" t="s">
        <v>1</v>
      </c>
      <c r="F965" s="145" t="s">
        <v>1589</v>
      </c>
      <c r="H965" s="146">
        <v>6</v>
      </c>
      <c r="I965" s="147"/>
      <c r="L965" s="142"/>
      <c r="M965" s="148"/>
      <c r="T965" s="149"/>
      <c r="AT965" s="144" t="s">
        <v>157</v>
      </c>
      <c r="AU965" s="144" t="s">
        <v>85</v>
      </c>
      <c r="AV965" s="12" t="s">
        <v>85</v>
      </c>
      <c r="AW965" s="12" t="s">
        <v>32</v>
      </c>
      <c r="AX965" s="12" t="s">
        <v>76</v>
      </c>
      <c r="AY965" s="144" t="s">
        <v>145</v>
      </c>
    </row>
    <row r="966" spans="2:65" s="13" customFormat="1">
      <c r="B966" s="150"/>
      <c r="D966" s="143" t="s">
        <v>157</v>
      </c>
      <c r="E966" s="151" t="s">
        <v>1</v>
      </c>
      <c r="F966" s="152" t="s">
        <v>160</v>
      </c>
      <c r="H966" s="153">
        <v>8</v>
      </c>
      <c r="I966" s="154"/>
      <c r="L966" s="150"/>
      <c r="M966" s="155"/>
      <c r="T966" s="156"/>
      <c r="AT966" s="151" t="s">
        <v>157</v>
      </c>
      <c r="AU966" s="151" t="s">
        <v>85</v>
      </c>
      <c r="AV966" s="13" t="s">
        <v>151</v>
      </c>
      <c r="AW966" s="13" t="s">
        <v>32</v>
      </c>
      <c r="AX966" s="13" t="s">
        <v>81</v>
      </c>
      <c r="AY966" s="151" t="s">
        <v>145</v>
      </c>
    </row>
    <row r="967" spans="2:65" s="1" customFormat="1" ht="24.15" customHeight="1">
      <c r="B967" s="31"/>
      <c r="C967" s="128" t="s">
        <v>1590</v>
      </c>
      <c r="D967" s="128" t="s">
        <v>147</v>
      </c>
      <c r="E967" s="129" t="s">
        <v>1591</v>
      </c>
      <c r="F967" s="130" t="s">
        <v>1592</v>
      </c>
      <c r="G967" s="131" t="s">
        <v>150</v>
      </c>
      <c r="H967" s="132">
        <v>2</v>
      </c>
      <c r="I967" s="133"/>
      <c r="J967" s="134">
        <f>ROUND(I967*H967,2)</f>
        <v>0</v>
      </c>
      <c r="K967" s="135"/>
      <c r="L967" s="31"/>
      <c r="M967" s="136" t="s">
        <v>1</v>
      </c>
      <c r="N967" s="137" t="s">
        <v>41</v>
      </c>
      <c r="P967" s="138">
        <f>O967*H967</f>
        <v>0</v>
      </c>
      <c r="Q967" s="138">
        <v>0</v>
      </c>
      <c r="R967" s="138">
        <f>Q967*H967</f>
        <v>0</v>
      </c>
      <c r="S967" s="138">
        <v>0</v>
      </c>
      <c r="T967" s="139">
        <f>S967*H967</f>
        <v>0</v>
      </c>
      <c r="AR967" s="140" t="s">
        <v>237</v>
      </c>
      <c r="AT967" s="140" t="s">
        <v>147</v>
      </c>
      <c r="AU967" s="140" t="s">
        <v>85</v>
      </c>
      <c r="AY967" s="16" t="s">
        <v>145</v>
      </c>
      <c r="BE967" s="141">
        <f>IF(N967="základní",J967,0)</f>
        <v>0</v>
      </c>
      <c r="BF967" s="141">
        <f>IF(N967="snížená",J967,0)</f>
        <v>0</v>
      </c>
      <c r="BG967" s="141">
        <f>IF(N967="zákl. přenesená",J967,0)</f>
        <v>0</v>
      </c>
      <c r="BH967" s="141">
        <f>IF(N967="sníž. přenesená",J967,0)</f>
        <v>0</v>
      </c>
      <c r="BI967" s="141">
        <f>IF(N967="nulová",J967,0)</f>
        <v>0</v>
      </c>
      <c r="BJ967" s="16" t="s">
        <v>81</v>
      </c>
      <c r="BK967" s="141">
        <f>ROUND(I967*H967,2)</f>
        <v>0</v>
      </c>
      <c r="BL967" s="16" t="s">
        <v>237</v>
      </c>
      <c r="BM967" s="140" t="s">
        <v>1593</v>
      </c>
    </row>
    <row r="968" spans="2:65" s="12" customFormat="1">
      <c r="B968" s="142"/>
      <c r="D968" s="143" t="s">
        <v>157</v>
      </c>
      <c r="E968" s="144" t="s">
        <v>1</v>
      </c>
      <c r="F968" s="145" t="s">
        <v>1594</v>
      </c>
      <c r="H968" s="146">
        <v>1</v>
      </c>
      <c r="I968" s="147"/>
      <c r="L968" s="142"/>
      <c r="M968" s="148"/>
      <c r="T968" s="149"/>
      <c r="AT968" s="144" t="s">
        <v>157</v>
      </c>
      <c r="AU968" s="144" t="s">
        <v>85</v>
      </c>
      <c r="AV968" s="12" t="s">
        <v>85</v>
      </c>
      <c r="AW968" s="12" t="s">
        <v>32</v>
      </c>
      <c r="AX968" s="12" t="s">
        <v>76</v>
      </c>
      <c r="AY968" s="144" t="s">
        <v>145</v>
      </c>
    </row>
    <row r="969" spans="2:65" s="12" customFormat="1">
      <c r="B969" s="142"/>
      <c r="D969" s="143" t="s">
        <v>157</v>
      </c>
      <c r="E969" s="144" t="s">
        <v>1</v>
      </c>
      <c r="F969" s="145" t="s">
        <v>1595</v>
      </c>
      <c r="H969" s="146">
        <v>1</v>
      </c>
      <c r="I969" s="147"/>
      <c r="L969" s="142"/>
      <c r="M969" s="148"/>
      <c r="T969" s="149"/>
      <c r="AT969" s="144" t="s">
        <v>157</v>
      </c>
      <c r="AU969" s="144" t="s">
        <v>85</v>
      </c>
      <c r="AV969" s="12" t="s">
        <v>85</v>
      </c>
      <c r="AW969" s="12" t="s">
        <v>32</v>
      </c>
      <c r="AX969" s="12" t="s">
        <v>76</v>
      </c>
      <c r="AY969" s="144" t="s">
        <v>145</v>
      </c>
    </row>
    <row r="970" spans="2:65" s="13" customFormat="1">
      <c r="B970" s="150"/>
      <c r="D970" s="143" t="s">
        <v>157</v>
      </c>
      <c r="E970" s="151" t="s">
        <v>1</v>
      </c>
      <c r="F970" s="152" t="s">
        <v>160</v>
      </c>
      <c r="H970" s="153">
        <v>2</v>
      </c>
      <c r="I970" s="154"/>
      <c r="L970" s="150"/>
      <c r="M970" s="155"/>
      <c r="T970" s="156"/>
      <c r="AT970" s="151" t="s">
        <v>157</v>
      </c>
      <c r="AU970" s="151" t="s">
        <v>85</v>
      </c>
      <c r="AV970" s="13" t="s">
        <v>151</v>
      </c>
      <c r="AW970" s="13" t="s">
        <v>32</v>
      </c>
      <c r="AX970" s="13" t="s">
        <v>81</v>
      </c>
      <c r="AY970" s="151" t="s">
        <v>145</v>
      </c>
    </row>
    <row r="971" spans="2:65" s="1" customFormat="1" ht="21.75" customHeight="1">
      <c r="B971" s="31"/>
      <c r="C971" s="163" t="s">
        <v>1596</v>
      </c>
      <c r="D971" s="163" t="s">
        <v>705</v>
      </c>
      <c r="E971" s="164" t="s">
        <v>1597</v>
      </c>
      <c r="F971" s="165" t="s">
        <v>1598</v>
      </c>
      <c r="G971" s="166" t="s">
        <v>150</v>
      </c>
      <c r="H971" s="167">
        <v>1</v>
      </c>
      <c r="I971" s="168"/>
      <c r="J971" s="169">
        <f>ROUND(I971*H971,2)</f>
        <v>0</v>
      </c>
      <c r="K971" s="170"/>
      <c r="L971" s="171"/>
      <c r="M971" s="172" t="s">
        <v>1</v>
      </c>
      <c r="N971" s="173" t="s">
        <v>41</v>
      </c>
      <c r="P971" s="138">
        <f>O971*H971</f>
        <v>0</v>
      </c>
      <c r="Q971" s="138">
        <v>2.3999999999999998E-3</v>
      </c>
      <c r="R971" s="138">
        <f>Q971*H971</f>
        <v>2.3999999999999998E-3</v>
      </c>
      <c r="S971" s="138">
        <v>0</v>
      </c>
      <c r="T971" s="139">
        <f>S971*H971</f>
        <v>0</v>
      </c>
      <c r="AR971" s="140" t="s">
        <v>365</v>
      </c>
      <c r="AT971" s="140" t="s">
        <v>705</v>
      </c>
      <c r="AU971" s="140" t="s">
        <v>85</v>
      </c>
      <c r="AY971" s="16" t="s">
        <v>145</v>
      </c>
      <c r="BE971" s="141">
        <f>IF(N971="základní",J971,0)</f>
        <v>0</v>
      </c>
      <c r="BF971" s="141">
        <f>IF(N971="snížená",J971,0)</f>
        <v>0</v>
      </c>
      <c r="BG971" s="141">
        <f>IF(N971="zákl. přenesená",J971,0)</f>
        <v>0</v>
      </c>
      <c r="BH971" s="141">
        <f>IF(N971="sníž. přenesená",J971,0)</f>
        <v>0</v>
      </c>
      <c r="BI971" s="141">
        <f>IF(N971="nulová",J971,0)</f>
        <v>0</v>
      </c>
      <c r="BJ971" s="16" t="s">
        <v>81</v>
      </c>
      <c r="BK971" s="141">
        <f>ROUND(I971*H971,2)</f>
        <v>0</v>
      </c>
      <c r="BL971" s="16" t="s">
        <v>237</v>
      </c>
      <c r="BM971" s="140" t="s">
        <v>1599</v>
      </c>
    </row>
    <row r="972" spans="2:65" s="1" customFormat="1" ht="21.75" customHeight="1">
      <c r="B972" s="31"/>
      <c r="C972" s="163" t="s">
        <v>1600</v>
      </c>
      <c r="D972" s="163" t="s">
        <v>705</v>
      </c>
      <c r="E972" s="164" t="s">
        <v>1601</v>
      </c>
      <c r="F972" s="165" t="s">
        <v>1602</v>
      </c>
      <c r="G972" s="166" t="s">
        <v>150</v>
      </c>
      <c r="H972" s="167">
        <v>1</v>
      </c>
      <c r="I972" s="168"/>
      <c r="J972" s="169">
        <f>ROUND(I972*H972,2)</f>
        <v>0</v>
      </c>
      <c r="K972" s="170"/>
      <c r="L972" s="171"/>
      <c r="M972" s="172" t="s">
        <v>1</v>
      </c>
      <c r="N972" s="173" t="s">
        <v>41</v>
      </c>
      <c r="P972" s="138">
        <f>O972*H972</f>
        <v>0</v>
      </c>
      <c r="Q972" s="138">
        <v>2.3999999999999998E-3</v>
      </c>
      <c r="R972" s="138">
        <f>Q972*H972</f>
        <v>2.3999999999999998E-3</v>
      </c>
      <c r="S972" s="138">
        <v>0</v>
      </c>
      <c r="T972" s="139">
        <f>S972*H972</f>
        <v>0</v>
      </c>
      <c r="AR972" s="140" t="s">
        <v>365</v>
      </c>
      <c r="AT972" s="140" t="s">
        <v>705</v>
      </c>
      <c r="AU972" s="140" t="s">
        <v>85</v>
      </c>
      <c r="AY972" s="16" t="s">
        <v>145</v>
      </c>
      <c r="BE972" s="141">
        <f>IF(N972="základní",J972,0)</f>
        <v>0</v>
      </c>
      <c r="BF972" s="141">
        <f>IF(N972="snížená",J972,0)</f>
        <v>0</v>
      </c>
      <c r="BG972" s="141">
        <f>IF(N972="zákl. přenesená",J972,0)</f>
        <v>0</v>
      </c>
      <c r="BH972" s="141">
        <f>IF(N972="sníž. přenesená",J972,0)</f>
        <v>0</v>
      </c>
      <c r="BI972" s="141">
        <f>IF(N972="nulová",J972,0)</f>
        <v>0</v>
      </c>
      <c r="BJ972" s="16" t="s">
        <v>81</v>
      </c>
      <c r="BK972" s="141">
        <f>ROUND(I972*H972,2)</f>
        <v>0</v>
      </c>
      <c r="BL972" s="16" t="s">
        <v>237</v>
      </c>
      <c r="BM972" s="140" t="s">
        <v>1603</v>
      </c>
    </row>
    <row r="973" spans="2:65" s="1" customFormat="1" ht="24.15" customHeight="1">
      <c r="B973" s="31"/>
      <c r="C973" s="128" t="s">
        <v>1604</v>
      </c>
      <c r="D973" s="128" t="s">
        <v>147</v>
      </c>
      <c r="E973" s="129" t="s">
        <v>1605</v>
      </c>
      <c r="F973" s="130" t="s">
        <v>1606</v>
      </c>
      <c r="G973" s="131" t="s">
        <v>150</v>
      </c>
      <c r="H973" s="132">
        <v>7</v>
      </c>
      <c r="I973" s="133"/>
      <c r="J973" s="134">
        <f>ROUND(I973*H973,2)</f>
        <v>0</v>
      </c>
      <c r="K973" s="135"/>
      <c r="L973" s="31"/>
      <c r="M973" s="136" t="s">
        <v>1</v>
      </c>
      <c r="N973" s="137" t="s">
        <v>41</v>
      </c>
      <c r="P973" s="138">
        <f>O973*H973</f>
        <v>0</v>
      </c>
      <c r="Q973" s="138">
        <v>0</v>
      </c>
      <c r="R973" s="138">
        <f>Q973*H973</f>
        <v>0</v>
      </c>
      <c r="S973" s="138">
        <v>0</v>
      </c>
      <c r="T973" s="139">
        <f>S973*H973</f>
        <v>0</v>
      </c>
      <c r="AR973" s="140" t="s">
        <v>237</v>
      </c>
      <c r="AT973" s="140" t="s">
        <v>147</v>
      </c>
      <c r="AU973" s="140" t="s">
        <v>85</v>
      </c>
      <c r="AY973" s="16" t="s">
        <v>145</v>
      </c>
      <c r="BE973" s="141">
        <f>IF(N973="základní",J973,0)</f>
        <v>0</v>
      </c>
      <c r="BF973" s="141">
        <f>IF(N973="snížená",J973,0)</f>
        <v>0</v>
      </c>
      <c r="BG973" s="141">
        <f>IF(N973="zákl. přenesená",J973,0)</f>
        <v>0</v>
      </c>
      <c r="BH973" s="141">
        <f>IF(N973="sníž. přenesená",J973,0)</f>
        <v>0</v>
      </c>
      <c r="BI973" s="141">
        <f>IF(N973="nulová",J973,0)</f>
        <v>0</v>
      </c>
      <c r="BJ973" s="16" t="s">
        <v>81</v>
      </c>
      <c r="BK973" s="141">
        <f>ROUND(I973*H973,2)</f>
        <v>0</v>
      </c>
      <c r="BL973" s="16" t="s">
        <v>237</v>
      </c>
      <c r="BM973" s="140" t="s">
        <v>1607</v>
      </c>
    </row>
    <row r="974" spans="2:65" s="12" customFormat="1">
      <c r="B974" s="142"/>
      <c r="D974" s="143" t="s">
        <v>157</v>
      </c>
      <c r="E974" s="144" t="s">
        <v>1</v>
      </c>
      <c r="F974" s="145" t="s">
        <v>1608</v>
      </c>
      <c r="H974" s="146">
        <v>3</v>
      </c>
      <c r="I974" s="147"/>
      <c r="L974" s="142"/>
      <c r="M974" s="148"/>
      <c r="T974" s="149"/>
      <c r="AT974" s="144" t="s">
        <v>157</v>
      </c>
      <c r="AU974" s="144" t="s">
        <v>85</v>
      </c>
      <c r="AV974" s="12" t="s">
        <v>85</v>
      </c>
      <c r="AW974" s="12" t="s">
        <v>32</v>
      </c>
      <c r="AX974" s="12" t="s">
        <v>76</v>
      </c>
      <c r="AY974" s="144" t="s">
        <v>145</v>
      </c>
    </row>
    <row r="975" spans="2:65" s="12" customFormat="1">
      <c r="B975" s="142"/>
      <c r="D975" s="143" t="s">
        <v>157</v>
      </c>
      <c r="E975" s="144" t="s">
        <v>1</v>
      </c>
      <c r="F975" s="145" t="s">
        <v>1609</v>
      </c>
      <c r="H975" s="146">
        <v>4</v>
      </c>
      <c r="I975" s="147"/>
      <c r="L975" s="142"/>
      <c r="M975" s="148"/>
      <c r="T975" s="149"/>
      <c r="AT975" s="144" t="s">
        <v>157</v>
      </c>
      <c r="AU975" s="144" t="s">
        <v>85</v>
      </c>
      <c r="AV975" s="12" t="s">
        <v>85</v>
      </c>
      <c r="AW975" s="12" t="s">
        <v>32</v>
      </c>
      <c r="AX975" s="12" t="s">
        <v>76</v>
      </c>
      <c r="AY975" s="144" t="s">
        <v>145</v>
      </c>
    </row>
    <row r="976" spans="2:65" s="13" customFormat="1">
      <c r="B976" s="150"/>
      <c r="D976" s="143" t="s">
        <v>157</v>
      </c>
      <c r="E976" s="151" t="s">
        <v>1</v>
      </c>
      <c r="F976" s="152" t="s">
        <v>160</v>
      </c>
      <c r="H976" s="153">
        <v>7</v>
      </c>
      <c r="I976" s="154"/>
      <c r="L976" s="150"/>
      <c r="M976" s="155"/>
      <c r="T976" s="156"/>
      <c r="AT976" s="151" t="s">
        <v>157</v>
      </c>
      <c r="AU976" s="151" t="s">
        <v>85</v>
      </c>
      <c r="AV976" s="13" t="s">
        <v>151</v>
      </c>
      <c r="AW976" s="13" t="s">
        <v>32</v>
      </c>
      <c r="AX976" s="13" t="s">
        <v>81</v>
      </c>
      <c r="AY976" s="151" t="s">
        <v>145</v>
      </c>
    </row>
    <row r="977" spans="2:65" s="1" customFormat="1" ht="24.15" customHeight="1">
      <c r="B977" s="31"/>
      <c r="C977" s="128" t="s">
        <v>1610</v>
      </c>
      <c r="D977" s="128" t="s">
        <v>147</v>
      </c>
      <c r="E977" s="129" t="s">
        <v>1611</v>
      </c>
      <c r="F977" s="130" t="s">
        <v>1612</v>
      </c>
      <c r="G977" s="131" t="s">
        <v>150</v>
      </c>
      <c r="H977" s="132">
        <v>7</v>
      </c>
      <c r="I977" s="133"/>
      <c r="J977" s="134">
        <f>ROUND(I977*H977,2)</f>
        <v>0</v>
      </c>
      <c r="K977" s="135"/>
      <c r="L977" s="31"/>
      <c r="M977" s="136" t="s">
        <v>1</v>
      </c>
      <c r="N977" s="137" t="s">
        <v>41</v>
      </c>
      <c r="P977" s="138">
        <f>O977*H977</f>
        <v>0</v>
      </c>
      <c r="Q977" s="138">
        <v>0</v>
      </c>
      <c r="R977" s="138">
        <f>Q977*H977</f>
        <v>0</v>
      </c>
      <c r="S977" s="138">
        <v>0</v>
      </c>
      <c r="T977" s="139">
        <f>S977*H977</f>
        <v>0</v>
      </c>
      <c r="AR977" s="140" t="s">
        <v>237</v>
      </c>
      <c r="AT977" s="140" t="s">
        <v>147</v>
      </c>
      <c r="AU977" s="140" t="s">
        <v>85</v>
      </c>
      <c r="AY977" s="16" t="s">
        <v>145</v>
      </c>
      <c r="BE977" s="141">
        <f>IF(N977="základní",J977,0)</f>
        <v>0</v>
      </c>
      <c r="BF977" s="141">
        <f>IF(N977="snížená",J977,0)</f>
        <v>0</v>
      </c>
      <c r="BG977" s="141">
        <f>IF(N977="zákl. přenesená",J977,0)</f>
        <v>0</v>
      </c>
      <c r="BH977" s="141">
        <f>IF(N977="sníž. přenesená",J977,0)</f>
        <v>0</v>
      </c>
      <c r="BI977" s="141">
        <f>IF(N977="nulová",J977,0)</f>
        <v>0</v>
      </c>
      <c r="BJ977" s="16" t="s">
        <v>81</v>
      </c>
      <c r="BK977" s="141">
        <f>ROUND(I977*H977,2)</f>
        <v>0</v>
      </c>
      <c r="BL977" s="16" t="s">
        <v>237</v>
      </c>
      <c r="BM977" s="140" t="s">
        <v>1613</v>
      </c>
    </row>
    <row r="978" spans="2:65" s="12" customFormat="1">
      <c r="B978" s="142"/>
      <c r="D978" s="143" t="s">
        <v>157</v>
      </c>
      <c r="E978" s="144" t="s">
        <v>1</v>
      </c>
      <c r="F978" s="145" t="s">
        <v>1608</v>
      </c>
      <c r="H978" s="146">
        <v>3</v>
      </c>
      <c r="I978" s="147"/>
      <c r="L978" s="142"/>
      <c r="M978" s="148"/>
      <c r="T978" s="149"/>
      <c r="AT978" s="144" t="s">
        <v>157</v>
      </c>
      <c r="AU978" s="144" t="s">
        <v>85</v>
      </c>
      <c r="AV978" s="12" t="s">
        <v>85</v>
      </c>
      <c r="AW978" s="12" t="s">
        <v>32</v>
      </c>
      <c r="AX978" s="12" t="s">
        <v>76</v>
      </c>
      <c r="AY978" s="144" t="s">
        <v>145</v>
      </c>
    </row>
    <row r="979" spans="2:65" s="12" customFormat="1">
      <c r="B979" s="142"/>
      <c r="D979" s="143" t="s">
        <v>157</v>
      </c>
      <c r="E979" s="144" t="s">
        <v>1</v>
      </c>
      <c r="F979" s="145" t="s">
        <v>1609</v>
      </c>
      <c r="H979" s="146">
        <v>4</v>
      </c>
      <c r="I979" s="147"/>
      <c r="L979" s="142"/>
      <c r="M979" s="148"/>
      <c r="T979" s="149"/>
      <c r="AT979" s="144" t="s">
        <v>157</v>
      </c>
      <c r="AU979" s="144" t="s">
        <v>85</v>
      </c>
      <c r="AV979" s="12" t="s">
        <v>85</v>
      </c>
      <c r="AW979" s="12" t="s">
        <v>32</v>
      </c>
      <c r="AX979" s="12" t="s">
        <v>76</v>
      </c>
      <c r="AY979" s="144" t="s">
        <v>145</v>
      </c>
    </row>
    <row r="980" spans="2:65" s="13" customFormat="1">
      <c r="B980" s="150"/>
      <c r="D980" s="143" t="s">
        <v>157</v>
      </c>
      <c r="E980" s="151" t="s">
        <v>1</v>
      </c>
      <c r="F980" s="152" t="s">
        <v>160</v>
      </c>
      <c r="H980" s="153">
        <v>7</v>
      </c>
      <c r="I980" s="154"/>
      <c r="L980" s="150"/>
      <c r="M980" s="155"/>
      <c r="T980" s="156"/>
      <c r="AT980" s="151" t="s">
        <v>157</v>
      </c>
      <c r="AU980" s="151" t="s">
        <v>85</v>
      </c>
      <c r="AV980" s="13" t="s">
        <v>151</v>
      </c>
      <c r="AW980" s="13" t="s">
        <v>32</v>
      </c>
      <c r="AX980" s="13" t="s">
        <v>81</v>
      </c>
      <c r="AY980" s="151" t="s">
        <v>145</v>
      </c>
    </row>
    <row r="981" spans="2:65" s="1" customFormat="1" ht="21.75" customHeight="1">
      <c r="B981" s="31"/>
      <c r="C981" s="128" t="s">
        <v>1614</v>
      </c>
      <c r="D981" s="128" t="s">
        <v>147</v>
      </c>
      <c r="E981" s="129" t="s">
        <v>1615</v>
      </c>
      <c r="F981" s="130" t="s">
        <v>1616</v>
      </c>
      <c r="G981" s="131" t="s">
        <v>150</v>
      </c>
      <c r="H981" s="132">
        <v>1</v>
      </c>
      <c r="I981" s="133"/>
      <c r="J981" s="134">
        <f t="shared" ref="J981:J984" si="30">ROUND(I981*H981,2)</f>
        <v>0</v>
      </c>
      <c r="K981" s="135"/>
      <c r="L981" s="31"/>
      <c r="M981" s="136" t="s">
        <v>1</v>
      </c>
      <c r="N981" s="137" t="s">
        <v>41</v>
      </c>
      <c r="P981" s="138">
        <f t="shared" ref="P981:P984" si="31">O981*H981</f>
        <v>0</v>
      </c>
      <c r="Q981" s="138">
        <v>0.105</v>
      </c>
      <c r="R981" s="138">
        <f t="shared" ref="R981:R984" si="32">Q981*H981</f>
        <v>0.105</v>
      </c>
      <c r="S981" s="138">
        <v>0</v>
      </c>
      <c r="T981" s="139">
        <f t="shared" ref="T981:T984" si="33">S981*H981</f>
        <v>0</v>
      </c>
      <c r="AR981" s="140" t="s">
        <v>151</v>
      </c>
      <c r="AT981" s="140" t="s">
        <v>147</v>
      </c>
      <c r="AU981" s="140" t="s">
        <v>85</v>
      </c>
      <c r="AY981" s="16" t="s">
        <v>145</v>
      </c>
      <c r="BE981" s="141">
        <f t="shared" ref="BE981:BE984" si="34">IF(N981="základní",J981,0)</f>
        <v>0</v>
      </c>
      <c r="BF981" s="141">
        <f t="shared" ref="BF981:BF984" si="35">IF(N981="snížená",J981,0)</f>
        <v>0</v>
      </c>
      <c r="BG981" s="141">
        <f t="shared" ref="BG981:BG984" si="36">IF(N981="zákl. přenesená",J981,0)</f>
        <v>0</v>
      </c>
      <c r="BH981" s="141">
        <f t="shared" ref="BH981:BH984" si="37">IF(N981="sníž. přenesená",J981,0)</f>
        <v>0</v>
      </c>
      <c r="BI981" s="141">
        <f t="shared" ref="BI981:BI984" si="38">IF(N981="nulová",J981,0)</f>
        <v>0</v>
      </c>
      <c r="BJ981" s="16" t="s">
        <v>81</v>
      </c>
      <c r="BK981" s="141">
        <f t="shared" ref="BK981:BK984" si="39">ROUND(I981*H981,2)</f>
        <v>0</v>
      </c>
      <c r="BL981" s="16" t="s">
        <v>151</v>
      </c>
      <c r="BM981" s="140" t="s">
        <v>1617</v>
      </c>
    </row>
    <row r="982" spans="2:65" s="1" customFormat="1" ht="16.5" customHeight="1">
      <c r="B982" s="31"/>
      <c r="C982" s="128" t="s">
        <v>1618</v>
      </c>
      <c r="D982" s="128" t="s">
        <v>147</v>
      </c>
      <c r="E982" s="129" t="s">
        <v>1619</v>
      </c>
      <c r="F982" s="130" t="s">
        <v>1620</v>
      </c>
      <c r="G982" s="131" t="s">
        <v>150</v>
      </c>
      <c r="H982" s="132">
        <v>1</v>
      </c>
      <c r="I982" s="133"/>
      <c r="J982" s="134">
        <f t="shared" si="30"/>
        <v>0</v>
      </c>
      <c r="K982" s="135"/>
      <c r="L982" s="31"/>
      <c r="M982" s="136" t="s">
        <v>1</v>
      </c>
      <c r="N982" s="137" t="s">
        <v>41</v>
      </c>
      <c r="P982" s="138">
        <f t="shared" si="31"/>
        <v>0</v>
      </c>
      <c r="Q982" s="138">
        <v>0</v>
      </c>
      <c r="R982" s="138">
        <f t="shared" si="32"/>
        <v>0</v>
      </c>
      <c r="S982" s="138">
        <v>0.1104</v>
      </c>
      <c r="T982" s="139">
        <f t="shared" si="33"/>
        <v>0.1104</v>
      </c>
      <c r="AR982" s="140" t="s">
        <v>237</v>
      </c>
      <c r="AT982" s="140" t="s">
        <v>147</v>
      </c>
      <c r="AU982" s="140" t="s">
        <v>85</v>
      </c>
      <c r="AY982" s="16" t="s">
        <v>145</v>
      </c>
      <c r="BE982" s="141">
        <f t="shared" si="34"/>
        <v>0</v>
      </c>
      <c r="BF982" s="141">
        <f t="shared" si="35"/>
        <v>0</v>
      </c>
      <c r="BG982" s="141">
        <f t="shared" si="36"/>
        <v>0</v>
      </c>
      <c r="BH982" s="141">
        <f t="shared" si="37"/>
        <v>0</v>
      </c>
      <c r="BI982" s="141">
        <f t="shared" si="38"/>
        <v>0</v>
      </c>
      <c r="BJ982" s="16" t="s">
        <v>81</v>
      </c>
      <c r="BK982" s="141">
        <f t="shared" si="39"/>
        <v>0</v>
      </c>
      <c r="BL982" s="16" t="s">
        <v>237</v>
      </c>
      <c r="BM982" s="140" t="s">
        <v>1621</v>
      </c>
    </row>
    <row r="983" spans="2:65" s="1" customFormat="1" ht="23.1" customHeight="1">
      <c r="B983" s="31"/>
      <c r="C983" s="128" t="s">
        <v>1622</v>
      </c>
      <c r="D983" s="128" t="s">
        <v>147</v>
      </c>
      <c r="E983" s="129" t="s">
        <v>1623</v>
      </c>
      <c r="F983" s="130" t="s">
        <v>1624</v>
      </c>
      <c r="G983" s="131" t="s">
        <v>1129</v>
      </c>
      <c r="H983" s="174"/>
      <c r="I983" s="133"/>
      <c r="J983" s="134">
        <f t="shared" ref="J983" si="40">ROUND(I983*H983,2)</f>
        <v>0</v>
      </c>
      <c r="K983" s="135"/>
      <c r="L983" s="31"/>
      <c r="M983" s="136"/>
      <c r="N983" s="137"/>
      <c r="P983" s="138"/>
      <c r="Q983" s="138"/>
      <c r="R983" s="138"/>
      <c r="S983" s="138"/>
      <c r="T983" s="139"/>
      <c r="AR983" s="140"/>
      <c r="AT983" s="140"/>
      <c r="AU983" s="140"/>
      <c r="AY983" s="16"/>
      <c r="BE983" s="141"/>
      <c r="BF983" s="141"/>
      <c r="BG983" s="141"/>
      <c r="BH983" s="141"/>
      <c r="BI983" s="141"/>
      <c r="BJ983" s="16"/>
      <c r="BK983" s="141"/>
      <c r="BL983" s="16"/>
      <c r="BM983" s="140"/>
    </row>
    <row r="984" spans="2:65" s="1" customFormat="1" ht="44.4" customHeight="1">
      <c r="B984" s="31"/>
      <c r="C984" s="128">
        <v>362</v>
      </c>
      <c r="D984" s="128" t="s">
        <v>147</v>
      </c>
      <c r="E984" s="129" t="s">
        <v>2906</v>
      </c>
      <c r="F984" s="130" t="s">
        <v>2907</v>
      </c>
      <c r="G984" s="131" t="s">
        <v>887</v>
      </c>
      <c r="H984" s="605">
        <v>1</v>
      </c>
      <c r="I984" s="133"/>
      <c r="J984" s="134">
        <f t="shared" si="30"/>
        <v>0</v>
      </c>
      <c r="K984" s="135"/>
      <c r="L984" s="31"/>
      <c r="M984" s="136" t="s">
        <v>1</v>
      </c>
      <c r="N984" s="137" t="s">
        <v>41</v>
      </c>
      <c r="P984" s="138">
        <f t="shared" si="31"/>
        <v>0</v>
      </c>
      <c r="Q984" s="138">
        <v>0</v>
      </c>
      <c r="R984" s="138">
        <f t="shared" si="32"/>
        <v>0</v>
      </c>
      <c r="S984" s="138">
        <v>0</v>
      </c>
      <c r="T984" s="139">
        <f t="shared" si="33"/>
        <v>0</v>
      </c>
      <c r="AR984" s="140" t="s">
        <v>237</v>
      </c>
      <c r="AT984" s="140" t="s">
        <v>147</v>
      </c>
      <c r="AU984" s="140" t="s">
        <v>85</v>
      </c>
      <c r="AY984" s="16" t="s">
        <v>145</v>
      </c>
      <c r="BE984" s="141">
        <f t="shared" si="34"/>
        <v>0</v>
      </c>
      <c r="BF984" s="141">
        <f t="shared" si="35"/>
        <v>0</v>
      </c>
      <c r="BG984" s="141">
        <f t="shared" si="36"/>
        <v>0</v>
      </c>
      <c r="BH984" s="141">
        <f t="shared" si="37"/>
        <v>0</v>
      </c>
      <c r="BI984" s="141">
        <f t="shared" si="38"/>
        <v>0</v>
      </c>
      <c r="BJ984" s="16" t="s">
        <v>81</v>
      </c>
      <c r="BK984" s="141">
        <f t="shared" si="39"/>
        <v>0</v>
      </c>
      <c r="BL984" s="16" t="s">
        <v>237</v>
      </c>
      <c r="BM984" s="140" t="s">
        <v>1625</v>
      </c>
    </row>
    <row r="985" spans="2:65" s="11" customFormat="1" ht="22.8" customHeight="1">
      <c r="B985" s="116"/>
      <c r="D985" s="117" t="s">
        <v>75</v>
      </c>
      <c r="E985" s="126" t="s">
        <v>1626</v>
      </c>
      <c r="F985" s="126" t="s">
        <v>1627</v>
      </c>
      <c r="I985" s="119"/>
      <c r="J985" s="127">
        <f>BK985</f>
        <v>0</v>
      </c>
      <c r="L985" s="116"/>
      <c r="M985" s="121"/>
      <c r="P985" s="122">
        <f>SUM(P986:P1020)</f>
        <v>0</v>
      </c>
      <c r="R985" s="122">
        <f>SUM(R986:R1020)</f>
        <v>0.70809089999999997</v>
      </c>
      <c r="T985" s="123">
        <f>SUM(T986:T1020)</f>
        <v>3.8162560000000005</v>
      </c>
      <c r="AR985" s="117" t="s">
        <v>85</v>
      </c>
      <c r="AT985" s="124" t="s">
        <v>75</v>
      </c>
      <c r="AU985" s="124" t="s">
        <v>81</v>
      </c>
      <c r="AY985" s="117" t="s">
        <v>145</v>
      </c>
      <c r="BK985" s="125">
        <f>SUM(BK986:BK1020)</f>
        <v>0</v>
      </c>
    </row>
    <row r="986" spans="2:65" s="1" customFormat="1" ht="16.5" customHeight="1">
      <c r="B986" s="31"/>
      <c r="C986" s="128" t="s">
        <v>1628</v>
      </c>
      <c r="D986" s="128" t="s">
        <v>147</v>
      </c>
      <c r="E986" s="129" t="s">
        <v>1629</v>
      </c>
      <c r="F986" s="130" t="s">
        <v>1630</v>
      </c>
      <c r="G986" s="131" t="s">
        <v>155</v>
      </c>
      <c r="H986" s="132">
        <v>101.63200000000001</v>
      </c>
      <c r="I986" s="133"/>
      <c r="J986" s="134">
        <f>ROUND(I986*H986,2)</f>
        <v>0</v>
      </c>
      <c r="K986" s="135"/>
      <c r="L986" s="31"/>
      <c r="M986" s="136" t="s">
        <v>1</v>
      </c>
      <c r="N986" s="137" t="s">
        <v>41</v>
      </c>
      <c r="P986" s="138">
        <f>O986*H986</f>
        <v>0</v>
      </c>
      <c r="Q986" s="138">
        <v>0</v>
      </c>
      <c r="R986" s="138">
        <f>Q986*H986</f>
        <v>0</v>
      </c>
      <c r="S986" s="138">
        <v>3.3000000000000002E-2</v>
      </c>
      <c r="T986" s="139">
        <f>S986*H986</f>
        <v>3.3538560000000004</v>
      </c>
      <c r="AR986" s="140" t="s">
        <v>237</v>
      </c>
      <c r="AT986" s="140" t="s">
        <v>147</v>
      </c>
      <c r="AU986" s="140" t="s">
        <v>85</v>
      </c>
      <c r="AY986" s="16" t="s">
        <v>145</v>
      </c>
      <c r="BE986" s="141">
        <f>IF(N986="základní",J986,0)</f>
        <v>0</v>
      </c>
      <c r="BF986" s="141">
        <f>IF(N986="snížená",J986,0)</f>
        <v>0</v>
      </c>
      <c r="BG986" s="141">
        <f>IF(N986="zákl. přenesená",J986,0)</f>
        <v>0</v>
      </c>
      <c r="BH986" s="141">
        <f>IF(N986="sníž. přenesená",J986,0)</f>
        <v>0</v>
      </c>
      <c r="BI986" s="141">
        <f>IF(N986="nulová",J986,0)</f>
        <v>0</v>
      </c>
      <c r="BJ986" s="16" t="s">
        <v>81</v>
      </c>
      <c r="BK986" s="141">
        <f>ROUND(I986*H986,2)</f>
        <v>0</v>
      </c>
      <c r="BL986" s="16" t="s">
        <v>237</v>
      </c>
      <c r="BM986" s="140" t="s">
        <v>1631</v>
      </c>
    </row>
    <row r="987" spans="2:65" s="12" customFormat="1">
      <c r="B987" s="142"/>
      <c r="D987" s="143" t="s">
        <v>157</v>
      </c>
      <c r="E987" s="144" t="s">
        <v>1</v>
      </c>
      <c r="F987" s="145" t="s">
        <v>1632</v>
      </c>
      <c r="H987" s="146">
        <v>49.322000000000003</v>
      </c>
      <c r="I987" s="147"/>
      <c r="L987" s="142"/>
      <c r="M987" s="148"/>
      <c r="T987" s="149"/>
      <c r="AT987" s="144" t="s">
        <v>157</v>
      </c>
      <c r="AU987" s="144" t="s">
        <v>85</v>
      </c>
      <c r="AV987" s="12" t="s">
        <v>85</v>
      </c>
      <c r="AW987" s="12" t="s">
        <v>32</v>
      </c>
      <c r="AX987" s="12" t="s">
        <v>76</v>
      </c>
      <c r="AY987" s="144" t="s">
        <v>145</v>
      </c>
    </row>
    <row r="988" spans="2:65" s="12" customFormat="1">
      <c r="B988" s="142"/>
      <c r="D988" s="143" t="s">
        <v>157</v>
      </c>
      <c r="E988" s="144" t="s">
        <v>1</v>
      </c>
      <c r="F988" s="145" t="s">
        <v>1633</v>
      </c>
      <c r="H988" s="146">
        <v>21.335000000000001</v>
      </c>
      <c r="I988" s="147"/>
      <c r="L988" s="142"/>
      <c r="M988" s="148"/>
      <c r="T988" s="149"/>
      <c r="AT988" s="144" t="s">
        <v>157</v>
      </c>
      <c r="AU988" s="144" t="s">
        <v>85</v>
      </c>
      <c r="AV988" s="12" t="s">
        <v>85</v>
      </c>
      <c r="AW988" s="12" t="s">
        <v>32</v>
      </c>
      <c r="AX988" s="12" t="s">
        <v>76</v>
      </c>
      <c r="AY988" s="144" t="s">
        <v>145</v>
      </c>
    </row>
    <row r="989" spans="2:65" s="12" customFormat="1">
      <c r="B989" s="142"/>
      <c r="D989" s="143" t="s">
        <v>157</v>
      </c>
      <c r="E989" s="144" t="s">
        <v>1</v>
      </c>
      <c r="F989" s="145" t="s">
        <v>1634</v>
      </c>
      <c r="H989" s="146">
        <v>30.975000000000001</v>
      </c>
      <c r="I989" s="147"/>
      <c r="L989" s="142"/>
      <c r="M989" s="148"/>
      <c r="T989" s="149"/>
      <c r="AT989" s="144" t="s">
        <v>157</v>
      </c>
      <c r="AU989" s="144" t="s">
        <v>85</v>
      </c>
      <c r="AV989" s="12" t="s">
        <v>85</v>
      </c>
      <c r="AW989" s="12" t="s">
        <v>32</v>
      </c>
      <c r="AX989" s="12" t="s">
        <v>76</v>
      </c>
      <c r="AY989" s="144" t="s">
        <v>145</v>
      </c>
    </row>
    <row r="990" spans="2:65" s="13" customFormat="1">
      <c r="B990" s="150"/>
      <c r="D990" s="143" t="s">
        <v>157</v>
      </c>
      <c r="E990" s="151" t="s">
        <v>1</v>
      </c>
      <c r="F990" s="152" t="s">
        <v>160</v>
      </c>
      <c r="H990" s="153">
        <v>101.63200000000001</v>
      </c>
      <c r="I990" s="154"/>
      <c r="L990" s="150"/>
      <c r="M990" s="155"/>
      <c r="T990" s="156"/>
      <c r="AT990" s="151" t="s">
        <v>157</v>
      </c>
      <c r="AU990" s="151" t="s">
        <v>85</v>
      </c>
      <c r="AV990" s="13" t="s">
        <v>151</v>
      </c>
      <c r="AW990" s="13" t="s">
        <v>32</v>
      </c>
      <c r="AX990" s="13" t="s">
        <v>81</v>
      </c>
      <c r="AY990" s="151" t="s">
        <v>145</v>
      </c>
    </row>
    <row r="991" spans="2:65" s="1" customFormat="1" ht="24.15" customHeight="1">
      <c r="B991" s="31"/>
      <c r="C991" s="128" t="s">
        <v>1635</v>
      </c>
      <c r="D991" s="128" t="s">
        <v>147</v>
      </c>
      <c r="E991" s="129" t="s">
        <v>1636</v>
      </c>
      <c r="F991" s="130" t="s">
        <v>1637</v>
      </c>
      <c r="G991" s="131" t="s">
        <v>224</v>
      </c>
      <c r="H991" s="132">
        <v>28.9</v>
      </c>
      <c r="I991" s="133"/>
      <c r="J991" s="134">
        <f>ROUND(I991*H991,2)</f>
        <v>0</v>
      </c>
      <c r="K991" s="135"/>
      <c r="L991" s="31"/>
      <c r="M991" s="136" t="s">
        <v>1</v>
      </c>
      <c r="N991" s="137" t="s">
        <v>41</v>
      </c>
      <c r="P991" s="138">
        <f>O991*H991</f>
        <v>0</v>
      </c>
      <c r="Q991" s="138">
        <v>0</v>
      </c>
      <c r="R991" s="138">
        <f>Q991*H991</f>
        <v>0</v>
      </c>
      <c r="S991" s="138">
        <v>1.6E-2</v>
      </c>
      <c r="T991" s="139">
        <f>S991*H991</f>
        <v>0.46239999999999998</v>
      </c>
      <c r="AR991" s="140" t="s">
        <v>237</v>
      </c>
      <c r="AT991" s="140" t="s">
        <v>147</v>
      </c>
      <c r="AU991" s="140" t="s">
        <v>85</v>
      </c>
      <c r="AY991" s="16" t="s">
        <v>145</v>
      </c>
      <c r="BE991" s="141">
        <f>IF(N991="základní",J991,0)</f>
        <v>0</v>
      </c>
      <c r="BF991" s="141">
        <f>IF(N991="snížená",J991,0)</f>
        <v>0</v>
      </c>
      <c r="BG991" s="141">
        <f>IF(N991="zákl. přenesená",J991,0)</f>
        <v>0</v>
      </c>
      <c r="BH991" s="141">
        <f>IF(N991="sníž. přenesená",J991,0)</f>
        <v>0</v>
      </c>
      <c r="BI991" s="141">
        <f>IF(N991="nulová",J991,0)</f>
        <v>0</v>
      </c>
      <c r="BJ991" s="16" t="s">
        <v>81</v>
      </c>
      <c r="BK991" s="141">
        <f>ROUND(I991*H991,2)</f>
        <v>0</v>
      </c>
      <c r="BL991" s="16" t="s">
        <v>237</v>
      </c>
      <c r="BM991" s="140" t="s">
        <v>1638</v>
      </c>
    </row>
    <row r="992" spans="2:65" s="12" customFormat="1">
      <c r="B992" s="142"/>
      <c r="D992" s="143" t="s">
        <v>157</v>
      </c>
      <c r="E992" s="144" t="s">
        <v>1</v>
      </c>
      <c r="F992" s="145" t="s">
        <v>1639</v>
      </c>
      <c r="H992" s="146">
        <v>8.3000000000000007</v>
      </c>
      <c r="I992" s="147"/>
      <c r="L992" s="142"/>
      <c r="M992" s="148"/>
      <c r="T992" s="149"/>
      <c r="AT992" s="144" t="s">
        <v>157</v>
      </c>
      <c r="AU992" s="144" t="s">
        <v>85</v>
      </c>
      <c r="AV992" s="12" t="s">
        <v>85</v>
      </c>
      <c r="AW992" s="12" t="s">
        <v>32</v>
      </c>
      <c r="AX992" s="12" t="s">
        <v>76</v>
      </c>
      <c r="AY992" s="144" t="s">
        <v>145</v>
      </c>
    </row>
    <row r="993" spans="2:65" s="12" customFormat="1">
      <c r="B993" s="142"/>
      <c r="D993" s="143" t="s">
        <v>157</v>
      </c>
      <c r="E993" s="144" t="s">
        <v>1</v>
      </c>
      <c r="F993" s="145" t="s">
        <v>1640</v>
      </c>
      <c r="H993" s="146">
        <v>20.6</v>
      </c>
      <c r="I993" s="147"/>
      <c r="L993" s="142"/>
      <c r="M993" s="148"/>
      <c r="T993" s="149"/>
      <c r="AT993" s="144" t="s">
        <v>157</v>
      </c>
      <c r="AU993" s="144" t="s">
        <v>85</v>
      </c>
      <c r="AV993" s="12" t="s">
        <v>85</v>
      </c>
      <c r="AW993" s="12" t="s">
        <v>32</v>
      </c>
      <c r="AX993" s="12" t="s">
        <v>76</v>
      </c>
      <c r="AY993" s="144" t="s">
        <v>145</v>
      </c>
    </row>
    <row r="994" spans="2:65" s="13" customFormat="1">
      <c r="B994" s="150"/>
      <c r="D994" s="143" t="s">
        <v>157</v>
      </c>
      <c r="E994" s="151" t="s">
        <v>1</v>
      </c>
      <c r="F994" s="152" t="s">
        <v>160</v>
      </c>
      <c r="H994" s="153">
        <v>28.9</v>
      </c>
      <c r="I994" s="154"/>
      <c r="L994" s="150"/>
      <c r="M994" s="155"/>
      <c r="T994" s="156"/>
      <c r="AT994" s="151" t="s">
        <v>157</v>
      </c>
      <c r="AU994" s="151" t="s">
        <v>85</v>
      </c>
      <c r="AV994" s="13" t="s">
        <v>151</v>
      </c>
      <c r="AW994" s="13" t="s">
        <v>32</v>
      </c>
      <c r="AX994" s="13" t="s">
        <v>81</v>
      </c>
      <c r="AY994" s="151" t="s">
        <v>145</v>
      </c>
    </row>
    <row r="995" spans="2:65" s="1" customFormat="1" ht="24.15" customHeight="1">
      <c r="B995" s="31"/>
      <c r="C995" s="128" t="s">
        <v>1641</v>
      </c>
      <c r="D995" s="128" t="s">
        <v>147</v>
      </c>
      <c r="E995" s="129" t="s">
        <v>1642</v>
      </c>
      <c r="F995" s="130" t="s">
        <v>1643</v>
      </c>
      <c r="G995" s="131" t="s">
        <v>150</v>
      </c>
      <c r="H995" s="132">
        <v>1</v>
      </c>
      <c r="I995" s="133"/>
      <c r="J995" s="134">
        <f t="shared" ref="J995:J1014" si="41">ROUND(I995*H995,2)</f>
        <v>0</v>
      </c>
      <c r="K995" s="135"/>
      <c r="L995" s="31"/>
      <c r="M995" s="136" t="s">
        <v>1</v>
      </c>
      <c r="N995" s="137" t="s">
        <v>41</v>
      </c>
      <c r="P995" s="138">
        <f t="shared" ref="P995:P1014" si="42">O995*H995</f>
        <v>0</v>
      </c>
      <c r="Q995" s="138">
        <v>5.0000000000000002E-5</v>
      </c>
      <c r="R995" s="138">
        <f t="shared" ref="R995:R1014" si="43">Q995*H995</f>
        <v>5.0000000000000002E-5</v>
      </c>
      <c r="S995" s="138">
        <v>0</v>
      </c>
      <c r="T995" s="139">
        <f t="shared" ref="T995:T1014" si="44">S995*H995</f>
        <v>0</v>
      </c>
      <c r="AR995" s="140" t="s">
        <v>237</v>
      </c>
      <c r="AT995" s="140" t="s">
        <v>147</v>
      </c>
      <c r="AU995" s="140" t="s">
        <v>85</v>
      </c>
      <c r="AY995" s="16" t="s">
        <v>145</v>
      </c>
      <c r="BE995" s="141">
        <f t="shared" ref="BE995:BE1014" si="45">IF(N995="základní",J995,0)</f>
        <v>0</v>
      </c>
      <c r="BF995" s="141">
        <f t="shared" ref="BF995:BF1014" si="46">IF(N995="snížená",J995,0)</f>
        <v>0</v>
      </c>
      <c r="BG995" s="141">
        <f t="shared" ref="BG995:BG1014" si="47">IF(N995="zákl. přenesená",J995,0)</f>
        <v>0</v>
      </c>
      <c r="BH995" s="141">
        <f t="shared" ref="BH995:BH1014" si="48">IF(N995="sníž. přenesená",J995,0)</f>
        <v>0</v>
      </c>
      <c r="BI995" s="141">
        <f t="shared" ref="BI995:BI1014" si="49">IF(N995="nulová",J995,0)</f>
        <v>0</v>
      </c>
      <c r="BJ995" s="16" t="s">
        <v>81</v>
      </c>
      <c r="BK995" s="141">
        <f t="shared" ref="BK995:BK1014" si="50">ROUND(I995*H995,2)</f>
        <v>0</v>
      </c>
      <c r="BL995" s="16" t="s">
        <v>237</v>
      </c>
      <c r="BM995" s="140" t="s">
        <v>1644</v>
      </c>
    </row>
    <row r="996" spans="2:65" s="1" customFormat="1" ht="16.5" customHeight="1">
      <c r="B996" s="31"/>
      <c r="C996" s="128" t="s">
        <v>1645</v>
      </c>
      <c r="D996" s="128" t="s">
        <v>147</v>
      </c>
      <c r="E996" s="129" t="s">
        <v>1646</v>
      </c>
      <c r="F996" s="130" t="s">
        <v>1647</v>
      </c>
      <c r="G996" s="131" t="s">
        <v>150</v>
      </c>
      <c r="H996" s="132">
        <v>2</v>
      </c>
      <c r="I996" s="133"/>
      <c r="J996" s="134">
        <f t="shared" si="41"/>
        <v>0</v>
      </c>
      <c r="K996" s="135"/>
      <c r="L996" s="31"/>
      <c r="M996" s="136" t="s">
        <v>1</v>
      </c>
      <c r="N996" s="137" t="s">
        <v>41</v>
      </c>
      <c r="P996" s="138">
        <f t="shared" si="42"/>
        <v>0</v>
      </c>
      <c r="Q996" s="138">
        <v>0</v>
      </c>
      <c r="R996" s="138">
        <f t="shared" si="43"/>
        <v>0</v>
      </c>
      <c r="S996" s="138">
        <v>0</v>
      </c>
      <c r="T996" s="139">
        <f t="shared" si="44"/>
        <v>0</v>
      </c>
      <c r="AR996" s="140" t="s">
        <v>151</v>
      </c>
      <c r="AT996" s="140" t="s">
        <v>147</v>
      </c>
      <c r="AU996" s="140" t="s">
        <v>85</v>
      </c>
      <c r="AY996" s="16" t="s">
        <v>145</v>
      </c>
      <c r="BE996" s="141">
        <f t="shared" si="45"/>
        <v>0</v>
      </c>
      <c r="BF996" s="141">
        <f t="shared" si="46"/>
        <v>0</v>
      </c>
      <c r="BG996" s="141">
        <f t="shared" si="47"/>
        <v>0</v>
      </c>
      <c r="BH996" s="141">
        <f t="shared" si="48"/>
        <v>0</v>
      </c>
      <c r="BI996" s="141">
        <f t="shared" si="49"/>
        <v>0</v>
      </c>
      <c r="BJ996" s="16" t="s">
        <v>81</v>
      </c>
      <c r="BK996" s="141">
        <f t="shared" si="50"/>
        <v>0</v>
      </c>
      <c r="BL996" s="16" t="s">
        <v>151</v>
      </c>
      <c r="BM996" s="140" t="s">
        <v>1648</v>
      </c>
    </row>
    <row r="997" spans="2:65" s="1" customFormat="1" ht="16.5" customHeight="1">
      <c r="B997" s="31"/>
      <c r="C997" s="128" t="s">
        <v>1649</v>
      </c>
      <c r="D997" s="128" t="s">
        <v>147</v>
      </c>
      <c r="E997" s="129" t="s">
        <v>1650</v>
      </c>
      <c r="F997" s="130" t="s">
        <v>1651</v>
      </c>
      <c r="G997" s="131" t="s">
        <v>150</v>
      </c>
      <c r="H997" s="132">
        <v>1</v>
      </c>
      <c r="I997" s="133"/>
      <c r="J997" s="134">
        <f t="shared" si="41"/>
        <v>0</v>
      </c>
      <c r="K997" s="135"/>
      <c r="L997" s="31"/>
      <c r="M997" s="136" t="s">
        <v>1</v>
      </c>
      <c r="N997" s="137" t="s">
        <v>41</v>
      </c>
      <c r="P997" s="138">
        <f t="shared" si="42"/>
        <v>0</v>
      </c>
      <c r="Q997" s="138">
        <v>0</v>
      </c>
      <c r="R997" s="138">
        <f t="shared" si="43"/>
        <v>0</v>
      </c>
      <c r="S997" s="138">
        <v>0</v>
      </c>
      <c r="T997" s="139">
        <f t="shared" si="44"/>
        <v>0</v>
      </c>
      <c r="AR997" s="140" t="s">
        <v>151</v>
      </c>
      <c r="AT997" s="140" t="s">
        <v>147</v>
      </c>
      <c r="AU997" s="140" t="s">
        <v>85</v>
      </c>
      <c r="AY997" s="16" t="s">
        <v>145</v>
      </c>
      <c r="BE997" s="141">
        <f t="shared" si="45"/>
        <v>0</v>
      </c>
      <c r="BF997" s="141">
        <f t="shared" si="46"/>
        <v>0</v>
      </c>
      <c r="BG997" s="141">
        <f t="shared" si="47"/>
        <v>0</v>
      </c>
      <c r="BH997" s="141">
        <f t="shared" si="48"/>
        <v>0</v>
      </c>
      <c r="BI997" s="141">
        <f t="shared" si="49"/>
        <v>0</v>
      </c>
      <c r="BJ997" s="16" t="s">
        <v>81</v>
      </c>
      <c r="BK997" s="141">
        <f t="shared" si="50"/>
        <v>0</v>
      </c>
      <c r="BL997" s="16" t="s">
        <v>151</v>
      </c>
      <c r="BM997" s="140" t="s">
        <v>1652</v>
      </c>
    </row>
    <row r="998" spans="2:65" s="1" customFormat="1" ht="21.75" customHeight="1">
      <c r="B998" s="31"/>
      <c r="C998" s="128" t="s">
        <v>1653</v>
      </c>
      <c r="D998" s="128" t="s">
        <v>147</v>
      </c>
      <c r="E998" s="129" t="s">
        <v>1654</v>
      </c>
      <c r="F998" s="130" t="s">
        <v>1655</v>
      </c>
      <c r="G998" s="131" t="s">
        <v>150</v>
      </c>
      <c r="H998" s="132">
        <v>2</v>
      </c>
      <c r="I998" s="133"/>
      <c r="J998" s="134">
        <f t="shared" si="41"/>
        <v>0</v>
      </c>
      <c r="K998" s="135"/>
      <c r="L998" s="31"/>
      <c r="M998" s="136" t="s">
        <v>1</v>
      </c>
      <c r="N998" s="137" t="s">
        <v>41</v>
      </c>
      <c r="P998" s="138">
        <f t="shared" si="42"/>
        <v>0</v>
      </c>
      <c r="Q998" s="138">
        <v>0</v>
      </c>
      <c r="R998" s="138">
        <f t="shared" si="43"/>
        <v>0</v>
      </c>
      <c r="S998" s="138">
        <v>0</v>
      </c>
      <c r="T998" s="139">
        <f t="shared" si="44"/>
        <v>0</v>
      </c>
      <c r="AR998" s="140" t="s">
        <v>151</v>
      </c>
      <c r="AT998" s="140" t="s">
        <v>147</v>
      </c>
      <c r="AU998" s="140" t="s">
        <v>85</v>
      </c>
      <c r="AY998" s="16" t="s">
        <v>145</v>
      </c>
      <c r="BE998" s="141">
        <f t="shared" si="45"/>
        <v>0</v>
      </c>
      <c r="BF998" s="141">
        <f t="shared" si="46"/>
        <v>0</v>
      </c>
      <c r="BG998" s="141">
        <f t="shared" si="47"/>
        <v>0</v>
      </c>
      <c r="BH998" s="141">
        <f t="shared" si="48"/>
        <v>0</v>
      </c>
      <c r="BI998" s="141">
        <f t="shared" si="49"/>
        <v>0</v>
      </c>
      <c r="BJ998" s="16" t="s">
        <v>81</v>
      </c>
      <c r="BK998" s="141">
        <f t="shared" si="50"/>
        <v>0</v>
      </c>
      <c r="BL998" s="16" t="s">
        <v>151</v>
      </c>
      <c r="BM998" s="140" t="s">
        <v>1656</v>
      </c>
    </row>
    <row r="999" spans="2:65" s="1" customFormat="1" ht="33" customHeight="1">
      <c r="B999" s="31"/>
      <c r="C999" s="128" t="s">
        <v>1657</v>
      </c>
      <c r="D999" s="128" t="s">
        <v>147</v>
      </c>
      <c r="E999" s="129" t="s">
        <v>1658</v>
      </c>
      <c r="F999" s="130" t="s">
        <v>1659</v>
      </c>
      <c r="G999" s="131" t="s">
        <v>150</v>
      </c>
      <c r="H999" s="132">
        <v>1</v>
      </c>
      <c r="I999" s="133"/>
      <c r="J999" s="134">
        <f t="shared" si="41"/>
        <v>0</v>
      </c>
      <c r="K999" s="135"/>
      <c r="L999" s="31"/>
      <c r="M999" s="136" t="s">
        <v>1</v>
      </c>
      <c r="N999" s="137" t="s">
        <v>41</v>
      </c>
      <c r="P999" s="138">
        <f t="shared" si="42"/>
        <v>0</v>
      </c>
      <c r="Q999" s="138">
        <v>3.3E-4</v>
      </c>
      <c r="R999" s="138">
        <f t="shared" si="43"/>
        <v>3.3E-4</v>
      </c>
      <c r="S999" s="138">
        <v>0</v>
      </c>
      <c r="T999" s="139">
        <f t="shared" si="44"/>
        <v>0</v>
      </c>
      <c r="AR999" s="140" t="s">
        <v>237</v>
      </c>
      <c r="AT999" s="140" t="s">
        <v>147</v>
      </c>
      <c r="AU999" s="140" t="s">
        <v>85</v>
      </c>
      <c r="AY999" s="16" t="s">
        <v>145</v>
      </c>
      <c r="BE999" s="141">
        <f t="shared" si="45"/>
        <v>0</v>
      </c>
      <c r="BF999" s="141">
        <f t="shared" si="46"/>
        <v>0</v>
      </c>
      <c r="BG999" s="141">
        <f t="shared" si="47"/>
        <v>0</v>
      </c>
      <c r="BH999" s="141">
        <f t="shared" si="48"/>
        <v>0</v>
      </c>
      <c r="BI999" s="141">
        <f t="shared" si="49"/>
        <v>0</v>
      </c>
      <c r="BJ999" s="16" t="s">
        <v>81</v>
      </c>
      <c r="BK999" s="141">
        <f t="shared" si="50"/>
        <v>0</v>
      </c>
      <c r="BL999" s="16" t="s">
        <v>237</v>
      </c>
      <c r="BM999" s="140" t="s">
        <v>1660</v>
      </c>
    </row>
    <row r="1000" spans="2:65" s="1" customFormat="1" ht="33" customHeight="1">
      <c r="B1000" s="31"/>
      <c r="C1000" s="128" t="s">
        <v>1661</v>
      </c>
      <c r="D1000" s="128" t="s">
        <v>147</v>
      </c>
      <c r="E1000" s="129" t="s">
        <v>1662</v>
      </c>
      <c r="F1000" s="130" t="s">
        <v>1663</v>
      </c>
      <c r="G1000" s="131" t="s">
        <v>150</v>
      </c>
      <c r="H1000" s="132">
        <v>1</v>
      </c>
      <c r="I1000" s="133"/>
      <c r="J1000" s="134">
        <f t="shared" si="41"/>
        <v>0</v>
      </c>
      <c r="K1000" s="135"/>
      <c r="L1000" s="31"/>
      <c r="M1000" s="136" t="s">
        <v>1</v>
      </c>
      <c r="N1000" s="137" t="s">
        <v>41</v>
      </c>
      <c r="P1000" s="138">
        <f t="shared" si="42"/>
        <v>0</v>
      </c>
      <c r="Q1000" s="138">
        <v>3.3E-4</v>
      </c>
      <c r="R1000" s="138">
        <f t="shared" si="43"/>
        <v>3.3E-4</v>
      </c>
      <c r="S1000" s="138">
        <v>0</v>
      </c>
      <c r="T1000" s="139">
        <f t="shared" si="44"/>
        <v>0</v>
      </c>
      <c r="AR1000" s="140" t="s">
        <v>237</v>
      </c>
      <c r="AT1000" s="140" t="s">
        <v>147</v>
      </c>
      <c r="AU1000" s="140" t="s">
        <v>85</v>
      </c>
      <c r="AY1000" s="16" t="s">
        <v>145</v>
      </c>
      <c r="BE1000" s="141">
        <f t="shared" si="45"/>
        <v>0</v>
      </c>
      <c r="BF1000" s="141">
        <f t="shared" si="46"/>
        <v>0</v>
      </c>
      <c r="BG1000" s="141">
        <f t="shared" si="47"/>
        <v>0</v>
      </c>
      <c r="BH1000" s="141">
        <f t="shared" si="48"/>
        <v>0</v>
      </c>
      <c r="BI1000" s="141">
        <f t="shared" si="49"/>
        <v>0</v>
      </c>
      <c r="BJ1000" s="16" t="s">
        <v>81</v>
      </c>
      <c r="BK1000" s="141">
        <f t="shared" si="50"/>
        <v>0</v>
      </c>
      <c r="BL1000" s="16" t="s">
        <v>237</v>
      </c>
      <c r="BM1000" s="140" t="s">
        <v>1664</v>
      </c>
    </row>
    <row r="1001" spans="2:65" s="1" customFormat="1" ht="33" customHeight="1">
      <c r="B1001" s="31"/>
      <c r="C1001" s="128" t="s">
        <v>1665</v>
      </c>
      <c r="D1001" s="128" t="s">
        <v>147</v>
      </c>
      <c r="E1001" s="129" t="s">
        <v>1666</v>
      </c>
      <c r="F1001" s="130" t="s">
        <v>1667</v>
      </c>
      <c r="G1001" s="131" t="s">
        <v>150</v>
      </c>
      <c r="H1001" s="132">
        <v>1</v>
      </c>
      <c r="I1001" s="133"/>
      <c r="J1001" s="134">
        <f t="shared" si="41"/>
        <v>0</v>
      </c>
      <c r="K1001" s="135"/>
      <c r="L1001" s="31"/>
      <c r="M1001" s="136" t="s">
        <v>1</v>
      </c>
      <c r="N1001" s="137" t="s">
        <v>41</v>
      </c>
      <c r="P1001" s="138">
        <f t="shared" si="42"/>
        <v>0</v>
      </c>
      <c r="Q1001" s="138">
        <v>3.3E-4</v>
      </c>
      <c r="R1001" s="138">
        <f t="shared" si="43"/>
        <v>3.3E-4</v>
      </c>
      <c r="S1001" s="138">
        <v>0</v>
      </c>
      <c r="T1001" s="139">
        <f t="shared" si="44"/>
        <v>0</v>
      </c>
      <c r="AR1001" s="140" t="s">
        <v>237</v>
      </c>
      <c r="AT1001" s="140" t="s">
        <v>147</v>
      </c>
      <c r="AU1001" s="140" t="s">
        <v>85</v>
      </c>
      <c r="AY1001" s="16" t="s">
        <v>145</v>
      </c>
      <c r="BE1001" s="141">
        <f t="shared" si="45"/>
        <v>0</v>
      </c>
      <c r="BF1001" s="141">
        <f t="shared" si="46"/>
        <v>0</v>
      </c>
      <c r="BG1001" s="141">
        <f t="shared" si="47"/>
        <v>0</v>
      </c>
      <c r="BH1001" s="141">
        <f t="shared" si="48"/>
        <v>0</v>
      </c>
      <c r="BI1001" s="141">
        <f t="shared" si="49"/>
        <v>0</v>
      </c>
      <c r="BJ1001" s="16" t="s">
        <v>81</v>
      </c>
      <c r="BK1001" s="141">
        <f t="shared" si="50"/>
        <v>0</v>
      </c>
      <c r="BL1001" s="16" t="s">
        <v>237</v>
      </c>
      <c r="BM1001" s="140" t="s">
        <v>1668</v>
      </c>
    </row>
    <row r="1002" spans="2:65" s="1" customFormat="1" ht="37.799999999999997" customHeight="1">
      <c r="B1002" s="31"/>
      <c r="C1002" s="128" t="s">
        <v>1669</v>
      </c>
      <c r="D1002" s="128" t="s">
        <v>147</v>
      </c>
      <c r="E1002" s="129" t="s">
        <v>1670</v>
      </c>
      <c r="F1002" s="130" t="s">
        <v>1671</v>
      </c>
      <c r="G1002" s="131" t="s">
        <v>150</v>
      </c>
      <c r="H1002" s="132">
        <v>3</v>
      </c>
      <c r="I1002" s="133"/>
      <c r="J1002" s="134">
        <f t="shared" si="41"/>
        <v>0</v>
      </c>
      <c r="K1002" s="135"/>
      <c r="L1002" s="31"/>
      <c r="M1002" s="136" t="s">
        <v>1</v>
      </c>
      <c r="N1002" s="137" t="s">
        <v>41</v>
      </c>
      <c r="P1002" s="138">
        <f t="shared" si="42"/>
        <v>0</v>
      </c>
      <c r="Q1002" s="138">
        <v>3.3E-4</v>
      </c>
      <c r="R1002" s="138">
        <f t="shared" si="43"/>
        <v>9.8999999999999999E-4</v>
      </c>
      <c r="S1002" s="138">
        <v>0</v>
      </c>
      <c r="T1002" s="139">
        <f t="shared" si="44"/>
        <v>0</v>
      </c>
      <c r="AR1002" s="140" t="s">
        <v>237</v>
      </c>
      <c r="AT1002" s="140" t="s">
        <v>147</v>
      </c>
      <c r="AU1002" s="140" t="s">
        <v>85</v>
      </c>
      <c r="AY1002" s="16" t="s">
        <v>145</v>
      </c>
      <c r="BE1002" s="141">
        <f t="shared" si="45"/>
        <v>0</v>
      </c>
      <c r="BF1002" s="141">
        <f t="shared" si="46"/>
        <v>0</v>
      </c>
      <c r="BG1002" s="141">
        <f t="shared" si="47"/>
        <v>0</v>
      </c>
      <c r="BH1002" s="141">
        <f t="shared" si="48"/>
        <v>0</v>
      </c>
      <c r="BI1002" s="141">
        <f t="shared" si="49"/>
        <v>0</v>
      </c>
      <c r="BJ1002" s="16" t="s">
        <v>81</v>
      </c>
      <c r="BK1002" s="141">
        <f t="shared" si="50"/>
        <v>0</v>
      </c>
      <c r="BL1002" s="16" t="s">
        <v>237</v>
      </c>
      <c r="BM1002" s="140" t="s">
        <v>1672</v>
      </c>
    </row>
    <row r="1003" spans="2:65" s="1" customFormat="1" ht="24.15" customHeight="1">
      <c r="B1003" s="31"/>
      <c r="C1003" s="128" t="s">
        <v>1673</v>
      </c>
      <c r="D1003" s="128" t="s">
        <v>147</v>
      </c>
      <c r="E1003" s="129" t="s">
        <v>1674</v>
      </c>
      <c r="F1003" s="130" t="s">
        <v>1675</v>
      </c>
      <c r="G1003" s="131" t="s">
        <v>150</v>
      </c>
      <c r="H1003" s="132">
        <v>1</v>
      </c>
      <c r="I1003" s="133"/>
      <c r="J1003" s="134">
        <f t="shared" si="41"/>
        <v>0</v>
      </c>
      <c r="K1003" s="135"/>
      <c r="L1003" s="31"/>
      <c r="M1003" s="136" t="s">
        <v>1</v>
      </c>
      <c r="N1003" s="137" t="s">
        <v>41</v>
      </c>
      <c r="P1003" s="138">
        <f t="shared" si="42"/>
        <v>0</v>
      </c>
      <c r="Q1003" s="138">
        <v>0</v>
      </c>
      <c r="R1003" s="138">
        <f t="shared" si="43"/>
        <v>0</v>
      </c>
      <c r="S1003" s="138">
        <v>0</v>
      </c>
      <c r="T1003" s="139">
        <f t="shared" si="44"/>
        <v>0</v>
      </c>
      <c r="AR1003" s="140" t="s">
        <v>237</v>
      </c>
      <c r="AT1003" s="140" t="s">
        <v>147</v>
      </c>
      <c r="AU1003" s="140" t="s">
        <v>85</v>
      </c>
      <c r="AY1003" s="16" t="s">
        <v>145</v>
      </c>
      <c r="BE1003" s="141">
        <f t="shared" si="45"/>
        <v>0</v>
      </c>
      <c r="BF1003" s="141">
        <f t="shared" si="46"/>
        <v>0</v>
      </c>
      <c r="BG1003" s="141">
        <f t="shared" si="47"/>
        <v>0</v>
      </c>
      <c r="BH1003" s="141">
        <f t="shared" si="48"/>
        <v>0</v>
      </c>
      <c r="BI1003" s="141">
        <f t="shared" si="49"/>
        <v>0</v>
      </c>
      <c r="BJ1003" s="16" t="s">
        <v>81</v>
      </c>
      <c r="BK1003" s="141">
        <f t="shared" si="50"/>
        <v>0</v>
      </c>
      <c r="BL1003" s="16" t="s">
        <v>237</v>
      </c>
      <c r="BM1003" s="140" t="s">
        <v>1676</v>
      </c>
    </row>
    <row r="1004" spans="2:65" s="1" customFormat="1" ht="24.15" customHeight="1">
      <c r="B1004" s="31"/>
      <c r="C1004" s="128" t="s">
        <v>1677</v>
      </c>
      <c r="D1004" s="128" t="s">
        <v>147</v>
      </c>
      <c r="E1004" s="129" t="s">
        <v>1678</v>
      </c>
      <c r="F1004" s="130" t="s">
        <v>1679</v>
      </c>
      <c r="G1004" s="131" t="s">
        <v>150</v>
      </c>
      <c r="H1004" s="132">
        <v>1</v>
      </c>
      <c r="I1004" s="133"/>
      <c r="J1004" s="134">
        <f t="shared" si="41"/>
        <v>0</v>
      </c>
      <c r="K1004" s="135"/>
      <c r="L1004" s="31"/>
      <c r="M1004" s="136" t="s">
        <v>1</v>
      </c>
      <c r="N1004" s="137" t="s">
        <v>41</v>
      </c>
      <c r="P1004" s="138">
        <f t="shared" si="42"/>
        <v>0</v>
      </c>
      <c r="Q1004" s="138">
        <v>1.0000000000000001E-5</v>
      </c>
      <c r="R1004" s="138">
        <f t="shared" si="43"/>
        <v>1.0000000000000001E-5</v>
      </c>
      <c r="S1004" s="138">
        <v>0</v>
      </c>
      <c r="T1004" s="139">
        <f t="shared" si="44"/>
        <v>0</v>
      </c>
      <c r="AR1004" s="140" t="s">
        <v>237</v>
      </c>
      <c r="AT1004" s="140" t="s">
        <v>147</v>
      </c>
      <c r="AU1004" s="140" t="s">
        <v>85</v>
      </c>
      <c r="AY1004" s="16" t="s">
        <v>145</v>
      </c>
      <c r="BE1004" s="141">
        <f t="shared" si="45"/>
        <v>0</v>
      </c>
      <c r="BF1004" s="141">
        <f t="shared" si="46"/>
        <v>0</v>
      </c>
      <c r="BG1004" s="141">
        <f t="shared" si="47"/>
        <v>0</v>
      </c>
      <c r="BH1004" s="141">
        <f t="shared" si="48"/>
        <v>0</v>
      </c>
      <c r="BI1004" s="141">
        <f t="shared" si="49"/>
        <v>0</v>
      </c>
      <c r="BJ1004" s="16" t="s">
        <v>81</v>
      </c>
      <c r="BK1004" s="141">
        <f t="shared" si="50"/>
        <v>0</v>
      </c>
      <c r="BL1004" s="16" t="s">
        <v>237</v>
      </c>
      <c r="BM1004" s="140" t="s">
        <v>1680</v>
      </c>
    </row>
    <row r="1005" spans="2:65" s="1" customFormat="1" ht="24.15" customHeight="1">
      <c r="B1005" s="31"/>
      <c r="C1005" s="128" t="s">
        <v>1681</v>
      </c>
      <c r="D1005" s="128" t="s">
        <v>147</v>
      </c>
      <c r="E1005" s="129" t="s">
        <v>1682</v>
      </c>
      <c r="F1005" s="130" t="s">
        <v>1683</v>
      </c>
      <c r="G1005" s="131" t="s">
        <v>887</v>
      </c>
      <c r="H1005" s="132">
        <v>1</v>
      </c>
      <c r="I1005" s="133"/>
      <c r="J1005" s="134">
        <f t="shared" si="41"/>
        <v>0</v>
      </c>
      <c r="K1005" s="135"/>
      <c r="L1005" s="31"/>
      <c r="M1005" s="136" t="s">
        <v>1</v>
      </c>
      <c r="N1005" s="137" t="s">
        <v>41</v>
      </c>
      <c r="P1005" s="138">
        <f t="shared" si="42"/>
        <v>0</v>
      </c>
      <c r="Q1005" s="138">
        <v>5.0000000000000002E-5</v>
      </c>
      <c r="R1005" s="138">
        <f t="shared" si="43"/>
        <v>5.0000000000000002E-5</v>
      </c>
      <c r="S1005" s="138">
        <v>0</v>
      </c>
      <c r="T1005" s="139">
        <f t="shared" si="44"/>
        <v>0</v>
      </c>
      <c r="AR1005" s="140" t="s">
        <v>237</v>
      </c>
      <c r="AT1005" s="140" t="s">
        <v>147</v>
      </c>
      <c r="AU1005" s="140" t="s">
        <v>85</v>
      </c>
      <c r="AY1005" s="16" t="s">
        <v>145</v>
      </c>
      <c r="BE1005" s="141">
        <f t="shared" si="45"/>
        <v>0</v>
      </c>
      <c r="BF1005" s="141">
        <f t="shared" si="46"/>
        <v>0</v>
      </c>
      <c r="BG1005" s="141">
        <f t="shared" si="47"/>
        <v>0</v>
      </c>
      <c r="BH1005" s="141">
        <f t="shared" si="48"/>
        <v>0</v>
      </c>
      <c r="BI1005" s="141">
        <f t="shared" si="49"/>
        <v>0</v>
      </c>
      <c r="BJ1005" s="16" t="s">
        <v>81</v>
      </c>
      <c r="BK1005" s="141">
        <f t="shared" si="50"/>
        <v>0</v>
      </c>
      <c r="BL1005" s="16" t="s">
        <v>237</v>
      </c>
      <c r="BM1005" s="140" t="s">
        <v>1684</v>
      </c>
    </row>
    <row r="1006" spans="2:65" s="1" customFormat="1" ht="24.15" customHeight="1">
      <c r="B1006" s="31"/>
      <c r="C1006" s="128" t="s">
        <v>1685</v>
      </c>
      <c r="D1006" s="128" t="s">
        <v>147</v>
      </c>
      <c r="E1006" s="129" t="s">
        <v>1686</v>
      </c>
      <c r="F1006" s="130" t="s">
        <v>1687</v>
      </c>
      <c r="G1006" s="131" t="s">
        <v>887</v>
      </c>
      <c r="H1006" s="132">
        <v>1</v>
      </c>
      <c r="I1006" s="133"/>
      <c r="J1006" s="134">
        <f t="shared" si="41"/>
        <v>0</v>
      </c>
      <c r="K1006" s="135"/>
      <c r="L1006" s="31"/>
      <c r="M1006" s="136" t="s">
        <v>1</v>
      </c>
      <c r="N1006" s="137" t="s">
        <v>41</v>
      </c>
      <c r="P1006" s="138">
        <f t="shared" si="42"/>
        <v>0</v>
      </c>
      <c r="Q1006" s="138">
        <v>5.0000000000000002E-5</v>
      </c>
      <c r="R1006" s="138">
        <f t="shared" si="43"/>
        <v>5.0000000000000002E-5</v>
      </c>
      <c r="S1006" s="138">
        <v>0</v>
      </c>
      <c r="T1006" s="139">
        <f t="shared" si="44"/>
        <v>0</v>
      </c>
      <c r="AR1006" s="140" t="s">
        <v>237</v>
      </c>
      <c r="AT1006" s="140" t="s">
        <v>147</v>
      </c>
      <c r="AU1006" s="140" t="s">
        <v>85</v>
      </c>
      <c r="AY1006" s="16" t="s">
        <v>145</v>
      </c>
      <c r="BE1006" s="141">
        <f t="shared" si="45"/>
        <v>0</v>
      </c>
      <c r="BF1006" s="141">
        <f t="shared" si="46"/>
        <v>0</v>
      </c>
      <c r="BG1006" s="141">
        <f t="shared" si="47"/>
        <v>0</v>
      </c>
      <c r="BH1006" s="141">
        <f t="shared" si="48"/>
        <v>0</v>
      </c>
      <c r="BI1006" s="141">
        <f t="shared" si="49"/>
        <v>0</v>
      </c>
      <c r="BJ1006" s="16" t="s">
        <v>81</v>
      </c>
      <c r="BK1006" s="141">
        <f t="shared" si="50"/>
        <v>0</v>
      </c>
      <c r="BL1006" s="16" t="s">
        <v>237</v>
      </c>
      <c r="BM1006" s="140" t="s">
        <v>1688</v>
      </c>
    </row>
    <row r="1007" spans="2:65" s="1" customFormat="1" ht="37.799999999999997" customHeight="1">
      <c r="B1007" s="31"/>
      <c r="C1007" s="128" t="s">
        <v>1689</v>
      </c>
      <c r="D1007" s="128" t="s">
        <v>147</v>
      </c>
      <c r="E1007" s="129" t="s">
        <v>1690</v>
      </c>
      <c r="F1007" s="130" t="s">
        <v>1691</v>
      </c>
      <c r="G1007" s="131" t="s">
        <v>887</v>
      </c>
      <c r="H1007" s="132">
        <v>1</v>
      </c>
      <c r="I1007" s="133"/>
      <c r="J1007" s="134">
        <f t="shared" si="41"/>
        <v>0</v>
      </c>
      <c r="K1007" s="135"/>
      <c r="L1007" s="31"/>
      <c r="M1007" s="136" t="s">
        <v>1</v>
      </c>
      <c r="N1007" s="137" t="s">
        <v>41</v>
      </c>
      <c r="P1007" s="138">
        <f t="shared" si="42"/>
        <v>0</v>
      </c>
      <c r="Q1007" s="138">
        <v>5.0000000000000002E-5</v>
      </c>
      <c r="R1007" s="138">
        <f t="shared" si="43"/>
        <v>5.0000000000000002E-5</v>
      </c>
      <c r="S1007" s="138">
        <v>0</v>
      </c>
      <c r="T1007" s="139">
        <f t="shared" si="44"/>
        <v>0</v>
      </c>
      <c r="AR1007" s="140" t="s">
        <v>237</v>
      </c>
      <c r="AT1007" s="140" t="s">
        <v>147</v>
      </c>
      <c r="AU1007" s="140" t="s">
        <v>85</v>
      </c>
      <c r="AY1007" s="16" t="s">
        <v>145</v>
      </c>
      <c r="BE1007" s="141">
        <f t="shared" si="45"/>
        <v>0</v>
      </c>
      <c r="BF1007" s="141">
        <f t="shared" si="46"/>
        <v>0</v>
      </c>
      <c r="BG1007" s="141">
        <f t="shared" si="47"/>
        <v>0</v>
      </c>
      <c r="BH1007" s="141">
        <f t="shared" si="48"/>
        <v>0</v>
      </c>
      <c r="BI1007" s="141">
        <f t="shared" si="49"/>
        <v>0</v>
      </c>
      <c r="BJ1007" s="16" t="s">
        <v>81</v>
      </c>
      <c r="BK1007" s="141">
        <f t="shared" si="50"/>
        <v>0</v>
      </c>
      <c r="BL1007" s="16" t="s">
        <v>237</v>
      </c>
      <c r="BM1007" s="140" t="s">
        <v>1692</v>
      </c>
    </row>
    <row r="1008" spans="2:65" s="1" customFormat="1" ht="16.5" customHeight="1">
      <c r="B1008" s="31"/>
      <c r="C1008" s="128" t="s">
        <v>1693</v>
      </c>
      <c r="D1008" s="128" t="s">
        <v>147</v>
      </c>
      <c r="E1008" s="129" t="s">
        <v>1694</v>
      </c>
      <c r="F1008" s="130" t="s">
        <v>1695</v>
      </c>
      <c r="G1008" s="131" t="s">
        <v>887</v>
      </c>
      <c r="H1008" s="132">
        <v>1</v>
      </c>
      <c r="I1008" s="133"/>
      <c r="J1008" s="134">
        <f t="shared" si="41"/>
        <v>0</v>
      </c>
      <c r="K1008" s="135"/>
      <c r="L1008" s="31"/>
      <c r="M1008" s="136" t="s">
        <v>1</v>
      </c>
      <c r="N1008" s="137" t="s">
        <v>41</v>
      </c>
      <c r="P1008" s="138">
        <f t="shared" si="42"/>
        <v>0</v>
      </c>
      <c r="Q1008" s="138">
        <v>5.0000000000000002E-5</v>
      </c>
      <c r="R1008" s="138">
        <f t="shared" si="43"/>
        <v>5.0000000000000002E-5</v>
      </c>
      <c r="S1008" s="138">
        <v>0</v>
      </c>
      <c r="T1008" s="139">
        <f t="shared" si="44"/>
        <v>0</v>
      </c>
      <c r="AR1008" s="140" t="s">
        <v>237</v>
      </c>
      <c r="AT1008" s="140" t="s">
        <v>147</v>
      </c>
      <c r="AU1008" s="140" t="s">
        <v>85</v>
      </c>
      <c r="AY1008" s="16" t="s">
        <v>145</v>
      </c>
      <c r="BE1008" s="141">
        <f t="shared" si="45"/>
        <v>0</v>
      </c>
      <c r="BF1008" s="141">
        <f t="shared" si="46"/>
        <v>0</v>
      </c>
      <c r="BG1008" s="141">
        <f t="shared" si="47"/>
        <v>0</v>
      </c>
      <c r="BH1008" s="141">
        <f t="shared" si="48"/>
        <v>0</v>
      </c>
      <c r="BI1008" s="141">
        <f t="shared" si="49"/>
        <v>0</v>
      </c>
      <c r="BJ1008" s="16" t="s">
        <v>81</v>
      </c>
      <c r="BK1008" s="141">
        <f t="shared" si="50"/>
        <v>0</v>
      </c>
      <c r="BL1008" s="16" t="s">
        <v>237</v>
      </c>
      <c r="BM1008" s="140" t="s">
        <v>1696</v>
      </c>
    </row>
    <row r="1009" spans="2:65" s="1" customFormat="1" ht="16.5" customHeight="1">
      <c r="B1009" s="31"/>
      <c r="C1009" s="128" t="s">
        <v>1697</v>
      </c>
      <c r="D1009" s="128" t="s">
        <v>147</v>
      </c>
      <c r="E1009" s="129" t="s">
        <v>1698</v>
      </c>
      <c r="F1009" s="130" t="s">
        <v>1699</v>
      </c>
      <c r="G1009" s="131" t="s">
        <v>887</v>
      </c>
      <c r="H1009" s="132">
        <v>1</v>
      </c>
      <c r="I1009" s="133"/>
      <c r="J1009" s="134">
        <f t="shared" si="41"/>
        <v>0</v>
      </c>
      <c r="K1009" s="135"/>
      <c r="L1009" s="31"/>
      <c r="M1009" s="136" t="s">
        <v>1</v>
      </c>
      <c r="N1009" s="137" t="s">
        <v>41</v>
      </c>
      <c r="P1009" s="138">
        <f t="shared" si="42"/>
        <v>0</v>
      </c>
      <c r="Q1009" s="138">
        <v>5.0000000000000002E-5</v>
      </c>
      <c r="R1009" s="138">
        <f t="shared" si="43"/>
        <v>5.0000000000000002E-5</v>
      </c>
      <c r="S1009" s="138">
        <v>0</v>
      </c>
      <c r="T1009" s="139">
        <f t="shared" si="44"/>
        <v>0</v>
      </c>
      <c r="AR1009" s="140" t="s">
        <v>237</v>
      </c>
      <c r="AT1009" s="140" t="s">
        <v>147</v>
      </c>
      <c r="AU1009" s="140" t="s">
        <v>85</v>
      </c>
      <c r="AY1009" s="16" t="s">
        <v>145</v>
      </c>
      <c r="BE1009" s="141">
        <f t="shared" si="45"/>
        <v>0</v>
      </c>
      <c r="BF1009" s="141">
        <f t="shared" si="46"/>
        <v>0</v>
      </c>
      <c r="BG1009" s="141">
        <f t="shared" si="47"/>
        <v>0</v>
      </c>
      <c r="BH1009" s="141">
        <f t="shared" si="48"/>
        <v>0</v>
      </c>
      <c r="BI1009" s="141">
        <f t="shared" si="49"/>
        <v>0</v>
      </c>
      <c r="BJ1009" s="16" t="s">
        <v>81</v>
      </c>
      <c r="BK1009" s="141">
        <f t="shared" si="50"/>
        <v>0</v>
      </c>
      <c r="BL1009" s="16" t="s">
        <v>237</v>
      </c>
      <c r="BM1009" s="140" t="s">
        <v>1700</v>
      </c>
    </row>
    <row r="1010" spans="2:65" s="1" customFormat="1" ht="24.15" customHeight="1">
      <c r="B1010" s="31"/>
      <c r="C1010" s="128" t="s">
        <v>1701</v>
      </c>
      <c r="D1010" s="128" t="s">
        <v>393</v>
      </c>
      <c r="E1010" s="129" t="s">
        <v>1702</v>
      </c>
      <c r="F1010" s="130" t="s">
        <v>1703</v>
      </c>
      <c r="G1010" s="131" t="s">
        <v>887</v>
      </c>
      <c r="H1010" s="132">
        <v>1</v>
      </c>
      <c r="I1010" s="133"/>
      <c r="J1010" s="134">
        <f t="shared" si="41"/>
        <v>0</v>
      </c>
      <c r="K1010" s="135"/>
      <c r="L1010" s="31"/>
      <c r="M1010" s="136" t="s">
        <v>1</v>
      </c>
      <c r="N1010" s="137" t="s">
        <v>41</v>
      </c>
      <c r="P1010" s="138">
        <f t="shared" si="42"/>
        <v>0</v>
      </c>
      <c r="Q1010" s="138">
        <v>3.2059999999999998E-2</v>
      </c>
      <c r="R1010" s="138">
        <f t="shared" si="43"/>
        <v>3.2059999999999998E-2</v>
      </c>
      <c r="S1010" s="138">
        <v>0</v>
      </c>
      <c r="T1010" s="139">
        <f t="shared" si="44"/>
        <v>0</v>
      </c>
      <c r="AR1010" s="140" t="s">
        <v>237</v>
      </c>
      <c r="AT1010" s="140" t="s">
        <v>147</v>
      </c>
      <c r="AU1010" s="140" t="s">
        <v>85</v>
      </c>
      <c r="AY1010" s="16" t="s">
        <v>145</v>
      </c>
      <c r="BE1010" s="141">
        <f t="shared" si="45"/>
        <v>0</v>
      </c>
      <c r="BF1010" s="141">
        <f t="shared" si="46"/>
        <v>0</v>
      </c>
      <c r="BG1010" s="141">
        <f t="shared" si="47"/>
        <v>0</v>
      </c>
      <c r="BH1010" s="141">
        <f t="shared" si="48"/>
        <v>0</v>
      </c>
      <c r="BI1010" s="141">
        <f t="shared" si="49"/>
        <v>0</v>
      </c>
      <c r="BJ1010" s="16" t="s">
        <v>81</v>
      </c>
      <c r="BK1010" s="141">
        <f t="shared" si="50"/>
        <v>0</v>
      </c>
      <c r="BL1010" s="16" t="s">
        <v>237</v>
      </c>
      <c r="BM1010" s="140" t="s">
        <v>1704</v>
      </c>
    </row>
    <row r="1011" spans="2:65" s="1" customFormat="1" ht="16.5" customHeight="1">
      <c r="B1011" s="31"/>
      <c r="C1011" s="128" t="s">
        <v>1705</v>
      </c>
      <c r="D1011" s="128" t="s">
        <v>393</v>
      </c>
      <c r="E1011" s="129" t="s">
        <v>1706</v>
      </c>
      <c r="F1011" s="130" t="s">
        <v>1707</v>
      </c>
      <c r="G1011" s="131" t="s">
        <v>224</v>
      </c>
      <c r="H1011" s="132">
        <v>0.99</v>
      </c>
      <c r="I1011" s="133"/>
      <c r="J1011" s="134">
        <f t="shared" si="41"/>
        <v>0</v>
      </c>
      <c r="K1011" s="135"/>
      <c r="L1011" s="31"/>
      <c r="M1011" s="136" t="s">
        <v>1</v>
      </c>
      <c r="N1011" s="137" t="s">
        <v>41</v>
      </c>
      <c r="P1011" s="138">
        <f t="shared" si="42"/>
        <v>0</v>
      </c>
      <c r="Q1011" s="138">
        <v>3.2059999999999998E-2</v>
      </c>
      <c r="R1011" s="138">
        <f t="shared" si="43"/>
        <v>3.1739400000000001E-2</v>
      </c>
      <c r="S1011" s="138">
        <v>0</v>
      </c>
      <c r="T1011" s="139">
        <f t="shared" si="44"/>
        <v>0</v>
      </c>
      <c r="AR1011" s="140" t="s">
        <v>237</v>
      </c>
      <c r="AT1011" s="140" t="s">
        <v>147</v>
      </c>
      <c r="AU1011" s="140" t="s">
        <v>85</v>
      </c>
      <c r="AY1011" s="16" t="s">
        <v>145</v>
      </c>
      <c r="BE1011" s="141">
        <f t="shared" si="45"/>
        <v>0</v>
      </c>
      <c r="BF1011" s="141">
        <f t="shared" si="46"/>
        <v>0</v>
      </c>
      <c r="BG1011" s="141">
        <f t="shared" si="47"/>
        <v>0</v>
      </c>
      <c r="BH1011" s="141">
        <f t="shared" si="48"/>
        <v>0</v>
      </c>
      <c r="BI1011" s="141">
        <f t="shared" si="49"/>
        <v>0</v>
      </c>
      <c r="BJ1011" s="16" t="s">
        <v>81</v>
      </c>
      <c r="BK1011" s="141">
        <f t="shared" si="50"/>
        <v>0</v>
      </c>
      <c r="BL1011" s="16" t="s">
        <v>237</v>
      </c>
      <c r="BM1011" s="140" t="s">
        <v>1708</v>
      </c>
    </row>
    <row r="1012" spans="2:65" s="1" customFormat="1" ht="24.15" customHeight="1">
      <c r="B1012" s="31"/>
      <c r="C1012" s="128" t="s">
        <v>1709</v>
      </c>
      <c r="D1012" s="128" t="s">
        <v>393</v>
      </c>
      <c r="E1012" s="129" t="s">
        <v>1710</v>
      </c>
      <c r="F1012" s="130" t="s">
        <v>1711</v>
      </c>
      <c r="G1012" s="131" t="s">
        <v>887</v>
      </c>
      <c r="H1012" s="132">
        <v>1</v>
      </c>
      <c r="I1012" s="133"/>
      <c r="J1012" s="134">
        <f t="shared" si="41"/>
        <v>0</v>
      </c>
      <c r="K1012" s="135"/>
      <c r="L1012" s="31"/>
      <c r="M1012" s="136" t="s">
        <v>1</v>
      </c>
      <c r="N1012" s="137" t="s">
        <v>41</v>
      </c>
      <c r="P1012" s="138">
        <f t="shared" si="42"/>
        <v>0</v>
      </c>
      <c r="Q1012" s="138">
        <v>3.2059999999999998E-2</v>
      </c>
      <c r="R1012" s="138">
        <f t="shared" si="43"/>
        <v>3.2059999999999998E-2</v>
      </c>
      <c r="S1012" s="138">
        <v>0</v>
      </c>
      <c r="T1012" s="139">
        <f t="shared" si="44"/>
        <v>0</v>
      </c>
      <c r="AR1012" s="140" t="s">
        <v>237</v>
      </c>
      <c r="AT1012" s="140" t="s">
        <v>147</v>
      </c>
      <c r="AU1012" s="140" t="s">
        <v>85</v>
      </c>
      <c r="AY1012" s="16" t="s">
        <v>145</v>
      </c>
      <c r="BE1012" s="141">
        <f t="shared" si="45"/>
        <v>0</v>
      </c>
      <c r="BF1012" s="141">
        <f t="shared" si="46"/>
        <v>0</v>
      </c>
      <c r="BG1012" s="141">
        <f t="shared" si="47"/>
        <v>0</v>
      </c>
      <c r="BH1012" s="141">
        <f t="shared" si="48"/>
        <v>0</v>
      </c>
      <c r="BI1012" s="141">
        <f t="shared" si="49"/>
        <v>0</v>
      </c>
      <c r="BJ1012" s="16" t="s">
        <v>81</v>
      </c>
      <c r="BK1012" s="141">
        <f t="shared" si="50"/>
        <v>0</v>
      </c>
      <c r="BL1012" s="16" t="s">
        <v>237</v>
      </c>
      <c r="BM1012" s="140" t="s">
        <v>1712</v>
      </c>
    </row>
    <row r="1013" spans="2:65" s="1" customFormat="1" ht="16.5" customHeight="1">
      <c r="B1013" s="31"/>
      <c r="C1013" s="128" t="s">
        <v>1713</v>
      </c>
      <c r="D1013" s="128" t="s">
        <v>393</v>
      </c>
      <c r="E1013" s="129" t="s">
        <v>1714</v>
      </c>
      <c r="F1013" s="130" t="s">
        <v>1715</v>
      </c>
      <c r="G1013" s="131" t="s">
        <v>224</v>
      </c>
      <c r="H1013" s="132">
        <v>5.0250000000000004</v>
      </c>
      <c r="I1013" s="133"/>
      <c r="J1013" s="134">
        <f t="shared" si="41"/>
        <v>0</v>
      </c>
      <c r="K1013" s="135"/>
      <c r="L1013" s="31"/>
      <c r="M1013" s="136" t="s">
        <v>1</v>
      </c>
      <c r="N1013" s="137" t="s">
        <v>41</v>
      </c>
      <c r="P1013" s="138">
        <f t="shared" si="42"/>
        <v>0</v>
      </c>
      <c r="Q1013" s="138">
        <v>3.2059999999999998E-2</v>
      </c>
      <c r="R1013" s="138">
        <f t="shared" si="43"/>
        <v>0.16110150000000001</v>
      </c>
      <c r="S1013" s="138">
        <v>0</v>
      </c>
      <c r="T1013" s="139">
        <f t="shared" si="44"/>
        <v>0</v>
      </c>
      <c r="AR1013" s="140" t="s">
        <v>237</v>
      </c>
      <c r="AT1013" s="140" t="s">
        <v>147</v>
      </c>
      <c r="AU1013" s="140" t="s">
        <v>85</v>
      </c>
      <c r="AY1013" s="16" t="s">
        <v>145</v>
      </c>
      <c r="BE1013" s="141">
        <f t="shared" si="45"/>
        <v>0</v>
      </c>
      <c r="BF1013" s="141">
        <f t="shared" si="46"/>
        <v>0</v>
      </c>
      <c r="BG1013" s="141">
        <f t="shared" si="47"/>
        <v>0</v>
      </c>
      <c r="BH1013" s="141">
        <f t="shared" si="48"/>
        <v>0</v>
      </c>
      <c r="BI1013" s="141">
        <f t="shared" si="49"/>
        <v>0</v>
      </c>
      <c r="BJ1013" s="16" t="s">
        <v>81</v>
      </c>
      <c r="BK1013" s="141">
        <f t="shared" si="50"/>
        <v>0</v>
      </c>
      <c r="BL1013" s="16" t="s">
        <v>237</v>
      </c>
      <c r="BM1013" s="140" t="s">
        <v>1716</v>
      </c>
    </row>
    <row r="1014" spans="2:65" s="1" customFormat="1" ht="16.5" customHeight="1">
      <c r="B1014" s="31"/>
      <c r="C1014" s="128" t="s">
        <v>1717</v>
      </c>
      <c r="D1014" s="128" t="s">
        <v>393</v>
      </c>
      <c r="E1014" s="129" t="s">
        <v>1718</v>
      </c>
      <c r="F1014" s="130" t="s">
        <v>1719</v>
      </c>
      <c r="G1014" s="131" t="s">
        <v>224</v>
      </c>
      <c r="H1014" s="132">
        <v>13</v>
      </c>
      <c r="I1014" s="133"/>
      <c r="J1014" s="134">
        <f t="shared" si="41"/>
        <v>0</v>
      </c>
      <c r="K1014" s="135"/>
      <c r="L1014" s="31"/>
      <c r="M1014" s="136" t="s">
        <v>1</v>
      </c>
      <c r="N1014" s="137" t="s">
        <v>41</v>
      </c>
      <c r="P1014" s="138">
        <f t="shared" si="42"/>
        <v>0</v>
      </c>
      <c r="Q1014" s="138">
        <v>3.2059999999999998E-2</v>
      </c>
      <c r="R1014" s="138">
        <f t="shared" si="43"/>
        <v>0.41677999999999998</v>
      </c>
      <c r="S1014" s="138">
        <v>0</v>
      </c>
      <c r="T1014" s="139">
        <f t="shared" si="44"/>
        <v>0</v>
      </c>
      <c r="AR1014" s="140" t="s">
        <v>237</v>
      </c>
      <c r="AT1014" s="140" t="s">
        <v>147</v>
      </c>
      <c r="AU1014" s="140" t="s">
        <v>85</v>
      </c>
      <c r="AY1014" s="16" t="s">
        <v>145</v>
      </c>
      <c r="BE1014" s="141">
        <f t="shared" si="45"/>
        <v>0</v>
      </c>
      <c r="BF1014" s="141">
        <f t="shared" si="46"/>
        <v>0</v>
      </c>
      <c r="BG1014" s="141">
        <f t="shared" si="47"/>
        <v>0</v>
      </c>
      <c r="BH1014" s="141">
        <f t="shared" si="48"/>
        <v>0</v>
      </c>
      <c r="BI1014" s="141">
        <f t="shared" si="49"/>
        <v>0</v>
      </c>
      <c r="BJ1014" s="16" t="s">
        <v>81</v>
      </c>
      <c r="BK1014" s="141">
        <f t="shared" si="50"/>
        <v>0</v>
      </c>
      <c r="BL1014" s="16" t="s">
        <v>237</v>
      </c>
      <c r="BM1014" s="140" t="s">
        <v>1720</v>
      </c>
    </row>
    <row r="1015" spans="2:65" s="12" customFormat="1">
      <c r="B1015" s="142"/>
      <c r="D1015" s="143" t="s">
        <v>157</v>
      </c>
      <c r="E1015" s="144" t="s">
        <v>1</v>
      </c>
      <c r="F1015" s="145" t="s">
        <v>1721</v>
      </c>
      <c r="H1015" s="146">
        <v>1.75</v>
      </c>
      <c r="I1015" s="147"/>
      <c r="L1015" s="142"/>
      <c r="M1015" s="148"/>
      <c r="T1015" s="149"/>
      <c r="AT1015" s="144" t="s">
        <v>157</v>
      </c>
      <c r="AU1015" s="144" t="s">
        <v>85</v>
      </c>
      <c r="AV1015" s="12" t="s">
        <v>85</v>
      </c>
      <c r="AW1015" s="12" t="s">
        <v>32</v>
      </c>
      <c r="AX1015" s="12" t="s">
        <v>76</v>
      </c>
      <c r="AY1015" s="144" t="s">
        <v>145</v>
      </c>
    </row>
    <row r="1016" spans="2:65" s="12" customFormat="1">
      <c r="B1016" s="142"/>
      <c r="D1016" s="143" t="s">
        <v>157</v>
      </c>
      <c r="E1016" s="144" t="s">
        <v>1</v>
      </c>
      <c r="F1016" s="145" t="s">
        <v>1722</v>
      </c>
      <c r="H1016" s="146">
        <v>4.6500000000000004</v>
      </c>
      <c r="I1016" s="147"/>
      <c r="L1016" s="142"/>
      <c r="M1016" s="148"/>
      <c r="T1016" s="149"/>
      <c r="AT1016" s="144" t="s">
        <v>157</v>
      </c>
      <c r="AU1016" s="144" t="s">
        <v>85</v>
      </c>
      <c r="AV1016" s="12" t="s">
        <v>85</v>
      </c>
      <c r="AW1016" s="12" t="s">
        <v>32</v>
      </c>
      <c r="AX1016" s="12" t="s">
        <v>76</v>
      </c>
      <c r="AY1016" s="144" t="s">
        <v>145</v>
      </c>
    </row>
    <row r="1017" spans="2:65" s="12" customFormat="1">
      <c r="B1017" s="142"/>
      <c r="D1017" s="143" t="s">
        <v>157</v>
      </c>
      <c r="E1017" s="144" t="s">
        <v>1</v>
      </c>
      <c r="F1017" s="145" t="s">
        <v>2903</v>
      </c>
      <c r="H1017" s="146">
        <v>6.6</v>
      </c>
      <c r="I1017" s="147"/>
      <c r="L1017" s="142"/>
      <c r="M1017" s="148"/>
      <c r="T1017" s="149"/>
      <c r="AT1017" s="144" t="s">
        <v>157</v>
      </c>
      <c r="AU1017" s="144" t="s">
        <v>85</v>
      </c>
      <c r="AV1017" s="12" t="s">
        <v>85</v>
      </c>
      <c r="AW1017" s="12" t="s">
        <v>32</v>
      </c>
      <c r="AX1017" s="12" t="s">
        <v>76</v>
      </c>
      <c r="AY1017" s="144" t="s">
        <v>145</v>
      </c>
    </row>
    <row r="1018" spans="2:65" s="13" customFormat="1">
      <c r="B1018" s="150"/>
      <c r="D1018" s="143" t="s">
        <v>157</v>
      </c>
      <c r="E1018" s="151" t="s">
        <v>1</v>
      </c>
      <c r="F1018" s="152" t="s">
        <v>160</v>
      </c>
      <c r="H1018" s="153">
        <v>13</v>
      </c>
      <c r="I1018" s="154"/>
      <c r="L1018" s="150"/>
      <c r="M1018" s="155"/>
      <c r="T1018" s="156"/>
      <c r="AT1018" s="151" t="s">
        <v>157</v>
      </c>
      <c r="AU1018" s="151" t="s">
        <v>85</v>
      </c>
      <c r="AV1018" s="13" t="s">
        <v>151</v>
      </c>
      <c r="AW1018" s="13" t="s">
        <v>32</v>
      </c>
      <c r="AX1018" s="13" t="s">
        <v>81</v>
      </c>
      <c r="AY1018" s="151" t="s">
        <v>145</v>
      </c>
    </row>
    <row r="1019" spans="2:65" s="1" customFormat="1" ht="24.15" customHeight="1">
      <c r="B1019" s="31"/>
      <c r="C1019" s="128" t="s">
        <v>1723</v>
      </c>
      <c r="D1019" s="128" t="s">
        <v>393</v>
      </c>
      <c r="E1019" s="129" t="s">
        <v>1724</v>
      </c>
      <c r="F1019" s="130" t="s">
        <v>1725</v>
      </c>
      <c r="G1019" s="131" t="s">
        <v>887</v>
      </c>
      <c r="H1019" s="132">
        <v>1</v>
      </c>
      <c r="I1019" s="133"/>
      <c r="J1019" s="134">
        <f>ROUND(I1019*H1019,2)</f>
        <v>0</v>
      </c>
      <c r="K1019" s="135"/>
      <c r="L1019" s="31"/>
      <c r="M1019" s="136" t="s">
        <v>1</v>
      </c>
      <c r="N1019" s="137" t="s">
        <v>41</v>
      </c>
      <c r="P1019" s="138">
        <f>O1019*H1019</f>
        <v>0</v>
      </c>
      <c r="Q1019" s="138">
        <v>3.2059999999999998E-2</v>
      </c>
      <c r="R1019" s="138">
        <f>Q1019*H1019</f>
        <v>3.2059999999999998E-2</v>
      </c>
      <c r="S1019" s="138">
        <v>0</v>
      </c>
      <c r="T1019" s="139">
        <f>S1019*H1019</f>
        <v>0</v>
      </c>
      <c r="AR1019" s="140" t="s">
        <v>237</v>
      </c>
      <c r="AT1019" s="140" t="s">
        <v>147</v>
      </c>
      <c r="AU1019" s="140" t="s">
        <v>85</v>
      </c>
      <c r="AY1019" s="16" t="s">
        <v>145</v>
      </c>
      <c r="BE1019" s="141">
        <f>IF(N1019="základní",J1019,0)</f>
        <v>0</v>
      </c>
      <c r="BF1019" s="141">
        <f>IF(N1019="snížená",J1019,0)</f>
        <v>0</v>
      </c>
      <c r="BG1019" s="141">
        <f>IF(N1019="zákl. přenesená",J1019,0)</f>
        <v>0</v>
      </c>
      <c r="BH1019" s="141">
        <f>IF(N1019="sníž. přenesená",J1019,0)</f>
        <v>0</v>
      </c>
      <c r="BI1019" s="141">
        <f>IF(N1019="nulová",J1019,0)</f>
        <v>0</v>
      </c>
      <c r="BJ1019" s="16" t="s">
        <v>81</v>
      </c>
      <c r="BK1019" s="141">
        <f>ROUND(I1019*H1019,2)</f>
        <v>0</v>
      </c>
      <c r="BL1019" s="16" t="s">
        <v>237</v>
      </c>
      <c r="BM1019" s="140" t="s">
        <v>1726</v>
      </c>
    </row>
    <row r="1020" spans="2:65" s="1" customFormat="1" ht="24.15" customHeight="1">
      <c r="B1020" s="31"/>
      <c r="C1020" s="128" t="s">
        <v>1727</v>
      </c>
      <c r="D1020" s="128" t="s">
        <v>147</v>
      </c>
      <c r="E1020" s="129" t="s">
        <v>1728</v>
      </c>
      <c r="F1020" s="130" t="s">
        <v>1729</v>
      </c>
      <c r="G1020" s="131" t="s">
        <v>1129</v>
      </c>
      <c r="H1020" s="174"/>
      <c r="I1020" s="133"/>
      <c r="J1020" s="134">
        <f>ROUND(I1020*H1020,2)</f>
        <v>0</v>
      </c>
      <c r="K1020" s="135"/>
      <c r="L1020" s="31"/>
      <c r="M1020" s="136" t="s">
        <v>1</v>
      </c>
      <c r="N1020" s="137" t="s">
        <v>41</v>
      </c>
      <c r="P1020" s="138">
        <f>O1020*H1020</f>
        <v>0</v>
      </c>
      <c r="Q1020" s="138">
        <v>0</v>
      </c>
      <c r="R1020" s="138">
        <f>Q1020*H1020</f>
        <v>0</v>
      </c>
      <c r="S1020" s="138">
        <v>0</v>
      </c>
      <c r="T1020" s="139">
        <f>S1020*H1020</f>
        <v>0</v>
      </c>
      <c r="AR1020" s="140" t="s">
        <v>237</v>
      </c>
      <c r="AT1020" s="140" t="s">
        <v>147</v>
      </c>
      <c r="AU1020" s="140" t="s">
        <v>85</v>
      </c>
      <c r="AY1020" s="16" t="s">
        <v>145</v>
      </c>
      <c r="BE1020" s="141">
        <f>IF(N1020="základní",J1020,0)</f>
        <v>0</v>
      </c>
      <c r="BF1020" s="141">
        <f>IF(N1020="snížená",J1020,0)</f>
        <v>0</v>
      </c>
      <c r="BG1020" s="141">
        <f>IF(N1020="zákl. přenesená",J1020,0)</f>
        <v>0</v>
      </c>
      <c r="BH1020" s="141">
        <f>IF(N1020="sníž. přenesená",J1020,0)</f>
        <v>0</v>
      </c>
      <c r="BI1020" s="141">
        <f>IF(N1020="nulová",J1020,0)</f>
        <v>0</v>
      </c>
      <c r="BJ1020" s="16" t="s">
        <v>81</v>
      </c>
      <c r="BK1020" s="141">
        <f>ROUND(I1020*H1020,2)</f>
        <v>0</v>
      </c>
      <c r="BL1020" s="16" t="s">
        <v>237</v>
      </c>
      <c r="BM1020" s="140" t="s">
        <v>1730</v>
      </c>
    </row>
    <row r="1021" spans="2:65" s="11" customFormat="1" ht="22.8" customHeight="1">
      <c r="B1021" s="116"/>
      <c r="D1021" s="117" t="s">
        <v>75</v>
      </c>
      <c r="E1021" s="126" t="s">
        <v>1731</v>
      </c>
      <c r="F1021" s="126" t="s">
        <v>1732</v>
      </c>
      <c r="I1021" s="119"/>
      <c r="J1021" s="127">
        <f>BK1021</f>
        <v>0</v>
      </c>
      <c r="L1021" s="116"/>
      <c r="M1021" s="121"/>
      <c r="P1021" s="122">
        <f>SUM(P1022:P1090)</f>
        <v>0</v>
      </c>
      <c r="R1021" s="122">
        <f>SUM(R1022:R1090)</f>
        <v>34.174661699999994</v>
      </c>
      <c r="T1021" s="123">
        <f>SUM(T1022:T1090)</f>
        <v>3.2602639999999998</v>
      </c>
      <c r="AR1021" s="117" t="s">
        <v>85</v>
      </c>
      <c r="AT1021" s="124" t="s">
        <v>75</v>
      </c>
      <c r="AU1021" s="124" t="s">
        <v>81</v>
      </c>
      <c r="AY1021" s="117" t="s">
        <v>145</v>
      </c>
      <c r="BK1021" s="125">
        <f>SUM(BK1022:BK1090)</f>
        <v>0</v>
      </c>
    </row>
    <row r="1022" spans="2:65" s="1" customFormat="1" ht="24.15" customHeight="1">
      <c r="B1022" s="31"/>
      <c r="C1022" s="128" t="s">
        <v>1733</v>
      </c>
      <c r="D1022" s="128" t="s">
        <v>147</v>
      </c>
      <c r="E1022" s="129" t="s">
        <v>1734</v>
      </c>
      <c r="F1022" s="130" t="s">
        <v>1735</v>
      </c>
      <c r="G1022" s="131" t="s">
        <v>155</v>
      </c>
      <c r="H1022" s="132">
        <v>51</v>
      </c>
      <c r="I1022" s="133"/>
      <c r="J1022" s="134">
        <f>ROUND(I1022*H1022,2)</f>
        <v>0</v>
      </c>
      <c r="K1022" s="135"/>
      <c r="L1022" s="31"/>
      <c r="M1022" s="136" t="s">
        <v>1</v>
      </c>
      <c r="N1022" s="137" t="s">
        <v>41</v>
      </c>
      <c r="P1022" s="138">
        <f>O1022*H1022</f>
        <v>0</v>
      </c>
      <c r="Q1022" s="138">
        <v>3.78E-2</v>
      </c>
      <c r="R1022" s="138">
        <f>Q1022*H1022</f>
        <v>1.9278</v>
      </c>
      <c r="S1022" s="138">
        <v>0</v>
      </c>
      <c r="T1022" s="139">
        <f>S1022*H1022</f>
        <v>0</v>
      </c>
      <c r="AR1022" s="140" t="s">
        <v>237</v>
      </c>
      <c r="AT1022" s="140" t="s">
        <v>147</v>
      </c>
      <c r="AU1022" s="140" t="s">
        <v>85</v>
      </c>
      <c r="AY1022" s="16" t="s">
        <v>145</v>
      </c>
      <c r="BE1022" s="141">
        <f>IF(N1022="základní",J1022,0)</f>
        <v>0</v>
      </c>
      <c r="BF1022" s="141">
        <f>IF(N1022="snížená",J1022,0)</f>
        <v>0</v>
      </c>
      <c r="BG1022" s="141">
        <f>IF(N1022="zákl. přenesená",J1022,0)</f>
        <v>0</v>
      </c>
      <c r="BH1022" s="141">
        <f>IF(N1022="sníž. přenesená",J1022,0)</f>
        <v>0</v>
      </c>
      <c r="BI1022" s="141">
        <f>IF(N1022="nulová",J1022,0)</f>
        <v>0</v>
      </c>
      <c r="BJ1022" s="16" t="s">
        <v>81</v>
      </c>
      <c r="BK1022" s="141">
        <f>ROUND(I1022*H1022,2)</f>
        <v>0</v>
      </c>
      <c r="BL1022" s="16" t="s">
        <v>237</v>
      </c>
      <c r="BM1022" s="140" t="s">
        <v>1736</v>
      </c>
    </row>
    <row r="1023" spans="2:65" s="12" customFormat="1">
      <c r="B1023" s="142"/>
      <c r="D1023" s="143" t="s">
        <v>157</v>
      </c>
      <c r="E1023" s="144" t="s">
        <v>1</v>
      </c>
      <c r="F1023" s="145" t="s">
        <v>1737</v>
      </c>
      <c r="H1023" s="146">
        <v>51</v>
      </c>
      <c r="I1023" s="147"/>
      <c r="L1023" s="142"/>
      <c r="M1023" s="148"/>
      <c r="T1023" s="149"/>
      <c r="AT1023" s="144" t="s">
        <v>157</v>
      </c>
      <c r="AU1023" s="144" t="s">
        <v>85</v>
      </c>
      <c r="AV1023" s="12" t="s">
        <v>85</v>
      </c>
      <c r="AW1023" s="12" t="s">
        <v>32</v>
      </c>
      <c r="AX1023" s="12" t="s">
        <v>81</v>
      </c>
      <c r="AY1023" s="144" t="s">
        <v>145</v>
      </c>
    </row>
    <row r="1024" spans="2:65" s="1" customFormat="1" ht="16.5" customHeight="1">
      <c r="B1024" s="31"/>
      <c r="C1024" s="163" t="s">
        <v>1738</v>
      </c>
      <c r="D1024" s="163" t="s">
        <v>705</v>
      </c>
      <c r="E1024" s="164" t="s">
        <v>1739</v>
      </c>
      <c r="F1024" s="165" t="s">
        <v>1740</v>
      </c>
      <c r="G1024" s="166" t="s">
        <v>155</v>
      </c>
      <c r="H1024" s="167">
        <v>53.55</v>
      </c>
      <c r="I1024" s="168"/>
      <c r="J1024" s="169">
        <f>ROUND(I1024*H1024,2)</f>
        <v>0</v>
      </c>
      <c r="K1024" s="170"/>
      <c r="L1024" s="171"/>
      <c r="M1024" s="172" t="s">
        <v>1</v>
      </c>
      <c r="N1024" s="173" t="s">
        <v>41</v>
      </c>
      <c r="P1024" s="138">
        <f>O1024*H1024</f>
        <v>0</v>
      </c>
      <c r="Q1024" s="138">
        <v>6.7000000000000004E-2</v>
      </c>
      <c r="R1024" s="138">
        <f>Q1024*H1024</f>
        <v>3.58785</v>
      </c>
      <c r="S1024" s="138">
        <v>0</v>
      </c>
      <c r="T1024" s="139">
        <f>S1024*H1024</f>
        <v>0</v>
      </c>
      <c r="AR1024" s="140" t="s">
        <v>365</v>
      </c>
      <c r="AT1024" s="140" t="s">
        <v>705</v>
      </c>
      <c r="AU1024" s="140" t="s">
        <v>85</v>
      </c>
      <c r="AY1024" s="16" t="s">
        <v>145</v>
      </c>
      <c r="BE1024" s="141">
        <f>IF(N1024="základní",J1024,0)</f>
        <v>0</v>
      </c>
      <c r="BF1024" s="141">
        <f>IF(N1024="snížená",J1024,0)</f>
        <v>0</v>
      </c>
      <c r="BG1024" s="141">
        <f>IF(N1024="zákl. přenesená",J1024,0)</f>
        <v>0</v>
      </c>
      <c r="BH1024" s="141">
        <f>IF(N1024="sníž. přenesená",J1024,0)</f>
        <v>0</v>
      </c>
      <c r="BI1024" s="141">
        <f>IF(N1024="nulová",J1024,0)</f>
        <v>0</v>
      </c>
      <c r="BJ1024" s="16" t="s">
        <v>81</v>
      </c>
      <c r="BK1024" s="141">
        <f>ROUND(I1024*H1024,2)</f>
        <v>0</v>
      </c>
      <c r="BL1024" s="16" t="s">
        <v>237</v>
      </c>
      <c r="BM1024" s="140" t="s">
        <v>1741</v>
      </c>
    </row>
    <row r="1025" spans="2:65" s="12" customFormat="1">
      <c r="B1025" s="142"/>
      <c r="D1025" s="143" t="s">
        <v>157</v>
      </c>
      <c r="F1025" s="145" t="s">
        <v>1742</v>
      </c>
      <c r="H1025" s="146">
        <v>53.55</v>
      </c>
      <c r="I1025" s="147"/>
      <c r="L1025" s="142"/>
      <c r="M1025" s="148"/>
      <c r="T1025" s="149"/>
      <c r="AT1025" s="144" t="s">
        <v>157</v>
      </c>
      <c r="AU1025" s="144" t="s">
        <v>85</v>
      </c>
      <c r="AV1025" s="12" t="s">
        <v>85</v>
      </c>
      <c r="AW1025" s="12" t="s">
        <v>4</v>
      </c>
      <c r="AX1025" s="12" t="s">
        <v>81</v>
      </c>
      <c r="AY1025" s="144" t="s">
        <v>145</v>
      </c>
    </row>
    <row r="1026" spans="2:65" s="1" customFormat="1" ht="24.15" customHeight="1">
      <c r="B1026" s="31"/>
      <c r="C1026" s="128" t="s">
        <v>1743</v>
      </c>
      <c r="D1026" s="128" t="s">
        <v>147</v>
      </c>
      <c r="E1026" s="129" t="s">
        <v>1744</v>
      </c>
      <c r="F1026" s="130" t="s">
        <v>1745</v>
      </c>
      <c r="G1026" s="131" t="s">
        <v>155</v>
      </c>
      <c r="H1026" s="132">
        <v>39.200000000000003</v>
      </c>
      <c r="I1026" s="133"/>
      <c r="J1026" s="134">
        <f>ROUND(I1026*H1026,2)</f>
        <v>0</v>
      </c>
      <c r="K1026" s="135"/>
      <c r="L1026" s="31"/>
      <c r="M1026" s="136" t="s">
        <v>1</v>
      </c>
      <c r="N1026" s="137" t="s">
        <v>41</v>
      </c>
      <c r="P1026" s="138">
        <f>O1026*H1026</f>
        <v>0</v>
      </c>
      <c r="Q1026" s="138">
        <v>0</v>
      </c>
      <c r="R1026" s="138">
        <f>Q1026*H1026</f>
        <v>0</v>
      </c>
      <c r="S1026" s="138">
        <v>8.3169999999999994E-2</v>
      </c>
      <c r="T1026" s="139">
        <f>S1026*H1026</f>
        <v>3.2602639999999998</v>
      </c>
      <c r="AR1026" s="140" t="s">
        <v>237</v>
      </c>
      <c r="AT1026" s="140" t="s">
        <v>147</v>
      </c>
      <c r="AU1026" s="140" t="s">
        <v>85</v>
      </c>
      <c r="AY1026" s="16" t="s">
        <v>145</v>
      </c>
      <c r="BE1026" s="141">
        <f>IF(N1026="základní",J1026,0)</f>
        <v>0</v>
      </c>
      <c r="BF1026" s="141">
        <f>IF(N1026="snížená",J1026,0)</f>
        <v>0</v>
      </c>
      <c r="BG1026" s="141">
        <f>IF(N1026="zákl. přenesená",J1026,0)</f>
        <v>0</v>
      </c>
      <c r="BH1026" s="141">
        <f>IF(N1026="sníž. přenesená",J1026,0)</f>
        <v>0</v>
      </c>
      <c r="BI1026" s="141">
        <f>IF(N1026="nulová",J1026,0)</f>
        <v>0</v>
      </c>
      <c r="BJ1026" s="16" t="s">
        <v>81</v>
      </c>
      <c r="BK1026" s="141">
        <f>ROUND(I1026*H1026,2)</f>
        <v>0</v>
      </c>
      <c r="BL1026" s="16" t="s">
        <v>237</v>
      </c>
      <c r="BM1026" s="140" t="s">
        <v>1746</v>
      </c>
    </row>
    <row r="1027" spans="2:65" s="12" customFormat="1">
      <c r="B1027" s="142"/>
      <c r="D1027" s="143" t="s">
        <v>157</v>
      </c>
      <c r="E1027" s="144" t="s">
        <v>1</v>
      </c>
      <c r="F1027" s="145" t="s">
        <v>1747</v>
      </c>
      <c r="H1027" s="146">
        <v>1</v>
      </c>
      <c r="I1027" s="147"/>
      <c r="L1027" s="142"/>
      <c r="M1027" s="148"/>
      <c r="T1027" s="149"/>
      <c r="AT1027" s="144" t="s">
        <v>157</v>
      </c>
      <c r="AU1027" s="144" t="s">
        <v>85</v>
      </c>
      <c r="AV1027" s="12" t="s">
        <v>85</v>
      </c>
      <c r="AW1027" s="12" t="s">
        <v>32</v>
      </c>
      <c r="AX1027" s="12" t="s">
        <v>76</v>
      </c>
      <c r="AY1027" s="144" t="s">
        <v>145</v>
      </c>
    </row>
    <row r="1028" spans="2:65" s="12" customFormat="1">
      <c r="B1028" s="142"/>
      <c r="D1028" s="143" t="s">
        <v>157</v>
      </c>
      <c r="E1028" s="144" t="s">
        <v>1</v>
      </c>
      <c r="F1028" s="145" t="s">
        <v>1748</v>
      </c>
      <c r="H1028" s="146">
        <v>38.200000000000003</v>
      </c>
      <c r="I1028" s="147"/>
      <c r="L1028" s="142"/>
      <c r="M1028" s="148"/>
      <c r="T1028" s="149"/>
      <c r="AT1028" s="144" t="s">
        <v>157</v>
      </c>
      <c r="AU1028" s="144" t="s">
        <v>85</v>
      </c>
      <c r="AV1028" s="12" t="s">
        <v>85</v>
      </c>
      <c r="AW1028" s="12" t="s">
        <v>32</v>
      </c>
      <c r="AX1028" s="12" t="s">
        <v>76</v>
      </c>
      <c r="AY1028" s="144" t="s">
        <v>145</v>
      </c>
    </row>
    <row r="1029" spans="2:65" s="13" customFormat="1">
      <c r="B1029" s="150"/>
      <c r="D1029" s="143" t="s">
        <v>157</v>
      </c>
      <c r="E1029" s="151" t="s">
        <v>1</v>
      </c>
      <c r="F1029" s="152" t="s">
        <v>160</v>
      </c>
      <c r="H1029" s="153">
        <v>39.200000000000003</v>
      </c>
      <c r="I1029" s="154"/>
      <c r="L1029" s="150"/>
      <c r="M1029" s="155"/>
      <c r="T1029" s="156"/>
      <c r="AT1029" s="151" t="s">
        <v>157</v>
      </c>
      <c r="AU1029" s="151" t="s">
        <v>85</v>
      </c>
      <c r="AV1029" s="13" t="s">
        <v>151</v>
      </c>
      <c r="AW1029" s="13" t="s">
        <v>32</v>
      </c>
      <c r="AX1029" s="13" t="s">
        <v>81</v>
      </c>
      <c r="AY1029" s="151" t="s">
        <v>145</v>
      </c>
    </row>
    <row r="1030" spans="2:65" s="1" customFormat="1" ht="24.15" customHeight="1">
      <c r="B1030" s="31"/>
      <c r="C1030" s="128" t="s">
        <v>1749</v>
      </c>
      <c r="D1030" s="128" t="s">
        <v>147</v>
      </c>
      <c r="E1030" s="129" t="s">
        <v>1750</v>
      </c>
      <c r="F1030" s="130" t="s">
        <v>1751</v>
      </c>
      <c r="G1030" s="131" t="s">
        <v>155</v>
      </c>
      <c r="H1030" s="132">
        <v>31.9</v>
      </c>
      <c r="I1030" s="133"/>
      <c r="J1030" s="134">
        <f>ROUND(I1030*H1030,2)</f>
        <v>0</v>
      </c>
      <c r="K1030" s="135"/>
      <c r="L1030" s="31"/>
      <c r="M1030" s="136" t="s">
        <v>1</v>
      </c>
      <c r="N1030" s="137" t="s">
        <v>41</v>
      </c>
      <c r="P1030" s="138">
        <f>O1030*H1030</f>
        <v>0</v>
      </c>
      <c r="Q1030" s="138">
        <v>6.3E-3</v>
      </c>
      <c r="R1030" s="138">
        <f>Q1030*H1030</f>
        <v>0.20096999999999998</v>
      </c>
      <c r="S1030" s="138">
        <v>0</v>
      </c>
      <c r="T1030" s="139">
        <f>S1030*H1030</f>
        <v>0</v>
      </c>
      <c r="AR1030" s="140" t="s">
        <v>237</v>
      </c>
      <c r="AT1030" s="140" t="s">
        <v>147</v>
      </c>
      <c r="AU1030" s="140" t="s">
        <v>85</v>
      </c>
      <c r="AY1030" s="16" t="s">
        <v>145</v>
      </c>
      <c r="BE1030" s="141">
        <f>IF(N1030="základní",J1030,0)</f>
        <v>0</v>
      </c>
      <c r="BF1030" s="141">
        <f>IF(N1030="snížená",J1030,0)</f>
        <v>0</v>
      </c>
      <c r="BG1030" s="141">
        <f>IF(N1030="zákl. přenesená",J1030,0)</f>
        <v>0</v>
      </c>
      <c r="BH1030" s="141">
        <f>IF(N1030="sníž. přenesená",J1030,0)</f>
        <v>0</v>
      </c>
      <c r="BI1030" s="141">
        <f>IF(N1030="nulová",J1030,0)</f>
        <v>0</v>
      </c>
      <c r="BJ1030" s="16" t="s">
        <v>81</v>
      </c>
      <c r="BK1030" s="141">
        <f>ROUND(I1030*H1030,2)</f>
        <v>0</v>
      </c>
      <c r="BL1030" s="16" t="s">
        <v>237</v>
      </c>
      <c r="BM1030" s="140" t="s">
        <v>1752</v>
      </c>
    </row>
    <row r="1031" spans="2:65" s="12" customFormat="1">
      <c r="B1031" s="142"/>
      <c r="D1031" s="143" t="s">
        <v>157</v>
      </c>
      <c r="E1031" s="144" t="s">
        <v>1</v>
      </c>
      <c r="F1031" s="145" t="s">
        <v>1753</v>
      </c>
      <c r="H1031" s="146">
        <v>30.9</v>
      </c>
      <c r="I1031" s="147"/>
      <c r="L1031" s="142"/>
      <c r="M1031" s="148"/>
      <c r="T1031" s="149"/>
      <c r="AT1031" s="144" t="s">
        <v>157</v>
      </c>
      <c r="AU1031" s="144" t="s">
        <v>85</v>
      </c>
      <c r="AV1031" s="12" t="s">
        <v>85</v>
      </c>
      <c r="AW1031" s="12" t="s">
        <v>32</v>
      </c>
      <c r="AX1031" s="12" t="s">
        <v>76</v>
      </c>
      <c r="AY1031" s="144" t="s">
        <v>145</v>
      </c>
    </row>
    <row r="1032" spans="2:65" s="12" customFormat="1">
      <c r="B1032" s="142"/>
      <c r="D1032" s="143" t="s">
        <v>157</v>
      </c>
      <c r="E1032" s="144" t="s">
        <v>1</v>
      </c>
      <c r="F1032" s="145" t="s">
        <v>1754</v>
      </c>
      <c r="H1032" s="146">
        <v>1</v>
      </c>
      <c r="I1032" s="147"/>
      <c r="L1032" s="142"/>
      <c r="M1032" s="148"/>
      <c r="T1032" s="149"/>
      <c r="AT1032" s="144" t="s">
        <v>157</v>
      </c>
      <c r="AU1032" s="144" t="s">
        <v>85</v>
      </c>
      <c r="AV1032" s="12" t="s">
        <v>85</v>
      </c>
      <c r="AW1032" s="12" t="s">
        <v>32</v>
      </c>
      <c r="AX1032" s="12" t="s">
        <v>76</v>
      </c>
      <c r="AY1032" s="144" t="s">
        <v>145</v>
      </c>
    </row>
    <row r="1033" spans="2:65" s="13" customFormat="1">
      <c r="B1033" s="150"/>
      <c r="D1033" s="143" t="s">
        <v>157</v>
      </c>
      <c r="E1033" s="151" t="s">
        <v>1</v>
      </c>
      <c r="F1033" s="152" t="s">
        <v>160</v>
      </c>
      <c r="H1033" s="153">
        <v>31.9</v>
      </c>
      <c r="I1033" s="154"/>
      <c r="L1033" s="150"/>
      <c r="M1033" s="155"/>
      <c r="T1033" s="156"/>
      <c r="AT1033" s="151" t="s">
        <v>157</v>
      </c>
      <c r="AU1033" s="151" t="s">
        <v>85</v>
      </c>
      <c r="AV1033" s="13" t="s">
        <v>151</v>
      </c>
      <c r="AW1033" s="13" t="s">
        <v>32</v>
      </c>
      <c r="AX1033" s="13" t="s">
        <v>81</v>
      </c>
      <c r="AY1033" s="151" t="s">
        <v>145</v>
      </c>
    </row>
    <row r="1034" spans="2:65" s="1" customFormat="1" ht="55.5" customHeight="1">
      <c r="B1034" s="31"/>
      <c r="C1034" s="163" t="s">
        <v>1755</v>
      </c>
      <c r="D1034" s="163" t="s">
        <v>705</v>
      </c>
      <c r="E1034" s="164" t="s">
        <v>1756</v>
      </c>
      <c r="F1034" s="165" t="s">
        <v>1757</v>
      </c>
      <c r="G1034" s="166" t="s">
        <v>155</v>
      </c>
      <c r="H1034" s="167">
        <v>35.090000000000003</v>
      </c>
      <c r="I1034" s="168"/>
      <c r="J1034" s="169">
        <f>ROUND(I1034*H1034,2)</f>
        <v>0</v>
      </c>
      <c r="K1034" s="170"/>
      <c r="L1034" s="171"/>
      <c r="M1034" s="172" t="s">
        <v>1</v>
      </c>
      <c r="N1034" s="173" t="s">
        <v>41</v>
      </c>
      <c r="P1034" s="138">
        <f>O1034*H1034</f>
        <v>0</v>
      </c>
      <c r="Q1034" s="138">
        <v>1.77E-2</v>
      </c>
      <c r="R1034" s="138">
        <f>Q1034*H1034</f>
        <v>0.62109300000000012</v>
      </c>
      <c r="S1034" s="138">
        <v>0</v>
      </c>
      <c r="T1034" s="139">
        <f>S1034*H1034</f>
        <v>0</v>
      </c>
      <c r="AR1034" s="140" t="s">
        <v>365</v>
      </c>
      <c r="AT1034" s="140" t="s">
        <v>705</v>
      </c>
      <c r="AU1034" s="140" t="s">
        <v>85</v>
      </c>
      <c r="AY1034" s="16" t="s">
        <v>145</v>
      </c>
      <c r="BE1034" s="141">
        <f>IF(N1034="základní",J1034,0)</f>
        <v>0</v>
      </c>
      <c r="BF1034" s="141">
        <f>IF(N1034="snížená",J1034,0)</f>
        <v>0</v>
      </c>
      <c r="BG1034" s="141">
        <f>IF(N1034="zákl. přenesená",J1034,0)</f>
        <v>0</v>
      </c>
      <c r="BH1034" s="141">
        <f>IF(N1034="sníž. přenesená",J1034,0)</f>
        <v>0</v>
      </c>
      <c r="BI1034" s="141">
        <f>IF(N1034="nulová",J1034,0)</f>
        <v>0</v>
      </c>
      <c r="BJ1034" s="16" t="s">
        <v>81</v>
      </c>
      <c r="BK1034" s="141">
        <f>ROUND(I1034*H1034,2)</f>
        <v>0</v>
      </c>
      <c r="BL1034" s="16" t="s">
        <v>237</v>
      </c>
      <c r="BM1034" s="140" t="s">
        <v>1758</v>
      </c>
    </row>
    <row r="1035" spans="2:65" s="12" customFormat="1">
      <c r="B1035" s="142"/>
      <c r="D1035" s="143" t="s">
        <v>157</v>
      </c>
      <c r="F1035" s="145" t="s">
        <v>1759</v>
      </c>
      <c r="H1035" s="146">
        <v>35.090000000000003</v>
      </c>
      <c r="I1035" s="147"/>
      <c r="L1035" s="142"/>
      <c r="M1035" s="148"/>
      <c r="T1035" s="149"/>
      <c r="AT1035" s="144" t="s">
        <v>157</v>
      </c>
      <c r="AU1035" s="144" t="s">
        <v>85</v>
      </c>
      <c r="AV1035" s="12" t="s">
        <v>85</v>
      </c>
      <c r="AW1035" s="12" t="s">
        <v>4</v>
      </c>
      <c r="AX1035" s="12" t="s">
        <v>81</v>
      </c>
      <c r="AY1035" s="144" t="s">
        <v>145</v>
      </c>
    </row>
    <row r="1036" spans="2:65" s="1" customFormat="1" ht="33" customHeight="1">
      <c r="B1036" s="31"/>
      <c r="C1036" s="128" t="s">
        <v>1760</v>
      </c>
      <c r="D1036" s="128" t="s">
        <v>147</v>
      </c>
      <c r="E1036" s="129" t="s">
        <v>1761</v>
      </c>
      <c r="F1036" s="130" t="s">
        <v>1762</v>
      </c>
      <c r="G1036" s="131" t="s">
        <v>155</v>
      </c>
      <c r="H1036" s="132">
        <v>499.2</v>
      </c>
      <c r="I1036" s="133"/>
      <c r="J1036" s="134">
        <f>ROUND(I1036*H1036,2)</f>
        <v>0</v>
      </c>
      <c r="K1036" s="135"/>
      <c r="L1036" s="31"/>
      <c r="M1036" s="136" t="s">
        <v>1</v>
      </c>
      <c r="N1036" s="137" t="s">
        <v>41</v>
      </c>
      <c r="P1036" s="138">
        <f>O1036*H1036</f>
        <v>0</v>
      </c>
      <c r="Q1036" s="138">
        <v>8.9999999999999993E-3</v>
      </c>
      <c r="R1036" s="138">
        <f>Q1036*H1036</f>
        <v>4.4927999999999999</v>
      </c>
      <c r="S1036" s="138">
        <v>0</v>
      </c>
      <c r="T1036" s="139">
        <f>S1036*H1036</f>
        <v>0</v>
      </c>
      <c r="AR1036" s="140" t="s">
        <v>237</v>
      </c>
      <c r="AT1036" s="140" t="s">
        <v>147</v>
      </c>
      <c r="AU1036" s="140" t="s">
        <v>85</v>
      </c>
      <c r="AY1036" s="16" t="s">
        <v>145</v>
      </c>
      <c r="BE1036" s="141">
        <f>IF(N1036="základní",J1036,0)</f>
        <v>0</v>
      </c>
      <c r="BF1036" s="141">
        <f>IF(N1036="snížená",J1036,0)</f>
        <v>0</v>
      </c>
      <c r="BG1036" s="141">
        <f>IF(N1036="zákl. přenesená",J1036,0)</f>
        <v>0</v>
      </c>
      <c r="BH1036" s="141">
        <f>IF(N1036="sníž. přenesená",J1036,0)</f>
        <v>0</v>
      </c>
      <c r="BI1036" s="141">
        <f>IF(N1036="nulová",J1036,0)</f>
        <v>0</v>
      </c>
      <c r="BJ1036" s="16" t="s">
        <v>81</v>
      </c>
      <c r="BK1036" s="141">
        <f>ROUND(I1036*H1036,2)</f>
        <v>0</v>
      </c>
      <c r="BL1036" s="16" t="s">
        <v>237</v>
      </c>
      <c r="BM1036" s="140" t="s">
        <v>1763</v>
      </c>
    </row>
    <row r="1037" spans="2:65" s="12" customFormat="1">
      <c r="B1037" s="142"/>
      <c r="D1037" s="143" t="s">
        <v>157</v>
      </c>
      <c r="E1037" s="144" t="s">
        <v>1</v>
      </c>
      <c r="F1037" s="145" t="s">
        <v>1764</v>
      </c>
      <c r="H1037" s="146">
        <v>230.7</v>
      </c>
      <c r="I1037" s="147"/>
      <c r="L1037" s="142"/>
      <c r="M1037" s="148"/>
      <c r="T1037" s="149"/>
      <c r="AT1037" s="144" t="s">
        <v>157</v>
      </c>
      <c r="AU1037" s="144" t="s">
        <v>85</v>
      </c>
      <c r="AV1037" s="12" t="s">
        <v>85</v>
      </c>
      <c r="AW1037" s="12" t="s">
        <v>32</v>
      </c>
      <c r="AX1037" s="12" t="s">
        <v>76</v>
      </c>
      <c r="AY1037" s="144" t="s">
        <v>145</v>
      </c>
    </row>
    <row r="1038" spans="2:65" s="12" customFormat="1">
      <c r="B1038" s="142"/>
      <c r="D1038" s="143" t="s">
        <v>157</v>
      </c>
      <c r="E1038" s="144" t="s">
        <v>1</v>
      </c>
      <c r="F1038" s="145" t="s">
        <v>1765</v>
      </c>
      <c r="H1038" s="146">
        <v>268.5</v>
      </c>
      <c r="I1038" s="147"/>
      <c r="L1038" s="142"/>
      <c r="M1038" s="148"/>
      <c r="T1038" s="149"/>
      <c r="AT1038" s="144" t="s">
        <v>157</v>
      </c>
      <c r="AU1038" s="144" t="s">
        <v>85</v>
      </c>
      <c r="AV1038" s="12" t="s">
        <v>85</v>
      </c>
      <c r="AW1038" s="12" t="s">
        <v>32</v>
      </c>
      <c r="AX1038" s="12" t="s">
        <v>76</v>
      </c>
      <c r="AY1038" s="144" t="s">
        <v>145</v>
      </c>
    </row>
    <row r="1039" spans="2:65" s="13" customFormat="1">
      <c r="B1039" s="150"/>
      <c r="D1039" s="143" t="s">
        <v>157</v>
      </c>
      <c r="E1039" s="151" t="s">
        <v>1</v>
      </c>
      <c r="F1039" s="152" t="s">
        <v>160</v>
      </c>
      <c r="H1039" s="153">
        <v>499.2</v>
      </c>
      <c r="I1039" s="154"/>
      <c r="L1039" s="150"/>
      <c r="M1039" s="155"/>
      <c r="T1039" s="156"/>
      <c r="AT1039" s="151" t="s">
        <v>157</v>
      </c>
      <c r="AU1039" s="151" t="s">
        <v>85</v>
      </c>
      <c r="AV1039" s="13" t="s">
        <v>151</v>
      </c>
      <c r="AW1039" s="13" t="s">
        <v>32</v>
      </c>
      <c r="AX1039" s="13" t="s">
        <v>81</v>
      </c>
      <c r="AY1039" s="151" t="s">
        <v>145</v>
      </c>
    </row>
    <row r="1040" spans="2:65" s="1" customFormat="1" ht="62.7" customHeight="1">
      <c r="B1040" s="31"/>
      <c r="C1040" s="163" t="s">
        <v>1766</v>
      </c>
      <c r="D1040" s="163" t="s">
        <v>705</v>
      </c>
      <c r="E1040" s="164" t="s">
        <v>1767</v>
      </c>
      <c r="F1040" s="165" t="s">
        <v>1768</v>
      </c>
      <c r="G1040" s="166" t="s">
        <v>155</v>
      </c>
      <c r="H1040" s="167">
        <v>574.08000000000004</v>
      </c>
      <c r="I1040" s="168"/>
      <c r="J1040" s="169">
        <f>ROUND(I1040*H1040,2)</f>
        <v>0</v>
      </c>
      <c r="K1040" s="170"/>
      <c r="L1040" s="171"/>
      <c r="M1040" s="172" t="s">
        <v>1</v>
      </c>
      <c r="N1040" s="173" t="s">
        <v>41</v>
      </c>
      <c r="P1040" s="138">
        <f>O1040*H1040</f>
        <v>0</v>
      </c>
      <c r="Q1040" s="138">
        <v>2.1000000000000001E-2</v>
      </c>
      <c r="R1040" s="138">
        <f>Q1040*H1040</f>
        <v>12.055680000000002</v>
      </c>
      <c r="S1040" s="138">
        <v>0</v>
      </c>
      <c r="T1040" s="139">
        <f>S1040*H1040</f>
        <v>0</v>
      </c>
      <c r="AR1040" s="140" t="s">
        <v>365</v>
      </c>
      <c r="AT1040" s="140" t="s">
        <v>705</v>
      </c>
      <c r="AU1040" s="140" t="s">
        <v>85</v>
      </c>
      <c r="AY1040" s="16" t="s">
        <v>145</v>
      </c>
      <c r="BE1040" s="141">
        <f>IF(N1040="základní",J1040,0)</f>
        <v>0</v>
      </c>
      <c r="BF1040" s="141">
        <f>IF(N1040="snížená",J1040,0)</f>
        <v>0</v>
      </c>
      <c r="BG1040" s="141">
        <f>IF(N1040="zákl. přenesená",J1040,0)</f>
        <v>0</v>
      </c>
      <c r="BH1040" s="141">
        <f>IF(N1040="sníž. přenesená",J1040,0)</f>
        <v>0</v>
      </c>
      <c r="BI1040" s="141">
        <f>IF(N1040="nulová",J1040,0)</f>
        <v>0</v>
      </c>
      <c r="BJ1040" s="16" t="s">
        <v>81</v>
      </c>
      <c r="BK1040" s="141">
        <f>ROUND(I1040*H1040,2)</f>
        <v>0</v>
      </c>
      <c r="BL1040" s="16" t="s">
        <v>237</v>
      </c>
      <c r="BM1040" s="140" t="s">
        <v>1769</v>
      </c>
    </row>
    <row r="1041" spans="2:65" s="12" customFormat="1">
      <c r="B1041" s="142"/>
      <c r="D1041" s="143" t="s">
        <v>157</v>
      </c>
      <c r="F1041" s="145" t="s">
        <v>1770</v>
      </c>
      <c r="H1041" s="146">
        <v>574.08000000000004</v>
      </c>
      <c r="I1041" s="147"/>
      <c r="L1041" s="142"/>
      <c r="M1041" s="148"/>
      <c r="T1041" s="149"/>
      <c r="AT1041" s="144" t="s">
        <v>157</v>
      </c>
      <c r="AU1041" s="144" t="s">
        <v>85</v>
      </c>
      <c r="AV1041" s="12" t="s">
        <v>85</v>
      </c>
      <c r="AW1041" s="12" t="s">
        <v>4</v>
      </c>
      <c r="AX1041" s="12" t="s">
        <v>81</v>
      </c>
      <c r="AY1041" s="144" t="s">
        <v>145</v>
      </c>
    </row>
    <row r="1042" spans="2:65" s="1" customFormat="1" ht="33" customHeight="1">
      <c r="B1042" s="31"/>
      <c r="C1042" s="128" t="s">
        <v>1771</v>
      </c>
      <c r="D1042" s="128" t="s">
        <v>147</v>
      </c>
      <c r="E1042" s="129" t="s">
        <v>1772</v>
      </c>
      <c r="F1042" s="130" t="s">
        <v>1773</v>
      </c>
      <c r="G1042" s="131" t="s">
        <v>155</v>
      </c>
      <c r="H1042" s="132">
        <v>75.8</v>
      </c>
      <c r="I1042" s="133"/>
      <c r="J1042" s="134">
        <f>ROUND(I1042*H1042,2)</f>
        <v>0</v>
      </c>
      <c r="K1042" s="135"/>
      <c r="L1042" s="31"/>
      <c r="M1042" s="136" t="s">
        <v>1</v>
      </c>
      <c r="N1042" s="137" t="s">
        <v>41</v>
      </c>
      <c r="P1042" s="138">
        <f>O1042*H1042</f>
        <v>0</v>
      </c>
      <c r="Q1042" s="138">
        <v>8.9999999999999993E-3</v>
      </c>
      <c r="R1042" s="138">
        <f>Q1042*H1042</f>
        <v>0.68219999999999992</v>
      </c>
      <c r="S1042" s="138">
        <v>0</v>
      </c>
      <c r="T1042" s="139">
        <f>S1042*H1042</f>
        <v>0</v>
      </c>
      <c r="AR1042" s="140" t="s">
        <v>237</v>
      </c>
      <c r="AT1042" s="140" t="s">
        <v>147</v>
      </c>
      <c r="AU1042" s="140" t="s">
        <v>85</v>
      </c>
      <c r="AY1042" s="16" t="s">
        <v>145</v>
      </c>
      <c r="BE1042" s="141">
        <f>IF(N1042="základní",J1042,0)</f>
        <v>0</v>
      </c>
      <c r="BF1042" s="141">
        <f>IF(N1042="snížená",J1042,0)</f>
        <v>0</v>
      </c>
      <c r="BG1042" s="141">
        <f>IF(N1042="zákl. přenesená",J1042,0)</f>
        <v>0</v>
      </c>
      <c r="BH1042" s="141">
        <f>IF(N1042="sníž. přenesená",J1042,0)</f>
        <v>0</v>
      </c>
      <c r="BI1042" s="141">
        <f>IF(N1042="nulová",J1042,0)</f>
        <v>0</v>
      </c>
      <c r="BJ1042" s="16" t="s">
        <v>81</v>
      </c>
      <c r="BK1042" s="141">
        <f>ROUND(I1042*H1042,2)</f>
        <v>0</v>
      </c>
      <c r="BL1042" s="16" t="s">
        <v>237</v>
      </c>
      <c r="BM1042" s="140" t="s">
        <v>1774</v>
      </c>
    </row>
    <row r="1043" spans="2:65" s="12" customFormat="1">
      <c r="B1043" s="142"/>
      <c r="D1043" s="143" t="s">
        <v>157</v>
      </c>
      <c r="E1043" s="144" t="s">
        <v>1</v>
      </c>
      <c r="F1043" s="145" t="s">
        <v>1775</v>
      </c>
      <c r="H1043" s="146">
        <v>75.8</v>
      </c>
      <c r="I1043" s="147"/>
      <c r="L1043" s="142"/>
      <c r="M1043" s="148"/>
      <c r="T1043" s="149"/>
      <c r="AT1043" s="144" t="s">
        <v>157</v>
      </c>
      <c r="AU1043" s="144" t="s">
        <v>85</v>
      </c>
      <c r="AV1043" s="12" t="s">
        <v>85</v>
      </c>
      <c r="AW1043" s="12" t="s">
        <v>32</v>
      </c>
      <c r="AX1043" s="12" t="s">
        <v>81</v>
      </c>
      <c r="AY1043" s="144" t="s">
        <v>145</v>
      </c>
    </row>
    <row r="1044" spans="2:65" s="1" customFormat="1" ht="66.75" customHeight="1">
      <c r="B1044" s="31"/>
      <c r="C1044" s="163" t="s">
        <v>1776</v>
      </c>
      <c r="D1044" s="163" t="s">
        <v>705</v>
      </c>
      <c r="E1044" s="164" t="s">
        <v>1777</v>
      </c>
      <c r="F1044" s="165" t="s">
        <v>1778</v>
      </c>
      <c r="G1044" s="166" t="s">
        <v>155</v>
      </c>
      <c r="H1044" s="167">
        <v>87.17</v>
      </c>
      <c r="I1044" s="168"/>
      <c r="J1044" s="169">
        <f>ROUND(I1044*H1044,2)</f>
        <v>0</v>
      </c>
      <c r="K1044" s="170"/>
      <c r="L1044" s="171"/>
      <c r="M1044" s="172" t="s">
        <v>1</v>
      </c>
      <c r="N1044" s="173" t="s">
        <v>41</v>
      </c>
      <c r="P1044" s="138">
        <f>O1044*H1044</f>
        <v>0</v>
      </c>
      <c r="Q1044" s="138">
        <v>2.3E-2</v>
      </c>
      <c r="R1044" s="138">
        <f>Q1044*H1044</f>
        <v>2.0049100000000002</v>
      </c>
      <c r="S1044" s="138">
        <v>0</v>
      </c>
      <c r="T1044" s="139">
        <f>S1044*H1044</f>
        <v>0</v>
      </c>
      <c r="AR1044" s="140" t="s">
        <v>365</v>
      </c>
      <c r="AT1044" s="140" t="s">
        <v>705</v>
      </c>
      <c r="AU1044" s="140" t="s">
        <v>85</v>
      </c>
      <c r="AY1044" s="16" t="s">
        <v>145</v>
      </c>
      <c r="BE1044" s="141">
        <f>IF(N1044="základní",J1044,0)</f>
        <v>0</v>
      </c>
      <c r="BF1044" s="141">
        <f>IF(N1044="snížená",J1044,0)</f>
        <v>0</v>
      </c>
      <c r="BG1044" s="141">
        <f>IF(N1044="zákl. přenesená",J1044,0)</f>
        <v>0</v>
      </c>
      <c r="BH1044" s="141">
        <f>IF(N1044="sníž. přenesená",J1044,0)</f>
        <v>0</v>
      </c>
      <c r="BI1044" s="141">
        <f>IF(N1044="nulová",J1044,0)</f>
        <v>0</v>
      </c>
      <c r="BJ1044" s="16" t="s">
        <v>81</v>
      </c>
      <c r="BK1044" s="141">
        <f>ROUND(I1044*H1044,2)</f>
        <v>0</v>
      </c>
      <c r="BL1044" s="16" t="s">
        <v>237</v>
      </c>
      <c r="BM1044" s="140" t="s">
        <v>1779</v>
      </c>
    </row>
    <row r="1045" spans="2:65" s="12" customFormat="1">
      <c r="B1045" s="142"/>
      <c r="D1045" s="143" t="s">
        <v>157</v>
      </c>
      <c r="F1045" s="145" t="s">
        <v>1780</v>
      </c>
      <c r="H1045" s="146">
        <v>87.17</v>
      </c>
      <c r="I1045" s="147"/>
      <c r="L1045" s="142"/>
      <c r="M1045" s="148"/>
      <c r="T1045" s="149"/>
      <c r="AT1045" s="144" t="s">
        <v>157</v>
      </c>
      <c r="AU1045" s="144" t="s">
        <v>85</v>
      </c>
      <c r="AV1045" s="12" t="s">
        <v>85</v>
      </c>
      <c r="AW1045" s="12" t="s">
        <v>4</v>
      </c>
      <c r="AX1045" s="12" t="s">
        <v>81</v>
      </c>
      <c r="AY1045" s="144" t="s">
        <v>145</v>
      </c>
    </row>
    <row r="1046" spans="2:65" s="1" customFormat="1" ht="37.799999999999997" customHeight="1">
      <c r="B1046" s="31"/>
      <c r="C1046" s="128" t="s">
        <v>1781</v>
      </c>
      <c r="D1046" s="128" t="s">
        <v>147</v>
      </c>
      <c r="E1046" s="129" t="s">
        <v>1782</v>
      </c>
      <c r="F1046" s="130" t="s">
        <v>1783</v>
      </c>
      <c r="G1046" s="131" t="s">
        <v>155</v>
      </c>
      <c r="H1046" s="132">
        <v>42.05</v>
      </c>
      <c r="I1046" s="133"/>
      <c r="J1046" s="134">
        <f>ROUND(I1046*H1046,2)</f>
        <v>0</v>
      </c>
      <c r="K1046" s="135"/>
      <c r="L1046" s="31"/>
      <c r="M1046" s="136" t="s">
        <v>1</v>
      </c>
      <c r="N1046" s="137" t="s">
        <v>41</v>
      </c>
      <c r="P1046" s="138">
        <f>O1046*H1046</f>
        <v>0</v>
      </c>
      <c r="Q1046" s="138">
        <v>6.8900000000000003E-3</v>
      </c>
      <c r="R1046" s="138">
        <f>Q1046*H1046</f>
        <v>0.2897245</v>
      </c>
      <c r="S1046" s="138">
        <v>0</v>
      </c>
      <c r="T1046" s="139">
        <f>S1046*H1046</f>
        <v>0</v>
      </c>
      <c r="AR1046" s="140" t="s">
        <v>237</v>
      </c>
      <c r="AT1046" s="140" t="s">
        <v>147</v>
      </c>
      <c r="AU1046" s="140" t="s">
        <v>85</v>
      </c>
      <c r="AY1046" s="16" t="s">
        <v>145</v>
      </c>
      <c r="BE1046" s="141">
        <f>IF(N1046="základní",J1046,0)</f>
        <v>0</v>
      </c>
      <c r="BF1046" s="141">
        <f>IF(N1046="snížená",J1046,0)</f>
        <v>0</v>
      </c>
      <c r="BG1046" s="141">
        <f>IF(N1046="zákl. přenesená",J1046,0)</f>
        <v>0</v>
      </c>
      <c r="BH1046" s="141">
        <f>IF(N1046="sníž. přenesená",J1046,0)</f>
        <v>0</v>
      </c>
      <c r="BI1046" s="141">
        <f>IF(N1046="nulová",J1046,0)</f>
        <v>0</v>
      </c>
      <c r="BJ1046" s="16" t="s">
        <v>81</v>
      </c>
      <c r="BK1046" s="141">
        <f>ROUND(I1046*H1046,2)</f>
        <v>0</v>
      </c>
      <c r="BL1046" s="16" t="s">
        <v>237</v>
      </c>
      <c r="BM1046" s="140" t="s">
        <v>1784</v>
      </c>
    </row>
    <row r="1047" spans="2:65" s="12" customFormat="1">
      <c r="B1047" s="142"/>
      <c r="D1047" s="143" t="s">
        <v>157</v>
      </c>
      <c r="E1047" s="144" t="s">
        <v>1</v>
      </c>
      <c r="F1047" s="145" t="s">
        <v>1785</v>
      </c>
      <c r="H1047" s="146">
        <v>42.05</v>
      </c>
      <c r="I1047" s="147"/>
      <c r="L1047" s="142"/>
      <c r="M1047" s="148"/>
      <c r="T1047" s="149"/>
      <c r="AT1047" s="144" t="s">
        <v>157</v>
      </c>
      <c r="AU1047" s="144" t="s">
        <v>85</v>
      </c>
      <c r="AV1047" s="12" t="s">
        <v>85</v>
      </c>
      <c r="AW1047" s="12" t="s">
        <v>32</v>
      </c>
      <c r="AX1047" s="12" t="s">
        <v>81</v>
      </c>
      <c r="AY1047" s="144" t="s">
        <v>145</v>
      </c>
    </row>
    <row r="1048" spans="2:65" s="1" customFormat="1" ht="55.5" customHeight="1">
      <c r="B1048" s="31"/>
      <c r="C1048" s="163" t="s">
        <v>1786</v>
      </c>
      <c r="D1048" s="163" t="s">
        <v>705</v>
      </c>
      <c r="E1048" s="164" t="s">
        <v>1787</v>
      </c>
      <c r="F1048" s="165" t="s">
        <v>1788</v>
      </c>
      <c r="G1048" s="166" t="s">
        <v>155</v>
      </c>
      <c r="H1048" s="167">
        <v>44.152999999999999</v>
      </c>
      <c r="I1048" s="168"/>
      <c r="J1048" s="169">
        <f>ROUND(I1048*H1048,2)</f>
        <v>0</v>
      </c>
      <c r="K1048" s="170"/>
      <c r="L1048" s="171"/>
      <c r="M1048" s="172" t="s">
        <v>1</v>
      </c>
      <c r="N1048" s="173" t="s">
        <v>41</v>
      </c>
      <c r="P1048" s="138">
        <f>O1048*H1048</f>
        <v>0</v>
      </c>
      <c r="Q1048" s="138">
        <v>1.8200000000000001E-2</v>
      </c>
      <c r="R1048" s="138">
        <f>Q1048*H1048</f>
        <v>0.80358459999999998</v>
      </c>
      <c r="S1048" s="138">
        <v>0</v>
      </c>
      <c r="T1048" s="139">
        <f>S1048*H1048</f>
        <v>0</v>
      </c>
      <c r="AR1048" s="140" t="s">
        <v>365</v>
      </c>
      <c r="AT1048" s="140" t="s">
        <v>705</v>
      </c>
      <c r="AU1048" s="140" t="s">
        <v>85</v>
      </c>
      <c r="AY1048" s="16" t="s">
        <v>145</v>
      </c>
      <c r="BE1048" s="141">
        <f>IF(N1048="základní",J1048,0)</f>
        <v>0</v>
      </c>
      <c r="BF1048" s="141">
        <f>IF(N1048="snížená",J1048,0)</f>
        <v>0</v>
      </c>
      <c r="BG1048" s="141">
        <f>IF(N1048="zákl. přenesená",J1048,0)</f>
        <v>0</v>
      </c>
      <c r="BH1048" s="141">
        <f>IF(N1048="sníž. přenesená",J1048,0)</f>
        <v>0</v>
      </c>
      <c r="BI1048" s="141">
        <f>IF(N1048="nulová",J1048,0)</f>
        <v>0</v>
      </c>
      <c r="BJ1048" s="16" t="s">
        <v>81</v>
      </c>
      <c r="BK1048" s="141">
        <f>ROUND(I1048*H1048,2)</f>
        <v>0</v>
      </c>
      <c r="BL1048" s="16" t="s">
        <v>237</v>
      </c>
      <c r="BM1048" s="140" t="s">
        <v>1789</v>
      </c>
    </row>
    <row r="1049" spans="2:65" s="12" customFormat="1">
      <c r="B1049" s="142"/>
      <c r="D1049" s="143" t="s">
        <v>157</v>
      </c>
      <c r="F1049" s="145" t="s">
        <v>1790</v>
      </c>
      <c r="H1049" s="146">
        <v>44.152999999999999</v>
      </c>
      <c r="I1049" s="147"/>
      <c r="L1049" s="142"/>
      <c r="M1049" s="148"/>
      <c r="T1049" s="149"/>
      <c r="AT1049" s="144" t="s">
        <v>157</v>
      </c>
      <c r="AU1049" s="144" t="s">
        <v>85</v>
      </c>
      <c r="AV1049" s="12" t="s">
        <v>85</v>
      </c>
      <c r="AW1049" s="12" t="s">
        <v>4</v>
      </c>
      <c r="AX1049" s="12" t="s">
        <v>81</v>
      </c>
      <c r="AY1049" s="144" t="s">
        <v>145</v>
      </c>
    </row>
    <row r="1050" spans="2:65" s="1" customFormat="1" ht="16.5" customHeight="1">
      <c r="B1050" s="31"/>
      <c r="C1050" s="128" t="s">
        <v>1791</v>
      </c>
      <c r="D1050" s="128" t="s">
        <v>147</v>
      </c>
      <c r="E1050" s="129" t="s">
        <v>1792</v>
      </c>
      <c r="F1050" s="130" t="s">
        <v>1793</v>
      </c>
      <c r="G1050" s="131" t="s">
        <v>155</v>
      </c>
      <c r="H1050" s="132">
        <v>606.9</v>
      </c>
      <c r="I1050" s="133"/>
      <c r="J1050" s="134">
        <f>ROUND(I1050*H1050,2)</f>
        <v>0</v>
      </c>
      <c r="K1050" s="135"/>
      <c r="L1050" s="31"/>
      <c r="M1050" s="136" t="s">
        <v>1</v>
      </c>
      <c r="N1050" s="137" t="s">
        <v>41</v>
      </c>
      <c r="P1050" s="138">
        <f>O1050*H1050</f>
        <v>0</v>
      </c>
      <c r="Q1050" s="138">
        <v>0</v>
      </c>
      <c r="R1050" s="138">
        <f>Q1050*H1050</f>
        <v>0</v>
      </c>
      <c r="S1050" s="138">
        <v>0</v>
      </c>
      <c r="T1050" s="139">
        <f>S1050*H1050</f>
        <v>0</v>
      </c>
      <c r="AR1050" s="140" t="s">
        <v>237</v>
      </c>
      <c r="AT1050" s="140" t="s">
        <v>147</v>
      </c>
      <c r="AU1050" s="140" t="s">
        <v>85</v>
      </c>
      <c r="AY1050" s="16" t="s">
        <v>145</v>
      </c>
      <c r="BE1050" s="141">
        <f>IF(N1050="základní",J1050,0)</f>
        <v>0</v>
      </c>
      <c r="BF1050" s="141">
        <f>IF(N1050="snížená",J1050,0)</f>
        <v>0</v>
      </c>
      <c r="BG1050" s="141">
        <f>IF(N1050="zákl. přenesená",J1050,0)</f>
        <v>0</v>
      </c>
      <c r="BH1050" s="141">
        <f>IF(N1050="sníž. přenesená",J1050,0)</f>
        <v>0</v>
      </c>
      <c r="BI1050" s="141">
        <f>IF(N1050="nulová",J1050,0)</f>
        <v>0</v>
      </c>
      <c r="BJ1050" s="16" t="s">
        <v>81</v>
      </c>
      <c r="BK1050" s="141">
        <f>ROUND(I1050*H1050,2)</f>
        <v>0</v>
      </c>
      <c r="BL1050" s="16" t="s">
        <v>237</v>
      </c>
      <c r="BM1050" s="140" t="s">
        <v>1794</v>
      </c>
    </row>
    <row r="1051" spans="2:65" s="12" customFormat="1">
      <c r="B1051" s="142"/>
      <c r="D1051" s="143" t="s">
        <v>157</v>
      </c>
      <c r="E1051" s="144" t="s">
        <v>1</v>
      </c>
      <c r="F1051" s="145" t="s">
        <v>1795</v>
      </c>
      <c r="H1051" s="146">
        <v>606.9</v>
      </c>
      <c r="I1051" s="147"/>
      <c r="L1051" s="142"/>
      <c r="M1051" s="148"/>
      <c r="T1051" s="149"/>
      <c r="AT1051" s="144" t="s">
        <v>157</v>
      </c>
      <c r="AU1051" s="144" t="s">
        <v>85</v>
      </c>
      <c r="AV1051" s="12" t="s">
        <v>85</v>
      </c>
      <c r="AW1051" s="12" t="s">
        <v>32</v>
      </c>
      <c r="AX1051" s="12" t="s">
        <v>81</v>
      </c>
      <c r="AY1051" s="144" t="s">
        <v>145</v>
      </c>
    </row>
    <row r="1052" spans="2:65" s="1" customFormat="1" ht="16.5" customHeight="1">
      <c r="B1052" s="31"/>
      <c r="C1052" s="128" t="s">
        <v>1796</v>
      </c>
      <c r="D1052" s="128" t="s">
        <v>147</v>
      </c>
      <c r="E1052" s="129" t="s">
        <v>1797</v>
      </c>
      <c r="F1052" s="130" t="s">
        <v>1798</v>
      </c>
      <c r="G1052" s="131" t="s">
        <v>155</v>
      </c>
      <c r="H1052" s="132">
        <v>269.5</v>
      </c>
      <c r="I1052" s="133"/>
      <c r="J1052" s="134">
        <f>ROUND(I1052*H1052,2)</f>
        <v>0</v>
      </c>
      <c r="K1052" s="135"/>
      <c r="L1052" s="31"/>
      <c r="M1052" s="136" t="s">
        <v>1</v>
      </c>
      <c r="N1052" s="137" t="s">
        <v>41</v>
      </c>
      <c r="P1052" s="138">
        <f>O1052*H1052</f>
        <v>0</v>
      </c>
      <c r="Q1052" s="138">
        <v>2.9999999999999997E-4</v>
      </c>
      <c r="R1052" s="138">
        <f>Q1052*H1052</f>
        <v>8.0849999999999991E-2</v>
      </c>
      <c r="S1052" s="138">
        <v>0</v>
      </c>
      <c r="T1052" s="139">
        <f>S1052*H1052</f>
        <v>0</v>
      </c>
      <c r="AR1052" s="140" t="s">
        <v>237</v>
      </c>
      <c r="AT1052" s="140" t="s">
        <v>147</v>
      </c>
      <c r="AU1052" s="140" t="s">
        <v>85</v>
      </c>
      <c r="AY1052" s="16" t="s">
        <v>145</v>
      </c>
      <c r="BE1052" s="141">
        <f>IF(N1052="základní",J1052,0)</f>
        <v>0</v>
      </c>
      <c r="BF1052" s="141">
        <f>IF(N1052="snížená",J1052,0)</f>
        <v>0</v>
      </c>
      <c r="BG1052" s="141">
        <f>IF(N1052="zákl. přenesená",J1052,0)</f>
        <v>0</v>
      </c>
      <c r="BH1052" s="141">
        <f>IF(N1052="sníž. přenesená",J1052,0)</f>
        <v>0</v>
      </c>
      <c r="BI1052" s="141">
        <f>IF(N1052="nulová",J1052,0)</f>
        <v>0</v>
      </c>
      <c r="BJ1052" s="16" t="s">
        <v>81</v>
      </c>
      <c r="BK1052" s="141">
        <f>ROUND(I1052*H1052,2)</f>
        <v>0</v>
      </c>
      <c r="BL1052" s="16" t="s">
        <v>237</v>
      </c>
      <c r="BM1052" s="140" t="s">
        <v>1799</v>
      </c>
    </row>
    <row r="1053" spans="2:65" s="12" customFormat="1">
      <c r="B1053" s="142"/>
      <c r="D1053" s="143" t="s">
        <v>157</v>
      </c>
      <c r="E1053" s="144" t="s">
        <v>1</v>
      </c>
      <c r="F1053" s="145" t="s">
        <v>1765</v>
      </c>
      <c r="H1053" s="146">
        <v>268.5</v>
      </c>
      <c r="I1053" s="147"/>
      <c r="L1053" s="142"/>
      <c r="M1053" s="148"/>
      <c r="T1053" s="149"/>
      <c r="AT1053" s="144" t="s">
        <v>157</v>
      </c>
      <c r="AU1053" s="144" t="s">
        <v>85</v>
      </c>
      <c r="AV1053" s="12" t="s">
        <v>85</v>
      </c>
      <c r="AW1053" s="12" t="s">
        <v>32</v>
      </c>
      <c r="AX1053" s="12" t="s">
        <v>76</v>
      </c>
      <c r="AY1053" s="144" t="s">
        <v>145</v>
      </c>
    </row>
    <row r="1054" spans="2:65" s="12" customFormat="1">
      <c r="B1054" s="142"/>
      <c r="D1054" s="143" t="s">
        <v>157</v>
      </c>
      <c r="E1054" s="144" t="s">
        <v>1</v>
      </c>
      <c r="F1054" s="145" t="s">
        <v>1754</v>
      </c>
      <c r="H1054" s="146">
        <v>1</v>
      </c>
      <c r="I1054" s="147"/>
      <c r="L1054" s="142"/>
      <c r="M1054" s="148"/>
      <c r="T1054" s="149"/>
      <c r="AT1054" s="144" t="s">
        <v>157</v>
      </c>
      <c r="AU1054" s="144" t="s">
        <v>85</v>
      </c>
      <c r="AV1054" s="12" t="s">
        <v>85</v>
      </c>
      <c r="AW1054" s="12" t="s">
        <v>32</v>
      </c>
      <c r="AX1054" s="12" t="s">
        <v>76</v>
      </c>
      <c r="AY1054" s="144" t="s">
        <v>145</v>
      </c>
    </row>
    <row r="1055" spans="2:65" s="13" customFormat="1">
      <c r="B1055" s="150"/>
      <c r="D1055" s="143" t="s">
        <v>157</v>
      </c>
      <c r="E1055" s="151" t="s">
        <v>1</v>
      </c>
      <c r="F1055" s="152" t="s">
        <v>160</v>
      </c>
      <c r="H1055" s="153">
        <v>269.5</v>
      </c>
      <c r="I1055" s="154"/>
      <c r="L1055" s="150"/>
      <c r="M1055" s="155"/>
      <c r="T1055" s="156"/>
      <c r="AT1055" s="151" t="s">
        <v>157</v>
      </c>
      <c r="AU1055" s="151" t="s">
        <v>85</v>
      </c>
      <c r="AV1055" s="13" t="s">
        <v>151</v>
      </c>
      <c r="AW1055" s="13" t="s">
        <v>32</v>
      </c>
      <c r="AX1055" s="13" t="s">
        <v>81</v>
      </c>
      <c r="AY1055" s="151" t="s">
        <v>145</v>
      </c>
    </row>
    <row r="1056" spans="2:65" s="1" customFormat="1" ht="21.75" customHeight="1">
      <c r="B1056" s="31"/>
      <c r="C1056" s="128" t="s">
        <v>1800</v>
      </c>
      <c r="D1056" s="128" t="s">
        <v>147</v>
      </c>
      <c r="E1056" s="129" t="s">
        <v>1801</v>
      </c>
      <c r="F1056" s="130" t="s">
        <v>1802</v>
      </c>
      <c r="G1056" s="131" t="s">
        <v>155</v>
      </c>
      <c r="H1056" s="132">
        <v>269.5</v>
      </c>
      <c r="I1056" s="133"/>
      <c r="J1056" s="134">
        <f>ROUND(I1056*H1056,2)</f>
        <v>0</v>
      </c>
      <c r="K1056" s="135"/>
      <c r="L1056" s="31"/>
      <c r="M1056" s="136" t="s">
        <v>1</v>
      </c>
      <c r="N1056" s="137" t="s">
        <v>41</v>
      </c>
      <c r="P1056" s="138">
        <f>O1056*H1056</f>
        <v>0</v>
      </c>
      <c r="Q1056" s="138">
        <v>4.4999999999999997E-3</v>
      </c>
      <c r="R1056" s="138">
        <f>Q1056*H1056</f>
        <v>1.21275</v>
      </c>
      <c r="S1056" s="138">
        <v>0</v>
      </c>
      <c r="T1056" s="139">
        <f>S1056*H1056</f>
        <v>0</v>
      </c>
      <c r="AR1056" s="140" t="s">
        <v>237</v>
      </c>
      <c r="AT1056" s="140" t="s">
        <v>147</v>
      </c>
      <c r="AU1056" s="140" t="s">
        <v>85</v>
      </c>
      <c r="AY1056" s="16" t="s">
        <v>145</v>
      </c>
      <c r="BE1056" s="141">
        <f>IF(N1056="základní",J1056,0)</f>
        <v>0</v>
      </c>
      <c r="BF1056" s="141">
        <f>IF(N1056="snížená",J1056,0)</f>
        <v>0</v>
      </c>
      <c r="BG1056" s="141">
        <f>IF(N1056="zákl. přenesená",J1056,0)</f>
        <v>0</v>
      </c>
      <c r="BH1056" s="141">
        <f>IF(N1056="sníž. přenesená",J1056,0)</f>
        <v>0</v>
      </c>
      <c r="BI1056" s="141">
        <f>IF(N1056="nulová",J1056,0)</f>
        <v>0</v>
      </c>
      <c r="BJ1056" s="16" t="s">
        <v>81</v>
      </c>
      <c r="BK1056" s="141">
        <f>ROUND(I1056*H1056,2)</f>
        <v>0</v>
      </c>
      <c r="BL1056" s="16" t="s">
        <v>237</v>
      </c>
      <c r="BM1056" s="140" t="s">
        <v>1803</v>
      </c>
    </row>
    <row r="1057" spans="2:65" s="12" customFormat="1">
      <c r="B1057" s="142"/>
      <c r="D1057" s="143" t="s">
        <v>157</v>
      </c>
      <c r="E1057" s="144" t="s">
        <v>1</v>
      </c>
      <c r="F1057" s="145" t="s">
        <v>1765</v>
      </c>
      <c r="H1057" s="146">
        <v>268.5</v>
      </c>
      <c r="I1057" s="147"/>
      <c r="L1057" s="142"/>
      <c r="M1057" s="148"/>
      <c r="T1057" s="149"/>
      <c r="AT1057" s="144" t="s">
        <v>157</v>
      </c>
      <c r="AU1057" s="144" t="s">
        <v>85</v>
      </c>
      <c r="AV1057" s="12" t="s">
        <v>85</v>
      </c>
      <c r="AW1057" s="12" t="s">
        <v>32</v>
      </c>
      <c r="AX1057" s="12" t="s">
        <v>76</v>
      </c>
      <c r="AY1057" s="144" t="s">
        <v>145</v>
      </c>
    </row>
    <row r="1058" spans="2:65" s="12" customFormat="1">
      <c r="B1058" s="142"/>
      <c r="D1058" s="143" t="s">
        <v>157</v>
      </c>
      <c r="E1058" s="144" t="s">
        <v>1</v>
      </c>
      <c r="F1058" s="145" t="s">
        <v>1754</v>
      </c>
      <c r="H1058" s="146">
        <v>1</v>
      </c>
      <c r="I1058" s="147"/>
      <c r="L1058" s="142"/>
      <c r="M1058" s="148"/>
      <c r="T1058" s="149"/>
      <c r="AT1058" s="144" t="s">
        <v>157</v>
      </c>
      <c r="AU1058" s="144" t="s">
        <v>85</v>
      </c>
      <c r="AV1058" s="12" t="s">
        <v>85</v>
      </c>
      <c r="AW1058" s="12" t="s">
        <v>32</v>
      </c>
      <c r="AX1058" s="12" t="s">
        <v>76</v>
      </c>
      <c r="AY1058" s="144" t="s">
        <v>145</v>
      </c>
    </row>
    <row r="1059" spans="2:65" s="13" customFormat="1">
      <c r="B1059" s="150"/>
      <c r="D1059" s="143" t="s">
        <v>157</v>
      </c>
      <c r="E1059" s="151" t="s">
        <v>1</v>
      </c>
      <c r="F1059" s="152" t="s">
        <v>160</v>
      </c>
      <c r="H1059" s="153">
        <v>269.5</v>
      </c>
      <c r="I1059" s="154"/>
      <c r="L1059" s="150"/>
      <c r="M1059" s="155"/>
      <c r="T1059" s="156"/>
      <c r="AT1059" s="151" t="s">
        <v>157</v>
      </c>
      <c r="AU1059" s="151" t="s">
        <v>85</v>
      </c>
      <c r="AV1059" s="13" t="s">
        <v>151</v>
      </c>
      <c r="AW1059" s="13" t="s">
        <v>32</v>
      </c>
      <c r="AX1059" s="13" t="s">
        <v>81</v>
      </c>
      <c r="AY1059" s="151" t="s">
        <v>145</v>
      </c>
    </row>
    <row r="1060" spans="2:65" s="1" customFormat="1" ht="24.15" customHeight="1">
      <c r="B1060" s="31"/>
      <c r="C1060" s="128" t="s">
        <v>1804</v>
      </c>
      <c r="D1060" s="128" t="s">
        <v>147</v>
      </c>
      <c r="E1060" s="129" t="s">
        <v>1805</v>
      </c>
      <c r="F1060" s="130" t="s">
        <v>1806</v>
      </c>
      <c r="G1060" s="131" t="s">
        <v>224</v>
      </c>
      <c r="H1060" s="132">
        <v>23.2</v>
      </c>
      <c r="I1060" s="133"/>
      <c r="J1060" s="134">
        <f>ROUND(I1060*H1060,2)</f>
        <v>0</v>
      </c>
      <c r="K1060" s="135"/>
      <c r="L1060" s="31"/>
      <c r="M1060" s="136" t="s">
        <v>1</v>
      </c>
      <c r="N1060" s="137" t="s">
        <v>41</v>
      </c>
      <c r="P1060" s="138">
        <f>O1060*H1060</f>
        <v>0</v>
      </c>
      <c r="Q1060" s="138">
        <v>1.47E-3</v>
      </c>
      <c r="R1060" s="138">
        <f>Q1060*H1060</f>
        <v>3.4103999999999995E-2</v>
      </c>
      <c r="S1060" s="138">
        <v>0</v>
      </c>
      <c r="T1060" s="139">
        <f>S1060*H1060</f>
        <v>0</v>
      </c>
      <c r="AR1060" s="140" t="s">
        <v>237</v>
      </c>
      <c r="AT1060" s="140" t="s">
        <v>147</v>
      </c>
      <c r="AU1060" s="140" t="s">
        <v>85</v>
      </c>
      <c r="AY1060" s="16" t="s">
        <v>145</v>
      </c>
      <c r="BE1060" s="141">
        <f>IF(N1060="základní",J1060,0)</f>
        <v>0</v>
      </c>
      <c r="BF1060" s="141">
        <f>IF(N1060="snížená",J1060,0)</f>
        <v>0</v>
      </c>
      <c r="BG1060" s="141">
        <f>IF(N1060="zákl. přenesená",J1060,0)</f>
        <v>0</v>
      </c>
      <c r="BH1060" s="141">
        <f>IF(N1060="sníž. přenesená",J1060,0)</f>
        <v>0</v>
      </c>
      <c r="BI1060" s="141">
        <f>IF(N1060="nulová",J1060,0)</f>
        <v>0</v>
      </c>
      <c r="BJ1060" s="16" t="s">
        <v>81</v>
      </c>
      <c r="BK1060" s="141">
        <f>ROUND(I1060*H1060,2)</f>
        <v>0</v>
      </c>
      <c r="BL1060" s="16" t="s">
        <v>237</v>
      </c>
      <c r="BM1060" s="140" t="s">
        <v>1807</v>
      </c>
    </row>
    <row r="1061" spans="2:65" s="12" customFormat="1">
      <c r="B1061" s="142"/>
      <c r="D1061" s="143" t="s">
        <v>157</v>
      </c>
      <c r="E1061" s="144" t="s">
        <v>1</v>
      </c>
      <c r="F1061" s="145" t="s">
        <v>1808</v>
      </c>
      <c r="H1061" s="146">
        <v>23.2</v>
      </c>
      <c r="I1061" s="147"/>
      <c r="L1061" s="142"/>
      <c r="M1061" s="148"/>
      <c r="T1061" s="149"/>
      <c r="AT1061" s="144" t="s">
        <v>157</v>
      </c>
      <c r="AU1061" s="144" t="s">
        <v>85</v>
      </c>
      <c r="AV1061" s="12" t="s">
        <v>85</v>
      </c>
      <c r="AW1061" s="12" t="s">
        <v>32</v>
      </c>
      <c r="AX1061" s="12" t="s">
        <v>81</v>
      </c>
      <c r="AY1061" s="144" t="s">
        <v>145</v>
      </c>
    </row>
    <row r="1062" spans="2:65" s="1" customFormat="1" ht="55.5" customHeight="1">
      <c r="B1062" s="31"/>
      <c r="C1062" s="163" t="s">
        <v>1809</v>
      </c>
      <c r="D1062" s="163" t="s">
        <v>705</v>
      </c>
      <c r="E1062" s="164" t="s">
        <v>1787</v>
      </c>
      <c r="F1062" s="165" t="s">
        <v>1788</v>
      </c>
      <c r="G1062" s="166" t="s">
        <v>155</v>
      </c>
      <c r="H1062" s="167">
        <v>15.073</v>
      </c>
      <c r="I1062" s="168"/>
      <c r="J1062" s="169">
        <f>ROUND(I1062*H1062,2)</f>
        <v>0</v>
      </c>
      <c r="K1062" s="170"/>
      <c r="L1062" s="171"/>
      <c r="M1062" s="172" t="s">
        <v>1</v>
      </c>
      <c r="N1062" s="173" t="s">
        <v>41</v>
      </c>
      <c r="P1062" s="138">
        <f>O1062*H1062</f>
        <v>0</v>
      </c>
      <c r="Q1062" s="138">
        <v>1.8200000000000001E-2</v>
      </c>
      <c r="R1062" s="138">
        <f>Q1062*H1062</f>
        <v>0.27432860000000003</v>
      </c>
      <c r="S1062" s="138">
        <v>0</v>
      </c>
      <c r="T1062" s="139">
        <f>S1062*H1062</f>
        <v>0</v>
      </c>
      <c r="AR1062" s="140" t="s">
        <v>365</v>
      </c>
      <c r="AT1062" s="140" t="s">
        <v>705</v>
      </c>
      <c r="AU1062" s="140" t="s">
        <v>85</v>
      </c>
      <c r="AY1062" s="16" t="s">
        <v>145</v>
      </c>
      <c r="BE1062" s="141">
        <f>IF(N1062="základní",J1062,0)</f>
        <v>0</v>
      </c>
      <c r="BF1062" s="141">
        <f>IF(N1062="snížená",J1062,0)</f>
        <v>0</v>
      </c>
      <c r="BG1062" s="141">
        <f>IF(N1062="zákl. přenesená",J1062,0)</f>
        <v>0</v>
      </c>
      <c r="BH1062" s="141">
        <f>IF(N1062="sníž. přenesená",J1062,0)</f>
        <v>0</v>
      </c>
      <c r="BI1062" s="141">
        <f>IF(N1062="nulová",J1062,0)</f>
        <v>0</v>
      </c>
      <c r="BJ1062" s="16" t="s">
        <v>81</v>
      </c>
      <c r="BK1062" s="141">
        <f>ROUND(I1062*H1062,2)</f>
        <v>0</v>
      </c>
      <c r="BL1062" s="16" t="s">
        <v>237</v>
      </c>
      <c r="BM1062" s="140" t="s">
        <v>1810</v>
      </c>
    </row>
    <row r="1063" spans="2:65" s="12" customFormat="1">
      <c r="B1063" s="142"/>
      <c r="D1063" s="143" t="s">
        <v>157</v>
      </c>
      <c r="E1063" s="144" t="s">
        <v>1</v>
      </c>
      <c r="F1063" s="145" t="s">
        <v>1811</v>
      </c>
      <c r="H1063" s="146">
        <v>14.355</v>
      </c>
      <c r="I1063" s="147"/>
      <c r="L1063" s="142"/>
      <c r="M1063" s="148"/>
      <c r="T1063" s="149"/>
      <c r="AT1063" s="144" t="s">
        <v>157</v>
      </c>
      <c r="AU1063" s="144" t="s">
        <v>85</v>
      </c>
      <c r="AV1063" s="12" t="s">
        <v>85</v>
      </c>
      <c r="AW1063" s="12" t="s">
        <v>32</v>
      </c>
      <c r="AX1063" s="12" t="s">
        <v>81</v>
      </c>
      <c r="AY1063" s="144" t="s">
        <v>145</v>
      </c>
    </row>
    <row r="1064" spans="2:65" s="12" customFormat="1">
      <c r="B1064" s="142"/>
      <c r="D1064" s="143" t="s">
        <v>157</v>
      </c>
      <c r="F1064" s="145" t="s">
        <v>1812</v>
      </c>
      <c r="H1064" s="146">
        <v>15.073</v>
      </c>
      <c r="I1064" s="147"/>
      <c r="L1064" s="142"/>
      <c r="M1064" s="148"/>
      <c r="T1064" s="149"/>
      <c r="AT1064" s="144" t="s">
        <v>157</v>
      </c>
      <c r="AU1064" s="144" t="s">
        <v>85</v>
      </c>
      <c r="AV1064" s="12" t="s">
        <v>85</v>
      </c>
      <c r="AW1064" s="12" t="s">
        <v>4</v>
      </c>
      <c r="AX1064" s="12" t="s">
        <v>81</v>
      </c>
      <c r="AY1064" s="144" t="s">
        <v>145</v>
      </c>
    </row>
    <row r="1065" spans="2:65" s="1" customFormat="1" ht="24.15" customHeight="1">
      <c r="B1065" s="31"/>
      <c r="C1065" s="128" t="s">
        <v>1813</v>
      </c>
      <c r="D1065" s="128" t="s">
        <v>147</v>
      </c>
      <c r="E1065" s="129" t="s">
        <v>1814</v>
      </c>
      <c r="F1065" s="130" t="s">
        <v>1815</v>
      </c>
      <c r="G1065" s="131" t="s">
        <v>224</v>
      </c>
      <c r="H1065" s="132">
        <v>331</v>
      </c>
      <c r="I1065" s="133"/>
      <c r="J1065" s="134">
        <f>ROUND(I1065*H1065,2)</f>
        <v>0</v>
      </c>
      <c r="K1065" s="135"/>
      <c r="L1065" s="31"/>
      <c r="M1065" s="136" t="s">
        <v>1</v>
      </c>
      <c r="N1065" s="137" t="s">
        <v>41</v>
      </c>
      <c r="P1065" s="138">
        <f>O1065*H1065</f>
        <v>0</v>
      </c>
      <c r="Q1065" s="138">
        <v>2.9999999999999997E-4</v>
      </c>
      <c r="R1065" s="138">
        <f>Q1065*H1065</f>
        <v>9.9299999999999986E-2</v>
      </c>
      <c r="S1065" s="138">
        <v>0</v>
      </c>
      <c r="T1065" s="139">
        <f>S1065*H1065</f>
        <v>0</v>
      </c>
      <c r="AR1065" s="140" t="s">
        <v>237</v>
      </c>
      <c r="AT1065" s="140" t="s">
        <v>147</v>
      </c>
      <c r="AU1065" s="140" t="s">
        <v>85</v>
      </c>
      <c r="AY1065" s="16" t="s">
        <v>145</v>
      </c>
      <c r="BE1065" s="141">
        <f>IF(N1065="základní",J1065,0)</f>
        <v>0</v>
      </c>
      <c r="BF1065" s="141">
        <f>IF(N1065="snížená",J1065,0)</f>
        <v>0</v>
      </c>
      <c r="BG1065" s="141">
        <f>IF(N1065="zákl. přenesená",J1065,0)</f>
        <v>0</v>
      </c>
      <c r="BH1065" s="141">
        <f>IF(N1065="sníž. přenesená",J1065,0)</f>
        <v>0</v>
      </c>
      <c r="BI1065" s="141">
        <f>IF(N1065="nulová",J1065,0)</f>
        <v>0</v>
      </c>
      <c r="BJ1065" s="16" t="s">
        <v>81</v>
      </c>
      <c r="BK1065" s="141">
        <f>ROUND(I1065*H1065,2)</f>
        <v>0</v>
      </c>
      <c r="BL1065" s="16" t="s">
        <v>237</v>
      </c>
      <c r="BM1065" s="140" t="s">
        <v>1816</v>
      </c>
    </row>
    <row r="1066" spans="2:65" s="14" customFormat="1">
      <c r="B1066" s="157"/>
      <c r="D1066" s="143" t="s">
        <v>157</v>
      </c>
      <c r="E1066" s="158" t="s">
        <v>1</v>
      </c>
      <c r="F1066" s="159" t="s">
        <v>1817</v>
      </c>
      <c r="H1066" s="158" t="s">
        <v>1</v>
      </c>
      <c r="I1066" s="160"/>
      <c r="L1066" s="157"/>
      <c r="M1066" s="161"/>
      <c r="T1066" s="162"/>
      <c r="AT1066" s="158" t="s">
        <v>157</v>
      </c>
      <c r="AU1066" s="158" t="s">
        <v>85</v>
      </c>
      <c r="AV1066" s="14" t="s">
        <v>81</v>
      </c>
      <c r="AW1066" s="14" t="s">
        <v>32</v>
      </c>
      <c r="AX1066" s="14" t="s">
        <v>76</v>
      </c>
      <c r="AY1066" s="158" t="s">
        <v>145</v>
      </c>
    </row>
    <row r="1067" spans="2:65" s="12" customFormat="1">
      <c r="B1067" s="142"/>
      <c r="D1067" s="143" t="s">
        <v>157</v>
      </c>
      <c r="E1067" s="144" t="s">
        <v>1</v>
      </c>
      <c r="F1067" s="145" t="s">
        <v>1818</v>
      </c>
      <c r="H1067" s="146">
        <v>195</v>
      </c>
      <c r="I1067" s="147"/>
      <c r="L1067" s="142"/>
      <c r="M1067" s="148"/>
      <c r="T1067" s="149"/>
      <c r="AT1067" s="144" t="s">
        <v>157</v>
      </c>
      <c r="AU1067" s="144" t="s">
        <v>85</v>
      </c>
      <c r="AV1067" s="12" t="s">
        <v>85</v>
      </c>
      <c r="AW1067" s="12" t="s">
        <v>32</v>
      </c>
      <c r="AX1067" s="12" t="s">
        <v>76</v>
      </c>
      <c r="AY1067" s="144" t="s">
        <v>145</v>
      </c>
    </row>
    <row r="1068" spans="2:65" s="12" customFormat="1">
      <c r="B1068" s="142"/>
      <c r="D1068" s="143" t="s">
        <v>157</v>
      </c>
      <c r="E1068" s="144" t="s">
        <v>1</v>
      </c>
      <c r="F1068" s="145" t="s">
        <v>1819</v>
      </c>
      <c r="H1068" s="146">
        <v>77</v>
      </c>
      <c r="I1068" s="147"/>
      <c r="L1068" s="142"/>
      <c r="M1068" s="148"/>
      <c r="T1068" s="149"/>
      <c r="AT1068" s="144" t="s">
        <v>157</v>
      </c>
      <c r="AU1068" s="144" t="s">
        <v>85</v>
      </c>
      <c r="AV1068" s="12" t="s">
        <v>85</v>
      </c>
      <c r="AW1068" s="12" t="s">
        <v>32</v>
      </c>
      <c r="AX1068" s="12" t="s">
        <v>76</v>
      </c>
      <c r="AY1068" s="144" t="s">
        <v>145</v>
      </c>
    </row>
    <row r="1069" spans="2:65" s="12" customFormat="1">
      <c r="B1069" s="142"/>
      <c r="D1069" s="143" t="s">
        <v>157</v>
      </c>
      <c r="E1069" s="144" t="s">
        <v>1</v>
      </c>
      <c r="F1069" s="145" t="s">
        <v>1820</v>
      </c>
      <c r="H1069" s="146">
        <v>59</v>
      </c>
      <c r="I1069" s="147"/>
      <c r="L1069" s="142"/>
      <c r="M1069" s="148"/>
      <c r="T1069" s="149"/>
      <c r="AT1069" s="144" t="s">
        <v>157</v>
      </c>
      <c r="AU1069" s="144" t="s">
        <v>85</v>
      </c>
      <c r="AV1069" s="12" t="s">
        <v>85</v>
      </c>
      <c r="AW1069" s="12" t="s">
        <v>32</v>
      </c>
      <c r="AX1069" s="12" t="s">
        <v>76</v>
      </c>
      <c r="AY1069" s="144" t="s">
        <v>145</v>
      </c>
    </row>
    <row r="1070" spans="2:65" s="13" customFormat="1">
      <c r="B1070" s="150"/>
      <c r="D1070" s="143" t="s">
        <v>157</v>
      </c>
      <c r="E1070" s="151" t="s">
        <v>1</v>
      </c>
      <c r="F1070" s="152" t="s">
        <v>160</v>
      </c>
      <c r="H1070" s="153">
        <v>331</v>
      </c>
      <c r="I1070" s="154"/>
      <c r="L1070" s="150"/>
      <c r="M1070" s="155"/>
      <c r="T1070" s="156"/>
      <c r="AT1070" s="151" t="s">
        <v>157</v>
      </c>
      <c r="AU1070" s="151" t="s">
        <v>85</v>
      </c>
      <c r="AV1070" s="13" t="s">
        <v>151</v>
      </c>
      <c r="AW1070" s="13" t="s">
        <v>32</v>
      </c>
      <c r="AX1070" s="13" t="s">
        <v>81</v>
      </c>
      <c r="AY1070" s="151" t="s">
        <v>145</v>
      </c>
    </row>
    <row r="1071" spans="2:65" s="1" customFormat="1" ht="24.15" customHeight="1">
      <c r="B1071" s="31"/>
      <c r="C1071" s="163" t="s">
        <v>1821</v>
      </c>
      <c r="D1071" s="163" t="s">
        <v>705</v>
      </c>
      <c r="E1071" s="164" t="s">
        <v>1822</v>
      </c>
      <c r="F1071" s="165" t="s">
        <v>1823</v>
      </c>
      <c r="G1071" s="166" t="s">
        <v>155</v>
      </c>
      <c r="H1071" s="167">
        <v>109.26600000000001</v>
      </c>
      <c r="I1071" s="168"/>
      <c r="J1071" s="169">
        <f>ROUND(I1071*H1071,2)</f>
        <v>0</v>
      </c>
      <c r="K1071" s="170"/>
      <c r="L1071" s="171"/>
      <c r="M1071" s="172" t="s">
        <v>1</v>
      </c>
      <c r="N1071" s="173" t="s">
        <v>41</v>
      </c>
      <c r="P1071" s="138">
        <f>O1071*H1071</f>
        <v>0</v>
      </c>
      <c r="Q1071" s="138">
        <v>1.7999999999999999E-2</v>
      </c>
      <c r="R1071" s="138">
        <f>Q1071*H1071</f>
        <v>1.966788</v>
      </c>
      <c r="S1071" s="138">
        <v>0</v>
      </c>
      <c r="T1071" s="139">
        <f>S1071*H1071</f>
        <v>0</v>
      </c>
      <c r="AR1071" s="140" t="s">
        <v>365</v>
      </c>
      <c r="AT1071" s="140" t="s">
        <v>705</v>
      </c>
      <c r="AU1071" s="140" t="s">
        <v>85</v>
      </c>
      <c r="AY1071" s="16" t="s">
        <v>145</v>
      </c>
      <c r="BE1071" s="141">
        <f>IF(N1071="základní",J1071,0)</f>
        <v>0</v>
      </c>
      <c r="BF1071" s="141">
        <f>IF(N1071="snížená",J1071,0)</f>
        <v>0</v>
      </c>
      <c r="BG1071" s="141">
        <f>IF(N1071="zákl. přenesená",J1071,0)</f>
        <v>0</v>
      </c>
      <c r="BH1071" s="141">
        <f>IF(N1071="sníž. přenesená",J1071,0)</f>
        <v>0</v>
      </c>
      <c r="BI1071" s="141">
        <f>IF(N1071="nulová",J1071,0)</f>
        <v>0</v>
      </c>
      <c r="BJ1071" s="16" t="s">
        <v>81</v>
      </c>
      <c r="BK1071" s="141">
        <f>ROUND(I1071*H1071,2)</f>
        <v>0</v>
      </c>
      <c r="BL1071" s="16" t="s">
        <v>237</v>
      </c>
      <c r="BM1071" s="140" t="s">
        <v>1824</v>
      </c>
    </row>
    <row r="1072" spans="2:65" s="12" customFormat="1">
      <c r="B1072" s="142"/>
      <c r="D1072" s="143" t="s">
        <v>157</v>
      </c>
      <c r="E1072" s="144" t="s">
        <v>1</v>
      </c>
      <c r="F1072" s="145" t="s">
        <v>1825</v>
      </c>
      <c r="H1072" s="146">
        <v>99.332999999999998</v>
      </c>
      <c r="I1072" s="147"/>
      <c r="L1072" s="142"/>
      <c r="M1072" s="148"/>
      <c r="T1072" s="149"/>
      <c r="AT1072" s="144" t="s">
        <v>157</v>
      </c>
      <c r="AU1072" s="144" t="s">
        <v>85</v>
      </c>
      <c r="AV1072" s="12" t="s">
        <v>85</v>
      </c>
      <c r="AW1072" s="12" t="s">
        <v>32</v>
      </c>
      <c r="AX1072" s="12" t="s">
        <v>81</v>
      </c>
      <c r="AY1072" s="144" t="s">
        <v>145</v>
      </c>
    </row>
    <row r="1073" spans="2:65" s="12" customFormat="1">
      <c r="B1073" s="142"/>
      <c r="D1073" s="143" t="s">
        <v>157</v>
      </c>
      <c r="F1073" s="145" t="s">
        <v>1826</v>
      </c>
      <c r="H1073" s="146">
        <v>109.26600000000001</v>
      </c>
      <c r="I1073" s="147"/>
      <c r="L1073" s="142"/>
      <c r="M1073" s="148"/>
      <c r="T1073" s="149"/>
      <c r="AT1073" s="144" t="s">
        <v>157</v>
      </c>
      <c r="AU1073" s="144" t="s">
        <v>85</v>
      </c>
      <c r="AV1073" s="12" t="s">
        <v>85</v>
      </c>
      <c r="AW1073" s="12" t="s">
        <v>4</v>
      </c>
      <c r="AX1073" s="12" t="s">
        <v>81</v>
      </c>
      <c r="AY1073" s="144" t="s">
        <v>145</v>
      </c>
    </row>
    <row r="1074" spans="2:65" s="1" customFormat="1" ht="66.75" customHeight="1">
      <c r="B1074" s="31"/>
      <c r="C1074" s="163" t="s">
        <v>1827</v>
      </c>
      <c r="D1074" s="163" t="s">
        <v>705</v>
      </c>
      <c r="E1074" s="164" t="s">
        <v>1777</v>
      </c>
      <c r="F1074" s="165" t="s">
        <v>1778</v>
      </c>
      <c r="G1074" s="166" t="s">
        <v>155</v>
      </c>
      <c r="H1074" s="167">
        <v>74.941999999999993</v>
      </c>
      <c r="I1074" s="168"/>
      <c r="J1074" s="169">
        <f>ROUND(I1074*H1074,2)</f>
        <v>0</v>
      </c>
      <c r="K1074" s="170"/>
      <c r="L1074" s="171"/>
      <c r="M1074" s="172" t="s">
        <v>1</v>
      </c>
      <c r="N1074" s="173" t="s">
        <v>41</v>
      </c>
      <c r="P1074" s="138">
        <f>O1074*H1074</f>
        <v>0</v>
      </c>
      <c r="Q1074" s="138">
        <v>2.3E-2</v>
      </c>
      <c r="R1074" s="138">
        <f>Q1074*H1074</f>
        <v>1.7236659999999999</v>
      </c>
      <c r="S1074" s="138">
        <v>0</v>
      </c>
      <c r="T1074" s="139">
        <f>S1074*H1074</f>
        <v>0</v>
      </c>
      <c r="AR1074" s="140" t="s">
        <v>365</v>
      </c>
      <c r="AT1074" s="140" t="s">
        <v>705</v>
      </c>
      <c r="AU1074" s="140" t="s">
        <v>85</v>
      </c>
      <c r="AY1074" s="16" t="s">
        <v>145</v>
      </c>
      <c r="BE1074" s="141">
        <f>IF(N1074="základní",J1074,0)</f>
        <v>0</v>
      </c>
      <c r="BF1074" s="141">
        <f>IF(N1074="snížená",J1074,0)</f>
        <v>0</v>
      </c>
      <c r="BG1074" s="141">
        <f>IF(N1074="zákl. přenesená",J1074,0)</f>
        <v>0</v>
      </c>
      <c r="BH1074" s="141">
        <f>IF(N1074="sníž. přenesená",J1074,0)</f>
        <v>0</v>
      </c>
      <c r="BI1074" s="141">
        <f>IF(N1074="nulová",J1074,0)</f>
        <v>0</v>
      </c>
      <c r="BJ1074" s="16" t="s">
        <v>81</v>
      </c>
      <c r="BK1074" s="141">
        <f>ROUND(I1074*H1074,2)</f>
        <v>0</v>
      </c>
      <c r="BL1074" s="16" t="s">
        <v>237</v>
      </c>
      <c r="BM1074" s="140" t="s">
        <v>1828</v>
      </c>
    </row>
    <row r="1075" spans="2:65" s="12" customFormat="1">
      <c r="B1075" s="142"/>
      <c r="D1075" s="143" t="s">
        <v>157</v>
      </c>
      <c r="E1075" s="144" t="s">
        <v>1</v>
      </c>
      <c r="F1075" s="145" t="s">
        <v>1829</v>
      </c>
      <c r="H1075" s="146">
        <v>65.167000000000002</v>
      </c>
      <c r="I1075" s="147"/>
      <c r="L1075" s="142"/>
      <c r="M1075" s="148"/>
      <c r="T1075" s="149"/>
      <c r="AT1075" s="144" t="s">
        <v>157</v>
      </c>
      <c r="AU1075" s="144" t="s">
        <v>85</v>
      </c>
      <c r="AV1075" s="12" t="s">
        <v>85</v>
      </c>
      <c r="AW1075" s="12" t="s">
        <v>32</v>
      </c>
      <c r="AX1075" s="12" t="s">
        <v>81</v>
      </c>
      <c r="AY1075" s="144" t="s">
        <v>145</v>
      </c>
    </row>
    <row r="1076" spans="2:65" s="12" customFormat="1">
      <c r="B1076" s="142"/>
      <c r="D1076" s="143" t="s">
        <v>157</v>
      </c>
      <c r="F1076" s="145" t="s">
        <v>1830</v>
      </c>
      <c r="H1076" s="146">
        <v>74.941999999999993</v>
      </c>
      <c r="I1076" s="147"/>
      <c r="L1076" s="142"/>
      <c r="M1076" s="148"/>
      <c r="T1076" s="149"/>
      <c r="AT1076" s="144" t="s">
        <v>157</v>
      </c>
      <c r="AU1076" s="144" t="s">
        <v>85</v>
      </c>
      <c r="AV1076" s="12" t="s">
        <v>85</v>
      </c>
      <c r="AW1076" s="12" t="s">
        <v>4</v>
      </c>
      <c r="AX1076" s="12" t="s">
        <v>81</v>
      </c>
      <c r="AY1076" s="144" t="s">
        <v>145</v>
      </c>
    </row>
    <row r="1077" spans="2:65" s="1" customFormat="1" ht="62.7" customHeight="1">
      <c r="B1077" s="31"/>
      <c r="C1077" s="163" t="s">
        <v>1831</v>
      </c>
      <c r="D1077" s="163" t="s">
        <v>705</v>
      </c>
      <c r="E1077" s="164" t="s">
        <v>1767</v>
      </c>
      <c r="F1077" s="165" t="s">
        <v>1768</v>
      </c>
      <c r="G1077" s="166" t="s">
        <v>155</v>
      </c>
      <c r="H1077" s="167">
        <v>94.587999999999994</v>
      </c>
      <c r="I1077" s="168"/>
      <c r="J1077" s="169">
        <f>ROUND(I1077*H1077,2)</f>
        <v>0</v>
      </c>
      <c r="K1077" s="170"/>
      <c r="L1077" s="171"/>
      <c r="M1077" s="172" t="s">
        <v>1</v>
      </c>
      <c r="N1077" s="173" t="s">
        <v>41</v>
      </c>
      <c r="P1077" s="138">
        <f>O1077*H1077</f>
        <v>0</v>
      </c>
      <c r="Q1077" s="138">
        <v>2.1000000000000001E-2</v>
      </c>
      <c r="R1077" s="138">
        <f>Q1077*H1077</f>
        <v>1.986348</v>
      </c>
      <c r="S1077" s="138">
        <v>0</v>
      </c>
      <c r="T1077" s="139">
        <f>S1077*H1077</f>
        <v>0</v>
      </c>
      <c r="AR1077" s="140" t="s">
        <v>365</v>
      </c>
      <c r="AT1077" s="140" t="s">
        <v>705</v>
      </c>
      <c r="AU1077" s="140" t="s">
        <v>85</v>
      </c>
      <c r="AY1077" s="16" t="s">
        <v>145</v>
      </c>
      <c r="BE1077" s="141">
        <f>IF(N1077="základní",J1077,0)</f>
        <v>0</v>
      </c>
      <c r="BF1077" s="141">
        <f>IF(N1077="snížená",J1077,0)</f>
        <v>0</v>
      </c>
      <c r="BG1077" s="141">
        <f>IF(N1077="zákl. přenesená",J1077,0)</f>
        <v>0</v>
      </c>
      <c r="BH1077" s="141">
        <f>IF(N1077="sníž. přenesená",J1077,0)</f>
        <v>0</v>
      </c>
      <c r="BI1077" s="141">
        <f>IF(N1077="nulová",J1077,0)</f>
        <v>0</v>
      </c>
      <c r="BJ1077" s="16" t="s">
        <v>81</v>
      </c>
      <c r="BK1077" s="141">
        <f>ROUND(I1077*H1077,2)</f>
        <v>0</v>
      </c>
      <c r="BL1077" s="16" t="s">
        <v>237</v>
      </c>
      <c r="BM1077" s="140" t="s">
        <v>1832</v>
      </c>
    </row>
    <row r="1078" spans="2:65" s="12" customFormat="1">
      <c r="B1078" s="142"/>
      <c r="D1078" s="143" t="s">
        <v>157</v>
      </c>
      <c r="E1078" s="144" t="s">
        <v>1</v>
      </c>
      <c r="F1078" s="145" t="s">
        <v>1833</v>
      </c>
      <c r="H1078" s="146">
        <v>82.25</v>
      </c>
      <c r="I1078" s="147"/>
      <c r="L1078" s="142"/>
      <c r="M1078" s="148"/>
      <c r="T1078" s="149"/>
      <c r="AT1078" s="144" t="s">
        <v>157</v>
      </c>
      <c r="AU1078" s="144" t="s">
        <v>85</v>
      </c>
      <c r="AV1078" s="12" t="s">
        <v>85</v>
      </c>
      <c r="AW1078" s="12" t="s">
        <v>32</v>
      </c>
      <c r="AX1078" s="12" t="s">
        <v>81</v>
      </c>
      <c r="AY1078" s="144" t="s">
        <v>145</v>
      </c>
    </row>
    <row r="1079" spans="2:65" s="12" customFormat="1">
      <c r="B1079" s="142"/>
      <c r="D1079" s="143" t="s">
        <v>157</v>
      </c>
      <c r="F1079" s="145" t="s">
        <v>1834</v>
      </c>
      <c r="H1079" s="146">
        <v>94.587999999999994</v>
      </c>
      <c r="I1079" s="147"/>
      <c r="L1079" s="142"/>
      <c r="M1079" s="148"/>
      <c r="T1079" s="149"/>
      <c r="AT1079" s="144" t="s">
        <v>157</v>
      </c>
      <c r="AU1079" s="144" t="s">
        <v>85</v>
      </c>
      <c r="AV1079" s="12" t="s">
        <v>85</v>
      </c>
      <c r="AW1079" s="12" t="s">
        <v>4</v>
      </c>
      <c r="AX1079" s="12" t="s">
        <v>81</v>
      </c>
      <c r="AY1079" s="144" t="s">
        <v>145</v>
      </c>
    </row>
    <row r="1080" spans="2:65" s="1" customFormat="1" ht="37.799999999999997" customHeight="1">
      <c r="B1080" s="31"/>
      <c r="C1080" s="128" t="s">
        <v>1835</v>
      </c>
      <c r="D1080" s="128" t="s">
        <v>147</v>
      </c>
      <c r="E1080" s="129" t="s">
        <v>1836</v>
      </c>
      <c r="F1080" s="130" t="s">
        <v>1837</v>
      </c>
      <c r="G1080" s="131" t="s">
        <v>155</v>
      </c>
      <c r="H1080" s="132">
        <v>72</v>
      </c>
      <c r="I1080" s="133"/>
      <c r="J1080" s="134">
        <f>ROUND(I1080*H1080,2)</f>
        <v>0</v>
      </c>
      <c r="K1080" s="135"/>
      <c r="L1080" s="31"/>
      <c r="M1080" s="136" t="s">
        <v>1</v>
      </c>
      <c r="N1080" s="137" t="s">
        <v>41</v>
      </c>
      <c r="P1080" s="138">
        <f>O1080*H1080</f>
        <v>0</v>
      </c>
      <c r="Q1080" s="138">
        <v>0</v>
      </c>
      <c r="R1080" s="138">
        <f>Q1080*H1080</f>
        <v>0</v>
      </c>
      <c r="S1080" s="138">
        <v>0</v>
      </c>
      <c r="T1080" s="139">
        <f>S1080*H1080</f>
        <v>0</v>
      </c>
      <c r="AR1080" s="140" t="s">
        <v>237</v>
      </c>
      <c r="AT1080" s="140" t="s">
        <v>147</v>
      </c>
      <c r="AU1080" s="140" t="s">
        <v>85</v>
      </c>
      <c r="AY1080" s="16" t="s">
        <v>145</v>
      </c>
      <c r="BE1080" s="141">
        <f>IF(N1080="základní",J1080,0)</f>
        <v>0</v>
      </c>
      <c r="BF1080" s="141">
        <f>IF(N1080="snížená",J1080,0)</f>
        <v>0</v>
      </c>
      <c r="BG1080" s="141">
        <f>IF(N1080="zákl. přenesená",J1080,0)</f>
        <v>0</v>
      </c>
      <c r="BH1080" s="141">
        <f>IF(N1080="sníž. přenesená",J1080,0)</f>
        <v>0</v>
      </c>
      <c r="BI1080" s="141">
        <f>IF(N1080="nulová",J1080,0)</f>
        <v>0</v>
      </c>
      <c r="BJ1080" s="16" t="s">
        <v>81</v>
      </c>
      <c r="BK1080" s="141">
        <f>ROUND(I1080*H1080,2)</f>
        <v>0</v>
      </c>
      <c r="BL1080" s="16" t="s">
        <v>237</v>
      </c>
      <c r="BM1080" s="140" t="s">
        <v>1838</v>
      </c>
    </row>
    <row r="1081" spans="2:65" s="12" customFormat="1" ht="20.399999999999999">
      <c r="B1081" s="142"/>
      <c r="D1081" s="143" t="s">
        <v>157</v>
      </c>
      <c r="E1081" s="144" t="s">
        <v>1</v>
      </c>
      <c r="F1081" s="145" t="s">
        <v>1839</v>
      </c>
      <c r="H1081" s="146">
        <v>71</v>
      </c>
      <c r="I1081" s="147"/>
      <c r="L1081" s="142"/>
      <c r="M1081" s="148"/>
      <c r="T1081" s="149"/>
      <c r="AT1081" s="144" t="s">
        <v>157</v>
      </c>
      <c r="AU1081" s="144" t="s">
        <v>85</v>
      </c>
      <c r="AV1081" s="12" t="s">
        <v>85</v>
      </c>
      <c r="AW1081" s="12" t="s">
        <v>32</v>
      </c>
      <c r="AX1081" s="12" t="s">
        <v>76</v>
      </c>
      <c r="AY1081" s="144" t="s">
        <v>145</v>
      </c>
    </row>
    <row r="1082" spans="2:65" s="12" customFormat="1">
      <c r="B1082" s="142"/>
      <c r="D1082" s="143" t="s">
        <v>157</v>
      </c>
      <c r="E1082" s="144" t="s">
        <v>1</v>
      </c>
      <c r="F1082" s="145" t="s">
        <v>1754</v>
      </c>
      <c r="H1082" s="146">
        <v>1</v>
      </c>
      <c r="I1082" s="147"/>
      <c r="L1082" s="142"/>
      <c r="M1082" s="148"/>
      <c r="T1082" s="149"/>
      <c r="AT1082" s="144" t="s">
        <v>157</v>
      </c>
      <c r="AU1082" s="144" t="s">
        <v>85</v>
      </c>
      <c r="AV1082" s="12" t="s">
        <v>85</v>
      </c>
      <c r="AW1082" s="12" t="s">
        <v>32</v>
      </c>
      <c r="AX1082" s="12" t="s">
        <v>76</v>
      </c>
      <c r="AY1082" s="144" t="s">
        <v>145</v>
      </c>
    </row>
    <row r="1083" spans="2:65" s="13" customFormat="1">
      <c r="B1083" s="150"/>
      <c r="D1083" s="143" t="s">
        <v>157</v>
      </c>
      <c r="E1083" s="151" t="s">
        <v>1</v>
      </c>
      <c r="F1083" s="152" t="s">
        <v>160</v>
      </c>
      <c r="H1083" s="153">
        <v>72</v>
      </c>
      <c r="I1083" s="154"/>
      <c r="L1083" s="150"/>
      <c r="M1083" s="155"/>
      <c r="T1083" s="156"/>
      <c r="AT1083" s="151" t="s">
        <v>157</v>
      </c>
      <c r="AU1083" s="151" t="s">
        <v>85</v>
      </c>
      <c r="AV1083" s="13" t="s">
        <v>151</v>
      </c>
      <c r="AW1083" s="13" t="s">
        <v>32</v>
      </c>
      <c r="AX1083" s="13" t="s">
        <v>81</v>
      </c>
      <c r="AY1083" s="151" t="s">
        <v>145</v>
      </c>
    </row>
    <row r="1084" spans="2:65" s="1" customFormat="1" ht="24.15" customHeight="1">
      <c r="B1084" s="31"/>
      <c r="C1084" s="128" t="s">
        <v>1840</v>
      </c>
      <c r="D1084" s="128" t="s">
        <v>147</v>
      </c>
      <c r="E1084" s="129" t="s">
        <v>1841</v>
      </c>
      <c r="F1084" s="130" t="s">
        <v>1842</v>
      </c>
      <c r="G1084" s="131" t="s">
        <v>155</v>
      </c>
      <c r="H1084" s="132">
        <v>86.61</v>
      </c>
      <c r="I1084" s="133"/>
      <c r="J1084" s="134">
        <f>ROUND(I1084*H1084,2)</f>
        <v>0</v>
      </c>
      <c r="K1084" s="135"/>
      <c r="L1084" s="31"/>
      <c r="M1084" s="136" t="s">
        <v>1</v>
      </c>
      <c r="N1084" s="137" t="s">
        <v>41</v>
      </c>
      <c r="P1084" s="138">
        <f>O1084*H1084</f>
        <v>0</v>
      </c>
      <c r="Q1084" s="138">
        <v>1.5E-3</v>
      </c>
      <c r="R1084" s="138">
        <f>Q1084*H1084</f>
        <v>0.129915</v>
      </c>
      <c r="S1084" s="138">
        <v>0</v>
      </c>
      <c r="T1084" s="139">
        <f>S1084*H1084</f>
        <v>0</v>
      </c>
      <c r="AR1084" s="140" t="s">
        <v>237</v>
      </c>
      <c r="AT1084" s="140" t="s">
        <v>147</v>
      </c>
      <c r="AU1084" s="140" t="s">
        <v>85</v>
      </c>
      <c r="AY1084" s="16" t="s">
        <v>145</v>
      </c>
      <c r="BE1084" s="141">
        <f>IF(N1084="základní",J1084,0)</f>
        <v>0</v>
      </c>
      <c r="BF1084" s="141">
        <f>IF(N1084="snížená",J1084,0)</f>
        <v>0</v>
      </c>
      <c r="BG1084" s="141">
        <f>IF(N1084="zákl. přenesená",J1084,0)</f>
        <v>0</v>
      </c>
      <c r="BH1084" s="141">
        <f>IF(N1084="sníž. přenesená",J1084,0)</f>
        <v>0</v>
      </c>
      <c r="BI1084" s="141">
        <f>IF(N1084="nulová",J1084,0)</f>
        <v>0</v>
      </c>
      <c r="BJ1084" s="16" t="s">
        <v>81</v>
      </c>
      <c r="BK1084" s="141">
        <f>ROUND(I1084*H1084,2)</f>
        <v>0</v>
      </c>
      <c r="BL1084" s="16" t="s">
        <v>237</v>
      </c>
      <c r="BM1084" s="140" t="s">
        <v>1843</v>
      </c>
    </row>
    <row r="1085" spans="2:65" s="12" customFormat="1" ht="20.399999999999999">
      <c r="B1085" s="142"/>
      <c r="D1085" s="143" t="s">
        <v>157</v>
      </c>
      <c r="E1085" s="144" t="s">
        <v>1</v>
      </c>
      <c r="F1085" s="145" t="s">
        <v>1839</v>
      </c>
      <c r="H1085" s="146">
        <v>71</v>
      </c>
      <c r="I1085" s="147"/>
      <c r="L1085" s="142"/>
      <c r="M1085" s="148"/>
      <c r="T1085" s="149"/>
      <c r="AT1085" s="144" t="s">
        <v>157</v>
      </c>
      <c r="AU1085" s="144" t="s">
        <v>85</v>
      </c>
      <c r="AV1085" s="12" t="s">
        <v>85</v>
      </c>
      <c r="AW1085" s="12" t="s">
        <v>32</v>
      </c>
      <c r="AX1085" s="12" t="s">
        <v>76</v>
      </c>
      <c r="AY1085" s="144" t="s">
        <v>145</v>
      </c>
    </row>
    <row r="1086" spans="2:65" s="12" customFormat="1">
      <c r="B1086" s="142"/>
      <c r="D1086" s="143" t="s">
        <v>157</v>
      </c>
      <c r="E1086" s="144" t="s">
        <v>1</v>
      </c>
      <c r="F1086" s="145" t="s">
        <v>1844</v>
      </c>
      <c r="H1086" s="146">
        <v>14.115</v>
      </c>
      <c r="I1086" s="147"/>
      <c r="L1086" s="142"/>
      <c r="M1086" s="148"/>
      <c r="T1086" s="149"/>
      <c r="AT1086" s="144" t="s">
        <v>157</v>
      </c>
      <c r="AU1086" s="144" t="s">
        <v>85</v>
      </c>
      <c r="AV1086" s="12" t="s">
        <v>85</v>
      </c>
      <c r="AW1086" s="12" t="s">
        <v>32</v>
      </c>
      <c r="AX1086" s="12" t="s">
        <v>76</v>
      </c>
      <c r="AY1086" s="144" t="s">
        <v>145</v>
      </c>
    </row>
    <row r="1087" spans="2:65" s="12" customFormat="1">
      <c r="B1087" s="142"/>
      <c r="D1087" s="143" t="s">
        <v>157</v>
      </c>
      <c r="E1087" s="144" t="s">
        <v>1</v>
      </c>
      <c r="F1087" s="145" t="s">
        <v>1345</v>
      </c>
      <c r="H1087" s="146">
        <v>1</v>
      </c>
      <c r="I1087" s="147"/>
      <c r="L1087" s="142"/>
      <c r="M1087" s="148"/>
      <c r="T1087" s="149"/>
      <c r="AT1087" s="144" t="s">
        <v>157</v>
      </c>
      <c r="AU1087" s="144" t="s">
        <v>85</v>
      </c>
      <c r="AV1087" s="12" t="s">
        <v>85</v>
      </c>
      <c r="AW1087" s="12" t="s">
        <v>32</v>
      </c>
      <c r="AX1087" s="12" t="s">
        <v>76</v>
      </c>
      <c r="AY1087" s="144" t="s">
        <v>145</v>
      </c>
    </row>
    <row r="1088" spans="2:65" s="12" customFormat="1">
      <c r="B1088" s="142"/>
      <c r="D1088" s="143" t="s">
        <v>157</v>
      </c>
      <c r="E1088" s="144" t="s">
        <v>1</v>
      </c>
      <c r="F1088" s="145" t="s">
        <v>1845</v>
      </c>
      <c r="H1088" s="146">
        <v>0.495</v>
      </c>
      <c r="I1088" s="147"/>
      <c r="L1088" s="142"/>
      <c r="M1088" s="148"/>
      <c r="T1088" s="149"/>
      <c r="AT1088" s="144" t="s">
        <v>157</v>
      </c>
      <c r="AU1088" s="144" t="s">
        <v>85</v>
      </c>
      <c r="AV1088" s="12" t="s">
        <v>85</v>
      </c>
      <c r="AW1088" s="12" t="s">
        <v>32</v>
      </c>
      <c r="AX1088" s="12" t="s">
        <v>76</v>
      </c>
      <c r="AY1088" s="144" t="s">
        <v>145</v>
      </c>
    </row>
    <row r="1089" spans="2:65" s="13" customFormat="1">
      <c r="B1089" s="150"/>
      <c r="D1089" s="143" t="s">
        <v>157</v>
      </c>
      <c r="E1089" s="151" t="s">
        <v>1</v>
      </c>
      <c r="F1089" s="152" t="s">
        <v>160</v>
      </c>
      <c r="H1089" s="153">
        <v>86.61</v>
      </c>
      <c r="I1089" s="154"/>
      <c r="L1089" s="150"/>
      <c r="M1089" s="155"/>
      <c r="T1089" s="156"/>
      <c r="AT1089" s="151" t="s">
        <v>157</v>
      </c>
      <c r="AU1089" s="151" t="s">
        <v>85</v>
      </c>
      <c r="AV1089" s="13" t="s">
        <v>151</v>
      </c>
      <c r="AW1089" s="13" t="s">
        <v>32</v>
      </c>
      <c r="AX1089" s="13" t="s">
        <v>81</v>
      </c>
      <c r="AY1089" s="151" t="s">
        <v>145</v>
      </c>
    </row>
    <row r="1090" spans="2:65" s="1" customFormat="1" ht="24.15" customHeight="1">
      <c r="B1090" s="31"/>
      <c r="C1090" s="128" t="s">
        <v>1846</v>
      </c>
      <c r="D1090" s="128" t="s">
        <v>147</v>
      </c>
      <c r="E1090" s="129" t="s">
        <v>1847</v>
      </c>
      <c r="F1090" s="130" t="s">
        <v>1848</v>
      </c>
      <c r="G1090" s="131" t="s">
        <v>1129</v>
      </c>
      <c r="H1090" s="174"/>
      <c r="I1090" s="133"/>
      <c r="J1090" s="134">
        <f>ROUND(I1090*H1090,2)</f>
        <v>0</v>
      </c>
      <c r="K1090" s="135"/>
      <c r="L1090" s="31"/>
      <c r="M1090" s="136" t="s">
        <v>1</v>
      </c>
      <c r="N1090" s="137" t="s">
        <v>41</v>
      </c>
      <c r="P1090" s="138">
        <f>O1090*H1090</f>
        <v>0</v>
      </c>
      <c r="Q1090" s="138">
        <v>0</v>
      </c>
      <c r="R1090" s="138">
        <f>Q1090*H1090</f>
        <v>0</v>
      </c>
      <c r="S1090" s="138">
        <v>0</v>
      </c>
      <c r="T1090" s="139">
        <f>S1090*H1090</f>
        <v>0</v>
      </c>
      <c r="AR1090" s="140" t="s">
        <v>237</v>
      </c>
      <c r="AT1090" s="140" t="s">
        <v>147</v>
      </c>
      <c r="AU1090" s="140" t="s">
        <v>85</v>
      </c>
      <c r="AY1090" s="16" t="s">
        <v>145</v>
      </c>
      <c r="BE1090" s="141">
        <f>IF(N1090="základní",J1090,0)</f>
        <v>0</v>
      </c>
      <c r="BF1090" s="141">
        <f>IF(N1090="snížená",J1090,0)</f>
        <v>0</v>
      </c>
      <c r="BG1090" s="141">
        <f>IF(N1090="zákl. přenesená",J1090,0)</f>
        <v>0</v>
      </c>
      <c r="BH1090" s="141">
        <f>IF(N1090="sníž. přenesená",J1090,0)</f>
        <v>0</v>
      </c>
      <c r="BI1090" s="141">
        <f>IF(N1090="nulová",J1090,0)</f>
        <v>0</v>
      </c>
      <c r="BJ1090" s="16" t="s">
        <v>81</v>
      </c>
      <c r="BK1090" s="141">
        <f>ROUND(I1090*H1090,2)</f>
        <v>0</v>
      </c>
      <c r="BL1090" s="16" t="s">
        <v>237</v>
      </c>
      <c r="BM1090" s="140" t="s">
        <v>1849</v>
      </c>
    </row>
    <row r="1091" spans="2:65" s="11" customFormat="1" ht="22.8" customHeight="1">
      <c r="B1091" s="116"/>
      <c r="D1091" s="117" t="s">
        <v>75</v>
      </c>
      <c r="E1091" s="126" t="s">
        <v>1850</v>
      </c>
      <c r="F1091" s="126" t="s">
        <v>1851</v>
      </c>
      <c r="I1091" s="119"/>
      <c r="J1091" s="127">
        <f>BK1091</f>
        <v>0</v>
      </c>
      <c r="L1091" s="116"/>
      <c r="M1091" s="121"/>
      <c r="P1091" s="122">
        <f>SUM(P1092:P1094)</f>
        <v>0</v>
      </c>
      <c r="R1091" s="122">
        <f>SUM(R1092:R1094)</f>
        <v>0</v>
      </c>
      <c r="T1091" s="123">
        <f>SUM(T1092:T1094)</f>
        <v>57.423999999999992</v>
      </c>
      <c r="AR1091" s="117" t="s">
        <v>85</v>
      </c>
      <c r="AT1091" s="124" t="s">
        <v>75</v>
      </c>
      <c r="AU1091" s="124" t="s">
        <v>81</v>
      </c>
      <c r="AY1091" s="117" t="s">
        <v>145</v>
      </c>
      <c r="BK1091" s="125">
        <f>SUM(BK1092:BK1094)</f>
        <v>0</v>
      </c>
    </row>
    <row r="1092" spans="2:65" s="1" customFormat="1" ht="24.15" customHeight="1">
      <c r="B1092" s="31"/>
      <c r="C1092" s="128" t="s">
        <v>1852</v>
      </c>
      <c r="D1092" s="128" t="s">
        <v>147</v>
      </c>
      <c r="E1092" s="129" t="s">
        <v>1853</v>
      </c>
      <c r="F1092" s="130" t="s">
        <v>1854</v>
      </c>
      <c r="G1092" s="131" t="s">
        <v>155</v>
      </c>
      <c r="H1092" s="132">
        <v>310.39999999999998</v>
      </c>
      <c r="I1092" s="133"/>
      <c r="J1092" s="134">
        <f>ROUND(I1092*H1092,2)</f>
        <v>0</v>
      </c>
      <c r="K1092" s="135"/>
      <c r="L1092" s="31"/>
      <c r="M1092" s="136" t="s">
        <v>1</v>
      </c>
      <c r="N1092" s="137" t="s">
        <v>41</v>
      </c>
      <c r="P1092" s="138">
        <f>O1092*H1092</f>
        <v>0</v>
      </c>
      <c r="Q1092" s="138">
        <v>0</v>
      </c>
      <c r="R1092" s="138">
        <f>Q1092*H1092</f>
        <v>0</v>
      </c>
      <c r="S1092" s="138">
        <v>0.185</v>
      </c>
      <c r="T1092" s="139">
        <f>S1092*H1092</f>
        <v>57.423999999999992</v>
      </c>
      <c r="AR1092" s="140" t="s">
        <v>237</v>
      </c>
      <c r="AT1092" s="140" t="s">
        <v>147</v>
      </c>
      <c r="AU1092" s="140" t="s">
        <v>85</v>
      </c>
      <c r="AY1092" s="16" t="s">
        <v>145</v>
      </c>
      <c r="BE1092" s="141">
        <f>IF(N1092="základní",J1092,0)</f>
        <v>0</v>
      </c>
      <c r="BF1092" s="141">
        <f>IF(N1092="snížená",J1092,0)</f>
        <v>0</v>
      </c>
      <c r="BG1092" s="141">
        <f>IF(N1092="zákl. přenesená",J1092,0)</f>
        <v>0</v>
      </c>
      <c r="BH1092" s="141">
        <f>IF(N1092="sníž. přenesená",J1092,0)</f>
        <v>0</v>
      </c>
      <c r="BI1092" s="141">
        <f>IF(N1092="nulová",J1092,0)</f>
        <v>0</v>
      </c>
      <c r="BJ1092" s="16" t="s">
        <v>81</v>
      </c>
      <c r="BK1092" s="141">
        <f>ROUND(I1092*H1092,2)</f>
        <v>0</v>
      </c>
      <c r="BL1092" s="16" t="s">
        <v>237</v>
      </c>
      <c r="BM1092" s="140" t="s">
        <v>1855</v>
      </c>
    </row>
    <row r="1093" spans="2:65" s="12" customFormat="1">
      <c r="B1093" s="142"/>
      <c r="D1093" s="143" t="s">
        <v>157</v>
      </c>
      <c r="E1093" s="144" t="s">
        <v>1</v>
      </c>
      <c r="F1093" s="145" t="s">
        <v>927</v>
      </c>
      <c r="H1093" s="146">
        <v>310.39999999999998</v>
      </c>
      <c r="I1093" s="147"/>
      <c r="L1093" s="142"/>
      <c r="M1093" s="148"/>
      <c r="T1093" s="149"/>
      <c r="AT1093" s="144" t="s">
        <v>157</v>
      </c>
      <c r="AU1093" s="144" t="s">
        <v>85</v>
      </c>
      <c r="AV1093" s="12" t="s">
        <v>85</v>
      </c>
      <c r="AW1093" s="12" t="s">
        <v>32</v>
      </c>
      <c r="AX1093" s="12" t="s">
        <v>81</v>
      </c>
      <c r="AY1093" s="144" t="s">
        <v>145</v>
      </c>
    </row>
    <row r="1094" spans="2:65" s="1" customFormat="1" ht="24.15" customHeight="1">
      <c r="B1094" s="31"/>
      <c r="C1094" s="128" t="s">
        <v>1856</v>
      </c>
      <c r="D1094" s="128" t="s">
        <v>147</v>
      </c>
      <c r="E1094" s="129" t="s">
        <v>1857</v>
      </c>
      <c r="F1094" s="130" t="s">
        <v>1858</v>
      </c>
      <c r="G1094" s="131" t="s">
        <v>1129</v>
      </c>
      <c r="H1094" s="174"/>
      <c r="I1094" s="133"/>
      <c r="J1094" s="134">
        <f>ROUND(I1094*H1094,2)</f>
        <v>0</v>
      </c>
      <c r="K1094" s="135"/>
      <c r="L1094" s="31"/>
      <c r="M1094" s="136" t="s">
        <v>1</v>
      </c>
      <c r="N1094" s="137" t="s">
        <v>41</v>
      </c>
      <c r="P1094" s="138">
        <f>O1094*H1094</f>
        <v>0</v>
      </c>
      <c r="Q1094" s="138">
        <v>0</v>
      </c>
      <c r="R1094" s="138">
        <f>Q1094*H1094</f>
        <v>0</v>
      </c>
      <c r="S1094" s="138">
        <v>0</v>
      </c>
      <c r="T1094" s="139">
        <f>S1094*H1094</f>
        <v>0</v>
      </c>
      <c r="AR1094" s="140" t="s">
        <v>237</v>
      </c>
      <c r="AT1094" s="140" t="s">
        <v>147</v>
      </c>
      <c r="AU1094" s="140" t="s">
        <v>85</v>
      </c>
      <c r="AY1094" s="16" t="s">
        <v>145</v>
      </c>
      <c r="BE1094" s="141">
        <f>IF(N1094="základní",J1094,0)</f>
        <v>0</v>
      </c>
      <c r="BF1094" s="141">
        <f>IF(N1094="snížená",J1094,0)</f>
        <v>0</v>
      </c>
      <c r="BG1094" s="141">
        <f>IF(N1094="zákl. přenesená",J1094,0)</f>
        <v>0</v>
      </c>
      <c r="BH1094" s="141">
        <f>IF(N1094="sníž. přenesená",J1094,0)</f>
        <v>0</v>
      </c>
      <c r="BI1094" s="141">
        <f>IF(N1094="nulová",J1094,0)</f>
        <v>0</v>
      </c>
      <c r="BJ1094" s="16" t="s">
        <v>81</v>
      </c>
      <c r="BK1094" s="141">
        <f>ROUND(I1094*H1094,2)</f>
        <v>0</v>
      </c>
      <c r="BL1094" s="16" t="s">
        <v>237</v>
      </c>
      <c r="BM1094" s="140" t="s">
        <v>1859</v>
      </c>
    </row>
    <row r="1095" spans="2:65" s="11" customFormat="1" ht="22.8" customHeight="1">
      <c r="B1095" s="116"/>
      <c r="D1095" s="117" t="s">
        <v>75</v>
      </c>
      <c r="E1095" s="126" t="s">
        <v>1860</v>
      </c>
      <c r="F1095" s="126" t="s">
        <v>1861</v>
      </c>
      <c r="I1095" s="119"/>
      <c r="J1095" s="127">
        <f>BK1095</f>
        <v>0</v>
      </c>
      <c r="L1095" s="116"/>
      <c r="M1095" s="121"/>
      <c r="P1095" s="122">
        <f>SUM(P1096:P1120)</f>
        <v>0</v>
      </c>
      <c r="R1095" s="122">
        <f>SUM(R1096:R1120)</f>
        <v>1.9685477200000001</v>
      </c>
      <c r="T1095" s="123">
        <f>SUM(T1096:T1120)</f>
        <v>0</v>
      </c>
      <c r="AR1095" s="117" t="s">
        <v>85</v>
      </c>
      <c r="AT1095" s="124" t="s">
        <v>75</v>
      </c>
      <c r="AU1095" s="124" t="s">
        <v>81</v>
      </c>
      <c r="AY1095" s="117" t="s">
        <v>145</v>
      </c>
      <c r="BK1095" s="125">
        <f>SUM(BK1096:BK1120)</f>
        <v>0</v>
      </c>
    </row>
    <row r="1096" spans="2:65" s="1" customFormat="1" ht="16.5" customHeight="1">
      <c r="B1096" s="31"/>
      <c r="C1096" s="128" t="s">
        <v>1862</v>
      </c>
      <c r="D1096" s="128" t="s">
        <v>147</v>
      </c>
      <c r="E1096" s="129" t="s">
        <v>1863</v>
      </c>
      <c r="F1096" s="130" t="s">
        <v>1864</v>
      </c>
      <c r="G1096" s="131" t="s">
        <v>155</v>
      </c>
      <c r="H1096" s="132">
        <v>321.625</v>
      </c>
      <c r="I1096" s="133"/>
      <c r="J1096" s="134">
        <f>ROUND(I1096*H1096,2)</f>
        <v>0</v>
      </c>
      <c r="K1096" s="135"/>
      <c r="L1096" s="31"/>
      <c r="M1096" s="136" t="s">
        <v>1</v>
      </c>
      <c r="N1096" s="137" t="s">
        <v>41</v>
      </c>
      <c r="P1096" s="138">
        <f>O1096*H1096</f>
        <v>0</v>
      </c>
      <c r="Q1096" s="138">
        <v>0</v>
      </c>
      <c r="R1096" s="138">
        <f>Q1096*H1096</f>
        <v>0</v>
      </c>
      <c r="S1096" s="138">
        <v>0</v>
      </c>
      <c r="T1096" s="139">
        <f>S1096*H1096</f>
        <v>0</v>
      </c>
      <c r="AR1096" s="140" t="s">
        <v>237</v>
      </c>
      <c r="AT1096" s="140" t="s">
        <v>147</v>
      </c>
      <c r="AU1096" s="140" t="s">
        <v>85</v>
      </c>
      <c r="AY1096" s="16" t="s">
        <v>145</v>
      </c>
      <c r="BE1096" s="141">
        <f>IF(N1096="základní",J1096,0)</f>
        <v>0</v>
      </c>
      <c r="BF1096" s="141">
        <f>IF(N1096="snížená",J1096,0)</f>
        <v>0</v>
      </c>
      <c r="BG1096" s="141">
        <f>IF(N1096="zákl. přenesená",J1096,0)</f>
        <v>0</v>
      </c>
      <c r="BH1096" s="141">
        <f>IF(N1096="sníž. přenesená",J1096,0)</f>
        <v>0</v>
      </c>
      <c r="BI1096" s="141">
        <f>IF(N1096="nulová",J1096,0)</f>
        <v>0</v>
      </c>
      <c r="BJ1096" s="16" t="s">
        <v>81</v>
      </c>
      <c r="BK1096" s="141">
        <f>ROUND(I1096*H1096,2)</f>
        <v>0</v>
      </c>
      <c r="BL1096" s="16" t="s">
        <v>237</v>
      </c>
      <c r="BM1096" s="140" t="s">
        <v>1865</v>
      </c>
    </row>
    <row r="1097" spans="2:65" s="12" customFormat="1">
      <c r="B1097" s="142"/>
      <c r="D1097" s="143" t="s">
        <v>157</v>
      </c>
      <c r="E1097" s="144" t="s">
        <v>1</v>
      </c>
      <c r="F1097" s="145" t="s">
        <v>1866</v>
      </c>
      <c r="H1097" s="146">
        <v>299.89999999999998</v>
      </c>
      <c r="I1097" s="147"/>
      <c r="L1097" s="142"/>
      <c r="M1097" s="148"/>
      <c r="T1097" s="149"/>
      <c r="AT1097" s="144" t="s">
        <v>157</v>
      </c>
      <c r="AU1097" s="144" t="s">
        <v>85</v>
      </c>
      <c r="AV1097" s="12" t="s">
        <v>85</v>
      </c>
      <c r="AW1097" s="12" t="s">
        <v>32</v>
      </c>
      <c r="AX1097" s="12" t="s">
        <v>76</v>
      </c>
      <c r="AY1097" s="144" t="s">
        <v>145</v>
      </c>
    </row>
    <row r="1098" spans="2:65" s="12" customFormat="1">
      <c r="B1098" s="142"/>
      <c r="D1098" s="143" t="s">
        <v>157</v>
      </c>
      <c r="E1098" s="144" t="s">
        <v>1</v>
      </c>
      <c r="F1098" s="145" t="s">
        <v>1867</v>
      </c>
      <c r="H1098" s="146">
        <v>7.35</v>
      </c>
      <c r="I1098" s="147"/>
      <c r="L1098" s="142"/>
      <c r="M1098" s="148"/>
      <c r="T1098" s="149"/>
      <c r="AT1098" s="144" t="s">
        <v>157</v>
      </c>
      <c r="AU1098" s="144" t="s">
        <v>85</v>
      </c>
      <c r="AV1098" s="12" t="s">
        <v>85</v>
      </c>
      <c r="AW1098" s="12" t="s">
        <v>32</v>
      </c>
      <c r="AX1098" s="12" t="s">
        <v>76</v>
      </c>
      <c r="AY1098" s="144" t="s">
        <v>145</v>
      </c>
    </row>
    <row r="1099" spans="2:65" s="12" customFormat="1">
      <c r="B1099" s="142"/>
      <c r="D1099" s="143" t="s">
        <v>157</v>
      </c>
      <c r="E1099" s="144" t="s">
        <v>1</v>
      </c>
      <c r="F1099" s="145" t="s">
        <v>1868</v>
      </c>
      <c r="H1099" s="146">
        <v>9.9359999999999999</v>
      </c>
      <c r="I1099" s="147"/>
      <c r="L1099" s="142"/>
      <c r="M1099" s="148"/>
      <c r="T1099" s="149"/>
      <c r="AT1099" s="144" t="s">
        <v>157</v>
      </c>
      <c r="AU1099" s="144" t="s">
        <v>85</v>
      </c>
      <c r="AV1099" s="12" t="s">
        <v>85</v>
      </c>
      <c r="AW1099" s="12" t="s">
        <v>32</v>
      </c>
      <c r="AX1099" s="12" t="s">
        <v>76</v>
      </c>
      <c r="AY1099" s="144" t="s">
        <v>145</v>
      </c>
    </row>
    <row r="1100" spans="2:65" s="12" customFormat="1">
      <c r="B1100" s="142"/>
      <c r="D1100" s="143" t="s">
        <v>157</v>
      </c>
      <c r="E1100" s="144" t="s">
        <v>1</v>
      </c>
      <c r="F1100" s="145" t="s">
        <v>1869</v>
      </c>
      <c r="H1100" s="146">
        <v>4.4390000000000001</v>
      </c>
      <c r="I1100" s="147"/>
      <c r="L1100" s="142"/>
      <c r="M1100" s="148"/>
      <c r="T1100" s="149"/>
      <c r="AT1100" s="144" t="s">
        <v>157</v>
      </c>
      <c r="AU1100" s="144" t="s">
        <v>85</v>
      </c>
      <c r="AV1100" s="12" t="s">
        <v>85</v>
      </c>
      <c r="AW1100" s="12" t="s">
        <v>32</v>
      </c>
      <c r="AX1100" s="12" t="s">
        <v>76</v>
      </c>
      <c r="AY1100" s="144" t="s">
        <v>145</v>
      </c>
    </row>
    <row r="1101" spans="2:65" s="13" customFormat="1">
      <c r="B1101" s="150"/>
      <c r="D1101" s="143" t="s">
        <v>157</v>
      </c>
      <c r="E1101" s="151" t="s">
        <v>1</v>
      </c>
      <c r="F1101" s="152" t="s">
        <v>160</v>
      </c>
      <c r="H1101" s="153">
        <v>321.625</v>
      </c>
      <c r="I1101" s="154"/>
      <c r="L1101" s="150"/>
      <c r="M1101" s="155"/>
      <c r="T1101" s="156"/>
      <c r="AT1101" s="151" t="s">
        <v>157</v>
      </c>
      <c r="AU1101" s="151" t="s">
        <v>85</v>
      </c>
      <c r="AV1101" s="13" t="s">
        <v>151</v>
      </c>
      <c r="AW1101" s="13" t="s">
        <v>32</v>
      </c>
      <c r="AX1101" s="13" t="s">
        <v>81</v>
      </c>
      <c r="AY1101" s="151" t="s">
        <v>145</v>
      </c>
    </row>
    <row r="1102" spans="2:65" s="1" customFormat="1" ht="16.5" customHeight="1">
      <c r="B1102" s="31"/>
      <c r="C1102" s="128" t="s">
        <v>1870</v>
      </c>
      <c r="D1102" s="128" t="s">
        <v>147</v>
      </c>
      <c r="E1102" s="129" t="s">
        <v>1871</v>
      </c>
      <c r="F1102" s="130" t="s">
        <v>1872</v>
      </c>
      <c r="G1102" s="131" t="s">
        <v>155</v>
      </c>
      <c r="H1102" s="132">
        <v>321.625</v>
      </c>
      <c r="I1102" s="133"/>
      <c r="J1102" s="134">
        <f>ROUND(I1102*H1102,2)</f>
        <v>0</v>
      </c>
      <c r="K1102" s="135"/>
      <c r="L1102" s="31"/>
      <c r="M1102" s="136" t="s">
        <v>1</v>
      </c>
      <c r="N1102" s="137" t="s">
        <v>41</v>
      </c>
      <c r="P1102" s="138">
        <f>O1102*H1102</f>
        <v>0</v>
      </c>
      <c r="Q1102" s="138">
        <v>2.0000000000000001E-4</v>
      </c>
      <c r="R1102" s="138">
        <f>Q1102*H1102</f>
        <v>6.4325000000000007E-2</v>
      </c>
      <c r="S1102" s="138">
        <v>0</v>
      </c>
      <c r="T1102" s="139">
        <f>S1102*H1102</f>
        <v>0</v>
      </c>
      <c r="AR1102" s="140" t="s">
        <v>237</v>
      </c>
      <c r="AT1102" s="140" t="s">
        <v>147</v>
      </c>
      <c r="AU1102" s="140" t="s">
        <v>85</v>
      </c>
      <c r="AY1102" s="16" t="s">
        <v>145</v>
      </c>
      <c r="BE1102" s="141">
        <f>IF(N1102="základní",J1102,0)</f>
        <v>0</v>
      </c>
      <c r="BF1102" s="141">
        <f>IF(N1102="snížená",J1102,0)</f>
        <v>0</v>
      </c>
      <c r="BG1102" s="141">
        <f>IF(N1102="zákl. přenesená",J1102,0)</f>
        <v>0</v>
      </c>
      <c r="BH1102" s="141">
        <f>IF(N1102="sníž. přenesená",J1102,0)</f>
        <v>0</v>
      </c>
      <c r="BI1102" s="141">
        <f>IF(N1102="nulová",J1102,0)</f>
        <v>0</v>
      </c>
      <c r="BJ1102" s="16" t="s">
        <v>81</v>
      </c>
      <c r="BK1102" s="141">
        <f>ROUND(I1102*H1102,2)</f>
        <v>0</v>
      </c>
      <c r="BL1102" s="16" t="s">
        <v>237</v>
      </c>
      <c r="BM1102" s="140" t="s">
        <v>1873</v>
      </c>
    </row>
    <row r="1103" spans="2:65" s="12" customFormat="1">
      <c r="B1103" s="142"/>
      <c r="D1103" s="143" t="s">
        <v>157</v>
      </c>
      <c r="E1103" s="144" t="s">
        <v>1</v>
      </c>
      <c r="F1103" s="145" t="s">
        <v>1866</v>
      </c>
      <c r="H1103" s="146">
        <v>299.89999999999998</v>
      </c>
      <c r="I1103" s="147"/>
      <c r="L1103" s="142"/>
      <c r="M1103" s="148"/>
      <c r="T1103" s="149"/>
      <c r="AT1103" s="144" t="s">
        <v>157</v>
      </c>
      <c r="AU1103" s="144" t="s">
        <v>85</v>
      </c>
      <c r="AV1103" s="12" t="s">
        <v>85</v>
      </c>
      <c r="AW1103" s="12" t="s">
        <v>32</v>
      </c>
      <c r="AX1103" s="12" t="s">
        <v>76</v>
      </c>
      <c r="AY1103" s="144" t="s">
        <v>145</v>
      </c>
    </row>
    <row r="1104" spans="2:65" s="12" customFormat="1">
      <c r="B1104" s="142"/>
      <c r="D1104" s="143" t="s">
        <v>157</v>
      </c>
      <c r="E1104" s="144" t="s">
        <v>1</v>
      </c>
      <c r="F1104" s="145" t="s">
        <v>1867</v>
      </c>
      <c r="H1104" s="146">
        <v>7.35</v>
      </c>
      <c r="I1104" s="147"/>
      <c r="L1104" s="142"/>
      <c r="M1104" s="148"/>
      <c r="T1104" s="149"/>
      <c r="AT1104" s="144" t="s">
        <v>157</v>
      </c>
      <c r="AU1104" s="144" t="s">
        <v>85</v>
      </c>
      <c r="AV1104" s="12" t="s">
        <v>85</v>
      </c>
      <c r="AW1104" s="12" t="s">
        <v>32</v>
      </c>
      <c r="AX1104" s="12" t="s">
        <v>76</v>
      </c>
      <c r="AY1104" s="144" t="s">
        <v>145</v>
      </c>
    </row>
    <row r="1105" spans="2:65" s="12" customFormat="1">
      <c r="B1105" s="142"/>
      <c r="D1105" s="143" t="s">
        <v>157</v>
      </c>
      <c r="E1105" s="144" t="s">
        <v>1</v>
      </c>
      <c r="F1105" s="145" t="s">
        <v>1868</v>
      </c>
      <c r="H1105" s="146">
        <v>9.9359999999999999</v>
      </c>
      <c r="I1105" s="147"/>
      <c r="L1105" s="142"/>
      <c r="M1105" s="148"/>
      <c r="T1105" s="149"/>
      <c r="AT1105" s="144" t="s">
        <v>157</v>
      </c>
      <c r="AU1105" s="144" t="s">
        <v>85</v>
      </c>
      <c r="AV1105" s="12" t="s">
        <v>85</v>
      </c>
      <c r="AW1105" s="12" t="s">
        <v>32</v>
      </c>
      <c r="AX1105" s="12" t="s">
        <v>76</v>
      </c>
      <c r="AY1105" s="144" t="s">
        <v>145</v>
      </c>
    </row>
    <row r="1106" spans="2:65" s="12" customFormat="1">
      <c r="B1106" s="142"/>
      <c r="D1106" s="143" t="s">
        <v>157</v>
      </c>
      <c r="E1106" s="144" t="s">
        <v>1</v>
      </c>
      <c r="F1106" s="145" t="s">
        <v>1869</v>
      </c>
      <c r="H1106" s="146">
        <v>4.4390000000000001</v>
      </c>
      <c r="I1106" s="147"/>
      <c r="L1106" s="142"/>
      <c r="M1106" s="148"/>
      <c r="T1106" s="149"/>
      <c r="AT1106" s="144" t="s">
        <v>157</v>
      </c>
      <c r="AU1106" s="144" t="s">
        <v>85</v>
      </c>
      <c r="AV1106" s="12" t="s">
        <v>85</v>
      </c>
      <c r="AW1106" s="12" t="s">
        <v>32</v>
      </c>
      <c r="AX1106" s="12" t="s">
        <v>76</v>
      </c>
      <c r="AY1106" s="144" t="s">
        <v>145</v>
      </c>
    </row>
    <row r="1107" spans="2:65" s="13" customFormat="1">
      <c r="B1107" s="150"/>
      <c r="D1107" s="143" t="s">
        <v>157</v>
      </c>
      <c r="E1107" s="151" t="s">
        <v>1</v>
      </c>
      <c r="F1107" s="152" t="s">
        <v>160</v>
      </c>
      <c r="H1107" s="153">
        <v>321.625</v>
      </c>
      <c r="I1107" s="154"/>
      <c r="L1107" s="150"/>
      <c r="M1107" s="155"/>
      <c r="T1107" s="156"/>
      <c r="AT1107" s="151" t="s">
        <v>157</v>
      </c>
      <c r="AU1107" s="151" t="s">
        <v>85</v>
      </c>
      <c r="AV1107" s="13" t="s">
        <v>151</v>
      </c>
      <c r="AW1107" s="13" t="s">
        <v>32</v>
      </c>
      <c r="AX1107" s="13" t="s">
        <v>81</v>
      </c>
      <c r="AY1107" s="151" t="s">
        <v>145</v>
      </c>
    </row>
    <row r="1108" spans="2:65" s="1" customFormat="1" ht="24.15" customHeight="1">
      <c r="B1108" s="31"/>
      <c r="C1108" s="128" t="s">
        <v>1874</v>
      </c>
      <c r="D1108" s="128" t="s">
        <v>147</v>
      </c>
      <c r="E1108" s="129" t="s">
        <v>1875</v>
      </c>
      <c r="F1108" s="130" t="s">
        <v>1876</v>
      </c>
      <c r="G1108" s="131" t="s">
        <v>155</v>
      </c>
      <c r="H1108" s="132">
        <v>321.625</v>
      </c>
      <c r="I1108" s="133"/>
      <c r="J1108" s="134">
        <f>ROUND(I1108*H1108,2)</f>
        <v>0</v>
      </c>
      <c r="K1108" s="135"/>
      <c r="L1108" s="31"/>
      <c r="M1108" s="136" t="s">
        <v>1</v>
      </c>
      <c r="N1108" s="137" t="s">
        <v>41</v>
      </c>
      <c r="P1108" s="138">
        <f>O1108*H1108</f>
        <v>0</v>
      </c>
      <c r="Q1108" s="138">
        <v>3.2000000000000002E-3</v>
      </c>
      <c r="R1108" s="138">
        <f>Q1108*H1108</f>
        <v>1.0292000000000001</v>
      </c>
      <c r="S1108" s="138">
        <v>0</v>
      </c>
      <c r="T1108" s="139">
        <f>S1108*H1108</f>
        <v>0</v>
      </c>
      <c r="AR1108" s="140" t="s">
        <v>237</v>
      </c>
      <c r="AT1108" s="140" t="s">
        <v>147</v>
      </c>
      <c r="AU1108" s="140" t="s">
        <v>85</v>
      </c>
      <c r="AY1108" s="16" t="s">
        <v>145</v>
      </c>
      <c r="BE1108" s="141">
        <f>IF(N1108="základní",J1108,0)</f>
        <v>0</v>
      </c>
      <c r="BF1108" s="141">
        <f>IF(N1108="snížená",J1108,0)</f>
        <v>0</v>
      </c>
      <c r="BG1108" s="141">
        <f>IF(N1108="zákl. přenesená",J1108,0)</f>
        <v>0</v>
      </c>
      <c r="BH1108" s="141">
        <f>IF(N1108="sníž. přenesená",J1108,0)</f>
        <v>0</v>
      </c>
      <c r="BI1108" s="141">
        <f>IF(N1108="nulová",J1108,0)</f>
        <v>0</v>
      </c>
      <c r="BJ1108" s="16" t="s">
        <v>81</v>
      </c>
      <c r="BK1108" s="141">
        <f>ROUND(I1108*H1108,2)</f>
        <v>0</v>
      </c>
      <c r="BL1108" s="16" t="s">
        <v>237</v>
      </c>
      <c r="BM1108" s="140" t="s">
        <v>1877</v>
      </c>
    </row>
    <row r="1109" spans="2:65" s="12" customFormat="1">
      <c r="B1109" s="142"/>
      <c r="D1109" s="143" t="s">
        <v>157</v>
      </c>
      <c r="E1109" s="144" t="s">
        <v>1</v>
      </c>
      <c r="F1109" s="145" t="s">
        <v>1866</v>
      </c>
      <c r="H1109" s="146">
        <v>299.89999999999998</v>
      </c>
      <c r="I1109" s="147"/>
      <c r="L1109" s="142"/>
      <c r="M1109" s="148"/>
      <c r="T1109" s="149"/>
      <c r="AT1109" s="144" t="s">
        <v>157</v>
      </c>
      <c r="AU1109" s="144" t="s">
        <v>85</v>
      </c>
      <c r="AV1109" s="12" t="s">
        <v>85</v>
      </c>
      <c r="AW1109" s="12" t="s">
        <v>32</v>
      </c>
      <c r="AX1109" s="12" t="s">
        <v>76</v>
      </c>
      <c r="AY1109" s="144" t="s">
        <v>145</v>
      </c>
    </row>
    <row r="1110" spans="2:65" s="12" customFormat="1">
      <c r="B1110" s="142"/>
      <c r="D1110" s="143" t="s">
        <v>157</v>
      </c>
      <c r="E1110" s="144" t="s">
        <v>1</v>
      </c>
      <c r="F1110" s="145" t="s">
        <v>1867</v>
      </c>
      <c r="H1110" s="146">
        <v>7.35</v>
      </c>
      <c r="I1110" s="147"/>
      <c r="L1110" s="142"/>
      <c r="M1110" s="148"/>
      <c r="T1110" s="149"/>
      <c r="AT1110" s="144" t="s">
        <v>157</v>
      </c>
      <c r="AU1110" s="144" t="s">
        <v>85</v>
      </c>
      <c r="AV1110" s="12" t="s">
        <v>85</v>
      </c>
      <c r="AW1110" s="12" t="s">
        <v>32</v>
      </c>
      <c r="AX1110" s="12" t="s">
        <v>76</v>
      </c>
      <c r="AY1110" s="144" t="s">
        <v>145</v>
      </c>
    </row>
    <row r="1111" spans="2:65" s="12" customFormat="1">
      <c r="B1111" s="142"/>
      <c r="D1111" s="143" t="s">
        <v>157</v>
      </c>
      <c r="E1111" s="144" t="s">
        <v>1</v>
      </c>
      <c r="F1111" s="145" t="s">
        <v>1868</v>
      </c>
      <c r="H1111" s="146">
        <v>9.9359999999999999</v>
      </c>
      <c r="I1111" s="147"/>
      <c r="L1111" s="142"/>
      <c r="M1111" s="148"/>
      <c r="T1111" s="149"/>
      <c r="AT1111" s="144" t="s">
        <v>157</v>
      </c>
      <c r="AU1111" s="144" t="s">
        <v>85</v>
      </c>
      <c r="AV1111" s="12" t="s">
        <v>85</v>
      </c>
      <c r="AW1111" s="12" t="s">
        <v>32</v>
      </c>
      <c r="AX1111" s="12" t="s">
        <v>76</v>
      </c>
      <c r="AY1111" s="144" t="s">
        <v>145</v>
      </c>
    </row>
    <row r="1112" spans="2:65" s="12" customFormat="1">
      <c r="B1112" s="142"/>
      <c r="D1112" s="143" t="s">
        <v>157</v>
      </c>
      <c r="E1112" s="144" t="s">
        <v>1</v>
      </c>
      <c r="F1112" s="145" t="s">
        <v>1869</v>
      </c>
      <c r="H1112" s="146">
        <v>4.4390000000000001</v>
      </c>
      <c r="I1112" s="147"/>
      <c r="L1112" s="142"/>
      <c r="M1112" s="148"/>
      <c r="T1112" s="149"/>
      <c r="AT1112" s="144" t="s">
        <v>157</v>
      </c>
      <c r="AU1112" s="144" t="s">
        <v>85</v>
      </c>
      <c r="AV1112" s="12" t="s">
        <v>85</v>
      </c>
      <c r="AW1112" s="12" t="s">
        <v>32</v>
      </c>
      <c r="AX1112" s="12" t="s">
        <v>76</v>
      </c>
      <c r="AY1112" s="144" t="s">
        <v>145</v>
      </c>
    </row>
    <row r="1113" spans="2:65" s="13" customFormat="1">
      <c r="B1113" s="150"/>
      <c r="D1113" s="143" t="s">
        <v>157</v>
      </c>
      <c r="E1113" s="151" t="s">
        <v>1</v>
      </c>
      <c r="F1113" s="152" t="s">
        <v>160</v>
      </c>
      <c r="H1113" s="153">
        <v>321.625</v>
      </c>
      <c r="I1113" s="154"/>
      <c r="L1113" s="150"/>
      <c r="M1113" s="155"/>
      <c r="T1113" s="156"/>
      <c r="AT1113" s="151" t="s">
        <v>157</v>
      </c>
      <c r="AU1113" s="151" t="s">
        <v>85</v>
      </c>
      <c r="AV1113" s="13" t="s">
        <v>151</v>
      </c>
      <c r="AW1113" s="13" t="s">
        <v>32</v>
      </c>
      <c r="AX1113" s="13" t="s">
        <v>81</v>
      </c>
      <c r="AY1113" s="151" t="s">
        <v>145</v>
      </c>
    </row>
    <row r="1114" spans="2:65" s="1" customFormat="1" ht="16.5" customHeight="1">
      <c r="B1114" s="31"/>
      <c r="C1114" s="128" t="s">
        <v>1878</v>
      </c>
      <c r="D1114" s="128" t="s">
        <v>147</v>
      </c>
      <c r="E1114" s="129" t="s">
        <v>1879</v>
      </c>
      <c r="F1114" s="130" t="s">
        <v>1880</v>
      </c>
      <c r="G1114" s="131" t="s">
        <v>224</v>
      </c>
      <c r="H1114" s="132">
        <v>280.45600000000002</v>
      </c>
      <c r="I1114" s="133"/>
      <c r="J1114" s="134">
        <f>ROUND(I1114*H1114,2)</f>
        <v>0</v>
      </c>
      <c r="K1114" s="135"/>
      <c r="L1114" s="31"/>
      <c r="M1114" s="136" t="s">
        <v>1</v>
      </c>
      <c r="N1114" s="137" t="s">
        <v>41</v>
      </c>
      <c r="P1114" s="138">
        <f>O1114*H1114</f>
        <v>0</v>
      </c>
      <c r="Q1114" s="138">
        <v>3.1199999999999999E-3</v>
      </c>
      <c r="R1114" s="138">
        <f>Q1114*H1114</f>
        <v>0.87502272000000003</v>
      </c>
      <c r="S1114" s="138">
        <v>0</v>
      </c>
      <c r="T1114" s="139">
        <f>S1114*H1114</f>
        <v>0</v>
      </c>
      <c r="AR1114" s="140" t="s">
        <v>237</v>
      </c>
      <c r="AT1114" s="140" t="s">
        <v>147</v>
      </c>
      <c r="AU1114" s="140" t="s">
        <v>85</v>
      </c>
      <c r="AY1114" s="16" t="s">
        <v>145</v>
      </c>
      <c r="BE1114" s="141">
        <f>IF(N1114="základní",J1114,0)</f>
        <v>0</v>
      </c>
      <c r="BF1114" s="141">
        <f>IF(N1114="snížená",J1114,0)</f>
        <v>0</v>
      </c>
      <c r="BG1114" s="141">
        <f>IF(N1114="zákl. přenesená",J1114,0)</f>
        <v>0</v>
      </c>
      <c r="BH1114" s="141">
        <f>IF(N1114="sníž. přenesená",J1114,0)</f>
        <v>0</v>
      </c>
      <c r="BI1114" s="141">
        <f>IF(N1114="nulová",J1114,0)</f>
        <v>0</v>
      </c>
      <c r="BJ1114" s="16" t="s">
        <v>81</v>
      </c>
      <c r="BK1114" s="141">
        <f>ROUND(I1114*H1114,2)</f>
        <v>0</v>
      </c>
      <c r="BL1114" s="16" t="s">
        <v>237</v>
      </c>
      <c r="BM1114" s="140" t="s">
        <v>1881</v>
      </c>
    </row>
    <row r="1115" spans="2:65" s="12" customFormat="1">
      <c r="B1115" s="142"/>
      <c r="D1115" s="143" t="s">
        <v>157</v>
      </c>
      <c r="E1115" s="144" t="s">
        <v>1</v>
      </c>
      <c r="F1115" s="145" t="s">
        <v>1882</v>
      </c>
      <c r="H1115" s="146">
        <v>232</v>
      </c>
      <c r="I1115" s="147"/>
      <c r="L1115" s="142"/>
      <c r="M1115" s="148"/>
      <c r="T1115" s="149"/>
      <c r="AT1115" s="144" t="s">
        <v>157</v>
      </c>
      <c r="AU1115" s="144" t="s">
        <v>85</v>
      </c>
      <c r="AV1115" s="12" t="s">
        <v>85</v>
      </c>
      <c r="AW1115" s="12" t="s">
        <v>32</v>
      </c>
      <c r="AX1115" s="12" t="s">
        <v>76</v>
      </c>
      <c r="AY1115" s="144" t="s">
        <v>145</v>
      </c>
    </row>
    <row r="1116" spans="2:65" s="12" customFormat="1">
      <c r="B1116" s="142"/>
      <c r="D1116" s="143" t="s">
        <v>157</v>
      </c>
      <c r="E1116" s="144" t="s">
        <v>1</v>
      </c>
      <c r="F1116" s="145" t="s">
        <v>1883</v>
      </c>
      <c r="H1116" s="146">
        <v>16.2</v>
      </c>
      <c r="I1116" s="147"/>
      <c r="L1116" s="142"/>
      <c r="M1116" s="148"/>
      <c r="T1116" s="149"/>
      <c r="AT1116" s="144" t="s">
        <v>157</v>
      </c>
      <c r="AU1116" s="144" t="s">
        <v>85</v>
      </c>
      <c r="AV1116" s="12" t="s">
        <v>85</v>
      </c>
      <c r="AW1116" s="12" t="s">
        <v>32</v>
      </c>
      <c r="AX1116" s="12" t="s">
        <v>76</v>
      </c>
      <c r="AY1116" s="144" t="s">
        <v>145</v>
      </c>
    </row>
    <row r="1117" spans="2:65" s="12" customFormat="1">
      <c r="B1117" s="142"/>
      <c r="D1117" s="143" t="s">
        <v>157</v>
      </c>
      <c r="E1117" s="144" t="s">
        <v>1</v>
      </c>
      <c r="F1117" s="145" t="s">
        <v>1884</v>
      </c>
      <c r="H1117" s="146">
        <v>22.12</v>
      </c>
      <c r="I1117" s="147"/>
      <c r="L1117" s="142"/>
      <c r="M1117" s="148"/>
      <c r="T1117" s="149"/>
      <c r="AT1117" s="144" t="s">
        <v>157</v>
      </c>
      <c r="AU1117" s="144" t="s">
        <v>85</v>
      </c>
      <c r="AV1117" s="12" t="s">
        <v>85</v>
      </c>
      <c r="AW1117" s="12" t="s">
        <v>32</v>
      </c>
      <c r="AX1117" s="12" t="s">
        <v>76</v>
      </c>
      <c r="AY1117" s="144" t="s">
        <v>145</v>
      </c>
    </row>
    <row r="1118" spans="2:65" s="12" customFormat="1">
      <c r="B1118" s="142"/>
      <c r="D1118" s="143" t="s">
        <v>157</v>
      </c>
      <c r="E1118" s="144" t="s">
        <v>1</v>
      </c>
      <c r="F1118" s="145" t="s">
        <v>1885</v>
      </c>
      <c r="H1118" s="146">
        <v>10.135999999999999</v>
      </c>
      <c r="I1118" s="147"/>
      <c r="L1118" s="142"/>
      <c r="M1118" s="148"/>
      <c r="T1118" s="149"/>
      <c r="AT1118" s="144" t="s">
        <v>157</v>
      </c>
      <c r="AU1118" s="144" t="s">
        <v>85</v>
      </c>
      <c r="AV1118" s="12" t="s">
        <v>85</v>
      </c>
      <c r="AW1118" s="12" t="s">
        <v>32</v>
      </c>
      <c r="AX1118" s="12" t="s">
        <v>76</v>
      </c>
      <c r="AY1118" s="144" t="s">
        <v>145</v>
      </c>
    </row>
    <row r="1119" spans="2:65" s="13" customFormat="1">
      <c r="B1119" s="150"/>
      <c r="D1119" s="143" t="s">
        <v>157</v>
      </c>
      <c r="E1119" s="151" t="s">
        <v>1</v>
      </c>
      <c r="F1119" s="152" t="s">
        <v>160</v>
      </c>
      <c r="H1119" s="153">
        <v>280.45600000000002</v>
      </c>
      <c r="I1119" s="154"/>
      <c r="L1119" s="150"/>
      <c r="M1119" s="155"/>
      <c r="T1119" s="156"/>
      <c r="AT1119" s="151" t="s">
        <v>157</v>
      </c>
      <c r="AU1119" s="151" t="s">
        <v>85</v>
      </c>
      <c r="AV1119" s="13" t="s">
        <v>151</v>
      </c>
      <c r="AW1119" s="13" t="s">
        <v>32</v>
      </c>
      <c r="AX1119" s="13" t="s">
        <v>81</v>
      </c>
      <c r="AY1119" s="151" t="s">
        <v>145</v>
      </c>
    </row>
    <row r="1120" spans="2:65" s="1" customFormat="1" ht="24.15" customHeight="1">
      <c r="B1120" s="31"/>
      <c r="C1120" s="128" t="s">
        <v>1886</v>
      </c>
      <c r="D1120" s="128" t="s">
        <v>147</v>
      </c>
      <c r="E1120" s="129" t="s">
        <v>1887</v>
      </c>
      <c r="F1120" s="130" t="s">
        <v>1888</v>
      </c>
      <c r="G1120" s="131" t="s">
        <v>1129</v>
      </c>
      <c r="H1120" s="174"/>
      <c r="I1120" s="133"/>
      <c r="J1120" s="134">
        <f>ROUND(I1120*H1120,2)</f>
        <v>0</v>
      </c>
      <c r="K1120" s="135"/>
      <c r="L1120" s="31"/>
      <c r="M1120" s="136" t="s">
        <v>1</v>
      </c>
      <c r="N1120" s="137" t="s">
        <v>41</v>
      </c>
      <c r="P1120" s="138">
        <f>O1120*H1120</f>
        <v>0</v>
      </c>
      <c r="Q1120" s="138">
        <v>0</v>
      </c>
      <c r="R1120" s="138">
        <f>Q1120*H1120</f>
        <v>0</v>
      </c>
      <c r="S1120" s="138">
        <v>0</v>
      </c>
      <c r="T1120" s="139">
        <f>S1120*H1120</f>
        <v>0</v>
      </c>
      <c r="AR1120" s="140" t="s">
        <v>237</v>
      </c>
      <c r="AT1120" s="140" t="s">
        <v>147</v>
      </c>
      <c r="AU1120" s="140" t="s">
        <v>85</v>
      </c>
      <c r="AY1120" s="16" t="s">
        <v>145</v>
      </c>
      <c r="BE1120" s="141">
        <f>IF(N1120="základní",J1120,0)</f>
        <v>0</v>
      </c>
      <c r="BF1120" s="141">
        <f>IF(N1120="snížená",J1120,0)</f>
        <v>0</v>
      </c>
      <c r="BG1120" s="141">
        <f>IF(N1120="zákl. přenesená",J1120,0)</f>
        <v>0</v>
      </c>
      <c r="BH1120" s="141">
        <f>IF(N1120="sníž. přenesená",J1120,0)</f>
        <v>0</v>
      </c>
      <c r="BI1120" s="141">
        <f>IF(N1120="nulová",J1120,0)</f>
        <v>0</v>
      </c>
      <c r="BJ1120" s="16" t="s">
        <v>81</v>
      </c>
      <c r="BK1120" s="141">
        <f>ROUND(I1120*H1120,2)</f>
        <v>0</v>
      </c>
      <c r="BL1120" s="16" t="s">
        <v>237</v>
      </c>
      <c r="BM1120" s="140" t="s">
        <v>1889</v>
      </c>
    </row>
    <row r="1121" spans="2:65" s="11" customFormat="1" ht="22.8" customHeight="1">
      <c r="B1121" s="116"/>
      <c r="D1121" s="117" t="s">
        <v>75</v>
      </c>
      <c r="E1121" s="126" t="s">
        <v>1890</v>
      </c>
      <c r="F1121" s="126" t="s">
        <v>1891</v>
      </c>
      <c r="I1121" s="119"/>
      <c r="J1121" s="127">
        <f>BK1121</f>
        <v>0</v>
      </c>
      <c r="L1121" s="116"/>
      <c r="M1121" s="121"/>
      <c r="P1121" s="122">
        <f>SUM(P1122:P1140)</f>
        <v>0</v>
      </c>
      <c r="R1121" s="122">
        <f>SUM(R1122:R1140)</f>
        <v>7.4716349999999991</v>
      </c>
      <c r="T1121" s="123">
        <f>SUM(T1122:T1140)</f>
        <v>0</v>
      </c>
      <c r="AR1121" s="117" t="s">
        <v>85</v>
      </c>
      <c r="AT1121" s="124" t="s">
        <v>75</v>
      </c>
      <c r="AU1121" s="124" t="s">
        <v>81</v>
      </c>
      <c r="AY1121" s="117" t="s">
        <v>145</v>
      </c>
      <c r="BK1121" s="125">
        <f>SUM(BK1122:BK1140)</f>
        <v>0</v>
      </c>
    </row>
    <row r="1122" spans="2:65" s="1" customFormat="1" ht="24.15" customHeight="1">
      <c r="B1122" s="31"/>
      <c r="C1122" s="128" t="s">
        <v>1892</v>
      </c>
      <c r="D1122" s="128" t="s">
        <v>147</v>
      </c>
      <c r="E1122" s="129" t="s">
        <v>1893</v>
      </c>
      <c r="F1122" s="130" t="s">
        <v>1894</v>
      </c>
      <c r="G1122" s="131" t="s">
        <v>155</v>
      </c>
      <c r="H1122" s="132">
        <v>5</v>
      </c>
      <c r="I1122" s="133"/>
      <c r="J1122" s="134">
        <f>ROUND(I1122*H1122,2)</f>
        <v>0</v>
      </c>
      <c r="K1122" s="135"/>
      <c r="L1122" s="31"/>
      <c r="M1122" s="136" t="s">
        <v>1</v>
      </c>
      <c r="N1122" s="137" t="s">
        <v>41</v>
      </c>
      <c r="P1122" s="138">
        <f>O1122*H1122</f>
        <v>0</v>
      </c>
      <c r="Q1122" s="138">
        <v>1.5E-3</v>
      </c>
      <c r="R1122" s="138">
        <f>Q1122*H1122</f>
        <v>7.4999999999999997E-3</v>
      </c>
      <c r="S1122" s="138">
        <v>0</v>
      </c>
      <c r="T1122" s="139">
        <f>S1122*H1122</f>
        <v>0</v>
      </c>
      <c r="AR1122" s="140" t="s">
        <v>237</v>
      </c>
      <c r="AT1122" s="140" t="s">
        <v>147</v>
      </c>
      <c r="AU1122" s="140" t="s">
        <v>85</v>
      </c>
      <c r="AY1122" s="16" t="s">
        <v>145</v>
      </c>
      <c r="BE1122" s="141">
        <f>IF(N1122="základní",J1122,0)</f>
        <v>0</v>
      </c>
      <c r="BF1122" s="141">
        <f>IF(N1122="snížená",J1122,0)</f>
        <v>0</v>
      </c>
      <c r="BG1122" s="141">
        <f>IF(N1122="zákl. přenesená",J1122,0)</f>
        <v>0</v>
      </c>
      <c r="BH1122" s="141">
        <f>IF(N1122="sníž. přenesená",J1122,0)</f>
        <v>0</v>
      </c>
      <c r="BI1122" s="141">
        <f>IF(N1122="nulová",J1122,0)</f>
        <v>0</v>
      </c>
      <c r="BJ1122" s="16" t="s">
        <v>81</v>
      </c>
      <c r="BK1122" s="141">
        <f>ROUND(I1122*H1122,2)</f>
        <v>0</v>
      </c>
      <c r="BL1122" s="16" t="s">
        <v>237</v>
      </c>
      <c r="BM1122" s="140" t="s">
        <v>1895</v>
      </c>
    </row>
    <row r="1123" spans="2:65" s="12" customFormat="1">
      <c r="B1123" s="142"/>
      <c r="D1123" s="143" t="s">
        <v>157</v>
      </c>
      <c r="E1123" s="144" t="s">
        <v>1</v>
      </c>
      <c r="F1123" s="145" t="s">
        <v>1896</v>
      </c>
      <c r="H1123" s="146">
        <v>5</v>
      </c>
      <c r="I1123" s="147"/>
      <c r="L1123" s="142"/>
      <c r="M1123" s="148"/>
      <c r="T1123" s="149"/>
      <c r="AT1123" s="144" t="s">
        <v>157</v>
      </c>
      <c r="AU1123" s="144" t="s">
        <v>85</v>
      </c>
      <c r="AV1123" s="12" t="s">
        <v>85</v>
      </c>
      <c r="AW1123" s="12" t="s">
        <v>32</v>
      </c>
      <c r="AX1123" s="12" t="s">
        <v>81</v>
      </c>
      <c r="AY1123" s="144" t="s">
        <v>145</v>
      </c>
    </row>
    <row r="1124" spans="2:65" s="1" customFormat="1" ht="24.15" customHeight="1">
      <c r="B1124" s="31"/>
      <c r="C1124" s="128" t="s">
        <v>1897</v>
      </c>
      <c r="D1124" s="128" t="s">
        <v>147</v>
      </c>
      <c r="E1124" s="129" t="s">
        <v>1898</v>
      </c>
      <c r="F1124" s="130" t="s">
        <v>1899</v>
      </c>
      <c r="G1124" s="131" t="s">
        <v>224</v>
      </c>
      <c r="H1124" s="132">
        <v>2.5</v>
      </c>
      <c r="I1124" s="133"/>
      <c r="J1124" s="134">
        <f>ROUND(I1124*H1124,2)</f>
        <v>0</v>
      </c>
      <c r="K1124" s="135"/>
      <c r="L1124" s="31"/>
      <c r="M1124" s="136" t="s">
        <v>1</v>
      </c>
      <c r="N1124" s="137" t="s">
        <v>41</v>
      </c>
      <c r="P1124" s="138">
        <f>O1124*H1124</f>
        <v>0</v>
      </c>
      <c r="Q1124" s="138">
        <v>4.0000000000000002E-4</v>
      </c>
      <c r="R1124" s="138">
        <f>Q1124*H1124</f>
        <v>1E-3</v>
      </c>
      <c r="S1124" s="138">
        <v>0</v>
      </c>
      <c r="T1124" s="139">
        <f>S1124*H1124</f>
        <v>0</v>
      </c>
      <c r="AR1124" s="140" t="s">
        <v>237</v>
      </c>
      <c r="AT1124" s="140" t="s">
        <v>147</v>
      </c>
      <c r="AU1124" s="140" t="s">
        <v>85</v>
      </c>
      <c r="AY1124" s="16" t="s">
        <v>145</v>
      </c>
      <c r="BE1124" s="141">
        <f>IF(N1124="základní",J1124,0)</f>
        <v>0</v>
      </c>
      <c r="BF1124" s="141">
        <f>IF(N1124="snížená",J1124,0)</f>
        <v>0</v>
      </c>
      <c r="BG1124" s="141">
        <f>IF(N1124="zákl. přenesená",J1124,0)</f>
        <v>0</v>
      </c>
      <c r="BH1124" s="141">
        <f>IF(N1124="sníž. přenesená",J1124,0)</f>
        <v>0</v>
      </c>
      <c r="BI1124" s="141">
        <f>IF(N1124="nulová",J1124,0)</f>
        <v>0</v>
      </c>
      <c r="BJ1124" s="16" t="s">
        <v>81</v>
      </c>
      <c r="BK1124" s="141">
        <f>ROUND(I1124*H1124,2)</f>
        <v>0</v>
      </c>
      <c r="BL1124" s="16" t="s">
        <v>237</v>
      </c>
      <c r="BM1124" s="140" t="s">
        <v>1900</v>
      </c>
    </row>
    <row r="1125" spans="2:65" s="12" customFormat="1">
      <c r="B1125" s="142"/>
      <c r="D1125" s="143" t="s">
        <v>157</v>
      </c>
      <c r="E1125" s="144" t="s">
        <v>1</v>
      </c>
      <c r="F1125" s="145" t="s">
        <v>1901</v>
      </c>
      <c r="H1125" s="146">
        <v>2.5</v>
      </c>
      <c r="I1125" s="147"/>
      <c r="L1125" s="142"/>
      <c r="M1125" s="148"/>
      <c r="T1125" s="149"/>
      <c r="AT1125" s="144" t="s">
        <v>157</v>
      </c>
      <c r="AU1125" s="144" t="s">
        <v>85</v>
      </c>
      <c r="AV1125" s="12" t="s">
        <v>85</v>
      </c>
      <c r="AW1125" s="12" t="s">
        <v>32</v>
      </c>
      <c r="AX1125" s="12" t="s">
        <v>81</v>
      </c>
      <c r="AY1125" s="144" t="s">
        <v>145</v>
      </c>
    </row>
    <row r="1126" spans="2:65" s="1" customFormat="1" ht="37.799999999999997" customHeight="1">
      <c r="B1126" s="31"/>
      <c r="C1126" s="128" t="s">
        <v>1902</v>
      </c>
      <c r="D1126" s="128" t="s">
        <v>147</v>
      </c>
      <c r="E1126" s="129" t="s">
        <v>1903</v>
      </c>
      <c r="F1126" s="130" t="s">
        <v>1904</v>
      </c>
      <c r="G1126" s="131" t="s">
        <v>155</v>
      </c>
      <c r="H1126" s="132">
        <v>181.4</v>
      </c>
      <c r="I1126" s="133"/>
      <c r="J1126" s="134">
        <f>ROUND(I1126*H1126,2)</f>
        <v>0</v>
      </c>
      <c r="K1126" s="135"/>
      <c r="L1126" s="31"/>
      <c r="M1126" s="136" t="s">
        <v>1</v>
      </c>
      <c r="N1126" s="137" t="s">
        <v>41</v>
      </c>
      <c r="P1126" s="138">
        <f>O1126*H1126</f>
        <v>0</v>
      </c>
      <c r="Q1126" s="138">
        <v>8.9999999999999993E-3</v>
      </c>
      <c r="R1126" s="138">
        <f>Q1126*H1126</f>
        <v>1.6325999999999998</v>
      </c>
      <c r="S1126" s="138">
        <v>0</v>
      </c>
      <c r="T1126" s="139">
        <f>S1126*H1126</f>
        <v>0</v>
      </c>
      <c r="AR1126" s="140" t="s">
        <v>237</v>
      </c>
      <c r="AT1126" s="140" t="s">
        <v>147</v>
      </c>
      <c r="AU1126" s="140" t="s">
        <v>85</v>
      </c>
      <c r="AY1126" s="16" t="s">
        <v>145</v>
      </c>
      <c r="BE1126" s="141">
        <f>IF(N1126="základní",J1126,0)</f>
        <v>0</v>
      </c>
      <c r="BF1126" s="141">
        <f>IF(N1126="snížená",J1126,0)</f>
        <v>0</v>
      </c>
      <c r="BG1126" s="141">
        <f>IF(N1126="zákl. přenesená",J1126,0)</f>
        <v>0</v>
      </c>
      <c r="BH1126" s="141">
        <f>IF(N1126="sníž. přenesená",J1126,0)</f>
        <v>0</v>
      </c>
      <c r="BI1126" s="141">
        <f>IF(N1126="nulová",J1126,0)</f>
        <v>0</v>
      </c>
      <c r="BJ1126" s="16" t="s">
        <v>81</v>
      </c>
      <c r="BK1126" s="141">
        <f>ROUND(I1126*H1126,2)</f>
        <v>0</v>
      </c>
      <c r="BL1126" s="16" t="s">
        <v>237</v>
      </c>
      <c r="BM1126" s="140" t="s">
        <v>1905</v>
      </c>
    </row>
    <row r="1127" spans="2:65" s="12" customFormat="1">
      <c r="B1127" s="142"/>
      <c r="D1127" s="143" t="s">
        <v>157</v>
      </c>
      <c r="E1127" s="144" t="s">
        <v>1</v>
      </c>
      <c r="F1127" s="145" t="s">
        <v>1906</v>
      </c>
      <c r="H1127" s="146">
        <v>181.4</v>
      </c>
      <c r="I1127" s="147"/>
      <c r="L1127" s="142"/>
      <c r="M1127" s="148"/>
      <c r="T1127" s="149"/>
      <c r="AT1127" s="144" t="s">
        <v>157</v>
      </c>
      <c r="AU1127" s="144" t="s">
        <v>85</v>
      </c>
      <c r="AV1127" s="12" t="s">
        <v>85</v>
      </c>
      <c r="AW1127" s="12" t="s">
        <v>32</v>
      </c>
      <c r="AX1127" s="12" t="s">
        <v>81</v>
      </c>
      <c r="AY1127" s="144" t="s">
        <v>145</v>
      </c>
    </row>
    <row r="1128" spans="2:65" s="1" customFormat="1" ht="21.75" customHeight="1">
      <c r="B1128" s="31"/>
      <c r="C1128" s="163" t="s">
        <v>1907</v>
      </c>
      <c r="D1128" s="163" t="s">
        <v>705</v>
      </c>
      <c r="E1128" s="164" t="s">
        <v>1908</v>
      </c>
      <c r="F1128" s="165" t="s">
        <v>1909</v>
      </c>
      <c r="G1128" s="166" t="s">
        <v>155</v>
      </c>
      <c r="H1128" s="167">
        <v>208.61</v>
      </c>
      <c r="I1128" s="168"/>
      <c r="J1128" s="169">
        <f>ROUND(I1128*H1128,2)</f>
        <v>0</v>
      </c>
      <c r="K1128" s="170"/>
      <c r="L1128" s="171"/>
      <c r="M1128" s="172" t="s">
        <v>1</v>
      </c>
      <c r="N1128" s="173" t="s">
        <v>41</v>
      </c>
      <c r="P1128" s="138">
        <f>O1128*H1128</f>
        <v>0</v>
      </c>
      <c r="Q1128" s="138">
        <v>1.8499999999999999E-2</v>
      </c>
      <c r="R1128" s="138">
        <f>Q1128*H1128</f>
        <v>3.8592849999999999</v>
      </c>
      <c r="S1128" s="138">
        <v>0</v>
      </c>
      <c r="T1128" s="139">
        <f>S1128*H1128</f>
        <v>0</v>
      </c>
      <c r="AR1128" s="140" t="s">
        <v>365</v>
      </c>
      <c r="AT1128" s="140" t="s">
        <v>705</v>
      </c>
      <c r="AU1128" s="140" t="s">
        <v>85</v>
      </c>
      <c r="AY1128" s="16" t="s">
        <v>145</v>
      </c>
      <c r="BE1128" s="141">
        <f>IF(N1128="základní",J1128,0)</f>
        <v>0</v>
      </c>
      <c r="BF1128" s="141">
        <f>IF(N1128="snížená",J1128,0)</f>
        <v>0</v>
      </c>
      <c r="BG1128" s="141">
        <f>IF(N1128="zákl. přenesená",J1128,0)</f>
        <v>0</v>
      </c>
      <c r="BH1128" s="141">
        <f>IF(N1128="sníž. přenesená",J1128,0)</f>
        <v>0</v>
      </c>
      <c r="BI1128" s="141">
        <f>IF(N1128="nulová",J1128,0)</f>
        <v>0</v>
      </c>
      <c r="BJ1128" s="16" t="s">
        <v>81</v>
      </c>
      <c r="BK1128" s="141">
        <f>ROUND(I1128*H1128,2)</f>
        <v>0</v>
      </c>
      <c r="BL1128" s="16" t="s">
        <v>237</v>
      </c>
      <c r="BM1128" s="140" t="s">
        <v>1910</v>
      </c>
    </row>
    <row r="1129" spans="2:65" s="12" customFormat="1">
      <c r="B1129" s="142"/>
      <c r="D1129" s="143" t="s">
        <v>157</v>
      </c>
      <c r="F1129" s="145" t="s">
        <v>1911</v>
      </c>
      <c r="H1129" s="146">
        <v>208.61</v>
      </c>
      <c r="I1129" s="147"/>
      <c r="L1129" s="142"/>
      <c r="M1129" s="148"/>
      <c r="T1129" s="149"/>
      <c r="AT1129" s="144" t="s">
        <v>157</v>
      </c>
      <c r="AU1129" s="144" t="s">
        <v>85</v>
      </c>
      <c r="AV1129" s="12" t="s">
        <v>85</v>
      </c>
      <c r="AW1129" s="12" t="s">
        <v>4</v>
      </c>
      <c r="AX1129" s="12" t="s">
        <v>81</v>
      </c>
      <c r="AY1129" s="144" t="s">
        <v>145</v>
      </c>
    </row>
    <row r="1130" spans="2:65" s="1" customFormat="1" ht="24.15" customHeight="1">
      <c r="B1130" s="31"/>
      <c r="C1130" s="128" t="s">
        <v>1912</v>
      </c>
      <c r="D1130" s="128" t="s">
        <v>147</v>
      </c>
      <c r="E1130" s="129" t="s">
        <v>1913</v>
      </c>
      <c r="F1130" s="130" t="s">
        <v>1914</v>
      </c>
      <c r="G1130" s="131" t="s">
        <v>155</v>
      </c>
      <c r="H1130" s="132">
        <v>74.7</v>
      </c>
      <c r="I1130" s="133"/>
      <c r="J1130" s="134">
        <f>ROUND(I1130*H1130,2)</f>
        <v>0</v>
      </c>
      <c r="K1130" s="135"/>
      <c r="L1130" s="31"/>
      <c r="M1130" s="136" t="s">
        <v>1</v>
      </c>
      <c r="N1130" s="137" t="s">
        <v>41</v>
      </c>
      <c r="P1130" s="138">
        <f>O1130*H1130</f>
        <v>0</v>
      </c>
      <c r="Q1130" s="138">
        <v>0</v>
      </c>
      <c r="R1130" s="138">
        <f>Q1130*H1130</f>
        <v>0</v>
      </c>
      <c r="S1130" s="138">
        <v>0</v>
      </c>
      <c r="T1130" s="139">
        <f>S1130*H1130</f>
        <v>0</v>
      </c>
      <c r="AR1130" s="140" t="s">
        <v>237</v>
      </c>
      <c r="AT1130" s="140" t="s">
        <v>147</v>
      </c>
      <c r="AU1130" s="140" t="s">
        <v>85</v>
      </c>
      <c r="AY1130" s="16" t="s">
        <v>145</v>
      </c>
      <c r="BE1130" s="141">
        <f>IF(N1130="základní",J1130,0)</f>
        <v>0</v>
      </c>
      <c r="BF1130" s="141">
        <f>IF(N1130="snížená",J1130,0)</f>
        <v>0</v>
      </c>
      <c r="BG1130" s="141">
        <f>IF(N1130="zákl. přenesená",J1130,0)</f>
        <v>0</v>
      </c>
      <c r="BH1130" s="141">
        <f>IF(N1130="sníž. přenesená",J1130,0)</f>
        <v>0</v>
      </c>
      <c r="BI1130" s="141">
        <f>IF(N1130="nulová",J1130,0)</f>
        <v>0</v>
      </c>
      <c r="BJ1130" s="16" t="s">
        <v>81</v>
      </c>
      <c r="BK1130" s="141">
        <f>ROUND(I1130*H1130,2)</f>
        <v>0</v>
      </c>
      <c r="BL1130" s="16" t="s">
        <v>237</v>
      </c>
      <c r="BM1130" s="140" t="s">
        <v>1915</v>
      </c>
    </row>
    <row r="1131" spans="2:65" s="12" customFormat="1">
      <c r="B1131" s="142"/>
      <c r="D1131" s="143" t="s">
        <v>157</v>
      </c>
      <c r="E1131" s="144" t="s">
        <v>1</v>
      </c>
      <c r="F1131" s="145" t="s">
        <v>1916</v>
      </c>
      <c r="H1131" s="146">
        <v>63.7</v>
      </c>
      <c r="I1131" s="147"/>
      <c r="L1131" s="142"/>
      <c r="M1131" s="148"/>
      <c r="T1131" s="149"/>
      <c r="AT1131" s="144" t="s">
        <v>157</v>
      </c>
      <c r="AU1131" s="144" t="s">
        <v>85</v>
      </c>
      <c r="AV1131" s="12" t="s">
        <v>85</v>
      </c>
      <c r="AW1131" s="12" t="s">
        <v>32</v>
      </c>
      <c r="AX1131" s="12" t="s">
        <v>76</v>
      </c>
      <c r="AY1131" s="144" t="s">
        <v>145</v>
      </c>
    </row>
    <row r="1132" spans="2:65" s="12" customFormat="1">
      <c r="B1132" s="142"/>
      <c r="D1132" s="143" t="s">
        <v>157</v>
      </c>
      <c r="E1132" s="144" t="s">
        <v>1</v>
      </c>
      <c r="F1132" s="145" t="s">
        <v>1917</v>
      </c>
      <c r="H1132" s="146">
        <v>11</v>
      </c>
      <c r="I1132" s="147"/>
      <c r="L1132" s="142"/>
      <c r="M1132" s="148"/>
      <c r="T1132" s="149"/>
      <c r="AT1132" s="144" t="s">
        <v>157</v>
      </c>
      <c r="AU1132" s="144" t="s">
        <v>85</v>
      </c>
      <c r="AV1132" s="12" t="s">
        <v>85</v>
      </c>
      <c r="AW1132" s="12" t="s">
        <v>32</v>
      </c>
      <c r="AX1132" s="12" t="s">
        <v>76</v>
      </c>
      <c r="AY1132" s="144" t="s">
        <v>145</v>
      </c>
    </row>
    <row r="1133" spans="2:65" s="13" customFormat="1">
      <c r="B1133" s="150"/>
      <c r="D1133" s="143" t="s">
        <v>157</v>
      </c>
      <c r="E1133" s="151" t="s">
        <v>1</v>
      </c>
      <c r="F1133" s="152" t="s">
        <v>160</v>
      </c>
      <c r="H1133" s="153">
        <v>74.7</v>
      </c>
      <c r="I1133" s="154"/>
      <c r="L1133" s="150"/>
      <c r="M1133" s="155"/>
      <c r="T1133" s="156"/>
      <c r="AT1133" s="151" t="s">
        <v>157</v>
      </c>
      <c r="AU1133" s="151" t="s">
        <v>85</v>
      </c>
      <c r="AV1133" s="13" t="s">
        <v>151</v>
      </c>
      <c r="AW1133" s="13" t="s">
        <v>32</v>
      </c>
      <c r="AX1133" s="13" t="s">
        <v>81</v>
      </c>
      <c r="AY1133" s="151" t="s">
        <v>145</v>
      </c>
    </row>
    <row r="1134" spans="2:65" s="1" customFormat="1" ht="37.799999999999997" customHeight="1">
      <c r="B1134" s="31"/>
      <c r="C1134" s="128" t="s">
        <v>1918</v>
      </c>
      <c r="D1134" s="128" t="s">
        <v>147</v>
      </c>
      <c r="E1134" s="129" t="s">
        <v>1919</v>
      </c>
      <c r="F1134" s="130" t="s">
        <v>1920</v>
      </c>
      <c r="G1134" s="131" t="s">
        <v>155</v>
      </c>
      <c r="H1134" s="132">
        <v>74.7</v>
      </c>
      <c r="I1134" s="133"/>
      <c r="J1134" s="134">
        <f>ROUND(I1134*H1134,2)</f>
        <v>0</v>
      </c>
      <c r="K1134" s="135"/>
      <c r="L1134" s="31"/>
      <c r="M1134" s="136" t="s">
        <v>1</v>
      </c>
      <c r="N1134" s="137" t="s">
        <v>41</v>
      </c>
      <c r="P1134" s="138">
        <f>O1134*H1134</f>
        <v>0</v>
      </c>
      <c r="Q1134" s="138">
        <v>2.8E-3</v>
      </c>
      <c r="R1134" s="138">
        <f>Q1134*H1134</f>
        <v>0.20916000000000001</v>
      </c>
      <c r="S1134" s="138">
        <v>0</v>
      </c>
      <c r="T1134" s="139">
        <f>S1134*H1134</f>
        <v>0</v>
      </c>
      <c r="AR1134" s="140" t="s">
        <v>237</v>
      </c>
      <c r="AT1134" s="140" t="s">
        <v>147</v>
      </c>
      <c r="AU1134" s="140" t="s">
        <v>85</v>
      </c>
      <c r="AY1134" s="16" t="s">
        <v>145</v>
      </c>
      <c r="BE1134" s="141">
        <f>IF(N1134="základní",J1134,0)</f>
        <v>0</v>
      </c>
      <c r="BF1134" s="141">
        <f>IF(N1134="snížená",J1134,0)</f>
        <v>0</v>
      </c>
      <c r="BG1134" s="141">
        <f>IF(N1134="zákl. přenesená",J1134,0)</f>
        <v>0</v>
      </c>
      <c r="BH1134" s="141">
        <f>IF(N1134="sníž. přenesená",J1134,0)</f>
        <v>0</v>
      </c>
      <c r="BI1134" s="141">
        <f>IF(N1134="nulová",J1134,0)</f>
        <v>0</v>
      </c>
      <c r="BJ1134" s="16" t="s">
        <v>81</v>
      </c>
      <c r="BK1134" s="141">
        <f>ROUND(I1134*H1134,2)</f>
        <v>0</v>
      </c>
      <c r="BL1134" s="16" t="s">
        <v>237</v>
      </c>
      <c r="BM1134" s="140" t="s">
        <v>1921</v>
      </c>
    </row>
    <row r="1135" spans="2:65" s="12" customFormat="1">
      <c r="B1135" s="142"/>
      <c r="D1135" s="143" t="s">
        <v>157</v>
      </c>
      <c r="E1135" s="144" t="s">
        <v>1</v>
      </c>
      <c r="F1135" s="145" t="s">
        <v>1916</v>
      </c>
      <c r="H1135" s="146">
        <v>63.7</v>
      </c>
      <c r="I1135" s="147"/>
      <c r="L1135" s="142"/>
      <c r="M1135" s="148"/>
      <c r="T1135" s="149"/>
      <c r="AT1135" s="144" t="s">
        <v>157</v>
      </c>
      <c r="AU1135" s="144" t="s">
        <v>85</v>
      </c>
      <c r="AV1135" s="12" t="s">
        <v>85</v>
      </c>
      <c r="AW1135" s="12" t="s">
        <v>32</v>
      </c>
      <c r="AX1135" s="12" t="s">
        <v>76</v>
      </c>
      <c r="AY1135" s="144" t="s">
        <v>145</v>
      </c>
    </row>
    <row r="1136" spans="2:65" s="12" customFormat="1">
      <c r="B1136" s="142"/>
      <c r="D1136" s="143" t="s">
        <v>157</v>
      </c>
      <c r="E1136" s="144" t="s">
        <v>1</v>
      </c>
      <c r="F1136" s="145" t="s">
        <v>1917</v>
      </c>
      <c r="H1136" s="146">
        <v>11</v>
      </c>
      <c r="I1136" s="147"/>
      <c r="L1136" s="142"/>
      <c r="M1136" s="148"/>
      <c r="T1136" s="149"/>
      <c r="AT1136" s="144" t="s">
        <v>157</v>
      </c>
      <c r="AU1136" s="144" t="s">
        <v>85</v>
      </c>
      <c r="AV1136" s="12" t="s">
        <v>85</v>
      </c>
      <c r="AW1136" s="12" t="s">
        <v>32</v>
      </c>
      <c r="AX1136" s="12" t="s">
        <v>76</v>
      </c>
      <c r="AY1136" s="144" t="s">
        <v>145</v>
      </c>
    </row>
    <row r="1137" spans="2:65" s="13" customFormat="1">
      <c r="B1137" s="150"/>
      <c r="D1137" s="143" t="s">
        <v>157</v>
      </c>
      <c r="E1137" s="151" t="s">
        <v>1</v>
      </c>
      <c r="F1137" s="152" t="s">
        <v>160</v>
      </c>
      <c r="H1137" s="153">
        <v>74.7</v>
      </c>
      <c r="I1137" s="154"/>
      <c r="L1137" s="150"/>
      <c r="M1137" s="155"/>
      <c r="T1137" s="156"/>
      <c r="AT1137" s="151" t="s">
        <v>157</v>
      </c>
      <c r="AU1137" s="151" t="s">
        <v>85</v>
      </c>
      <c r="AV1137" s="13" t="s">
        <v>151</v>
      </c>
      <c r="AW1137" s="13" t="s">
        <v>32</v>
      </c>
      <c r="AX1137" s="13" t="s">
        <v>81</v>
      </c>
      <c r="AY1137" s="151" t="s">
        <v>145</v>
      </c>
    </row>
    <row r="1138" spans="2:65" s="1" customFormat="1" ht="24.15" customHeight="1">
      <c r="B1138" s="31"/>
      <c r="C1138" s="163" t="s">
        <v>1922</v>
      </c>
      <c r="D1138" s="163" t="s">
        <v>705</v>
      </c>
      <c r="E1138" s="164" t="s">
        <v>1923</v>
      </c>
      <c r="F1138" s="165" t="s">
        <v>1924</v>
      </c>
      <c r="G1138" s="166" t="s">
        <v>150</v>
      </c>
      <c r="H1138" s="167">
        <v>913</v>
      </c>
      <c r="I1138" s="168"/>
      <c r="J1138" s="169">
        <f>ROUND(I1138*H1138,2)</f>
        <v>0</v>
      </c>
      <c r="K1138" s="170"/>
      <c r="L1138" s="171"/>
      <c r="M1138" s="172" t="s">
        <v>1</v>
      </c>
      <c r="N1138" s="173" t="s">
        <v>41</v>
      </c>
      <c r="P1138" s="138">
        <f>O1138*H1138</f>
        <v>0</v>
      </c>
      <c r="Q1138" s="138">
        <v>1.9300000000000001E-3</v>
      </c>
      <c r="R1138" s="138">
        <f>Q1138*H1138</f>
        <v>1.7620900000000002</v>
      </c>
      <c r="S1138" s="138">
        <v>0</v>
      </c>
      <c r="T1138" s="139">
        <f>S1138*H1138</f>
        <v>0</v>
      </c>
      <c r="AR1138" s="140" t="s">
        <v>365</v>
      </c>
      <c r="AT1138" s="140" t="s">
        <v>705</v>
      </c>
      <c r="AU1138" s="140" t="s">
        <v>85</v>
      </c>
      <c r="AY1138" s="16" t="s">
        <v>145</v>
      </c>
      <c r="BE1138" s="141">
        <f>IF(N1138="základní",J1138,0)</f>
        <v>0</v>
      </c>
      <c r="BF1138" s="141">
        <f>IF(N1138="snížená",J1138,0)</f>
        <v>0</v>
      </c>
      <c r="BG1138" s="141">
        <f>IF(N1138="zákl. přenesená",J1138,0)</f>
        <v>0</v>
      </c>
      <c r="BH1138" s="141">
        <f>IF(N1138="sníž. přenesená",J1138,0)</f>
        <v>0</v>
      </c>
      <c r="BI1138" s="141">
        <f>IF(N1138="nulová",J1138,0)</f>
        <v>0</v>
      </c>
      <c r="BJ1138" s="16" t="s">
        <v>81</v>
      </c>
      <c r="BK1138" s="141">
        <f>ROUND(I1138*H1138,2)</f>
        <v>0</v>
      </c>
      <c r="BL1138" s="16" t="s">
        <v>237</v>
      </c>
      <c r="BM1138" s="140" t="s">
        <v>1925</v>
      </c>
    </row>
    <row r="1139" spans="2:65" s="12" customFormat="1">
      <c r="B1139" s="142"/>
      <c r="D1139" s="143" t="s">
        <v>157</v>
      </c>
      <c r="F1139" s="145" t="s">
        <v>1926</v>
      </c>
      <c r="H1139" s="146">
        <v>913</v>
      </c>
      <c r="I1139" s="147"/>
      <c r="L1139" s="142"/>
      <c r="M1139" s="148"/>
      <c r="T1139" s="149"/>
      <c r="AT1139" s="144" t="s">
        <v>157</v>
      </c>
      <c r="AU1139" s="144" t="s">
        <v>85</v>
      </c>
      <c r="AV1139" s="12" t="s">
        <v>85</v>
      </c>
      <c r="AW1139" s="12" t="s">
        <v>4</v>
      </c>
      <c r="AX1139" s="12" t="s">
        <v>81</v>
      </c>
      <c r="AY1139" s="144" t="s">
        <v>145</v>
      </c>
    </row>
    <row r="1140" spans="2:65" s="1" customFormat="1" ht="24.15" customHeight="1">
      <c r="B1140" s="31"/>
      <c r="C1140" s="128" t="s">
        <v>1927</v>
      </c>
      <c r="D1140" s="128" t="s">
        <v>147</v>
      </c>
      <c r="E1140" s="129" t="s">
        <v>1928</v>
      </c>
      <c r="F1140" s="130" t="s">
        <v>1929</v>
      </c>
      <c r="G1140" s="131" t="s">
        <v>1129</v>
      </c>
      <c r="H1140" s="174"/>
      <c r="I1140" s="133"/>
      <c r="J1140" s="134">
        <f>ROUND(I1140*H1140,2)</f>
        <v>0</v>
      </c>
      <c r="K1140" s="135"/>
      <c r="L1140" s="31"/>
      <c r="M1140" s="136" t="s">
        <v>1</v>
      </c>
      <c r="N1140" s="137" t="s">
        <v>41</v>
      </c>
      <c r="P1140" s="138">
        <f>O1140*H1140</f>
        <v>0</v>
      </c>
      <c r="Q1140" s="138">
        <v>0</v>
      </c>
      <c r="R1140" s="138">
        <f>Q1140*H1140</f>
        <v>0</v>
      </c>
      <c r="S1140" s="138">
        <v>0</v>
      </c>
      <c r="T1140" s="139">
        <f>S1140*H1140</f>
        <v>0</v>
      </c>
      <c r="AR1140" s="140" t="s">
        <v>237</v>
      </c>
      <c r="AT1140" s="140" t="s">
        <v>147</v>
      </c>
      <c r="AU1140" s="140" t="s">
        <v>85</v>
      </c>
      <c r="AY1140" s="16" t="s">
        <v>145</v>
      </c>
      <c r="BE1140" s="141">
        <f>IF(N1140="základní",J1140,0)</f>
        <v>0</v>
      </c>
      <c r="BF1140" s="141">
        <f>IF(N1140="snížená",J1140,0)</f>
        <v>0</v>
      </c>
      <c r="BG1140" s="141">
        <f>IF(N1140="zákl. přenesená",J1140,0)</f>
        <v>0</v>
      </c>
      <c r="BH1140" s="141">
        <f>IF(N1140="sníž. přenesená",J1140,0)</f>
        <v>0</v>
      </c>
      <c r="BI1140" s="141">
        <f>IF(N1140="nulová",J1140,0)</f>
        <v>0</v>
      </c>
      <c r="BJ1140" s="16" t="s">
        <v>81</v>
      </c>
      <c r="BK1140" s="141">
        <f>ROUND(I1140*H1140,2)</f>
        <v>0</v>
      </c>
      <c r="BL1140" s="16" t="s">
        <v>237</v>
      </c>
      <c r="BM1140" s="140" t="s">
        <v>1930</v>
      </c>
    </row>
    <row r="1141" spans="2:65" s="11" customFormat="1" ht="22.8" customHeight="1">
      <c r="B1141" s="116"/>
      <c r="D1141" s="117" t="s">
        <v>75</v>
      </c>
      <c r="E1141" s="126" t="s">
        <v>1931</v>
      </c>
      <c r="F1141" s="126" t="s">
        <v>1932</v>
      </c>
      <c r="I1141" s="119"/>
      <c r="J1141" s="127">
        <f>BK1141</f>
        <v>0</v>
      </c>
      <c r="L1141" s="116"/>
      <c r="M1141" s="121"/>
      <c r="P1141" s="122">
        <f>SUM(P1142:P1157)</f>
        <v>0</v>
      </c>
      <c r="R1141" s="122">
        <f>SUM(R1142:R1157)</f>
        <v>1.5969479999999998</v>
      </c>
      <c r="T1141" s="123">
        <f>SUM(T1142:T1157)</f>
        <v>0</v>
      </c>
      <c r="AR1141" s="117" t="s">
        <v>85</v>
      </c>
      <c r="AT1141" s="124" t="s">
        <v>75</v>
      </c>
      <c r="AU1141" s="124" t="s">
        <v>81</v>
      </c>
      <c r="AY1141" s="117" t="s">
        <v>145</v>
      </c>
      <c r="BK1141" s="125">
        <f>SUM(BK1142:BK1157)</f>
        <v>0</v>
      </c>
    </row>
    <row r="1142" spans="2:65" s="1" customFormat="1" ht="24.15" customHeight="1">
      <c r="B1142" s="31"/>
      <c r="C1142" s="128" t="s">
        <v>1933</v>
      </c>
      <c r="D1142" s="128" t="s">
        <v>147</v>
      </c>
      <c r="E1142" s="129" t="s">
        <v>1934</v>
      </c>
      <c r="F1142" s="130" t="s">
        <v>1935</v>
      </c>
      <c r="G1142" s="131" t="s">
        <v>155</v>
      </c>
      <c r="H1142" s="132">
        <v>17.82</v>
      </c>
      <c r="I1142" s="133"/>
      <c r="J1142" s="134">
        <f>ROUND(I1142*H1142,2)</f>
        <v>0</v>
      </c>
      <c r="K1142" s="135"/>
      <c r="L1142" s="31"/>
      <c r="M1142" s="136" t="s">
        <v>1</v>
      </c>
      <c r="N1142" s="137" t="s">
        <v>41</v>
      </c>
      <c r="P1142" s="138">
        <f>O1142*H1142</f>
        <v>0</v>
      </c>
      <c r="Q1142" s="138">
        <v>6.0000000000000002E-5</v>
      </c>
      <c r="R1142" s="138">
        <f>Q1142*H1142</f>
        <v>1.0692E-3</v>
      </c>
      <c r="S1142" s="138">
        <v>0</v>
      </c>
      <c r="T1142" s="139">
        <f>S1142*H1142</f>
        <v>0</v>
      </c>
      <c r="AR1142" s="140" t="s">
        <v>237</v>
      </c>
      <c r="AT1142" s="140" t="s">
        <v>147</v>
      </c>
      <c r="AU1142" s="140" t="s">
        <v>85</v>
      </c>
      <c r="AY1142" s="16" t="s">
        <v>145</v>
      </c>
      <c r="BE1142" s="141">
        <f>IF(N1142="základní",J1142,0)</f>
        <v>0</v>
      </c>
      <c r="BF1142" s="141">
        <f>IF(N1142="snížená",J1142,0)</f>
        <v>0</v>
      </c>
      <c r="BG1142" s="141">
        <f>IF(N1142="zákl. přenesená",J1142,0)</f>
        <v>0</v>
      </c>
      <c r="BH1142" s="141">
        <f>IF(N1142="sníž. přenesená",J1142,0)</f>
        <v>0</v>
      </c>
      <c r="BI1142" s="141">
        <f>IF(N1142="nulová",J1142,0)</f>
        <v>0</v>
      </c>
      <c r="BJ1142" s="16" t="s">
        <v>81</v>
      </c>
      <c r="BK1142" s="141">
        <f>ROUND(I1142*H1142,2)</f>
        <v>0</v>
      </c>
      <c r="BL1142" s="16" t="s">
        <v>237</v>
      </c>
      <c r="BM1142" s="140" t="s">
        <v>1936</v>
      </c>
    </row>
    <row r="1143" spans="2:65" s="12" customFormat="1">
      <c r="B1143" s="142"/>
      <c r="D1143" s="143" t="s">
        <v>157</v>
      </c>
      <c r="E1143" s="144" t="s">
        <v>1</v>
      </c>
      <c r="F1143" s="145" t="s">
        <v>1937</v>
      </c>
      <c r="H1143" s="146">
        <v>17.82</v>
      </c>
      <c r="I1143" s="147"/>
      <c r="L1143" s="142"/>
      <c r="M1143" s="148"/>
      <c r="T1143" s="149"/>
      <c r="AT1143" s="144" t="s">
        <v>157</v>
      </c>
      <c r="AU1143" s="144" t="s">
        <v>85</v>
      </c>
      <c r="AV1143" s="12" t="s">
        <v>85</v>
      </c>
      <c r="AW1143" s="12" t="s">
        <v>32</v>
      </c>
      <c r="AX1143" s="12" t="s">
        <v>81</v>
      </c>
      <c r="AY1143" s="144" t="s">
        <v>145</v>
      </c>
    </row>
    <row r="1144" spans="2:65" s="1" customFormat="1" ht="24.15" customHeight="1">
      <c r="B1144" s="31"/>
      <c r="C1144" s="128" t="s">
        <v>1938</v>
      </c>
      <c r="D1144" s="128" t="s">
        <v>147</v>
      </c>
      <c r="E1144" s="129" t="s">
        <v>1939</v>
      </c>
      <c r="F1144" s="130" t="s">
        <v>1940</v>
      </c>
      <c r="G1144" s="131" t="s">
        <v>155</v>
      </c>
      <c r="H1144" s="132">
        <v>17.82</v>
      </c>
      <c r="I1144" s="133"/>
      <c r="J1144" s="134">
        <f>ROUND(I1144*H1144,2)</f>
        <v>0</v>
      </c>
      <c r="K1144" s="135"/>
      <c r="L1144" s="31"/>
      <c r="M1144" s="136" t="s">
        <v>1</v>
      </c>
      <c r="N1144" s="137" t="s">
        <v>41</v>
      </c>
      <c r="P1144" s="138">
        <f>O1144*H1144</f>
        <v>0</v>
      </c>
      <c r="Q1144" s="138">
        <v>1.7000000000000001E-4</v>
      </c>
      <c r="R1144" s="138">
        <f>Q1144*H1144</f>
        <v>3.0294000000000002E-3</v>
      </c>
      <c r="S1144" s="138">
        <v>0</v>
      </c>
      <c r="T1144" s="139">
        <f>S1144*H1144</f>
        <v>0</v>
      </c>
      <c r="AR1144" s="140" t="s">
        <v>237</v>
      </c>
      <c r="AT1144" s="140" t="s">
        <v>147</v>
      </c>
      <c r="AU1144" s="140" t="s">
        <v>85</v>
      </c>
      <c r="AY1144" s="16" t="s">
        <v>145</v>
      </c>
      <c r="BE1144" s="141">
        <f>IF(N1144="základní",J1144,0)</f>
        <v>0</v>
      </c>
      <c r="BF1144" s="141">
        <f>IF(N1144="snížená",J1144,0)</f>
        <v>0</v>
      </c>
      <c r="BG1144" s="141">
        <f>IF(N1144="zákl. přenesená",J1144,0)</f>
        <v>0</v>
      </c>
      <c r="BH1144" s="141">
        <f>IF(N1144="sníž. přenesená",J1144,0)</f>
        <v>0</v>
      </c>
      <c r="BI1144" s="141">
        <f>IF(N1144="nulová",J1144,0)</f>
        <v>0</v>
      </c>
      <c r="BJ1144" s="16" t="s">
        <v>81</v>
      </c>
      <c r="BK1144" s="141">
        <f>ROUND(I1144*H1144,2)</f>
        <v>0</v>
      </c>
      <c r="BL1144" s="16" t="s">
        <v>237</v>
      </c>
      <c r="BM1144" s="140" t="s">
        <v>1941</v>
      </c>
    </row>
    <row r="1145" spans="2:65" s="12" customFormat="1">
      <c r="B1145" s="142"/>
      <c r="D1145" s="143" t="s">
        <v>157</v>
      </c>
      <c r="E1145" s="144" t="s">
        <v>1</v>
      </c>
      <c r="F1145" s="145" t="s">
        <v>1937</v>
      </c>
      <c r="H1145" s="146">
        <v>17.82</v>
      </c>
      <c r="I1145" s="147"/>
      <c r="L1145" s="142"/>
      <c r="M1145" s="148"/>
      <c r="T1145" s="149"/>
      <c r="AT1145" s="144" t="s">
        <v>157</v>
      </c>
      <c r="AU1145" s="144" t="s">
        <v>85</v>
      </c>
      <c r="AV1145" s="12" t="s">
        <v>85</v>
      </c>
      <c r="AW1145" s="12" t="s">
        <v>32</v>
      </c>
      <c r="AX1145" s="12" t="s">
        <v>81</v>
      </c>
      <c r="AY1145" s="144" t="s">
        <v>145</v>
      </c>
    </row>
    <row r="1146" spans="2:65" s="1" customFormat="1" ht="24.15" customHeight="1">
      <c r="B1146" s="31"/>
      <c r="C1146" s="128" t="s">
        <v>1942</v>
      </c>
      <c r="D1146" s="128" t="s">
        <v>147</v>
      </c>
      <c r="E1146" s="129" t="s">
        <v>1943</v>
      </c>
      <c r="F1146" s="130" t="s">
        <v>1944</v>
      </c>
      <c r="G1146" s="131" t="s">
        <v>155</v>
      </c>
      <c r="H1146" s="132">
        <v>17.82</v>
      </c>
      <c r="I1146" s="133"/>
      <c r="J1146" s="134">
        <f>ROUND(I1146*H1146,2)</f>
        <v>0</v>
      </c>
      <c r="K1146" s="135"/>
      <c r="L1146" s="31"/>
      <c r="M1146" s="136" t="s">
        <v>1</v>
      </c>
      <c r="N1146" s="137" t="s">
        <v>41</v>
      </c>
      <c r="P1146" s="138">
        <f>O1146*H1146</f>
        <v>0</v>
      </c>
      <c r="Q1146" s="138">
        <v>1.7000000000000001E-4</v>
      </c>
      <c r="R1146" s="138">
        <f>Q1146*H1146</f>
        <v>3.0294000000000002E-3</v>
      </c>
      <c r="S1146" s="138">
        <v>0</v>
      </c>
      <c r="T1146" s="139">
        <f>S1146*H1146</f>
        <v>0</v>
      </c>
      <c r="AR1146" s="140" t="s">
        <v>237</v>
      </c>
      <c r="AT1146" s="140" t="s">
        <v>147</v>
      </c>
      <c r="AU1146" s="140" t="s">
        <v>85</v>
      </c>
      <c r="AY1146" s="16" t="s">
        <v>145</v>
      </c>
      <c r="BE1146" s="141">
        <f>IF(N1146="základní",J1146,0)</f>
        <v>0</v>
      </c>
      <c r="BF1146" s="141">
        <f>IF(N1146="snížená",J1146,0)</f>
        <v>0</v>
      </c>
      <c r="BG1146" s="141">
        <f>IF(N1146="zákl. přenesená",J1146,0)</f>
        <v>0</v>
      </c>
      <c r="BH1146" s="141">
        <f>IF(N1146="sníž. přenesená",J1146,0)</f>
        <v>0</v>
      </c>
      <c r="BI1146" s="141">
        <f>IF(N1146="nulová",J1146,0)</f>
        <v>0</v>
      </c>
      <c r="BJ1146" s="16" t="s">
        <v>81</v>
      </c>
      <c r="BK1146" s="141">
        <f>ROUND(I1146*H1146,2)</f>
        <v>0</v>
      </c>
      <c r="BL1146" s="16" t="s">
        <v>237</v>
      </c>
      <c r="BM1146" s="140" t="s">
        <v>1945</v>
      </c>
    </row>
    <row r="1147" spans="2:65" s="12" customFormat="1">
      <c r="B1147" s="142"/>
      <c r="D1147" s="143" t="s">
        <v>157</v>
      </c>
      <c r="E1147" s="144" t="s">
        <v>1</v>
      </c>
      <c r="F1147" s="145" t="s">
        <v>1937</v>
      </c>
      <c r="H1147" s="146">
        <v>17.82</v>
      </c>
      <c r="I1147" s="147"/>
      <c r="L1147" s="142"/>
      <c r="M1147" s="148"/>
      <c r="T1147" s="149"/>
      <c r="AT1147" s="144" t="s">
        <v>157</v>
      </c>
      <c r="AU1147" s="144" t="s">
        <v>85</v>
      </c>
      <c r="AV1147" s="12" t="s">
        <v>85</v>
      </c>
      <c r="AW1147" s="12" t="s">
        <v>32</v>
      </c>
      <c r="AX1147" s="12" t="s">
        <v>81</v>
      </c>
      <c r="AY1147" s="144" t="s">
        <v>145</v>
      </c>
    </row>
    <row r="1148" spans="2:65" s="1" customFormat="1" ht="24.15" customHeight="1">
      <c r="B1148" s="31"/>
      <c r="C1148" s="128" t="s">
        <v>1946</v>
      </c>
      <c r="D1148" s="128" t="s">
        <v>147</v>
      </c>
      <c r="E1148" s="129" t="s">
        <v>1947</v>
      </c>
      <c r="F1148" s="130" t="s">
        <v>1948</v>
      </c>
      <c r="G1148" s="131" t="s">
        <v>155</v>
      </c>
      <c r="H1148" s="132">
        <v>299.89999999999998</v>
      </c>
      <c r="I1148" s="133"/>
      <c r="J1148" s="134">
        <f>ROUND(I1148*H1148,2)</f>
        <v>0</v>
      </c>
      <c r="K1148" s="135"/>
      <c r="L1148" s="31"/>
      <c r="M1148" s="136" t="s">
        <v>1</v>
      </c>
      <c r="N1148" s="137" t="s">
        <v>41</v>
      </c>
      <c r="P1148" s="138">
        <f>O1148*H1148</f>
        <v>0</v>
      </c>
      <c r="Q1148" s="138">
        <v>4.7999999999999996E-3</v>
      </c>
      <c r="R1148" s="138">
        <f>Q1148*H1148</f>
        <v>1.4395199999999997</v>
      </c>
      <c r="S1148" s="138">
        <v>0</v>
      </c>
      <c r="T1148" s="139">
        <f>S1148*H1148</f>
        <v>0</v>
      </c>
      <c r="AR1148" s="140" t="s">
        <v>237</v>
      </c>
      <c r="AT1148" s="140" t="s">
        <v>147</v>
      </c>
      <c r="AU1148" s="140" t="s">
        <v>85</v>
      </c>
      <c r="AY1148" s="16" t="s">
        <v>145</v>
      </c>
      <c r="BE1148" s="141">
        <f>IF(N1148="základní",J1148,0)</f>
        <v>0</v>
      </c>
      <c r="BF1148" s="141">
        <f>IF(N1148="snížená",J1148,0)</f>
        <v>0</v>
      </c>
      <c r="BG1148" s="141">
        <f>IF(N1148="zákl. přenesená",J1148,0)</f>
        <v>0</v>
      </c>
      <c r="BH1148" s="141">
        <f>IF(N1148="sníž. přenesená",J1148,0)</f>
        <v>0</v>
      </c>
      <c r="BI1148" s="141">
        <f>IF(N1148="nulová",J1148,0)</f>
        <v>0</v>
      </c>
      <c r="BJ1148" s="16" t="s">
        <v>81</v>
      </c>
      <c r="BK1148" s="141">
        <f>ROUND(I1148*H1148,2)</f>
        <v>0</v>
      </c>
      <c r="BL1148" s="16" t="s">
        <v>237</v>
      </c>
      <c r="BM1148" s="140" t="s">
        <v>1949</v>
      </c>
    </row>
    <row r="1149" spans="2:65" s="12" customFormat="1">
      <c r="B1149" s="142"/>
      <c r="D1149" s="143" t="s">
        <v>157</v>
      </c>
      <c r="E1149" s="144" t="s">
        <v>1</v>
      </c>
      <c r="F1149" s="145" t="s">
        <v>760</v>
      </c>
      <c r="H1149" s="146">
        <v>285.2</v>
      </c>
      <c r="I1149" s="147"/>
      <c r="L1149" s="142"/>
      <c r="M1149" s="148"/>
      <c r="T1149" s="149"/>
      <c r="AT1149" s="144" t="s">
        <v>157</v>
      </c>
      <c r="AU1149" s="144" t="s">
        <v>85</v>
      </c>
      <c r="AV1149" s="12" t="s">
        <v>85</v>
      </c>
      <c r="AW1149" s="12" t="s">
        <v>32</v>
      </c>
      <c r="AX1149" s="12" t="s">
        <v>76</v>
      </c>
      <c r="AY1149" s="144" t="s">
        <v>145</v>
      </c>
    </row>
    <row r="1150" spans="2:65" s="12" customFormat="1">
      <c r="B1150" s="142"/>
      <c r="D1150" s="143" t="s">
        <v>157</v>
      </c>
      <c r="E1150" s="144" t="s">
        <v>1</v>
      </c>
      <c r="F1150" s="145" t="s">
        <v>1950</v>
      </c>
      <c r="H1150" s="146">
        <v>14.7</v>
      </c>
      <c r="I1150" s="147"/>
      <c r="L1150" s="142"/>
      <c r="M1150" s="148"/>
      <c r="T1150" s="149"/>
      <c r="AT1150" s="144" t="s">
        <v>157</v>
      </c>
      <c r="AU1150" s="144" t="s">
        <v>85</v>
      </c>
      <c r="AV1150" s="12" t="s">
        <v>85</v>
      </c>
      <c r="AW1150" s="12" t="s">
        <v>32</v>
      </c>
      <c r="AX1150" s="12" t="s">
        <v>76</v>
      </c>
      <c r="AY1150" s="144" t="s">
        <v>145</v>
      </c>
    </row>
    <row r="1151" spans="2:65" s="13" customFormat="1">
      <c r="B1151" s="150"/>
      <c r="D1151" s="143" t="s">
        <v>157</v>
      </c>
      <c r="E1151" s="151" t="s">
        <v>1</v>
      </c>
      <c r="F1151" s="152" t="s">
        <v>160</v>
      </c>
      <c r="H1151" s="153">
        <v>299.89999999999998</v>
      </c>
      <c r="I1151" s="154"/>
      <c r="L1151" s="150"/>
      <c r="M1151" s="155"/>
      <c r="T1151" s="156"/>
      <c r="AT1151" s="151" t="s">
        <v>157</v>
      </c>
      <c r="AU1151" s="151" t="s">
        <v>85</v>
      </c>
      <c r="AV1151" s="13" t="s">
        <v>151</v>
      </c>
      <c r="AW1151" s="13" t="s">
        <v>32</v>
      </c>
      <c r="AX1151" s="13" t="s">
        <v>81</v>
      </c>
      <c r="AY1151" s="151" t="s">
        <v>145</v>
      </c>
    </row>
    <row r="1152" spans="2:65" s="1" customFormat="1" ht="24.15" customHeight="1">
      <c r="B1152" s="31"/>
      <c r="C1152" s="128" t="s">
        <v>1951</v>
      </c>
      <c r="D1152" s="128" t="s">
        <v>147</v>
      </c>
      <c r="E1152" s="129" t="s">
        <v>1952</v>
      </c>
      <c r="F1152" s="130" t="s">
        <v>1953</v>
      </c>
      <c r="G1152" s="131" t="s">
        <v>155</v>
      </c>
      <c r="H1152" s="132">
        <v>313.125</v>
      </c>
      <c r="I1152" s="133"/>
      <c r="J1152" s="134">
        <f>ROUND(I1152*H1152,2)</f>
        <v>0</v>
      </c>
      <c r="K1152" s="135"/>
      <c r="L1152" s="31"/>
      <c r="M1152" s="136" t="s">
        <v>1</v>
      </c>
      <c r="N1152" s="137" t="s">
        <v>41</v>
      </c>
      <c r="P1152" s="138">
        <f>O1152*H1152</f>
        <v>0</v>
      </c>
      <c r="Q1152" s="138">
        <v>4.8000000000000001E-4</v>
      </c>
      <c r="R1152" s="138">
        <f>Q1152*H1152</f>
        <v>0.15030000000000002</v>
      </c>
      <c r="S1152" s="138">
        <v>0</v>
      </c>
      <c r="T1152" s="139">
        <f>S1152*H1152</f>
        <v>0</v>
      </c>
      <c r="AR1152" s="140" t="s">
        <v>237</v>
      </c>
      <c r="AT1152" s="140" t="s">
        <v>147</v>
      </c>
      <c r="AU1152" s="140" t="s">
        <v>85</v>
      </c>
      <c r="AY1152" s="16" t="s">
        <v>145</v>
      </c>
      <c r="BE1152" s="141">
        <f>IF(N1152="základní",J1152,0)</f>
        <v>0</v>
      </c>
      <c r="BF1152" s="141">
        <f>IF(N1152="snížená",J1152,0)</f>
        <v>0</v>
      </c>
      <c r="BG1152" s="141">
        <f>IF(N1152="zákl. přenesená",J1152,0)</f>
        <v>0</v>
      </c>
      <c r="BH1152" s="141">
        <f>IF(N1152="sníž. přenesená",J1152,0)</f>
        <v>0</v>
      </c>
      <c r="BI1152" s="141">
        <f>IF(N1152="nulová",J1152,0)</f>
        <v>0</v>
      </c>
      <c r="BJ1152" s="16" t="s">
        <v>81</v>
      </c>
      <c r="BK1152" s="141">
        <f>ROUND(I1152*H1152,2)</f>
        <v>0</v>
      </c>
      <c r="BL1152" s="16" t="s">
        <v>237</v>
      </c>
      <c r="BM1152" s="140" t="s">
        <v>1954</v>
      </c>
    </row>
    <row r="1153" spans="2:65" s="12" customFormat="1">
      <c r="B1153" s="142"/>
      <c r="D1153" s="143" t="s">
        <v>157</v>
      </c>
      <c r="E1153" s="144" t="s">
        <v>1</v>
      </c>
      <c r="F1153" s="145" t="s">
        <v>760</v>
      </c>
      <c r="H1153" s="146">
        <v>285.2</v>
      </c>
      <c r="I1153" s="147"/>
      <c r="L1153" s="142"/>
      <c r="M1153" s="148"/>
      <c r="T1153" s="149"/>
      <c r="AT1153" s="144" t="s">
        <v>157</v>
      </c>
      <c r="AU1153" s="144" t="s">
        <v>85</v>
      </c>
      <c r="AV1153" s="12" t="s">
        <v>85</v>
      </c>
      <c r="AW1153" s="12" t="s">
        <v>32</v>
      </c>
      <c r="AX1153" s="12" t="s">
        <v>76</v>
      </c>
      <c r="AY1153" s="144" t="s">
        <v>145</v>
      </c>
    </row>
    <row r="1154" spans="2:65" s="12" customFormat="1">
      <c r="B1154" s="142"/>
      <c r="D1154" s="143" t="s">
        <v>157</v>
      </c>
      <c r="E1154" s="144" t="s">
        <v>1</v>
      </c>
      <c r="F1154" s="145" t="s">
        <v>1955</v>
      </c>
      <c r="H1154" s="146">
        <v>11.585000000000001</v>
      </c>
      <c r="I1154" s="147"/>
      <c r="L1154" s="142"/>
      <c r="M1154" s="148"/>
      <c r="T1154" s="149"/>
      <c r="AT1154" s="144" t="s">
        <v>157</v>
      </c>
      <c r="AU1154" s="144" t="s">
        <v>85</v>
      </c>
      <c r="AV1154" s="12" t="s">
        <v>85</v>
      </c>
      <c r="AW1154" s="12" t="s">
        <v>32</v>
      </c>
      <c r="AX1154" s="12" t="s">
        <v>76</v>
      </c>
      <c r="AY1154" s="144" t="s">
        <v>145</v>
      </c>
    </row>
    <row r="1155" spans="2:65" s="12" customFormat="1">
      <c r="B1155" s="142"/>
      <c r="D1155" s="143" t="s">
        <v>157</v>
      </c>
      <c r="E1155" s="144" t="s">
        <v>1</v>
      </c>
      <c r="F1155" s="145" t="s">
        <v>1956</v>
      </c>
      <c r="H1155" s="146">
        <v>14.7</v>
      </c>
      <c r="I1155" s="147"/>
      <c r="L1155" s="142"/>
      <c r="M1155" s="148"/>
      <c r="T1155" s="149"/>
      <c r="AT1155" s="144" t="s">
        <v>157</v>
      </c>
      <c r="AU1155" s="144" t="s">
        <v>85</v>
      </c>
      <c r="AV1155" s="12" t="s">
        <v>85</v>
      </c>
      <c r="AW1155" s="12" t="s">
        <v>32</v>
      </c>
      <c r="AX1155" s="12" t="s">
        <v>76</v>
      </c>
      <c r="AY1155" s="144" t="s">
        <v>145</v>
      </c>
    </row>
    <row r="1156" spans="2:65" s="12" customFormat="1">
      <c r="B1156" s="142"/>
      <c r="D1156" s="143" t="s">
        <v>157</v>
      </c>
      <c r="E1156" s="144" t="s">
        <v>1</v>
      </c>
      <c r="F1156" s="145" t="s">
        <v>1957</v>
      </c>
      <c r="H1156" s="146">
        <v>1.64</v>
      </c>
      <c r="I1156" s="147"/>
      <c r="L1156" s="142"/>
      <c r="M1156" s="148"/>
      <c r="T1156" s="149"/>
      <c r="AT1156" s="144" t="s">
        <v>157</v>
      </c>
      <c r="AU1156" s="144" t="s">
        <v>85</v>
      </c>
      <c r="AV1156" s="12" t="s">
        <v>85</v>
      </c>
      <c r="AW1156" s="12" t="s">
        <v>32</v>
      </c>
      <c r="AX1156" s="12" t="s">
        <v>76</v>
      </c>
      <c r="AY1156" s="144" t="s">
        <v>145</v>
      </c>
    </row>
    <row r="1157" spans="2:65" s="13" customFormat="1">
      <c r="B1157" s="150"/>
      <c r="D1157" s="143" t="s">
        <v>157</v>
      </c>
      <c r="E1157" s="151" t="s">
        <v>1</v>
      </c>
      <c r="F1157" s="152" t="s">
        <v>160</v>
      </c>
      <c r="H1157" s="153">
        <v>313.125</v>
      </c>
      <c r="I1157" s="154"/>
      <c r="L1157" s="150"/>
      <c r="M1157" s="155"/>
      <c r="T1157" s="156"/>
      <c r="AT1157" s="151" t="s">
        <v>157</v>
      </c>
      <c r="AU1157" s="151" t="s">
        <v>85</v>
      </c>
      <c r="AV1157" s="13" t="s">
        <v>151</v>
      </c>
      <c r="AW1157" s="13" t="s">
        <v>32</v>
      </c>
      <c r="AX1157" s="13" t="s">
        <v>81</v>
      </c>
      <c r="AY1157" s="151" t="s">
        <v>145</v>
      </c>
    </row>
    <row r="1158" spans="2:65" s="11" customFormat="1" ht="22.8" customHeight="1">
      <c r="B1158" s="116"/>
      <c r="D1158" s="117" t="s">
        <v>75</v>
      </c>
      <c r="E1158" s="126" t="s">
        <v>1958</v>
      </c>
      <c r="F1158" s="126" t="s">
        <v>1959</v>
      </c>
      <c r="I1158" s="119"/>
      <c r="J1158" s="127">
        <f>BK1158</f>
        <v>0</v>
      </c>
      <c r="L1158" s="116"/>
      <c r="M1158" s="121"/>
      <c r="P1158" s="122">
        <f>SUM(P1159:P1180)</f>
        <v>0</v>
      </c>
      <c r="R1158" s="122">
        <f>SUM(R1159:R1180)</f>
        <v>1.0062639999999998</v>
      </c>
      <c r="T1158" s="123">
        <f>SUM(T1159:T1180)</f>
        <v>0</v>
      </c>
      <c r="AR1158" s="117" t="s">
        <v>85</v>
      </c>
      <c r="AT1158" s="124" t="s">
        <v>75</v>
      </c>
      <c r="AU1158" s="124" t="s">
        <v>81</v>
      </c>
      <c r="AY1158" s="117" t="s">
        <v>145</v>
      </c>
      <c r="BK1158" s="125">
        <f>SUM(BK1159:BK1180)</f>
        <v>0</v>
      </c>
    </row>
    <row r="1159" spans="2:65" s="1" customFormat="1" ht="24.15" customHeight="1">
      <c r="B1159" s="31"/>
      <c r="C1159" s="128" t="s">
        <v>1960</v>
      </c>
      <c r="D1159" s="128" t="s">
        <v>147</v>
      </c>
      <c r="E1159" s="129" t="s">
        <v>1961</v>
      </c>
      <c r="F1159" s="130" t="s">
        <v>1962</v>
      </c>
      <c r="G1159" s="131" t="s">
        <v>155</v>
      </c>
      <c r="H1159" s="132">
        <v>2053.6</v>
      </c>
      <c r="I1159" s="133"/>
      <c r="J1159" s="134">
        <f>ROUND(I1159*H1159,2)</f>
        <v>0</v>
      </c>
      <c r="K1159" s="135"/>
      <c r="L1159" s="31"/>
      <c r="M1159" s="136" t="s">
        <v>1</v>
      </c>
      <c r="N1159" s="137" t="s">
        <v>41</v>
      </c>
      <c r="P1159" s="138">
        <f>O1159*H1159</f>
        <v>0</v>
      </c>
      <c r="Q1159" s="138">
        <v>2.0000000000000001E-4</v>
      </c>
      <c r="R1159" s="138">
        <f>Q1159*H1159</f>
        <v>0.41071999999999997</v>
      </c>
      <c r="S1159" s="138">
        <v>0</v>
      </c>
      <c r="T1159" s="139">
        <f>S1159*H1159</f>
        <v>0</v>
      </c>
      <c r="AR1159" s="140" t="s">
        <v>237</v>
      </c>
      <c r="AT1159" s="140" t="s">
        <v>147</v>
      </c>
      <c r="AU1159" s="140" t="s">
        <v>85</v>
      </c>
      <c r="AY1159" s="16" t="s">
        <v>145</v>
      </c>
      <c r="BE1159" s="141">
        <f>IF(N1159="základní",J1159,0)</f>
        <v>0</v>
      </c>
      <c r="BF1159" s="141">
        <f>IF(N1159="snížená",J1159,0)</f>
        <v>0</v>
      </c>
      <c r="BG1159" s="141">
        <f>IF(N1159="zákl. přenesená",J1159,0)</f>
        <v>0</v>
      </c>
      <c r="BH1159" s="141">
        <f>IF(N1159="sníž. přenesená",J1159,0)</f>
        <v>0</v>
      </c>
      <c r="BI1159" s="141">
        <f>IF(N1159="nulová",J1159,0)</f>
        <v>0</v>
      </c>
      <c r="BJ1159" s="16" t="s">
        <v>81</v>
      </c>
      <c r="BK1159" s="141">
        <f>ROUND(I1159*H1159,2)</f>
        <v>0</v>
      </c>
      <c r="BL1159" s="16" t="s">
        <v>237</v>
      </c>
      <c r="BM1159" s="140" t="s">
        <v>1963</v>
      </c>
    </row>
    <row r="1160" spans="2:65" s="14" customFormat="1">
      <c r="B1160" s="157"/>
      <c r="D1160" s="143" t="s">
        <v>157</v>
      </c>
      <c r="E1160" s="158" t="s">
        <v>1</v>
      </c>
      <c r="F1160" s="159" t="s">
        <v>1964</v>
      </c>
      <c r="H1160" s="158" t="s">
        <v>1</v>
      </c>
      <c r="I1160" s="160"/>
      <c r="L1160" s="157"/>
      <c r="M1160" s="161"/>
      <c r="T1160" s="162"/>
      <c r="AT1160" s="158" t="s">
        <v>157</v>
      </c>
      <c r="AU1160" s="158" t="s">
        <v>85</v>
      </c>
      <c r="AV1160" s="14" t="s">
        <v>81</v>
      </c>
      <c r="AW1160" s="14" t="s">
        <v>32</v>
      </c>
      <c r="AX1160" s="14" t="s">
        <v>76</v>
      </c>
      <c r="AY1160" s="158" t="s">
        <v>145</v>
      </c>
    </row>
    <row r="1161" spans="2:65" s="12" customFormat="1">
      <c r="B1161" s="142"/>
      <c r="D1161" s="143" t="s">
        <v>157</v>
      </c>
      <c r="E1161" s="144" t="s">
        <v>1</v>
      </c>
      <c r="F1161" s="145" t="s">
        <v>1965</v>
      </c>
      <c r="H1161" s="146">
        <v>284.89999999999998</v>
      </c>
      <c r="I1161" s="147"/>
      <c r="L1161" s="142"/>
      <c r="M1161" s="148"/>
      <c r="T1161" s="149"/>
      <c r="AT1161" s="144" t="s">
        <v>157</v>
      </c>
      <c r="AU1161" s="144" t="s">
        <v>85</v>
      </c>
      <c r="AV1161" s="12" t="s">
        <v>85</v>
      </c>
      <c r="AW1161" s="12" t="s">
        <v>32</v>
      </c>
      <c r="AX1161" s="12" t="s">
        <v>76</v>
      </c>
      <c r="AY1161" s="144" t="s">
        <v>145</v>
      </c>
    </row>
    <row r="1162" spans="2:65" s="12" customFormat="1">
      <c r="B1162" s="142"/>
      <c r="D1162" s="143" t="s">
        <v>157</v>
      </c>
      <c r="E1162" s="144" t="s">
        <v>1</v>
      </c>
      <c r="F1162" s="145" t="s">
        <v>1966</v>
      </c>
      <c r="H1162" s="146">
        <v>266.8</v>
      </c>
      <c r="I1162" s="147"/>
      <c r="L1162" s="142"/>
      <c r="M1162" s="148"/>
      <c r="T1162" s="149"/>
      <c r="AT1162" s="144" t="s">
        <v>157</v>
      </c>
      <c r="AU1162" s="144" t="s">
        <v>85</v>
      </c>
      <c r="AV1162" s="12" t="s">
        <v>85</v>
      </c>
      <c r="AW1162" s="12" t="s">
        <v>32</v>
      </c>
      <c r="AX1162" s="12" t="s">
        <v>76</v>
      </c>
      <c r="AY1162" s="144" t="s">
        <v>145</v>
      </c>
    </row>
    <row r="1163" spans="2:65" s="12" customFormat="1">
      <c r="B1163" s="142"/>
      <c r="D1163" s="143" t="s">
        <v>157</v>
      </c>
      <c r="E1163" s="144" t="s">
        <v>1</v>
      </c>
      <c r="F1163" s="145" t="s">
        <v>1967</v>
      </c>
      <c r="H1163" s="146">
        <v>43</v>
      </c>
      <c r="I1163" s="147"/>
      <c r="L1163" s="142"/>
      <c r="M1163" s="148"/>
      <c r="T1163" s="149"/>
      <c r="AT1163" s="144" t="s">
        <v>157</v>
      </c>
      <c r="AU1163" s="144" t="s">
        <v>85</v>
      </c>
      <c r="AV1163" s="12" t="s">
        <v>85</v>
      </c>
      <c r="AW1163" s="12" t="s">
        <v>32</v>
      </c>
      <c r="AX1163" s="12" t="s">
        <v>76</v>
      </c>
      <c r="AY1163" s="144" t="s">
        <v>145</v>
      </c>
    </row>
    <row r="1164" spans="2:65" s="14" customFormat="1">
      <c r="B1164" s="157"/>
      <c r="D1164" s="143" t="s">
        <v>157</v>
      </c>
      <c r="E1164" s="158" t="s">
        <v>1</v>
      </c>
      <c r="F1164" s="159" t="s">
        <v>1968</v>
      </c>
      <c r="H1164" s="158" t="s">
        <v>1</v>
      </c>
      <c r="I1164" s="160"/>
      <c r="L1164" s="157"/>
      <c r="M1164" s="161"/>
      <c r="T1164" s="162"/>
      <c r="AT1164" s="158" t="s">
        <v>157</v>
      </c>
      <c r="AU1164" s="158" t="s">
        <v>85</v>
      </c>
      <c r="AV1164" s="14" t="s">
        <v>81</v>
      </c>
      <c r="AW1164" s="14" t="s">
        <v>32</v>
      </c>
      <c r="AX1164" s="14" t="s">
        <v>76</v>
      </c>
      <c r="AY1164" s="158" t="s">
        <v>145</v>
      </c>
    </row>
    <row r="1165" spans="2:65" s="12" customFormat="1">
      <c r="B1165" s="142"/>
      <c r="D1165" s="143" t="s">
        <v>157</v>
      </c>
      <c r="E1165" s="144" t="s">
        <v>1</v>
      </c>
      <c r="F1165" s="145" t="s">
        <v>669</v>
      </c>
      <c r="H1165" s="146">
        <v>725.7</v>
      </c>
      <c r="I1165" s="147"/>
      <c r="L1165" s="142"/>
      <c r="M1165" s="148"/>
      <c r="T1165" s="149"/>
      <c r="AT1165" s="144" t="s">
        <v>157</v>
      </c>
      <c r="AU1165" s="144" t="s">
        <v>85</v>
      </c>
      <c r="AV1165" s="12" t="s">
        <v>85</v>
      </c>
      <c r="AW1165" s="12" t="s">
        <v>32</v>
      </c>
      <c r="AX1165" s="12" t="s">
        <v>76</v>
      </c>
      <c r="AY1165" s="144" t="s">
        <v>145</v>
      </c>
    </row>
    <row r="1166" spans="2:65" s="12" customFormat="1">
      <c r="B1166" s="142"/>
      <c r="D1166" s="143" t="s">
        <v>157</v>
      </c>
      <c r="E1166" s="144" t="s">
        <v>1</v>
      </c>
      <c r="F1166" s="145" t="s">
        <v>670</v>
      </c>
      <c r="H1166" s="146">
        <v>736.4</v>
      </c>
      <c r="I1166" s="147"/>
      <c r="L1166" s="142"/>
      <c r="M1166" s="148"/>
      <c r="T1166" s="149"/>
      <c r="AT1166" s="144" t="s">
        <v>157</v>
      </c>
      <c r="AU1166" s="144" t="s">
        <v>85</v>
      </c>
      <c r="AV1166" s="12" t="s">
        <v>85</v>
      </c>
      <c r="AW1166" s="12" t="s">
        <v>32</v>
      </c>
      <c r="AX1166" s="12" t="s">
        <v>76</v>
      </c>
      <c r="AY1166" s="144" t="s">
        <v>145</v>
      </c>
    </row>
    <row r="1167" spans="2:65" s="12" customFormat="1">
      <c r="B1167" s="142"/>
      <c r="D1167" s="143" t="s">
        <v>157</v>
      </c>
      <c r="E1167" s="144" t="s">
        <v>1</v>
      </c>
      <c r="F1167" s="145" t="s">
        <v>1969</v>
      </c>
      <c r="H1167" s="146">
        <v>252.9</v>
      </c>
      <c r="I1167" s="147"/>
      <c r="L1167" s="142"/>
      <c r="M1167" s="148"/>
      <c r="T1167" s="149"/>
      <c r="AT1167" s="144" t="s">
        <v>157</v>
      </c>
      <c r="AU1167" s="144" t="s">
        <v>85</v>
      </c>
      <c r="AV1167" s="12" t="s">
        <v>85</v>
      </c>
      <c r="AW1167" s="12" t="s">
        <v>32</v>
      </c>
      <c r="AX1167" s="12" t="s">
        <v>76</v>
      </c>
      <c r="AY1167" s="144" t="s">
        <v>145</v>
      </c>
    </row>
    <row r="1168" spans="2:65" s="12" customFormat="1">
      <c r="B1168" s="142"/>
      <c r="D1168" s="143" t="s">
        <v>157</v>
      </c>
      <c r="E1168" s="144" t="s">
        <v>1</v>
      </c>
      <c r="F1168" s="145" t="s">
        <v>1970</v>
      </c>
      <c r="H1168" s="146">
        <v>-256.10000000000002</v>
      </c>
      <c r="I1168" s="147"/>
      <c r="L1168" s="142"/>
      <c r="M1168" s="148"/>
      <c r="T1168" s="149"/>
      <c r="AT1168" s="144" t="s">
        <v>157</v>
      </c>
      <c r="AU1168" s="144" t="s">
        <v>85</v>
      </c>
      <c r="AV1168" s="12" t="s">
        <v>85</v>
      </c>
      <c r="AW1168" s="12" t="s">
        <v>32</v>
      </c>
      <c r="AX1168" s="12" t="s">
        <v>76</v>
      </c>
      <c r="AY1168" s="144" t="s">
        <v>145</v>
      </c>
    </row>
    <row r="1169" spans="2:65" s="13" customFormat="1">
      <c r="B1169" s="150"/>
      <c r="D1169" s="143" t="s">
        <v>157</v>
      </c>
      <c r="E1169" s="151" t="s">
        <v>1</v>
      </c>
      <c r="F1169" s="152" t="s">
        <v>160</v>
      </c>
      <c r="H1169" s="153">
        <v>2053.6</v>
      </c>
      <c r="I1169" s="154"/>
      <c r="L1169" s="150"/>
      <c r="M1169" s="155"/>
      <c r="T1169" s="156"/>
      <c r="AT1169" s="151" t="s">
        <v>157</v>
      </c>
      <c r="AU1169" s="151" t="s">
        <v>85</v>
      </c>
      <c r="AV1169" s="13" t="s">
        <v>151</v>
      </c>
      <c r="AW1169" s="13" t="s">
        <v>32</v>
      </c>
      <c r="AX1169" s="13" t="s">
        <v>81</v>
      </c>
      <c r="AY1169" s="151" t="s">
        <v>145</v>
      </c>
    </row>
    <row r="1170" spans="2:65" s="1" customFormat="1" ht="24.15" customHeight="1">
      <c r="B1170" s="31"/>
      <c r="C1170" s="128" t="s">
        <v>1971</v>
      </c>
      <c r="D1170" s="128" t="s">
        <v>147</v>
      </c>
      <c r="E1170" s="129" t="s">
        <v>1972</v>
      </c>
      <c r="F1170" s="130" t="s">
        <v>1973</v>
      </c>
      <c r="G1170" s="131" t="s">
        <v>155</v>
      </c>
      <c r="H1170" s="132">
        <v>2053.6</v>
      </c>
      <c r="I1170" s="133"/>
      <c r="J1170" s="134">
        <f>ROUND(I1170*H1170,2)</f>
        <v>0</v>
      </c>
      <c r="K1170" s="135"/>
      <c r="L1170" s="31"/>
      <c r="M1170" s="136" t="s">
        <v>1</v>
      </c>
      <c r="N1170" s="137" t="s">
        <v>41</v>
      </c>
      <c r="P1170" s="138">
        <f>O1170*H1170</f>
        <v>0</v>
      </c>
      <c r="Q1170" s="138">
        <v>2.9E-4</v>
      </c>
      <c r="R1170" s="138">
        <f>Q1170*H1170</f>
        <v>0.59554399999999996</v>
      </c>
      <c r="S1170" s="138">
        <v>0</v>
      </c>
      <c r="T1170" s="139">
        <f>S1170*H1170</f>
        <v>0</v>
      </c>
      <c r="AR1170" s="140" t="s">
        <v>237</v>
      </c>
      <c r="AT1170" s="140" t="s">
        <v>147</v>
      </c>
      <c r="AU1170" s="140" t="s">
        <v>85</v>
      </c>
      <c r="AY1170" s="16" t="s">
        <v>145</v>
      </c>
      <c r="BE1170" s="141">
        <f>IF(N1170="základní",J1170,0)</f>
        <v>0</v>
      </c>
      <c r="BF1170" s="141">
        <f>IF(N1170="snížená",J1170,0)</f>
        <v>0</v>
      </c>
      <c r="BG1170" s="141">
        <f>IF(N1170="zákl. přenesená",J1170,0)</f>
        <v>0</v>
      </c>
      <c r="BH1170" s="141">
        <f>IF(N1170="sníž. přenesená",J1170,0)</f>
        <v>0</v>
      </c>
      <c r="BI1170" s="141">
        <f>IF(N1170="nulová",J1170,0)</f>
        <v>0</v>
      </c>
      <c r="BJ1170" s="16" t="s">
        <v>81</v>
      </c>
      <c r="BK1170" s="141">
        <f>ROUND(I1170*H1170,2)</f>
        <v>0</v>
      </c>
      <c r="BL1170" s="16" t="s">
        <v>237</v>
      </c>
      <c r="BM1170" s="140" t="s">
        <v>1974</v>
      </c>
    </row>
    <row r="1171" spans="2:65" s="14" customFormat="1">
      <c r="B1171" s="157"/>
      <c r="D1171" s="143" t="s">
        <v>157</v>
      </c>
      <c r="E1171" s="158" t="s">
        <v>1</v>
      </c>
      <c r="F1171" s="159" t="s">
        <v>1964</v>
      </c>
      <c r="H1171" s="158" t="s">
        <v>1</v>
      </c>
      <c r="I1171" s="160"/>
      <c r="L1171" s="157"/>
      <c r="M1171" s="161"/>
      <c r="T1171" s="162"/>
      <c r="AT1171" s="158" t="s">
        <v>157</v>
      </c>
      <c r="AU1171" s="158" t="s">
        <v>85</v>
      </c>
      <c r="AV1171" s="14" t="s">
        <v>81</v>
      </c>
      <c r="AW1171" s="14" t="s">
        <v>32</v>
      </c>
      <c r="AX1171" s="14" t="s">
        <v>76</v>
      </c>
      <c r="AY1171" s="158" t="s">
        <v>145</v>
      </c>
    </row>
    <row r="1172" spans="2:65" s="12" customFormat="1">
      <c r="B1172" s="142"/>
      <c r="D1172" s="143" t="s">
        <v>157</v>
      </c>
      <c r="E1172" s="144" t="s">
        <v>1</v>
      </c>
      <c r="F1172" s="145" t="s">
        <v>1965</v>
      </c>
      <c r="H1172" s="146">
        <v>284.89999999999998</v>
      </c>
      <c r="I1172" s="147"/>
      <c r="L1172" s="142"/>
      <c r="M1172" s="148"/>
      <c r="T1172" s="149"/>
      <c r="AT1172" s="144" t="s">
        <v>157</v>
      </c>
      <c r="AU1172" s="144" t="s">
        <v>85</v>
      </c>
      <c r="AV1172" s="12" t="s">
        <v>85</v>
      </c>
      <c r="AW1172" s="12" t="s">
        <v>32</v>
      </c>
      <c r="AX1172" s="12" t="s">
        <v>76</v>
      </c>
      <c r="AY1172" s="144" t="s">
        <v>145</v>
      </c>
    </row>
    <row r="1173" spans="2:65" s="12" customFormat="1">
      <c r="B1173" s="142"/>
      <c r="D1173" s="143" t="s">
        <v>157</v>
      </c>
      <c r="E1173" s="144" t="s">
        <v>1</v>
      </c>
      <c r="F1173" s="145" t="s">
        <v>1966</v>
      </c>
      <c r="H1173" s="146">
        <v>266.8</v>
      </c>
      <c r="I1173" s="147"/>
      <c r="L1173" s="142"/>
      <c r="M1173" s="148"/>
      <c r="T1173" s="149"/>
      <c r="AT1173" s="144" t="s">
        <v>157</v>
      </c>
      <c r="AU1173" s="144" t="s">
        <v>85</v>
      </c>
      <c r="AV1173" s="12" t="s">
        <v>85</v>
      </c>
      <c r="AW1173" s="12" t="s">
        <v>32</v>
      </c>
      <c r="AX1173" s="12" t="s">
        <v>76</v>
      </c>
      <c r="AY1173" s="144" t="s">
        <v>145</v>
      </c>
    </row>
    <row r="1174" spans="2:65" s="12" customFormat="1">
      <c r="B1174" s="142"/>
      <c r="D1174" s="143" t="s">
        <v>157</v>
      </c>
      <c r="E1174" s="144" t="s">
        <v>1</v>
      </c>
      <c r="F1174" s="145" t="s">
        <v>1967</v>
      </c>
      <c r="H1174" s="146">
        <v>43</v>
      </c>
      <c r="I1174" s="147"/>
      <c r="L1174" s="142"/>
      <c r="M1174" s="148"/>
      <c r="T1174" s="149"/>
      <c r="AT1174" s="144" t="s">
        <v>157</v>
      </c>
      <c r="AU1174" s="144" t="s">
        <v>85</v>
      </c>
      <c r="AV1174" s="12" t="s">
        <v>85</v>
      </c>
      <c r="AW1174" s="12" t="s">
        <v>32</v>
      </c>
      <c r="AX1174" s="12" t="s">
        <v>76</v>
      </c>
      <c r="AY1174" s="144" t="s">
        <v>145</v>
      </c>
    </row>
    <row r="1175" spans="2:65" s="14" customFormat="1">
      <c r="B1175" s="157"/>
      <c r="D1175" s="143" t="s">
        <v>157</v>
      </c>
      <c r="E1175" s="158" t="s">
        <v>1</v>
      </c>
      <c r="F1175" s="159" t="s">
        <v>1968</v>
      </c>
      <c r="H1175" s="158" t="s">
        <v>1</v>
      </c>
      <c r="I1175" s="160"/>
      <c r="L1175" s="157"/>
      <c r="M1175" s="161"/>
      <c r="T1175" s="162"/>
      <c r="AT1175" s="158" t="s">
        <v>157</v>
      </c>
      <c r="AU1175" s="158" t="s">
        <v>85</v>
      </c>
      <c r="AV1175" s="14" t="s">
        <v>81</v>
      </c>
      <c r="AW1175" s="14" t="s">
        <v>32</v>
      </c>
      <c r="AX1175" s="14" t="s">
        <v>76</v>
      </c>
      <c r="AY1175" s="158" t="s">
        <v>145</v>
      </c>
    </row>
    <row r="1176" spans="2:65" s="12" customFormat="1">
      <c r="B1176" s="142"/>
      <c r="D1176" s="143" t="s">
        <v>157</v>
      </c>
      <c r="E1176" s="144" t="s">
        <v>1</v>
      </c>
      <c r="F1176" s="145" t="s">
        <v>669</v>
      </c>
      <c r="H1176" s="146">
        <v>725.7</v>
      </c>
      <c r="I1176" s="147"/>
      <c r="L1176" s="142"/>
      <c r="M1176" s="148"/>
      <c r="T1176" s="149"/>
      <c r="AT1176" s="144" t="s">
        <v>157</v>
      </c>
      <c r="AU1176" s="144" t="s">
        <v>85</v>
      </c>
      <c r="AV1176" s="12" t="s">
        <v>85</v>
      </c>
      <c r="AW1176" s="12" t="s">
        <v>32</v>
      </c>
      <c r="AX1176" s="12" t="s">
        <v>76</v>
      </c>
      <c r="AY1176" s="144" t="s">
        <v>145</v>
      </c>
    </row>
    <row r="1177" spans="2:65" s="12" customFormat="1">
      <c r="B1177" s="142"/>
      <c r="D1177" s="143" t="s">
        <v>157</v>
      </c>
      <c r="E1177" s="144" t="s">
        <v>1</v>
      </c>
      <c r="F1177" s="145" t="s">
        <v>670</v>
      </c>
      <c r="H1177" s="146">
        <v>736.4</v>
      </c>
      <c r="I1177" s="147"/>
      <c r="L1177" s="142"/>
      <c r="M1177" s="148"/>
      <c r="T1177" s="149"/>
      <c r="AT1177" s="144" t="s">
        <v>157</v>
      </c>
      <c r="AU1177" s="144" t="s">
        <v>85</v>
      </c>
      <c r="AV1177" s="12" t="s">
        <v>85</v>
      </c>
      <c r="AW1177" s="12" t="s">
        <v>32</v>
      </c>
      <c r="AX1177" s="12" t="s">
        <v>76</v>
      </c>
      <c r="AY1177" s="144" t="s">
        <v>145</v>
      </c>
    </row>
    <row r="1178" spans="2:65" s="12" customFormat="1">
      <c r="B1178" s="142"/>
      <c r="D1178" s="143" t="s">
        <v>157</v>
      </c>
      <c r="E1178" s="144" t="s">
        <v>1</v>
      </c>
      <c r="F1178" s="145" t="s">
        <v>1969</v>
      </c>
      <c r="H1178" s="146">
        <v>252.9</v>
      </c>
      <c r="I1178" s="147"/>
      <c r="L1178" s="142"/>
      <c r="M1178" s="148"/>
      <c r="T1178" s="149"/>
      <c r="AT1178" s="144" t="s">
        <v>157</v>
      </c>
      <c r="AU1178" s="144" t="s">
        <v>85</v>
      </c>
      <c r="AV1178" s="12" t="s">
        <v>85</v>
      </c>
      <c r="AW1178" s="12" t="s">
        <v>32</v>
      </c>
      <c r="AX1178" s="12" t="s">
        <v>76</v>
      </c>
      <c r="AY1178" s="144" t="s">
        <v>145</v>
      </c>
    </row>
    <row r="1179" spans="2:65" s="12" customFormat="1">
      <c r="B1179" s="142"/>
      <c r="D1179" s="143" t="s">
        <v>157</v>
      </c>
      <c r="E1179" s="144" t="s">
        <v>1</v>
      </c>
      <c r="F1179" s="145" t="s">
        <v>1970</v>
      </c>
      <c r="H1179" s="146">
        <v>-256.10000000000002</v>
      </c>
      <c r="I1179" s="147"/>
      <c r="L1179" s="142"/>
      <c r="M1179" s="148"/>
      <c r="T1179" s="149"/>
      <c r="AT1179" s="144" t="s">
        <v>157</v>
      </c>
      <c r="AU1179" s="144" t="s">
        <v>85</v>
      </c>
      <c r="AV1179" s="12" t="s">
        <v>85</v>
      </c>
      <c r="AW1179" s="12" t="s">
        <v>32</v>
      </c>
      <c r="AX1179" s="12" t="s">
        <v>76</v>
      </c>
      <c r="AY1179" s="144" t="s">
        <v>145</v>
      </c>
    </row>
    <row r="1180" spans="2:65" s="13" customFormat="1">
      <c r="B1180" s="150"/>
      <c r="D1180" s="143" t="s">
        <v>157</v>
      </c>
      <c r="E1180" s="151" t="s">
        <v>1</v>
      </c>
      <c r="F1180" s="152" t="s">
        <v>160</v>
      </c>
      <c r="H1180" s="153">
        <v>2053.6</v>
      </c>
      <c r="I1180" s="154"/>
      <c r="L1180" s="150"/>
      <c r="M1180" s="155"/>
      <c r="T1180" s="156"/>
      <c r="AT1180" s="151" t="s">
        <v>157</v>
      </c>
      <c r="AU1180" s="151" t="s">
        <v>85</v>
      </c>
      <c r="AV1180" s="13" t="s">
        <v>151</v>
      </c>
      <c r="AW1180" s="13" t="s">
        <v>32</v>
      </c>
      <c r="AX1180" s="13" t="s">
        <v>81</v>
      </c>
      <c r="AY1180" s="151" t="s">
        <v>145</v>
      </c>
    </row>
    <row r="1181" spans="2:65" s="11" customFormat="1" ht="25.95" customHeight="1">
      <c r="B1181" s="116"/>
      <c r="D1181" s="117" t="s">
        <v>75</v>
      </c>
      <c r="E1181" s="118" t="s">
        <v>705</v>
      </c>
      <c r="F1181" s="118" t="s">
        <v>1975</v>
      </c>
      <c r="I1181" s="119"/>
      <c r="J1181" s="120">
        <f>BK1181</f>
        <v>0</v>
      </c>
      <c r="L1181" s="116"/>
      <c r="M1181" s="121"/>
      <c r="P1181" s="122">
        <f>P1182+P1185</f>
        <v>0</v>
      </c>
      <c r="R1181" s="122">
        <f>R1182+R1185</f>
        <v>0</v>
      </c>
      <c r="T1181" s="123">
        <f>T1182+T1185</f>
        <v>0</v>
      </c>
      <c r="AR1181" s="117" t="s">
        <v>161</v>
      </c>
      <c r="AT1181" s="124" t="s">
        <v>75</v>
      </c>
      <c r="AU1181" s="124" t="s">
        <v>76</v>
      </c>
      <c r="AY1181" s="117" t="s">
        <v>145</v>
      </c>
      <c r="BK1181" s="125">
        <f>BK1182+BK1185</f>
        <v>0</v>
      </c>
    </row>
    <row r="1182" spans="2:65" s="11" customFormat="1" ht="22.8" customHeight="1">
      <c r="B1182" s="116"/>
      <c r="D1182" s="117" t="s">
        <v>75</v>
      </c>
      <c r="E1182" s="126" t="s">
        <v>1976</v>
      </c>
      <c r="F1182" s="126" t="s">
        <v>1977</v>
      </c>
      <c r="I1182" s="119"/>
      <c r="J1182" s="127">
        <f>BK1182</f>
        <v>0</v>
      </c>
      <c r="L1182" s="116"/>
      <c r="M1182" s="121"/>
      <c r="P1182" s="122">
        <f>SUM(P1183:P1184)</f>
        <v>0</v>
      </c>
      <c r="R1182" s="122">
        <f>SUM(R1183:R1184)</f>
        <v>0</v>
      </c>
      <c r="T1182" s="123">
        <f>SUM(T1183:T1184)</f>
        <v>0</v>
      </c>
      <c r="AR1182" s="117" t="s">
        <v>161</v>
      </c>
      <c r="AT1182" s="124" t="s">
        <v>75</v>
      </c>
      <c r="AU1182" s="124" t="s">
        <v>81</v>
      </c>
      <c r="AY1182" s="117" t="s">
        <v>145</v>
      </c>
      <c r="BK1182" s="125">
        <f>SUM(BK1183:BK1184)</f>
        <v>0</v>
      </c>
    </row>
    <row r="1183" spans="2:65" s="1" customFormat="1" ht="21.75" customHeight="1">
      <c r="B1183" s="31"/>
      <c r="C1183" s="128" t="s">
        <v>1978</v>
      </c>
      <c r="D1183" s="128" t="s">
        <v>147</v>
      </c>
      <c r="E1183" s="129" t="s">
        <v>1979</v>
      </c>
      <c r="F1183" s="130" t="s">
        <v>1980</v>
      </c>
      <c r="G1183" s="131" t="s">
        <v>887</v>
      </c>
      <c r="H1183" s="132">
        <v>1</v>
      </c>
      <c r="I1183" s="133">
        <f>Silnoproud!K7</f>
        <v>0</v>
      </c>
      <c r="J1183" s="134">
        <f>ROUND(I1183*H1183,2)</f>
        <v>0</v>
      </c>
      <c r="K1183" s="135"/>
      <c r="L1183" s="31"/>
      <c r="M1183" s="136" t="s">
        <v>1</v>
      </c>
      <c r="N1183" s="137" t="s">
        <v>41</v>
      </c>
      <c r="P1183" s="138">
        <f>O1183*H1183</f>
        <v>0</v>
      </c>
      <c r="Q1183" s="138">
        <v>0</v>
      </c>
      <c r="R1183" s="138">
        <f>Q1183*H1183</f>
        <v>0</v>
      </c>
      <c r="S1183" s="138">
        <v>0</v>
      </c>
      <c r="T1183" s="139">
        <f>S1183*H1183</f>
        <v>0</v>
      </c>
      <c r="AR1183" s="140" t="s">
        <v>574</v>
      </c>
      <c r="AT1183" s="140" t="s">
        <v>147</v>
      </c>
      <c r="AU1183" s="140" t="s">
        <v>85</v>
      </c>
      <c r="AY1183" s="16" t="s">
        <v>145</v>
      </c>
      <c r="BE1183" s="141">
        <f>IF(N1183="základní",J1183,0)</f>
        <v>0</v>
      </c>
      <c r="BF1183" s="141">
        <f>IF(N1183="snížená",J1183,0)</f>
        <v>0</v>
      </c>
      <c r="BG1183" s="141">
        <f>IF(N1183="zákl. přenesená",J1183,0)</f>
        <v>0</v>
      </c>
      <c r="BH1183" s="141">
        <f>IF(N1183="sníž. přenesená",J1183,0)</f>
        <v>0</v>
      </c>
      <c r="BI1183" s="141">
        <f>IF(N1183="nulová",J1183,0)</f>
        <v>0</v>
      </c>
      <c r="BJ1183" s="16" t="s">
        <v>81</v>
      </c>
      <c r="BK1183" s="141">
        <f>ROUND(I1183*H1183,2)</f>
        <v>0</v>
      </c>
      <c r="BL1183" s="16" t="s">
        <v>574</v>
      </c>
      <c r="BM1183" s="140" t="s">
        <v>1981</v>
      </c>
    </row>
    <row r="1184" spans="2:65" s="1" customFormat="1" ht="21.75" customHeight="1">
      <c r="B1184" s="31"/>
      <c r="C1184" s="128" t="s">
        <v>1982</v>
      </c>
      <c r="D1184" s="128" t="s">
        <v>147</v>
      </c>
      <c r="E1184" s="129" t="s">
        <v>1983</v>
      </c>
      <c r="F1184" s="130" t="s">
        <v>1984</v>
      </c>
      <c r="G1184" s="131" t="s">
        <v>887</v>
      </c>
      <c r="H1184" s="132">
        <v>1</v>
      </c>
      <c r="I1184" s="133">
        <f>Slaboproud!H16</f>
        <v>0</v>
      </c>
      <c r="J1184" s="134">
        <f>ROUND(I1184*H1184,2)</f>
        <v>0</v>
      </c>
      <c r="K1184" s="135"/>
      <c r="L1184" s="31"/>
      <c r="M1184" s="136" t="s">
        <v>1</v>
      </c>
      <c r="N1184" s="137" t="s">
        <v>41</v>
      </c>
      <c r="P1184" s="138">
        <f>O1184*H1184</f>
        <v>0</v>
      </c>
      <c r="Q1184" s="138">
        <v>0</v>
      </c>
      <c r="R1184" s="138">
        <f>Q1184*H1184</f>
        <v>0</v>
      </c>
      <c r="S1184" s="138">
        <v>0</v>
      </c>
      <c r="T1184" s="139">
        <f>S1184*H1184</f>
        <v>0</v>
      </c>
      <c r="AR1184" s="140" t="s">
        <v>574</v>
      </c>
      <c r="AT1184" s="140" t="s">
        <v>147</v>
      </c>
      <c r="AU1184" s="140" t="s">
        <v>85</v>
      </c>
      <c r="AY1184" s="16" t="s">
        <v>145</v>
      </c>
      <c r="BE1184" s="141">
        <f>IF(N1184="základní",J1184,0)</f>
        <v>0</v>
      </c>
      <c r="BF1184" s="141">
        <f>IF(N1184="snížená",J1184,0)</f>
        <v>0</v>
      </c>
      <c r="BG1184" s="141">
        <f>IF(N1184="zákl. přenesená",J1184,0)</f>
        <v>0</v>
      </c>
      <c r="BH1184" s="141">
        <f>IF(N1184="sníž. přenesená",J1184,0)</f>
        <v>0</v>
      </c>
      <c r="BI1184" s="141">
        <f>IF(N1184="nulová",J1184,0)</f>
        <v>0</v>
      </c>
      <c r="BJ1184" s="16" t="s">
        <v>81</v>
      </c>
      <c r="BK1184" s="141">
        <f>ROUND(I1184*H1184,2)</f>
        <v>0</v>
      </c>
      <c r="BL1184" s="16" t="s">
        <v>574</v>
      </c>
      <c r="BM1184" s="140" t="s">
        <v>1985</v>
      </c>
    </row>
    <row r="1185" spans="2:65" s="11" customFormat="1" ht="22.8" customHeight="1">
      <c r="B1185" s="116"/>
      <c r="D1185" s="117" t="s">
        <v>75</v>
      </c>
      <c r="E1185" s="126" t="s">
        <v>1986</v>
      </c>
      <c r="F1185" s="126" t="s">
        <v>1987</v>
      </c>
      <c r="I1185" s="119"/>
      <c r="J1185" s="127">
        <f>BK1185</f>
        <v>0</v>
      </c>
      <c r="L1185" s="116"/>
      <c r="M1185" s="121"/>
      <c r="P1185" s="122">
        <f>P1186</f>
        <v>0</v>
      </c>
      <c r="R1185" s="122">
        <f>R1186</f>
        <v>0</v>
      </c>
      <c r="T1185" s="123">
        <f>T1186</f>
        <v>0</v>
      </c>
      <c r="AR1185" s="117" t="s">
        <v>161</v>
      </c>
      <c r="AT1185" s="124" t="s">
        <v>75</v>
      </c>
      <c r="AU1185" s="124" t="s">
        <v>81</v>
      </c>
      <c r="AY1185" s="117" t="s">
        <v>145</v>
      </c>
      <c r="BK1185" s="125">
        <f>BK1186</f>
        <v>0</v>
      </c>
    </row>
    <row r="1186" spans="2:65" s="1" customFormat="1" ht="16.5" customHeight="1">
      <c r="B1186" s="31"/>
      <c r="C1186" s="128" t="s">
        <v>1988</v>
      </c>
      <c r="D1186" s="128" t="s">
        <v>147</v>
      </c>
      <c r="E1186" s="129" t="s">
        <v>1989</v>
      </c>
      <c r="F1186" s="130" t="s">
        <v>1990</v>
      </c>
      <c r="G1186" s="131" t="s">
        <v>887</v>
      </c>
      <c r="H1186" s="132">
        <v>1</v>
      </c>
      <c r="I1186" s="133">
        <f>'rekapitulace cen VZT'!G27</f>
        <v>0</v>
      </c>
      <c r="J1186" s="134">
        <f>ROUND(I1186*H1186,2)</f>
        <v>0</v>
      </c>
      <c r="K1186" s="135"/>
      <c r="L1186" s="31"/>
      <c r="M1186" s="136" t="s">
        <v>1</v>
      </c>
      <c r="N1186" s="137" t="s">
        <v>41</v>
      </c>
      <c r="P1186" s="138">
        <f>O1186*H1186</f>
        <v>0</v>
      </c>
      <c r="Q1186" s="138">
        <v>0</v>
      </c>
      <c r="R1186" s="138">
        <f>Q1186*H1186</f>
        <v>0</v>
      </c>
      <c r="S1186" s="138">
        <v>0</v>
      </c>
      <c r="T1186" s="139">
        <f>S1186*H1186</f>
        <v>0</v>
      </c>
      <c r="AR1186" s="140" t="s">
        <v>574</v>
      </c>
      <c r="AT1186" s="140" t="s">
        <v>147</v>
      </c>
      <c r="AU1186" s="140" t="s">
        <v>85</v>
      </c>
      <c r="AY1186" s="16" t="s">
        <v>145</v>
      </c>
      <c r="BE1186" s="141">
        <f>IF(N1186="základní",J1186,0)</f>
        <v>0</v>
      </c>
      <c r="BF1186" s="141">
        <f>IF(N1186="snížená",J1186,0)</f>
        <v>0</v>
      </c>
      <c r="BG1186" s="141">
        <f>IF(N1186="zákl. přenesená",J1186,0)</f>
        <v>0</v>
      </c>
      <c r="BH1186" s="141">
        <f>IF(N1186="sníž. přenesená",J1186,0)</f>
        <v>0</v>
      </c>
      <c r="BI1186" s="141">
        <f>IF(N1186="nulová",J1186,0)</f>
        <v>0</v>
      </c>
      <c r="BJ1186" s="16" t="s">
        <v>81</v>
      </c>
      <c r="BK1186" s="141">
        <f>ROUND(I1186*H1186,2)</f>
        <v>0</v>
      </c>
      <c r="BL1186" s="16" t="s">
        <v>574</v>
      </c>
      <c r="BM1186" s="140" t="s">
        <v>1991</v>
      </c>
    </row>
    <row r="1187" spans="2:65" s="11" customFormat="1" ht="25.95" customHeight="1">
      <c r="B1187" s="116"/>
      <c r="D1187" s="117" t="s">
        <v>75</v>
      </c>
      <c r="E1187" s="118" t="s">
        <v>1992</v>
      </c>
      <c r="F1187" s="118" t="s">
        <v>1993</v>
      </c>
      <c r="I1187" s="119"/>
      <c r="J1187" s="120">
        <f>BK1187</f>
        <v>0</v>
      </c>
      <c r="L1187" s="116"/>
      <c r="M1187" s="121"/>
      <c r="P1187" s="122">
        <f>P1188+P1192+P1196</f>
        <v>0</v>
      </c>
      <c r="R1187" s="122">
        <f>R1188+R1192+R1196</f>
        <v>0</v>
      </c>
      <c r="T1187" s="123">
        <f>T1188+T1192+T1196</f>
        <v>0</v>
      </c>
      <c r="AR1187" s="117" t="s">
        <v>173</v>
      </c>
      <c r="AT1187" s="124" t="s">
        <v>75</v>
      </c>
      <c r="AU1187" s="124" t="s">
        <v>76</v>
      </c>
      <c r="AY1187" s="117" t="s">
        <v>145</v>
      </c>
      <c r="BK1187" s="125">
        <f>BK1188+BK1192+BK1196</f>
        <v>0</v>
      </c>
    </row>
    <row r="1188" spans="2:65" s="11" customFormat="1" ht="22.8" customHeight="1">
      <c r="B1188" s="116"/>
      <c r="D1188" s="117" t="s">
        <v>75</v>
      </c>
      <c r="E1188" s="126" t="s">
        <v>1994</v>
      </c>
      <c r="F1188" s="126" t="s">
        <v>1995</v>
      </c>
      <c r="I1188" s="119"/>
      <c r="J1188" s="127">
        <f>BK1188</f>
        <v>0</v>
      </c>
      <c r="L1188" s="116"/>
      <c r="M1188" s="121"/>
      <c r="P1188" s="122">
        <f>SUM(P1189:P1191)</f>
        <v>0</v>
      </c>
      <c r="R1188" s="122">
        <f>SUM(R1189:R1191)</f>
        <v>0</v>
      </c>
      <c r="T1188" s="123">
        <f>SUM(T1189:T1191)</f>
        <v>0</v>
      </c>
      <c r="AR1188" s="117" t="s">
        <v>173</v>
      </c>
      <c r="AT1188" s="124" t="s">
        <v>75</v>
      </c>
      <c r="AU1188" s="124" t="s">
        <v>81</v>
      </c>
      <c r="AY1188" s="117" t="s">
        <v>145</v>
      </c>
      <c r="BK1188" s="125">
        <f>SUM(BK1189:BK1191)</f>
        <v>0</v>
      </c>
    </row>
    <row r="1189" spans="2:65" s="1" customFormat="1" ht="24.15" customHeight="1">
      <c r="B1189" s="31"/>
      <c r="C1189" s="128" t="s">
        <v>1996</v>
      </c>
      <c r="D1189" s="128" t="s">
        <v>147</v>
      </c>
      <c r="E1189" s="129" t="s">
        <v>1997</v>
      </c>
      <c r="F1189" s="130" t="s">
        <v>1998</v>
      </c>
      <c r="G1189" s="131" t="s">
        <v>1999</v>
      </c>
      <c r="H1189" s="132">
        <v>1</v>
      </c>
      <c r="I1189" s="133"/>
      <c r="J1189" s="134">
        <f>ROUND(I1189*H1189,2)</f>
        <v>0</v>
      </c>
      <c r="K1189" s="135"/>
      <c r="L1189" s="31"/>
      <c r="M1189" s="136" t="s">
        <v>1</v>
      </c>
      <c r="N1189" s="137" t="s">
        <v>41</v>
      </c>
      <c r="P1189" s="138">
        <f>O1189*H1189</f>
        <v>0</v>
      </c>
      <c r="Q1189" s="138">
        <v>0</v>
      </c>
      <c r="R1189" s="138">
        <f>Q1189*H1189</f>
        <v>0</v>
      </c>
      <c r="S1189" s="138">
        <v>0</v>
      </c>
      <c r="T1189" s="139">
        <f>S1189*H1189</f>
        <v>0</v>
      </c>
      <c r="AR1189" s="140" t="s">
        <v>2000</v>
      </c>
      <c r="AT1189" s="140" t="s">
        <v>147</v>
      </c>
      <c r="AU1189" s="140" t="s">
        <v>85</v>
      </c>
      <c r="AY1189" s="16" t="s">
        <v>145</v>
      </c>
      <c r="BE1189" s="141">
        <f>IF(N1189="základní",J1189,0)</f>
        <v>0</v>
      </c>
      <c r="BF1189" s="141">
        <f>IF(N1189="snížená",J1189,0)</f>
        <v>0</v>
      </c>
      <c r="BG1189" s="141">
        <f>IF(N1189="zákl. přenesená",J1189,0)</f>
        <v>0</v>
      </c>
      <c r="BH1189" s="141">
        <f>IF(N1189="sníž. přenesená",J1189,0)</f>
        <v>0</v>
      </c>
      <c r="BI1189" s="141">
        <f>IF(N1189="nulová",J1189,0)</f>
        <v>0</v>
      </c>
      <c r="BJ1189" s="16" t="s">
        <v>81</v>
      </c>
      <c r="BK1189" s="141">
        <f>ROUND(I1189*H1189,2)</f>
        <v>0</v>
      </c>
      <c r="BL1189" s="16" t="s">
        <v>2000</v>
      </c>
      <c r="BM1189" s="140" t="s">
        <v>2001</v>
      </c>
    </row>
    <row r="1190" spans="2:65" s="1" customFormat="1" ht="24.15" customHeight="1">
      <c r="B1190" s="31"/>
      <c r="C1190" s="128" t="s">
        <v>2002</v>
      </c>
      <c r="D1190" s="128" t="s">
        <v>147</v>
      </c>
      <c r="E1190" s="129" t="s">
        <v>2003</v>
      </c>
      <c r="F1190" s="130" t="s">
        <v>2004</v>
      </c>
      <c r="G1190" s="131" t="s">
        <v>1999</v>
      </c>
      <c r="H1190" s="132">
        <v>1</v>
      </c>
      <c r="I1190" s="133"/>
      <c r="J1190" s="134">
        <f>ROUND(I1190*H1190,2)</f>
        <v>0</v>
      </c>
      <c r="K1190" s="135"/>
      <c r="L1190" s="31"/>
      <c r="M1190" s="136" t="s">
        <v>1</v>
      </c>
      <c r="N1190" s="137" t="s">
        <v>41</v>
      </c>
      <c r="P1190" s="138">
        <f>O1190*H1190</f>
        <v>0</v>
      </c>
      <c r="Q1190" s="138">
        <v>0</v>
      </c>
      <c r="R1190" s="138">
        <f>Q1190*H1190</f>
        <v>0</v>
      </c>
      <c r="S1190" s="138">
        <v>0</v>
      </c>
      <c r="T1190" s="139">
        <f>S1190*H1190</f>
        <v>0</v>
      </c>
      <c r="AR1190" s="140" t="s">
        <v>2000</v>
      </c>
      <c r="AT1190" s="140" t="s">
        <v>147</v>
      </c>
      <c r="AU1190" s="140" t="s">
        <v>85</v>
      </c>
      <c r="AY1190" s="16" t="s">
        <v>145</v>
      </c>
      <c r="BE1190" s="141">
        <f>IF(N1190="základní",J1190,0)</f>
        <v>0</v>
      </c>
      <c r="BF1190" s="141">
        <f>IF(N1190="snížená",J1190,0)</f>
        <v>0</v>
      </c>
      <c r="BG1190" s="141">
        <f>IF(N1190="zákl. přenesená",J1190,0)</f>
        <v>0</v>
      </c>
      <c r="BH1190" s="141">
        <f>IF(N1190="sníž. přenesená",J1190,0)</f>
        <v>0</v>
      </c>
      <c r="BI1190" s="141">
        <f>IF(N1190="nulová",J1190,0)</f>
        <v>0</v>
      </c>
      <c r="BJ1190" s="16" t="s">
        <v>81</v>
      </c>
      <c r="BK1190" s="141">
        <f>ROUND(I1190*H1190,2)</f>
        <v>0</v>
      </c>
      <c r="BL1190" s="16" t="s">
        <v>2000</v>
      </c>
      <c r="BM1190" s="140" t="s">
        <v>2005</v>
      </c>
    </row>
    <row r="1191" spans="2:65" s="1" customFormat="1" ht="24.15" customHeight="1">
      <c r="B1191" s="31"/>
      <c r="C1191" s="128" t="s">
        <v>2006</v>
      </c>
      <c r="D1191" s="128" t="s">
        <v>147</v>
      </c>
      <c r="E1191" s="129" t="s">
        <v>2007</v>
      </c>
      <c r="F1191" s="130" t="s">
        <v>2008</v>
      </c>
      <c r="G1191" s="131" t="s">
        <v>1999</v>
      </c>
      <c r="H1191" s="132">
        <v>1</v>
      </c>
      <c r="I1191" s="133"/>
      <c r="J1191" s="134">
        <f>ROUND(I1191*H1191,2)</f>
        <v>0</v>
      </c>
      <c r="K1191" s="135"/>
      <c r="L1191" s="31"/>
      <c r="M1191" s="136" t="s">
        <v>1</v>
      </c>
      <c r="N1191" s="137" t="s">
        <v>41</v>
      </c>
      <c r="P1191" s="138">
        <f>O1191*H1191</f>
        <v>0</v>
      </c>
      <c r="Q1191" s="138">
        <v>0</v>
      </c>
      <c r="R1191" s="138">
        <f>Q1191*H1191</f>
        <v>0</v>
      </c>
      <c r="S1191" s="138">
        <v>0</v>
      </c>
      <c r="T1191" s="139">
        <f>S1191*H1191</f>
        <v>0</v>
      </c>
      <c r="AR1191" s="140" t="s">
        <v>2000</v>
      </c>
      <c r="AT1191" s="140" t="s">
        <v>147</v>
      </c>
      <c r="AU1191" s="140" t="s">
        <v>85</v>
      </c>
      <c r="AY1191" s="16" t="s">
        <v>145</v>
      </c>
      <c r="BE1191" s="141">
        <f>IF(N1191="základní",J1191,0)</f>
        <v>0</v>
      </c>
      <c r="BF1191" s="141">
        <f>IF(N1191="snížená",J1191,0)</f>
        <v>0</v>
      </c>
      <c r="BG1191" s="141">
        <f>IF(N1191="zákl. přenesená",J1191,0)</f>
        <v>0</v>
      </c>
      <c r="BH1191" s="141">
        <f>IF(N1191="sníž. přenesená",J1191,0)</f>
        <v>0</v>
      </c>
      <c r="BI1191" s="141">
        <f>IF(N1191="nulová",J1191,0)</f>
        <v>0</v>
      </c>
      <c r="BJ1191" s="16" t="s">
        <v>81</v>
      </c>
      <c r="BK1191" s="141">
        <f>ROUND(I1191*H1191,2)</f>
        <v>0</v>
      </c>
      <c r="BL1191" s="16" t="s">
        <v>2000</v>
      </c>
      <c r="BM1191" s="140" t="s">
        <v>2009</v>
      </c>
    </row>
    <row r="1192" spans="2:65" s="11" customFormat="1" ht="22.8" customHeight="1">
      <c r="B1192" s="116"/>
      <c r="D1192" s="117" t="s">
        <v>75</v>
      </c>
      <c r="E1192" s="126" t="s">
        <v>2010</v>
      </c>
      <c r="F1192" s="126" t="s">
        <v>2011</v>
      </c>
      <c r="I1192" s="119"/>
      <c r="J1192" s="127">
        <f>BK1192</f>
        <v>0</v>
      </c>
      <c r="L1192" s="116"/>
      <c r="M1192" s="121"/>
      <c r="P1192" s="122">
        <f>SUM(P1193:P1195)</f>
        <v>0</v>
      </c>
      <c r="R1192" s="122">
        <f>SUM(R1193:R1195)</f>
        <v>0</v>
      </c>
      <c r="T1192" s="123">
        <f>SUM(T1193:T1195)</f>
        <v>0</v>
      </c>
      <c r="AR1192" s="117" t="s">
        <v>173</v>
      </c>
      <c r="AT1192" s="124" t="s">
        <v>75</v>
      </c>
      <c r="AU1192" s="124" t="s">
        <v>81</v>
      </c>
      <c r="AY1192" s="117" t="s">
        <v>145</v>
      </c>
      <c r="BK1192" s="125">
        <f>SUM(BK1193:BK1195)</f>
        <v>0</v>
      </c>
    </row>
    <row r="1193" spans="2:65" s="1" customFormat="1" ht="37.799999999999997" customHeight="1">
      <c r="B1193" s="31"/>
      <c r="C1193" s="128" t="s">
        <v>2012</v>
      </c>
      <c r="D1193" s="128" t="s">
        <v>147</v>
      </c>
      <c r="E1193" s="129" t="s">
        <v>2013</v>
      </c>
      <c r="F1193" s="130" t="s">
        <v>2014</v>
      </c>
      <c r="G1193" s="131" t="s">
        <v>1999</v>
      </c>
      <c r="H1193" s="132">
        <v>1</v>
      </c>
      <c r="I1193" s="133"/>
      <c r="J1193" s="134">
        <f>ROUND(I1193*H1193,2)</f>
        <v>0</v>
      </c>
      <c r="K1193" s="135"/>
      <c r="L1193" s="31"/>
      <c r="M1193" s="136" t="s">
        <v>1</v>
      </c>
      <c r="N1193" s="137" t="s">
        <v>41</v>
      </c>
      <c r="P1193" s="138">
        <f>O1193*H1193</f>
        <v>0</v>
      </c>
      <c r="Q1193" s="138">
        <v>0</v>
      </c>
      <c r="R1193" s="138">
        <f>Q1193*H1193</f>
        <v>0</v>
      </c>
      <c r="S1193" s="138">
        <v>0</v>
      </c>
      <c r="T1193" s="139">
        <f>S1193*H1193</f>
        <v>0</v>
      </c>
      <c r="AR1193" s="140" t="s">
        <v>2000</v>
      </c>
      <c r="AT1193" s="140" t="s">
        <v>147</v>
      </c>
      <c r="AU1193" s="140" t="s">
        <v>85</v>
      </c>
      <c r="AY1193" s="16" t="s">
        <v>145</v>
      </c>
      <c r="BE1193" s="141">
        <f>IF(N1193="základní",J1193,0)</f>
        <v>0</v>
      </c>
      <c r="BF1193" s="141">
        <f>IF(N1193="snížená",J1193,0)</f>
        <v>0</v>
      </c>
      <c r="BG1193" s="141">
        <f>IF(N1193="zákl. přenesená",J1193,0)</f>
        <v>0</v>
      </c>
      <c r="BH1193" s="141">
        <f>IF(N1193="sníž. přenesená",J1193,0)</f>
        <v>0</v>
      </c>
      <c r="BI1193" s="141">
        <f>IF(N1193="nulová",J1193,0)</f>
        <v>0</v>
      </c>
      <c r="BJ1193" s="16" t="s">
        <v>81</v>
      </c>
      <c r="BK1193" s="141">
        <f>ROUND(I1193*H1193,2)</f>
        <v>0</v>
      </c>
      <c r="BL1193" s="16" t="s">
        <v>2000</v>
      </c>
      <c r="BM1193" s="140" t="s">
        <v>2015</v>
      </c>
    </row>
    <row r="1194" spans="2:65" s="1" customFormat="1" ht="33" customHeight="1">
      <c r="B1194" s="31"/>
      <c r="C1194" s="128" t="s">
        <v>2016</v>
      </c>
      <c r="D1194" s="128" t="s">
        <v>147</v>
      </c>
      <c r="E1194" s="129" t="s">
        <v>2017</v>
      </c>
      <c r="F1194" s="130" t="s">
        <v>2018</v>
      </c>
      <c r="G1194" s="131" t="s">
        <v>1999</v>
      </c>
      <c r="H1194" s="132">
        <v>1</v>
      </c>
      <c r="I1194" s="133"/>
      <c r="J1194" s="134">
        <f>ROUND(I1194*H1194,2)</f>
        <v>0</v>
      </c>
      <c r="K1194" s="135"/>
      <c r="L1194" s="31"/>
      <c r="M1194" s="136" t="s">
        <v>1</v>
      </c>
      <c r="N1194" s="137" t="s">
        <v>41</v>
      </c>
      <c r="P1194" s="138">
        <f>O1194*H1194</f>
        <v>0</v>
      </c>
      <c r="Q1194" s="138">
        <v>0</v>
      </c>
      <c r="R1194" s="138">
        <f>Q1194*H1194</f>
        <v>0</v>
      </c>
      <c r="S1194" s="138">
        <v>0</v>
      </c>
      <c r="T1194" s="139">
        <f>S1194*H1194</f>
        <v>0</v>
      </c>
      <c r="AR1194" s="140" t="s">
        <v>2000</v>
      </c>
      <c r="AT1194" s="140" t="s">
        <v>147</v>
      </c>
      <c r="AU1194" s="140" t="s">
        <v>85</v>
      </c>
      <c r="AY1194" s="16" t="s">
        <v>145</v>
      </c>
      <c r="BE1194" s="141">
        <f>IF(N1194="základní",J1194,0)</f>
        <v>0</v>
      </c>
      <c r="BF1194" s="141">
        <f>IF(N1194="snížená",J1194,0)</f>
        <v>0</v>
      </c>
      <c r="BG1194" s="141">
        <f>IF(N1194="zákl. přenesená",J1194,0)</f>
        <v>0</v>
      </c>
      <c r="BH1194" s="141">
        <f>IF(N1194="sníž. přenesená",J1194,0)</f>
        <v>0</v>
      </c>
      <c r="BI1194" s="141">
        <f>IF(N1194="nulová",J1194,0)</f>
        <v>0</v>
      </c>
      <c r="BJ1194" s="16" t="s">
        <v>81</v>
      </c>
      <c r="BK1194" s="141">
        <f>ROUND(I1194*H1194,2)</f>
        <v>0</v>
      </c>
      <c r="BL1194" s="16" t="s">
        <v>2000</v>
      </c>
      <c r="BM1194" s="140" t="s">
        <v>2019</v>
      </c>
    </row>
    <row r="1195" spans="2:65" s="1" customFormat="1" ht="16.5" customHeight="1">
      <c r="B1195" s="31"/>
      <c r="C1195" s="128" t="s">
        <v>2020</v>
      </c>
      <c r="D1195" s="128" t="s">
        <v>147</v>
      </c>
      <c r="E1195" s="129" t="s">
        <v>2021</v>
      </c>
      <c r="F1195" s="130" t="s">
        <v>2022</v>
      </c>
      <c r="G1195" s="131" t="s">
        <v>1999</v>
      </c>
      <c r="H1195" s="132">
        <v>1</v>
      </c>
      <c r="I1195" s="133"/>
      <c r="J1195" s="134">
        <f>ROUND(I1195*H1195,2)</f>
        <v>0</v>
      </c>
      <c r="K1195" s="135"/>
      <c r="L1195" s="31"/>
      <c r="M1195" s="136" t="s">
        <v>1</v>
      </c>
      <c r="N1195" s="137" t="s">
        <v>41</v>
      </c>
      <c r="P1195" s="138">
        <f>O1195*H1195</f>
        <v>0</v>
      </c>
      <c r="Q1195" s="138">
        <v>0</v>
      </c>
      <c r="R1195" s="138">
        <f>Q1195*H1195</f>
        <v>0</v>
      </c>
      <c r="S1195" s="138">
        <v>0</v>
      </c>
      <c r="T1195" s="139">
        <f>S1195*H1195</f>
        <v>0</v>
      </c>
      <c r="AR1195" s="140" t="s">
        <v>2000</v>
      </c>
      <c r="AT1195" s="140" t="s">
        <v>147</v>
      </c>
      <c r="AU1195" s="140" t="s">
        <v>85</v>
      </c>
      <c r="AY1195" s="16" t="s">
        <v>145</v>
      </c>
      <c r="BE1195" s="141">
        <f>IF(N1195="základní",J1195,0)</f>
        <v>0</v>
      </c>
      <c r="BF1195" s="141">
        <f>IF(N1195="snížená",J1195,0)</f>
        <v>0</v>
      </c>
      <c r="BG1195" s="141">
        <f>IF(N1195="zákl. přenesená",J1195,0)</f>
        <v>0</v>
      </c>
      <c r="BH1195" s="141">
        <f>IF(N1195="sníž. přenesená",J1195,0)</f>
        <v>0</v>
      </c>
      <c r="BI1195" s="141">
        <f>IF(N1195="nulová",J1195,0)</f>
        <v>0</v>
      </c>
      <c r="BJ1195" s="16" t="s">
        <v>81</v>
      </c>
      <c r="BK1195" s="141">
        <f>ROUND(I1195*H1195,2)</f>
        <v>0</v>
      </c>
      <c r="BL1195" s="16" t="s">
        <v>2000</v>
      </c>
      <c r="BM1195" s="140" t="s">
        <v>2023</v>
      </c>
    </row>
    <row r="1196" spans="2:65" s="11" customFormat="1" ht="22.8" customHeight="1">
      <c r="B1196" s="116"/>
      <c r="D1196" s="117" t="s">
        <v>75</v>
      </c>
      <c r="E1196" s="126" t="s">
        <v>2024</v>
      </c>
      <c r="F1196" s="126" t="s">
        <v>2025</v>
      </c>
      <c r="I1196" s="119"/>
      <c r="J1196" s="127">
        <f>BK1196</f>
        <v>0</v>
      </c>
      <c r="L1196" s="116"/>
      <c r="M1196" s="121"/>
      <c r="P1196" s="122">
        <f>SUM(P1197:P1206)</f>
        <v>0</v>
      </c>
      <c r="R1196" s="122">
        <f>SUM(R1197:R1206)</f>
        <v>0</v>
      </c>
      <c r="T1196" s="123">
        <f>SUM(T1197:T1206)</f>
        <v>0</v>
      </c>
      <c r="AR1196" s="117" t="s">
        <v>173</v>
      </c>
      <c r="AT1196" s="124" t="s">
        <v>75</v>
      </c>
      <c r="AU1196" s="124" t="s">
        <v>81</v>
      </c>
      <c r="AY1196" s="117" t="s">
        <v>145</v>
      </c>
      <c r="BK1196" s="125">
        <f>SUM(BK1197:BK1206)</f>
        <v>0</v>
      </c>
    </row>
    <row r="1197" spans="2:65" s="1" customFormat="1" ht="66.75" customHeight="1">
      <c r="B1197" s="31"/>
      <c r="C1197" s="128" t="s">
        <v>2026</v>
      </c>
      <c r="D1197" s="128" t="s">
        <v>147</v>
      </c>
      <c r="E1197" s="129" t="s">
        <v>2027</v>
      </c>
      <c r="F1197" s="130" t="s">
        <v>2028</v>
      </c>
      <c r="G1197" s="131" t="s">
        <v>1999</v>
      </c>
      <c r="H1197" s="132">
        <v>1</v>
      </c>
      <c r="I1197" s="133"/>
      <c r="J1197" s="134">
        <f t="shared" ref="J1197:J1206" si="51">ROUND(I1197*H1197,2)</f>
        <v>0</v>
      </c>
      <c r="K1197" s="135"/>
      <c r="L1197" s="31"/>
      <c r="M1197" s="136" t="s">
        <v>1</v>
      </c>
      <c r="N1197" s="137" t="s">
        <v>41</v>
      </c>
      <c r="P1197" s="138">
        <f t="shared" ref="P1197:P1206" si="52">O1197*H1197</f>
        <v>0</v>
      </c>
      <c r="Q1197" s="138">
        <v>0</v>
      </c>
      <c r="R1197" s="138">
        <f t="shared" ref="R1197:R1206" si="53">Q1197*H1197</f>
        <v>0</v>
      </c>
      <c r="S1197" s="138">
        <v>0</v>
      </c>
      <c r="T1197" s="139">
        <f t="shared" ref="T1197:T1206" si="54">S1197*H1197</f>
        <v>0</v>
      </c>
      <c r="AR1197" s="140" t="s">
        <v>2000</v>
      </c>
      <c r="AT1197" s="140" t="s">
        <v>147</v>
      </c>
      <c r="AU1197" s="140" t="s">
        <v>85</v>
      </c>
      <c r="AY1197" s="16" t="s">
        <v>145</v>
      </c>
      <c r="BE1197" s="141">
        <f t="shared" ref="BE1197:BE1206" si="55">IF(N1197="základní",J1197,0)</f>
        <v>0</v>
      </c>
      <c r="BF1197" s="141">
        <f t="shared" ref="BF1197:BF1206" si="56">IF(N1197="snížená",J1197,0)</f>
        <v>0</v>
      </c>
      <c r="BG1197" s="141">
        <f t="shared" ref="BG1197:BG1206" si="57">IF(N1197="zákl. přenesená",J1197,0)</f>
        <v>0</v>
      </c>
      <c r="BH1197" s="141">
        <f t="shared" ref="BH1197:BH1206" si="58">IF(N1197="sníž. přenesená",J1197,0)</f>
        <v>0</v>
      </c>
      <c r="BI1197" s="141">
        <f t="shared" ref="BI1197:BI1206" si="59">IF(N1197="nulová",J1197,0)</f>
        <v>0</v>
      </c>
      <c r="BJ1197" s="16" t="s">
        <v>81</v>
      </c>
      <c r="BK1197" s="141">
        <f t="shared" ref="BK1197:BK1206" si="60">ROUND(I1197*H1197,2)</f>
        <v>0</v>
      </c>
      <c r="BL1197" s="16" t="s">
        <v>2000</v>
      </c>
      <c r="BM1197" s="140" t="s">
        <v>2029</v>
      </c>
    </row>
    <row r="1198" spans="2:65" s="1" customFormat="1" ht="62.7" customHeight="1">
      <c r="B1198" s="31"/>
      <c r="C1198" s="128" t="s">
        <v>2030</v>
      </c>
      <c r="D1198" s="128" t="s">
        <v>147</v>
      </c>
      <c r="E1198" s="129" t="s">
        <v>2031</v>
      </c>
      <c r="F1198" s="130" t="s">
        <v>2032</v>
      </c>
      <c r="G1198" s="131" t="s">
        <v>1999</v>
      </c>
      <c r="H1198" s="132">
        <v>1</v>
      </c>
      <c r="I1198" s="133"/>
      <c r="J1198" s="134">
        <f t="shared" si="51"/>
        <v>0</v>
      </c>
      <c r="K1198" s="135"/>
      <c r="L1198" s="31"/>
      <c r="M1198" s="136" t="s">
        <v>1</v>
      </c>
      <c r="N1198" s="137" t="s">
        <v>41</v>
      </c>
      <c r="P1198" s="138">
        <f t="shared" si="52"/>
        <v>0</v>
      </c>
      <c r="Q1198" s="138">
        <v>0</v>
      </c>
      <c r="R1198" s="138">
        <f t="shared" si="53"/>
        <v>0</v>
      </c>
      <c r="S1198" s="138">
        <v>0</v>
      </c>
      <c r="T1198" s="139">
        <f t="shared" si="54"/>
        <v>0</v>
      </c>
      <c r="AR1198" s="140" t="s">
        <v>2000</v>
      </c>
      <c r="AT1198" s="140" t="s">
        <v>147</v>
      </c>
      <c r="AU1198" s="140" t="s">
        <v>85</v>
      </c>
      <c r="AY1198" s="16" t="s">
        <v>145</v>
      </c>
      <c r="BE1198" s="141">
        <f t="shared" si="55"/>
        <v>0</v>
      </c>
      <c r="BF1198" s="141">
        <f t="shared" si="56"/>
        <v>0</v>
      </c>
      <c r="BG1198" s="141">
        <f t="shared" si="57"/>
        <v>0</v>
      </c>
      <c r="BH1198" s="141">
        <f t="shared" si="58"/>
        <v>0</v>
      </c>
      <c r="BI1198" s="141">
        <f t="shared" si="59"/>
        <v>0</v>
      </c>
      <c r="BJ1198" s="16" t="s">
        <v>81</v>
      </c>
      <c r="BK1198" s="141">
        <f t="shared" si="60"/>
        <v>0</v>
      </c>
      <c r="BL1198" s="16" t="s">
        <v>2000</v>
      </c>
      <c r="BM1198" s="140" t="s">
        <v>2033</v>
      </c>
    </row>
    <row r="1199" spans="2:65" s="1" customFormat="1" ht="33" customHeight="1">
      <c r="B1199" s="31"/>
      <c r="C1199" s="128" t="s">
        <v>2034</v>
      </c>
      <c r="D1199" s="128" t="s">
        <v>147</v>
      </c>
      <c r="E1199" s="129" t="s">
        <v>2035</v>
      </c>
      <c r="F1199" s="130" t="s">
        <v>2036</v>
      </c>
      <c r="G1199" s="131" t="s">
        <v>1999</v>
      </c>
      <c r="H1199" s="132">
        <v>1</v>
      </c>
      <c r="I1199" s="133"/>
      <c r="J1199" s="134">
        <f t="shared" si="51"/>
        <v>0</v>
      </c>
      <c r="K1199" s="135"/>
      <c r="L1199" s="31"/>
      <c r="M1199" s="136" t="s">
        <v>1</v>
      </c>
      <c r="N1199" s="137" t="s">
        <v>41</v>
      </c>
      <c r="P1199" s="138">
        <f t="shared" si="52"/>
        <v>0</v>
      </c>
      <c r="Q1199" s="138">
        <v>0</v>
      </c>
      <c r="R1199" s="138">
        <f t="shared" si="53"/>
        <v>0</v>
      </c>
      <c r="S1199" s="138">
        <v>0</v>
      </c>
      <c r="T1199" s="139">
        <f t="shared" si="54"/>
        <v>0</v>
      </c>
      <c r="AR1199" s="140" t="s">
        <v>2000</v>
      </c>
      <c r="AT1199" s="140" t="s">
        <v>147</v>
      </c>
      <c r="AU1199" s="140" t="s">
        <v>85</v>
      </c>
      <c r="AY1199" s="16" t="s">
        <v>145</v>
      </c>
      <c r="BE1199" s="141">
        <f t="shared" si="55"/>
        <v>0</v>
      </c>
      <c r="BF1199" s="141">
        <f t="shared" si="56"/>
        <v>0</v>
      </c>
      <c r="BG1199" s="141">
        <f t="shared" si="57"/>
        <v>0</v>
      </c>
      <c r="BH1199" s="141">
        <f t="shared" si="58"/>
        <v>0</v>
      </c>
      <c r="BI1199" s="141">
        <f t="shared" si="59"/>
        <v>0</v>
      </c>
      <c r="BJ1199" s="16" t="s">
        <v>81</v>
      </c>
      <c r="BK1199" s="141">
        <f t="shared" si="60"/>
        <v>0</v>
      </c>
      <c r="BL1199" s="16" t="s">
        <v>2000</v>
      </c>
      <c r="BM1199" s="140" t="s">
        <v>2037</v>
      </c>
    </row>
    <row r="1200" spans="2:65" s="1" customFormat="1" ht="37.799999999999997" customHeight="1">
      <c r="B1200" s="31"/>
      <c r="C1200" s="128" t="s">
        <v>2038</v>
      </c>
      <c r="D1200" s="128" t="s">
        <v>147</v>
      </c>
      <c r="E1200" s="129" t="s">
        <v>2039</v>
      </c>
      <c r="F1200" s="130" t="s">
        <v>2040</v>
      </c>
      <c r="G1200" s="131" t="s">
        <v>1999</v>
      </c>
      <c r="H1200" s="132">
        <v>1</v>
      </c>
      <c r="I1200" s="133"/>
      <c r="J1200" s="134">
        <f t="shared" si="51"/>
        <v>0</v>
      </c>
      <c r="K1200" s="135"/>
      <c r="L1200" s="31"/>
      <c r="M1200" s="136" t="s">
        <v>1</v>
      </c>
      <c r="N1200" s="137" t="s">
        <v>41</v>
      </c>
      <c r="P1200" s="138">
        <f t="shared" si="52"/>
        <v>0</v>
      </c>
      <c r="Q1200" s="138">
        <v>0</v>
      </c>
      <c r="R1200" s="138">
        <f t="shared" si="53"/>
        <v>0</v>
      </c>
      <c r="S1200" s="138">
        <v>0</v>
      </c>
      <c r="T1200" s="139">
        <f t="shared" si="54"/>
        <v>0</v>
      </c>
      <c r="AR1200" s="140" t="s">
        <v>2000</v>
      </c>
      <c r="AT1200" s="140" t="s">
        <v>147</v>
      </c>
      <c r="AU1200" s="140" t="s">
        <v>85</v>
      </c>
      <c r="AY1200" s="16" t="s">
        <v>145</v>
      </c>
      <c r="BE1200" s="141">
        <f t="shared" si="55"/>
        <v>0</v>
      </c>
      <c r="BF1200" s="141">
        <f t="shared" si="56"/>
        <v>0</v>
      </c>
      <c r="BG1200" s="141">
        <f t="shared" si="57"/>
        <v>0</v>
      </c>
      <c r="BH1200" s="141">
        <f t="shared" si="58"/>
        <v>0</v>
      </c>
      <c r="BI1200" s="141">
        <f t="shared" si="59"/>
        <v>0</v>
      </c>
      <c r="BJ1200" s="16" t="s">
        <v>81</v>
      </c>
      <c r="BK1200" s="141">
        <f t="shared" si="60"/>
        <v>0</v>
      </c>
      <c r="BL1200" s="16" t="s">
        <v>2000</v>
      </c>
      <c r="BM1200" s="140" t="s">
        <v>2041</v>
      </c>
    </row>
    <row r="1201" spans="2:65" s="1" customFormat="1" ht="66.75" customHeight="1">
      <c r="B1201" s="31"/>
      <c r="C1201" s="128" t="s">
        <v>2042</v>
      </c>
      <c r="D1201" s="128" t="s">
        <v>147</v>
      </c>
      <c r="E1201" s="129" t="s">
        <v>2043</v>
      </c>
      <c r="F1201" s="130" t="s">
        <v>2044</v>
      </c>
      <c r="G1201" s="131" t="s">
        <v>1999</v>
      </c>
      <c r="H1201" s="132">
        <v>1</v>
      </c>
      <c r="I1201" s="133"/>
      <c r="J1201" s="134">
        <f t="shared" si="51"/>
        <v>0</v>
      </c>
      <c r="K1201" s="135"/>
      <c r="L1201" s="31"/>
      <c r="M1201" s="136" t="s">
        <v>1</v>
      </c>
      <c r="N1201" s="137" t="s">
        <v>41</v>
      </c>
      <c r="P1201" s="138">
        <f t="shared" si="52"/>
        <v>0</v>
      </c>
      <c r="Q1201" s="138">
        <v>0</v>
      </c>
      <c r="R1201" s="138">
        <f t="shared" si="53"/>
        <v>0</v>
      </c>
      <c r="S1201" s="138">
        <v>0</v>
      </c>
      <c r="T1201" s="139">
        <f t="shared" si="54"/>
        <v>0</v>
      </c>
      <c r="AR1201" s="140" t="s">
        <v>2000</v>
      </c>
      <c r="AT1201" s="140" t="s">
        <v>147</v>
      </c>
      <c r="AU1201" s="140" t="s">
        <v>85</v>
      </c>
      <c r="AY1201" s="16" t="s">
        <v>145</v>
      </c>
      <c r="BE1201" s="141">
        <f t="shared" si="55"/>
        <v>0</v>
      </c>
      <c r="BF1201" s="141">
        <f t="shared" si="56"/>
        <v>0</v>
      </c>
      <c r="BG1201" s="141">
        <f t="shared" si="57"/>
        <v>0</v>
      </c>
      <c r="BH1201" s="141">
        <f t="shared" si="58"/>
        <v>0</v>
      </c>
      <c r="BI1201" s="141">
        <f t="shared" si="59"/>
        <v>0</v>
      </c>
      <c r="BJ1201" s="16" t="s">
        <v>81</v>
      </c>
      <c r="BK1201" s="141">
        <f t="shared" si="60"/>
        <v>0</v>
      </c>
      <c r="BL1201" s="16" t="s">
        <v>2000</v>
      </c>
      <c r="BM1201" s="140" t="s">
        <v>2045</v>
      </c>
    </row>
    <row r="1202" spans="2:65" s="1" customFormat="1" ht="49.05" customHeight="1">
      <c r="B1202" s="31"/>
      <c r="C1202" s="128" t="s">
        <v>2046</v>
      </c>
      <c r="D1202" s="128" t="s">
        <v>147</v>
      </c>
      <c r="E1202" s="129" t="s">
        <v>2047</v>
      </c>
      <c r="F1202" s="130" t="s">
        <v>2048</v>
      </c>
      <c r="G1202" s="131" t="s">
        <v>1999</v>
      </c>
      <c r="H1202" s="132">
        <v>1</v>
      </c>
      <c r="I1202" s="133"/>
      <c r="J1202" s="134">
        <f t="shared" si="51"/>
        <v>0</v>
      </c>
      <c r="K1202" s="135"/>
      <c r="L1202" s="31"/>
      <c r="M1202" s="136" t="s">
        <v>1</v>
      </c>
      <c r="N1202" s="137" t="s">
        <v>41</v>
      </c>
      <c r="P1202" s="138">
        <f t="shared" si="52"/>
        <v>0</v>
      </c>
      <c r="Q1202" s="138">
        <v>0</v>
      </c>
      <c r="R1202" s="138">
        <f t="shared" si="53"/>
        <v>0</v>
      </c>
      <c r="S1202" s="138">
        <v>0</v>
      </c>
      <c r="T1202" s="139">
        <f t="shared" si="54"/>
        <v>0</v>
      </c>
      <c r="AR1202" s="140" t="s">
        <v>2000</v>
      </c>
      <c r="AT1202" s="140" t="s">
        <v>147</v>
      </c>
      <c r="AU1202" s="140" t="s">
        <v>85</v>
      </c>
      <c r="AY1202" s="16" t="s">
        <v>145</v>
      </c>
      <c r="BE1202" s="141">
        <f t="shared" si="55"/>
        <v>0</v>
      </c>
      <c r="BF1202" s="141">
        <f t="shared" si="56"/>
        <v>0</v>
      </c>
      <c r="BG1202" s="141">
        <f t="shared" si="57"/>
        <v>0</v>
      </c>
      <c r="BH1202" s="141">
        <f t="shared" si="58"/>
        <v>0</v>
      </c>
      <c r="BI1202" s="141">
        <f t="shared" si="59"/>
        <v>0</v>
      </c>
      <c r="BJ1202" s="16" t="s">
        <v>81</v>
      </c>
      <c r="BK1202" s="141">
        <f t="shared" si="60"/>
        <v>0</v>
      </c>
      <c r="BL1202" s="16" t="s">
        <v>2000</v>
      </c>
      <c r="BM1202" s="140" t="s">
        <v>2049</v>
      </c>
    </row>
    <row r="1203" spans="2:65" s="1" customFormat="1" ht="44.25" customHeight="1">
      <c r="B1203" s="31"/>
      <c r="C1203" s="128" t="s">
        <v>2050</v>
      </c>
      <c r="D1203" s="128" t="s">
        <v>147</v>
      </c>
      <c r="E1203" s="129" t="s">
        <v>2051</v>
      </c>
      <c r="F1203" s="130" t="s">
        <v>2052</v>
      </c>
      <c r="G1203" s="131" t="s">
        <v>1999</v>
      </c>
      <c r="H1203" s="132">
        <v>1</v>
      </c>
      <c r="I1203" s="133"/>
      <c r="J1203" s="134">
        <f t="shared" si="51"/>
        <v>0</v>
      </c>
      <c r="K1203" s="135"/>
      <c r="L1203" s="31"/>
      <c r="M1203" s="136" t="s">
        <v>1</v>
      </c>
      <c r="N1203" s="137" t="s">
        <v>41</v>
      </c>
      <c r="P1203" s="138">
        <f t="shared" si="52"/>
        <v>0</v>
      </c>
      <c r="Q1203" s="138">
        <v>0</v>
      </c>
      <c r="R1203" s="138">
        <f t="shared" si="53"/>
        <v>0</v>
      </c>
      <c r="S1203" s="138">
        <v>0</v>
      </c>
      <c r="T1203" s="139">
        <f t="shared" si="54"/>
        <v>0</v>
      </c>
      <c r="AR1203" s="140" t="s">
        <v>2000</v>
      </c>
      <c r="AT1203" s="140" t="s">
        <v>147</v>
      </c>
      <c r="AU1203" s="140" t="s">
        <v>85</v>
      </c>
      <c r="AY1203" s="16" t="s">
        <v>145</v>
      </c>
      <c r="BE1203" s="141">
        <f t="shared" si="55"/>
        <v>0</v>
      </c>
      <c r="BF1203" s="141">
        <f t="shared" si="56"/>
        <v>0</v>
      </c>
      <c r="BG1203" s="141">
        <f t="shared" si="57"/>
        <v>0</v>
      </c>
      <c r="BH1203" s="141">
        <f t="shared" si="58"/>
        <v>0</v>
      </c>
      <c r="BI1203" s="141">
        <f t="shared" si="59"/>
        <v>0</v>
      </c>
      <c r="BJ1203" s="16" t="s">
        <v>81</v>
      </c>
      <c r="BK1203" s="141">
        <f t="shared" si="60"/>
        <v>0</v>
      </c>
      <c r="BL1203" s="16" t="s">
        <v>2000</v>
      </c>
      <c r="BM1203" s="140" t="s">
        <v>2053</v>
      </c>
    </row>
    <row r="1204" spans="2:65" s="1" customFormat="1" ht="44.25" customHeight="1">
      <c r="B1204" s="31"/>
      <c r="C1204" s="128" t="s">
        <v>2054</v>
      </c>
      <c r="D1204" s="128" t="s">
        <v>147</v>
      </c>
      <c r="E1204" s="129" t="s">
        <v>2055</v>
      </c>
      <c r="F1204" s="130" t="s">
        <v>2056</v>
      </c>
      <c r="G1204" s="131" t="s">
        <v>1999</v>
      </c>
      <c r="H1204" s="132">
        <v>1</v>
      </c>
      <c r="I1204" s="133"/>
      <c r="J1204" s="134">
        <f t="shared" si="51"/>
        <v>0</v>
      </c>
      <c r="K1204" s="135"/>
      <c r="L1204" s="31"/>
      <c r="M1204" s="136" t="s">
        <v>1</v>
      </c>
      <c r="N1204" s="137" t="s">
        <v>41</v>
      </c>
      <c r="P1204" s="138">
        <f t="shared" si="52"/>
        <v>0</v>
      </c>
      <c r="Q1204" s="138">
        <v>0</v>
      </c>
      <c r="R1204" s="138">
        <f t="shared" si="53"/>
        <v>0</v>
      </c>
      <c r="S1204" s="138">
        <v>0</v>
      </c>
      <c r="T1204" s="139">
        <f t="shared" si="54"/>
        <v>0</v>
      </c>
      <c r="AR1204" s="140" t="s">
        <v>2000</v>
      </c>
      <c r="AT1204" s="140" t="s">
        <v>147</v>
      </c>
      <c r="AU1204" s="140" t="s">
        <v>85</v>
      </c>
      <c r="AY1204" s="16" t="s">
        <v>145</v>
      </c>
      <c r="BE1204" s="141">
        <f t="shared" si="55"/>
        <v>0</v>
      </c>
      <c r="BF1204" s="141">
        <f t="shared" si="56"/>
        <v>0</v>
      </c>
      <c r="BG1204" s="141">
        <f t="shared" si="57"/>
        <v>0</v>
      </c>
      <c r="BH1204" s="141">
        <f t="shared" si="58"/>
        <v>0</v>
      </c>
      <c r="BI1204" s="141">
        <f t="shared" si="59"/>
        <v>0</v>
      </c>
      <c r="BJ1204" s="16" t="s">
        <v>81</v>
      </c>
      <c r="BK1204" s="141">
        <f t="shared" si="60"/>
        <v>0</v>
      </c>
      <c r="BL1204" s="16" t="s">
        <v>2000</v>
      </c>
      <c r="BM1204" s="140" t="s">
        <v>2057</v>
      </c>
    </row>
    <row r="1205" spans="2:65" s="1" customFormat="1" ht="37.799999999999997" customHeight="1">
      <c r="B1205" s="31"/>
      <c r="C1205" s="128" t="s">
        <v>2058</v>
      </c>
      <c r="D1205" s="128" t="s">
        <v>147</v>
      </c>
      <c r="E1205" s="129" t="s">
        <v>2059</v>
      </c>
      <c r="F1205" s="130" t="s">
        <v>2060</v>
      </c>
      <c r="G1205" s="131" t="s">
        <v>1999</v>
      </c>
      <c r="H1205" s="132">
        <v>1</v>
      </c>
      <c r="I1205" s="133"/>
      <c r="J1205" s="134">
        <f t="shared" si="51"/>
        <v>0</v>
      </c>
      <c r="K1205" s="135"/>
      <c r="L1205" s="31"/>
      <c r="M1205" s="136" t="s">
        <v>1</v>
      </c>
      <c r="N1205" s="137" t="s">
        <v>41</v>
      </c>
      <c r="P1205" s="138">
        <f t="shared" si="52"/>
        <v>0</v>
      </c>
      <c r="Q1205" s="138">
        <v>0</v>
      </c>
      <c r="R1205" s="138">
        <f t="shared" si="53"/>
        <v>0</v>
      </c>
      <c r="S1205" s="138">
        <v>0</v>
      </c>
      <c r="T1205" s="139">
        <f t="shared" si="54"/>
        <v>0</v>
      </c>
      <c r="AR1205" s="140" t="s">
        <v>2000</v>
      </c>
      <c r="AT1205" s="140" t="s">
        <v>147</v>
      </c>
      <c r="AU1205" s="140" t="s">
        <v>85</v>
      </c>
      <c r="AY1205" s="16" t="s">
        <v>145</v>
      </c>
      <c r="BE1205" s="141">
        <f t="shared" si="55"/>
        <v>0</v>
      </c>
      <c r="BF1205" s="141">
        <f t="shared" si="56"/>
        <v>0</v>
      </c>
      <c r="BG1205" s="141">
        <f t="shared" si="57"/>
        <v>0</v>
      </c>
      <c r="BH1205" s="141">
        <f t="shared" si="58"/>
        <v>0</v>
      </c>
      <c r="BI1205" s="141">
        <f t="shared" si="59"/>
        <v>0</v>
      </c>
      <c r="BJ1205" s="16" t="s">
        <v>81</v>
      </c>
      <c r="BK1205" s="141">
        <f t="shared" si="60"/>
        <v>0</v>
      </c>
      <c r="BL1205" s="16" t="s">
        <v>2000</v>
      </c>
      <c r="BM1205" s="140" t="s">
        <v>2061</v>
      </c>
    </row>
    <row r="1206" spans="2:65" s="1" customFormat="1" ht="49.05" customHeight="1">
      <c r="B1206" s="31"/>
      <c r="C1206" s="128" t="s">
        <v>2062</v>
      </c>
      <c r="D1206" s="128" t="s">
        <v>147</v>
      </c>
      <c r="E1206" s="129" t="s">
        <v>2063</v>
      </c>
      <c r="F1206" s="130" t="s">
        <v>2064</v>
      </c>
      <c r="G1206" s="131" t="s">
        <v>1999</v>
      </c>
      <c r="H1206" s="132">
        <v>1</v>
      </c>
      <c r="I1206" s="133"/>
      <c r="J1206" s="134">
        <f t="shared" si="51"/>
        <v>0</v>
      </c>
      <c r="K1206" s="135"/>
      <c r="L1206" s="31"/>
      <c r="M1206" s="175" t="s">
        <v>1</v>
      </c>
      <c r="N1206" s="176" t="s">
        <v>41</v>
      </c>
      <c r="O1206" s="177"/>
      <c r="P1206" s="178">
        <f t="shared" si="52"/>
        <v>0</v>
      </c>
      <c r="Q1206" s="178">
        <v>0</v>
      </c>
      <c r="R1206" s="178">
        <f t="shared" si="53"/>
        <v>0</v>
      </c>
      <c r="S1206" s="178">
        <v>0</v>
      </c>
      <c r="T1206" s="179">
        <f t="shared" si="54"/>
        <v>0</v>
      </c>
      <c r="AR1206" s="140" t="s">
        <v>2000</v>
      </c>
      <c r="AT1206" s="140" t="s">
        <v>147</v>
      </c>
      <c r="AU1206" s="140" t="s">
        <v>85</v>
      </c>
      <c r="AY1206" s="16" t="s">
        <v>145</v>
      </c>
      <c r="BE1206" s="141">
        <f t="shared" si="55"/>
        <v>0</v>
      </c>
      <c r="BF1206" s="141">
        <f t="shared" si="56"/>
        <v>0</v>
      </c>
      <c r="BG1206" s="141">
        <f t="shared" si="57"/>
        <v>0</v>
      </c>
      <c r="BH1206" s="141">
        <f t="shared" si="58"/>
        <v>0</v>
      </c>
      <c r="BI1206" s="141">
        <f t="shared" si="59"/>
        <v>0</v>
      </c>
      <c r="BJ1206" s="16" t="s">
        <v>81</v>
      </c>
      <c r="BK1206" s="141">
        <f t="shared" si="60"/>
        <v>0</v>
      </c>
      <c r="BL1206" s="16" t="s">
        <v>2000</v>
      </c>
      <c r="BM1206" s="140" t="s">
        <v>2065</v>
      </c>
    </row>
    <row r="1207" spans="2:65" s="1" customFormat="1" ht="7.05" customHeight="1">
      <c r="B1207" s="42"/>
      <c r="C1207" s="43"/>
      <c r="D1207" s="43"/>
      <c r="E1207" s="43"/>
      <c r="F1207" s="43"/>
      <c r="G1207" s="43"/>
      <c r="H1207" s="43"/>
      <c r="I1207" s="43"/>
      <c r="J1207" s="43"/>
      <c r="K1207" s="43"/>
      <c r="L1207" s="31"/>
    </row>
  </sheetData>
  <sheetProtection formatColumns="0" formatRows="0" autoFilter="0"/>
  <autoFilter ref="C151:K1206" xr:uid="{00000000-0009-0000-0000-000001000000}"/>
  <mergeCells count="9">
    <mergeCell ref="E87:H87"/>
    <mergeCell ref="E142:H142"/>
    <mergeCell ref="E144:H144"/>
    <mergeCell ref="L2:V2"/>
    <mergeCell ref="E7:H7"/>
    <mergeCell ref="E9:H9"/>
    <mergeCell ref="E18:H18"/>
    <mergeCell ref="E27:H27"/>
    <mergeCell ref="E85:H85"/>
  </mergeCells>
  <pageMargins left="0.39374999999999999" right="0.39374999999999999" top="0.39374999999999999" bottom="0.39374999999999999" header="0" footer="0"/>
  <pageSetup paperSize="9" scale="8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60"/>
  <sheetViews>
    <sheetView showGridLines="0" view="pageBreakPreview" topLeftCell="B1" zoomScale="75" zoomScaleNormal="100" zoomScaleSheetLayoutView="75" workbookViewId="0">
      <selection activeCell="I52" sqref="I52:J52"/>
    </sheetView>
  </sheetViews>
  <sheetFormatPr defaultColWidth="11" defaultRowHeight="13.2"/>
  <cols>
    <col min="1" max="1" width="10.28515625" style="181" hidden="1" customWidth="1"/>
    <col min="2" max="2" width="11.28515625" style="181" customWidth="1"/>
    <col min="3" max="3" width="9.140625" style="181" customWidth="1"/>
    <col min="4" max="4" width="16.42578125" style="181" customWidth="1"/>
    <col min="5" max="5" width="14.85546875" style="181" customWidth="1"/>
    <col min="6" max="6" width="14" style="181" customWidth="1"/>
    <col min="7" max="9" width="15.5703125" style="181" customWidth="1"/>
    <col min="10" max="10" width="8.28515625" style="181" customWidth="1"/>
    <col min="11" max="11" width="5.28515625" style="181" customWidth="1"/>
    <col min="12" max="15" width="13.140625" style="181" customWidth="1"/>
    <col min="16" max="16" width="11" style="181"/>
    <col min="17" max="17" width="12.140625" style="181" bestFit="1" customWidth="1"/>
    <col min="18" max="16384" width="11" style="181"/>
  </cols>
  <sheetData>
    <row r="1" spans="1:15" ht="33.75" customHeight="1">
      <c r="A1" s="180" t="s">
        <v>2066</v>
      </c>
      <c r="B1" s="649" t="s">
        <v>2067</v>
      </c>
      <c r="C1" s="650"/>
      <c r="D1" s="650"/>
      <c r="E1" s="650"/>
      <c r="F1" s="650"/>
      <c r="G1" s="650"/>
      <c r="H1" s="650"/>
      <c r="I1" s="650"/>
      <c r="J1" s="651"/>
    </row>
    <row r="2" spans="1:15" ht="23.25" customHeight="1">
      <c r="A2" s="182"/>
      <c r="B2" s="183" t="s">
        <v>2068</v>
      </c>
      <c r="C2" s="184"/>
      <c r="D2" s="652" t="s">
        <v>2069</v>
      </c>
      <c r="E2" s="653"/>
      <c r="F2" s="653"/>
      <c r="G2" s="653"/>
      <c r="H2" s="653"/>
      <c r="I2" s="653"/>
      <c r="J2" s="654"/>
      <c r="O2" s="185"/>
    </row>
    <row r="3" spans="1:15" ht="23.25" customHeight="1">
      <c r="A3" s="182"/>
      <c r="B3" s="186" t="s">
        <v>2070</v>
      </c>
      <c r="C3" s="187"/>
      <c r="D3" s="655" t="s">
        <v>2071</v>
      </c>
      <c r="E3" s="656"/>
      <c r="F3" s="656"/>
      <c r="G3" s="656"/>
      <c r="H3" s="656"/>
      <c r="I3" s="656"/>
      <c r="J3" s="657"/>
    </row>
    <row r="4" spans="1:15" ht="23.25" hidden="1" customHeight="1">
      <c r="A4" s="182"/>
      <c r="B4" s="188" t="s">
        <v>2072</v>
      </c>
      <c r="C4" s="189"/>
      <c r="D4" s="190"/>
      <c r="E4" s="190"/>
      <c r="F4" s="191"/>
      <c r="G4" s="191"/>
      <c r="H4" s="191"/>
      <c r="I4" s="191"/>
      <c r="J4" s="192"/>
    </row>
    <row r="5" spans="1:15" ht="24" customHeight="1">
      <c r="A5" s="182"/>
      <c r="B5" s="193" t="s">
        <v>2073</v>
      </c>
      <c r="D5" s="194" t="s">
        <v>2074</v>
      </c>
      <c r="E5" s="195"/>
      <c r="F5" s="195"/>
      <c r="G5" s="195"/>
      <c r="H5" s="196" t="s">
        <v>25</v>
      </c>
      <c r="I5" s="194"/>
      <c r="J5" s="197"/>
    </row>
    <row r="6" spans="1:15" ht="15.75" customHeight="1">
      <c r="A6" s="182"/>
      <c r="B6" s="198"/>
      <c r="C6" s="195"/>
      <c r="D6" s="194" t="s">
        <v>2075</v>
      </c>
      <c r="E6" s="195"/>
      <c r="F6" s="195"/>
      <c r="G6" s="195"/>
      <c r="H6" s="196" t="s">
        <v>27</v>
      </c>
      <c r="I6" s="194"/>
      <c r="J6" s="197"/>
    </row>
    <row r="7" spans="1:15" ht="15.75" customHeight="1">
      <c r="A7" s="182"/>
      <c r="B7" s="199"/>
      <c r="C7" s="200" t="s">
        <v>2076</v>
      </c>
      <c r="D7" s="201" t="s">
        <v>2077</v>
      </c>
      <c r="E7" s="202"/>
      <c r="F7" s="202"/>
      <c r="G7" s="202"/>
      <c r="H7" s="203"/>
      <c r="I7" s="202"/>
      <c r="J7" s="204"/>
    </row>
    <row r="8" spans="1:15" ht="24" hidden="1" customHeight="1">
      <c r="A8" s="182"/>
      <c r="B8" s="193" t="s">
        <v>30</v>
      </c>
      <c r="D8" s="205"/>
      <c r="H8" s="196" t="s">
        <v>25</v>
      </c>
      <c r="I8" s="205"/>
      <c r="J8" s="197"/>
    </row>
    <row r="9" spans="1:15" ht="15.75" hidden="1" customHeight="1">
      <c r="A9" s="182"/>
      <c r="B9" s="182"/>
      <c r="D9" s="205"/>
      <c r="H9" s="196" t="s">
        <v>27</v>
      </c>
      <c r="I9" s="205"/>
      <c r="J9" s="197"/>
    </row>
    <row r="10" spans="1:15" ht="15.75" hidden="1" customHeight="1">
      <c r="A10" s="182"/>
      <c r="B10" s="206"/>
      <c r="C10" s="207"/>
      <c r="D10" s="208"/>
      <c r="E10" s="203"/>
      <c r="F10" s="203"/>
      <c r="G10" s="209"/>
      <c r="H10" s="209"/>
      <c r="I10" s="210"/>
      <c r="J10" s="204"/>
    </row>
    <row r="11" spans="1:15" ht="24" customHeight="1">
      <c r="A11" s="182"/>
      <c r="B11" s="193" t="s">
        <v>2078</v>
      </c>
      <c r="D11" s="658"/>
      <c r="E11" s="658"/>
      <c r="F11" s="658"/>
      <c r="G11" s="658"/>
      <c r="H11" s="196" t="s">
        <v>25</v>
      </c>
      <c r="I11" s="194"/>
      <c r="J11" s="197"/>
    </row>
    <row r="12" spans="1:15" ht="15.75" customHeight="1">
      <c r="A12" s="182"/>
      <c r="B12" s="198"/>
      <c r="C12" s="195"/>
      <c r="D12" s="659"/>
      <c r="E12" s="659"/>
      <c r="F12" s="659"/>
      <c r="G12" s="659"/>
      <c r="H12" s="196" t="s">
        <v>27</v>
      </c>
      <c r="I12" s="194"/>
      <c r="J12" s="197"/>
    </row>
    <row r="13" spans="1:15" ht="15.75" customHeight="1">
      <c r="A13" s="182"/>
      <c r="B13" s="199"/>
      <c r="C13" s="200"/>
      <c r="D13" s="648"/>
      <c r="E13" s="648"/>
      <c r="F13" s="648"/>
      <c r="G13" s="648"/>
      <c r="H13" s="211"/>
      <c r="I13" s="202"/>
      <c r="J13" s="204"/>
    </row>
    <row r="14" spans="1:15" ht="24" customHeight="1">
      <c r="A14" s="182"/>
      <c r="B14" s="212" t="s">
        <v>2079</v>
      </c>
      <c r="C14" s="213"/>
      <c r="D14" s="214"/>
      <c r="E14" s="215"/>
      <c r="F14" s="215"/>
      <c r="G14" s="215"/>
      <c r="H14" s="216"/>
      <c r="I14" s="215"/>
      <c r="J14" s="217"/>
    </row>
    <row r="15" spans="1:15" ht="32.25" customHeight="1">
      <c r="A15" s="182"/>
      <c r="B15" s="206" t="s">
        <v>2080</v>
      </c>
      <c r="C15" s="218"/>
      <c r="D15" s="209"/>
      <c r="E15" s="660" t="s">
        <v>2081</v>
      </c>
      <c r="F15" s="660"/>
      <c r="G15" s="661" t="s">
        <v>2082</v>
      </c>
      <c r="H15" s="661"/>
      <c r="I15" s="661" t="s">
        <v>2083</v>
      </c>
      <c r="J15" s="662"/>
    </row>
    <row r="16" spans="1:15" ht="23.25" customHeight="1">
      <c r="A16" s="219" t="s">
        <v>143</v>
      </c>
      <c r="B16" s="220" t="s">
        <v>143</v>
      </c>
      <c r="C16" s="221"/>
      <c r="D16" s="222"/>
      <c r="E16" s="663">
        <f>'Položky ZTI'!I8+'Položky ZTI'!I22+'Položky ZTI'!I30+'Položky ZTI'!I32+'Položky ZTI'!I44+'Položky ZTI'!I52</f>
        <v>0</v>
      </c>
      <c r="F16" s="664"/>
      <c r="G16" s="663">
        <f>'Položky ZTI'!K8+'Položky ZTI'!K22+'Položky ZTI'!K30+'Položky ZTI'!K32+'Položky ZTI'!K44+'Položky ZTI'!K52</f>
        <v>0</v>
      </c>
      <c r="H16" s="664"/>
      <c r="I16" s="663">
        <f>E16+G16</f>
        <v>0</v>
      </c>
      <c r="J16" s="665"/>
    </row>
    <row r="17" spans="1:10" ht="23.25" customHeight="1">
      <c r="A17" s="219" t="s">
        <v>1039</v>
      </c>
      <c r="B17" s="220" t="s">
        <v>1039</v>
      </c>
      <c r="C17" s="221"/>
      <c r="D17" s="222"/>
      <c r="E17" s="663">
        <f>'Položky ZTI'!I54+'Položky ZTI'!I96+'Položky ZTI'!I129+'Položky ZTI'!I163</f>
        <v>0</v>
      </c>
      <c r="F17" s="664"/>
      <c r="G17" s="663">
        <f>'Položky ZTI'!K54+'Položky ZTI'!K96+'Položky ZTI'!K129+'Položky ZTI'!K163</f>
        <v>0</v>
      </c>
      <c r="H17" s="664"/>
      <c r="I17" s="663">
        <f>E17+G17</f>
        <v>0</v>
      </c>
      <c r="J17" s="665"/>
    </row>
    <row r="18" spans="1:10" ht="23.25" customHeight="1">
      <c r="A18" s="219" t="s">
        <v>2084</v>
      </c>
      <c r="B18" s="220" t="s">
        <v>2084</v>
      </c>
      <c r="C18" s="221"/>
      <c r="D18" s="222"/>
      <c r="E18" s="663">
        <v>0</v>
      </c>
      <c r="F18" s="664"/>
      <c r="G18" s="663">
        <v>0</v>
      </c>
      <c r="H18" s="664"/>
      <c r="I18" s="663">
        <v>0</v>
      </c>
      <c r="J18" s="665"/>
    </row>
    <row r="19" spans="1:10" ht="23.25" customHeight="1">
      <c r="A19" s="219" t="s">
        <v>2085</v>
      </c>
      <c r="B19" s="220" t="s">
        <v>2086</v>
      </c>
      <c r="C19" s="221"/>
      <c r="D19" s="222"/>
      <c r="E19" s="663">
        <v>0</v>
      </c>
      <c r="F19" s="664"/>
      <c r="G19" s="663">
        <v>0</v>
      </c>
      <c r="H19" s="664"/>
      <c r="I19" s="663">
        <v>0</v>
      </c>
      <c r="J19" s="665"/>
    </row>
    <row r="20" spans="1:10" ht="23.25" customHeight="1">
      <c r="A20" s="219" t="s">
        <v>2087</v>
      </c>
      <c r="B20" s="220" t="s">
        <v>2025</v>
      </c>
      <c r="C20" s="221"/>
      <c r="D20" s="222"/>
      <c r="E20" s="663">
        <v>0</v>
      </c>
      <c r="F20" s="664"/>
      <c r="G20" s="663">
        <v>0</v>
      </c>
      <c r="H20" s="664"/>
      <c r="I20" s="663">
        <v>0</v>
      </c>
      <c r="J20" s="665"/>
    </row>
    <row r="21" spans="1:10" ht="23.25" customHeight="1">
      <c r="A21" s="182"/>
      <c r="B21" s="223" t="s">
        <v>2083</v>
      </c>
      <c r="C21" s="224"/>
      <c r="D21" s="225"/>
      <c r="E21" s="668">
        <f>SUM(E16:F20)</f>
        <v>0</v>
      </c>
      <c r="F21" s="669"/>
      <c r="G21" s="668">
        <f>SUM(G16:H20)</f>
        <v>0</v>
      </c>
      <c r="H21" s="669"/>
      <c r="I21" s="668">
        <f>SUM(I16:J20)</f>
        <v>0</v>
      </c>
      <c r="J21" s="670"/>
    </row>
    <row r="22" spans="1:10" ht="33" customHeight="1">
      <c r="A22" s="182"/>
      <c r="B22" s="226" t="s">
        <v>2088</v>
      </c>
      <c r="C22" s="221"/>
      <c r="D22" s="222"/>
      <c r="E22" s="227"/>
      <c r="F22" s="228"/>
      <c r="G22" s="229"/>
      <c r="H22" s="229"/>
      <c r="I22" s="229"/>
      <c r="J22" s="230"/>
    </row>
    <row r="23" spans="1:10" ht="23.25" customHeight="1">
      <c r="A23" s="182"/>
      <c r="B23" s="231" t="s">
        <v>2089</v>
      </c>
      <c r="C23" s="221"/>
      <c r="D23" s="222"/>
      <c r="E23" s="232">
        <v>15</v>
      </c>
      <c r="F23" s="228" t="s">
        <v>1129</v>
      </c>
      <c r="G23" s="671">
        <v>0</v>
      </c>
      <c r="H23" s="672"/>
      <c r="I23" s="672"/>
      <c r="J23" s="230"/>
    </row>
    <row r="24" spans="1:10" ht="23.25" customHeight="1">
      <c r="A24" s="182"/>
      <c r="B24" s="231" t="s">
        <v>2090</v>
      </c>
      <c r="C24" s="221"/>
      <c r="D24" s="222"/>
      <c r="E24" s="232">
        <f>SazbaDPH1</f>
        <v>15</v>
      </c>
      <c r="F24" s="228" t="s">
        <v>1129</v>
      </c>
      <c r="G24" s="673">
        <v>0</v>
      </c>
      <c r="H24" s="674"/>
      <c r="I24" s="674"/>
      <c r="J24" s="230"/>
    </row>
    <row r="25" spans="1:10" ht="23.25" customHeight="1">
      <c r="A25" s="182"/>
      <c r="B25" s="231" t="s">
        <v>2091</v>
      </c>
      <c r="C25" s="221"/>
      <c r="D25" s="222"/>
      <c r="E25" s="232">
        <v>21</v>
      </c>
      <c r="F25" s="228" t="s">
        <v>1129</v>
      </c>
      <c r="G25" s="671">
        <f>I21</f>
        <v>0</v>
      </c>
      <c r="H25" s="672"/>
      <c r="I25" s="672"/>
      <c r="J25" s="230"/>
    </row>
    <row r="26" spans="1:10" ht="23.25" customHeight="1">
      <c r="A26" s="182"/>
      <c r="B26" s="233" t="s">
        <v>2092</v>
      </c>
      <c r="C26" s="234"/>
      <c r="D26" s="209"/>
      <c r="E26" s="235">
        <f>SazbaDPH2</f>
        <v>21</v>
      </c>
      <c r="F26" s="236" t="s">
        <v>1129</v>
      </c>
      <c r="G26" s="675">
        <f>0.21*ZakladDPHZakl</f>
        <v>0</v>
      </c>
      <c r="H26" s="676"/>
      <c r="I26" s="676"/>
      <c r="J26" s="237"/>
    </row>
    <row r="27" spans="1:10" ht="23.25" customHeight="1" thickBot="1">
      <c r="A27" s="182"/>
      <c r="B27" s="193" t="s">
        <v>2093</v>
      </c>
      <c r="C27" s="238"/>
      <c r="D27" s="239"/>
      <c r="E27" s="238"/>
      <c r="F27" s="240"/>
      <c r="G27" s="677">
        <v>0</v>
      </c>
      <c r="H27" s="677"/>
      <c r="I27" s="677"/>
      <c r="J27" s="241"/>
    </row>
    <row r="28" spans="1:10" ht="27.75" hidden="1" customHeight="1" thickBot="1">
      <c r="A28" s="182"/>
      <c r="B28" s="242" t="s">
        <v>2094</v>
      </c>
      <c r="C28" s="243"/>
      <c r="D28" s="243"/>
      <c r="E28" s="244"/>
      <c r="F28" s="245"/>
      <c r="G28" s="678">
        <v>1194799.8400000001</v>
      </c>
      <c r="H28" s="679"/>
      <c r="I28" s="679"/>
      <c r="J28" s="246" t="e">
        <f>Mena</f>
        <v>#REF!</v>
      </c>
    </row>
    <row r="29" spans="1:10" ht="27.75" customHeight="1" thickBot="1">
      <c r="A29" s="182"/>
      <c r="B29" s="242" t="s">
        <v>2095</v>
      </c>
      <c r="C29" s="247"/>
      <c r="D29" s="247"/>
      <c r="E29" s="247"/>
      <c r="F29" s="247"/>
      <c r="G29" s="678">
        <f>SUM(G23:I27)</f>
        <v>0</v>
      </c>
      <c r="H29" s="678"/>
      <c r="I29" s="678"/>
      <c r="J29" s="248" t="s">
        <v>48</v>
      </c>
    </row>
    <row r="30" spans="1:10" ht="12.75" customHeight="1">
      <c r="A30" s="182"/>
      <c r="B30" s="182"/>
      <c r="J30" s="249"/>
    </row>
    <row r="31" spans="1:10" ht="30" customHeight="1">
      <c r="A31" s="182"/>
      <c r="B31" s="182"/>
      <c r="J31" s="249"/>
    </row>
    <row r="32" spans="1:10" ht="18.75" customHeight="1">
      <c r="A32" s="182"/>
      <c r="B32" s="250"/>
      <c r="C32" s="251" t="s">
        <v>47</v>
      </c>
      <c r="D32" s="252"/>
      <c r="E32" s="252"/>
      <c r="F32" s="251" t="s">
        <v>2096</v>
      </c>
      <c r="G32" s="252"/>
      <c r="H32" s="253"/>
      <c r="I32" s="252"/>
      <c r="J32" s="249"/>
    </row>
    <row r="33" spans="1:10" ht="47.25" customHeight="1">
      <c r="A33" s="182"/>
      <c r="B33" s="182"/>
      <c r="J33" s="249"/>
    </row>
    <row r="34" spans="1:10" s="255" customFormat="1" ht="18.75" customHeight="1">
      <c r="A34" s="254"/>
      <c r="B34" s="254"/>
      <c r="D34" s="256"/>
      <c r="E34" s="256"/>
      <c r="G34" s="256"/>
      <c r="H34" s="256"/>
      <c r="I34" s="256"/>
      <c r="J34" s="257"/>
    </row>
    <row r="35" spans="1:10" ht="12.75" customHeight="1">
      <c r="A35" s="182"/>
      <c r="B35" s="182"/>
      <c r="D35" s="680" t="s">
        <v>2097</v>
      </c>
      <c r="E35" s="680"/>
      <c r="H35" s="258" t="s">
        <v>2098</v>
      </c>
      <c r="J35" s="249"/>
    </row>
    <row r="36" spans="1:10" ht="13.5" customHeight="1" thickBot="1">
      <c r="A36" s="259"/>
      <c r="B36" s="259"/>
      <c r="C36" s="260"/>
      <c r="D36" s="260"/>
      <c r="E36" s="260"/>
      <c r="F36" s="260"/>
      <c r="G36" s="260"/>
      <c r="H36" s="260"/>
      <c r="I36" s="260"/>
      <c r="J36" s="261"/>
    </row>
    <row r="37" spans="1:10" ht="27" hidden="1" customHeight="1">
      <c r="B37" s="262" t="s">
        <v>2099</v>
      </c>
      <c r="C37" s="263"/>
      <c r="D37" s="263"/>
      <c r="E37" s="263"/>
      <c r="F37" s="264"/>
      <c r="G37" s="264"/>
      <c r="H37" s="264"/>
      <c r="I37" s="264"/>
      <c r="J37" s="263"/>
    </row>
    <row r="38" spans="1:10" ht="25.5" hidden="1" customHeight="1">
      <c r="A38" s="265" t="s">
        <v>2100</v>
      </c>
      <c r="B38" s="266" t="s">
        <v>2101</v>
      </c>
      <c r="C38" s="267" t="s">
        <v>2102</v>
      </c>
      <c r="D38" s="268"/>
      <c r="E38" s="268"/>
      <c r="F38" s="269" t="str">
        <f>B23</f>
        <v>Základ pro sníženou DPH</v>
      </c>
      <c r="G38" s="269" t="str">
        <f>B25</f>
        <v>Základ pro základní DPH</v>
      </c>
      <c r="H38" s="270" t="s">
        <v>2103</v>
      </c>
      <c r="I38" s="270" t="s">
        <v>2104</v>
      </c>
      <c r="J38" s="271" t="s">
        <v>1129</v>
      </c>
    </row>
    <row r="39" spans="1:10" ht="25.5" hidden="1" customHeight="1">
      <c r="A39" s="265">
        <v>1</v>
      </c>
      <c r="B39" s="272" t="s">
        <v>2105</v>
      </c>
      <c r="C39" s="666" t="s">
        <v>2069</v>
      </c>
      <c r="D39" s="667"/>
      <c r="E39" s="667"/>
      <c r="F39" s="273">
        <v>0</v>
      </c>
      <c r="G39" s="274">
        <v>1194799.8400000001</v>
      </c>
      <c r="H39" s="275">
        <v>250908</v>
      </c>
      <c r="I39" s="275">
        <v>1445707.84</v>
      </c>
      <c r="J39" s="276">
        <f>IF(CenaCelkemVypocet=0,"",I39/CenaCelkemVypocet*100)</f>
        <v>100</v>
      </c>
    </row>
    <row r="40" spans="1:10" ht="25.5" hidden="1" customHeight="1">
      <c r="A40" s="265"/>
      <c r="B40" s="681" t="s">
        <v>2106</v>
      </c>
      <c r="C40" s="682"/>
      <c r="D40" s="682"/>
      <c r="E40" s="683"/>
      <c r="F40" s="277">
        <f>SUMIF(A39:A39,"=1",F39:F39)</f>
        <v>0</v>
      </c>
      <c r="G40" s="278">
        <f>SUMIF(A39:A39,"=1",G39:G39)</f>
        <v>1194799.8400000001</v>
      </c>
      <c r="H40" s="278">
        <f>SUMIF(A39:A39,"=1",H39:H39)</f>
        <v>250908</v>
      </c>
      <c r="I40" s="278">
        <f>SUMIF(A39:A39,"=1",I39:I39)</f>
        <v>1445707.84</v>
      </c>
      <c r="J40" s="279">
        <f>SUMIF(A39:A39,"=1",J39:J39)</f>
        <v>100</v>
      </c>
    </row>
    <row r="44" spans="1:10" ht="15.6">
      <c r="B44" s="280" t="s">
        <v>2107</v>
      </c>
    </row>
    <row r="46" spans="1:10" ht="25.5" customHeight="1">
      <c r="A46" s="281"/>
      <c r="B46" s="282" t="s">
        <v>2101</v>
      </c>
      <c r="C46" s="282" t="s">
        <v>2102</v>
      </c>
      <c r="D46" s="283"/>
      <c r="E46" s="283"/>
      <c r="F46" s="284" t="s">
        <v>2108</v>
      </c>
      <c r="G46" s="284" t="s">
        <v>2081</v>
      </c>
      <c r="H46" s="284" t="s">
        <v>2082</v>
      </c>
      <c r="I46" s="684" t="s">
        <v>2083</v>
      </c>
      <c r="J46" s="684"/>
    </row>
    <row r="47" spans="1:10" ht="25.5" customHeight="1">
      <c r="A47" s="285"/>
      <c r="B47" s="286" t="s">
        <v>81</v>
      </c>
      <c r="C47" s="685" t="s">
        <v>146</v>
      </c>
      <c r="D47" s="686"/>
      <c r="E47" s="686"/>
      <c r="F47" s="287" t="s">
        <v>143</v>
      </c>
      <c r="G47" s="288">
        <f>'Položky ZTI'!I8</f>
        <v>0</v>
      </c>
      <c r="H47" s="288">
        <f>'Položky ZTI'!K8</f>
        <v>0</v>
      </c>
      <c r="I47" s="687">
        <f t="shared" ref="I47:I56" si="0">G47+H47</f>
        <v>0</v>
      </c>
      <c r="J47" s="687"/>
    </row>
    <row r="48" spans="1:10" ht="25.5" customHeight="1">
      <c r="A48" s="285"/>
      <c r="B48" s="289" t="s">
        <v>85</v>
      </c>
      <c r="C48" s="688" t="s">
        <v>2109</v>
      </c>
      <c r="D48" s="689"/>
      <c r="E48" s="689"/>
      <c r="F48" s="290" t="s">
        <v>143</v>
      </c>
      <c r="G48" s="291">
        <f>'Položky ZTI'!I22</f>
        <v>0</v>
      </c>
      <c r="H48" s="291">
        <f>'Položky ZTI'!K22</f>
        <v>0</v>
      </c>
      <c r="I48" s="690">
        <f t="shared" si="0"/>
        <v>0</v>
      </c>
      <c r="J48" s="690"/>
    </row>
    <row r="49" spans="1:17" ht="25.5" customHeight="1">
      <c r="A49" s="285"/>
      <c r="B49" s="289" t="s">
        <v>151</v>
      </c>
      <c r="C49" s="688" t="s">
        <v>452</v>
      </c>
      <c r="D49" s="689"/>
      <c r="E49" s="689"/>
      <c r="F49" s="290" t="s">
        <v>143</v>
      </c>
      <c r="G49" s="291">
        <f>'Položky ZTI'!I30</f>
        <v>0</v>
      </c>
      <c r="H49" s="291">
        <f>'Položky ZTI'!K30</f>
        <v>0</v>
      </c>
      <c r="I49" s="690">
        <f t="shared" si="0"/>
        <v>0</v>
      </c>
      <c r="J49" s="690"/>
    </row>
    <row r="50" spans="1:17" ht="25.5" customHeight="1">
      <c r="A50" s="285"/>
      <c r="B50" s="289" t="s">
        <v>189</v>
      </c>
      <c r="C50" s="688" t="s">
        <v>792</v>
      </c>
      <c r="D50" s="689"/>
      <c r="E50" s="689"/>
      <c r="F50" s="290" t="s">
        <v>143</v>
      </c>
      <c r="G50" s="291">
        <f>'Položky ZTI'!I32</f>
        <v>0</v>
      </c>
      <c r="H50" s="291">
        <f>'Položky ZTI'!K32</f>
        <v>0</v>
      </c>
      <c r="I50" s="690">
        <f t="shared" si="0"/>
        <v>0</v>
      </c>
      <c r="J50" s="690"/>
    </row>
    <row r="51" spans="1:17" ht="25.5" customHeight="1">
      <c r="A51" s="285"/>
      <c r="B51" s="289" t="s">
        <v>756</v>
      </c>
      <c r="C51" s="688" t="s">
        <v>2110</v>
      </c>
      <c r="D51" s="689"/>
      <c r="E51" s="689"/>
      <c r="F51" s="290" t="s">
        <v>143</v>
      </c>
      <c r="G51" s="291">
        <f>'Položky ZTI'!I44</f>
        <v>0</v>
      </c>
      <c r="H51" s="291">
        <f>'Položky ZTI'!K44</f>
        <v>0</v>
      </c>
      <c r="I51" s="690">
        <f t="shared" si="0"/>
        <v>0</v>
      </c>
      <c r="J51" s="690"/>
    </row>
    <row r="52" spans="1:17" ht="25.5" customHeight="1">
      <c r="A52" s="285"/>
      <c r="B52" s="289" t="s">
        <v>769</v>
      </c>
      <c r="C52" s="688" t="s">
        <v>2111</v>
      </c>
      <c r="D52" s="689"/>
      <c r="E52" s="689"/>
      <c r="F52" s="290" t="s">
        <v>143</v>
      </c>
      <c r="G52" s="291">
        <f>'Položky ZTI'!I52</f>
        <v>0</v>
      </c>
      <c r="H52" s="291">
        <f>'Položky ZTI'!K52</f>
        <v>0</v>
      </c>
      <c r="I52" s="690">
        <f t="shared" si="0"/>
        <v>0</v>
      </c>
      <c r="J52" s="690"/>
      <c r="N52" s="292"/>
      <c r="O52" s="292"/>
      <c r="Q52" s="292"/>
    </row>
    <row r="53" spans="1:17" ht="25.5" customHeight="1">
      <c r="A53" s="285"/>
      <c r="B53" s="289" t="s">
        <v>1290</v>
      </c>
      <c r="C53" s="688" t="s">
        <v>2112</v>
      </c>
      <c r="D53" s="689"/>
      <c r="E53" s="689"/>
      <c r="F53" s="290" t="s">
        <v>1039</v>
      </c>
      <c r="G53" s="291">
        <f>'Položky ZTI'!I54</f>
        <v>0</v>
      </c>
      <c r="H53" s="291">
        <f>'Položky ZTI'!K54</f>
        <v>0</v>
      </c>
      <c r="I53" s="690">
        <f t="shared" si="0"/>
        <v>0</v>
      </c>
      <c r="J53" s="690"/>
    </row>
    <row r="54" spans="1:17" ht="25.5" customHeight="1">
      <c r="A54" s="285"/>
      <c r="B54" s="289" t="s">
        <v>2113</v>
      </c>
      <c r="C54" s="688" t="s">
        <v>2114</v>
      </c>
      <c r="D54" s="689"/>
      <c r="E54" s="689"/>
      <c r="F54" s="290" t="s">
        <v>1039</v>
      </c>
      <c r="G54" s="291">
        <f>'Položky ZTI'!I96</f>
        <v>0</v>
      </c>
      <c r="H54" s="291">
        <f>'Položky ZTI'!K96</f>
        <v>0</v>
      </c>
      <c r="I54" s="690">
        <f t="shared" si="0"/>
        <v>0</v>
      </c>
      <c r="J54" s="690"/>
    </row>
    <row r="55" spans="1:17" ht="25.5" customHeight="1">
      <c r="A55" s="285"/>
      <c r="B55" s="289" t="s">
        <v>1297</v>
      </c>
      <c r="C55" s="688" t="s">
        <v>2115</v>
      </c>
      <c r="D55" s="689"/>
      <c r="E55" s="689"/>
      <c r="F55" s="290" t="s">
        <v>1039</v>
      </c>
      <c r="G55" s="291">
        <f>'Položky ZTI'!I129</f>
        <v>0</v>
      </c>
      <c r="H55" s="291">
        <f>'Položky ZTI'!K129</f>
        <v>0</v>
      </c>
      <c r="I55" s="690">
        <f t="shared" si="0"/>
        <v>0</v>
      </c>
      <c r="J55" s="690"/>
    </row>
    <row r="56" spans="1:17" ht="25.5" customHeight="1">
      <c r="A56" s="285"/>
      <c r="B56" s="293" t="s">
        <v>2116</v>
      </c>
      <c r="C56" s="691" t="s">
        <v>2117</v>
      </c>
      <c r="D56" s="692"/>
      <c r="E56" s="692"/>
      <c r="F56" s="294" t="s">
        <v>1039</v>
      </c>
      <c r="G56" s="295">
        <f>'Položky ZTI'!I163</f>
        <v>0</v>
      </c>
      <c r="H56" s="295">
        <f>'Položky ZTI'!K163</f>
        <v>0</v>
      </c>
      <c r="I56" s="690">
        <f t="shared" si="0"/>
        <v>0</v>
      </c>
      <c r="J56" s="690"/>
      <c r="N56" s="292"/>
      <c r="O56" s="292"/>
      <c r="P56" s="292"/>
      <c r="Q56" s="292"/>
    </row>
    <row r="57" spans="1:17" ht="25.5" customHeight="1">
      <c r="A57" s="296"/>
      <c r="B57" s="297" t="s">
        <v>2104</v>
      </c>
      <c r="C57" s="297"/>
      <c r="D57" s="298"/>
      <c r="E57" s="298"/>
      <c r="F57" s="299"/>
      <c r="G57" s="300">
        <f>SUM(G47:G56)</f>
        <v>0</v>
      </c>
      <c r="H57" s="300">
        <f>SUM(H47:H56)</f>
        <v>0</v>
      </c>
      <c r="I57" s="693">
        <f>SUM(I47:I56)</f>
        <v>0</v>
      </c>
      <c r="J57" s="693"/>
    </row>
    <row r="58" spans="1:17">
      <c r="F58" s="292"/>
      <c r="G58" s="292"/>
      <c r="H58" s="292"/>
      <c r="I58" s="292"/>
      <c r="J58" s="292"/>
    </row>
    <row r="59" spans="1:17">
      <c r="F59" s="292"/>
      <c r="G59" s="292"/>
      <c r="H59" s="292"/>
      <c r="I59" s="292"/>
      <c r="J59" s="292"/>
    </row>
    <row r="60" spans="1:17">
      <c r="F60" s="292"/>
      <c r="G60" s="292"/>
      <c r="H60" s="292"/>
      <c r="I60" s="292"/>
      <c r="J60" s="292"/>
    </row>
  </sheetData>
  <mergeCells count="59">
    <mergeCell ref="C55:E55"/>
    <mergeCell ref="I55:J55"/>
    <mergeCell ref="C56:E56"/>
    <mergeCell ref="I56:J56"/>
    <mergeCell ref="I57:J57"/>
    <mergeCell ref="C52:E52"/>
    <mergeCell ref="I52:J52"/>
    <mergeCell ref="C53:E53"/>
    <mergeCell ref="I53:J53"/>
    <mergeCell ref="C54:E54"/>
    <mergeCell ref="I54:J54"/>
    <mergeCell ref="C49:E49"/>
    <mergeCell ref="I49:J49"/>
    <mergeCell ref="C50:E50"/>
    <mergeCell ref="I50:J50"/>
    <mergeCell ref="C51:E51"/>
    <mergeCell ref="I51:J51"/>
    <mergeCell ref="B40:E40"/>
    <mergeCell ref="I46:J46"/>
    <mergeCell ref="C47:E47"/>
    <mergeCell ref="I47:J47"/>
    <mergeCell ref="C48:E48"/>
    <mergeCell ref="I48:J48"/>
    <mergeCell ref="C39:E39"/>
    <mergeCell ref="E21:F21"/>
    <mergeCell ref="G21:H21"/>
    <mergeCell ref="I21:J21"/>
    <mergeCell ref="G23:I23"/>
    <mergeCell ref="G24:I24"/>
    <mergeCell ref="G25:I25"/>
    <mergeCell ref="G26:I26"/>
    <mergeCell ref="G27:I27"/>
    <mergeCell ref="G28:I28"/>
    <mergeCell ref="G29:I29"/>
    <mergeCell ref="D35:E35"/>
    <mergeCell ref="E19:F19"/>
    <mergeCell ref="G19:H19"/>
    <mergeCell ref="I19:J19"/>
    <mergeCell ref="E20:F20"/>
    <mergeCell ref="G20:H20"/>
    <mergeCell ref="I20:J20"/>
    <mergeCell ref="E17:F17"/>
    <mergeCell ref="G17:H17"/>
    <mergeCell ref="I17:J17"/>
    <mergeCell ref="E18:F18"/>
    <mergeCell ref="G18:H18"/>
    <mergeCell ref="I18:J18"/>
    <mergeCell ref="E15:F15"/>
    <mergeCell ref="G15:H15"/>
    <mergeCell ref="I15:J15"/>
    <mergeCell ref="E16:F16"/>
    <mergeCell ref="G16:H16"/>
    <mergeCell ref="I16:J16"/>
    <mergeCell ref="D13:G13"/>
    <mergeCell ref="B1:J1"/>
    <mergeCell ref="D2:J2"/>
    <mergeCell ref="D3:J3"/>
    <mergeCell ref="D11:G11"/>
    <mergeCell ref="D12:G12"/>
  </mergeCells>
  <pageMargins left="0.39370078740157483" right="0.19685039370078741" top="0.59055118110236227" bottom="0.39370078740157483" header="0" footer="0.19685039370078741"/>
  <pageSetup paperSize="9" fitToHeight="9999" orientation="portrait" horizontalDpi="300" verticalDpi="300" r:id="rId1"/>
  <headerFooter alignWithMargins="0">
    <oddFooter>&amp;L&amp;9Zpracováno programem &amp;"Arial CE,Tučné"RTS Stavitel +,  © RTS, a.s.&amp;R&amp;9Stránka &amp;P z &amp;N</oddFooter>
  </headerFooter>
  <rowBreaks count="1" manualBreakCount="1">
    <brk id="36" max="9"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170"/>
  <sheetViews>
    <sheetView zoomScaleNormal="100" workbookViewId="0">
      <selection activeCell="X29" sqref="X29"/>
    </sheetView>
  </sheetViews>
  <sheetFormatPr defaultColWidth="8.85546875" defaultRowHeight="13.2" outlineLevelRow="1"/>
  <cols>
    <col min="1" max="1" width="5.28515625" style="181" customWidth="1"/>
    <col min="2" max="2" width="17.7109375" style="341" customWidth="1"/>
    <col min="3" max="3" width="46.7109375" style="341" customWidth="1"/>
    <col min="4" max="4" width="5.5703125" style="181" customWidth="1"/>
    <col min="5" max="5" width="12.85546875" style="181" customWidth="1"/>
    <col min="6" max="6" width="12" style="181" customWidth="1"/>
    <col min="7" max="7" width="15.5703125" style="181" customWidth="1"/>
    <col min="8" max="8" width="8.85546875" style="181"/>
    <col min="9" max="9" width="11.28515625" style="181" bestFit="1" customWidth="1"/>
    <col min="10" max="10" width="8.85546875" style="181"/>
    <col min="11" max="11" width="12.42578125" style="181" bestFit="1" customWidth="1"/>
    <col min="12" max="21" width="0" style="181" hidden="1" customWidth="1"/>
    <col min="22" max="28" width="8.85546875" style="181"/>
    <col min="29" max="39" width="0" style="181" hidden="1" customWidth="1"/>
    <col min="40" max="52" width="8.85546875" style="181"/>
    <col min="53" max="53" width="89.7109375" style="181" customWidth="1"/>
    <col min="54" max="16384" width="8.85546875" style="181"/>
  </cols>
  <sheetData>
    <row r="1" spans="1:60" ht="15.75" customHeight="1">
      <c r="A1" s="699" t="s">
        <v>2118</v>
      </c>
      <c r="B1" s="699"/>
      <c r="C1" s="699"/>
      <c r="D1" s="699"/>
      <c r="E1" s="699"/>
      <c r="F1" s="699"/>
      <c r="G1" s="699"/>
      <c r="AE1" s="181" t="s">
        <v>2119</v>
      </c>
    </row>
    <row r="2" spans="1:60" ht="25.05" customHeight="1">
      <c r="A2" s="301" t="s">
        <v>2120</v>
      </c>
      <c r="B2" s="302"/>
      <c r="C2" s="700" t="s">
        <v>2069</v>
      </c>
      <c r="D2" s="701"/>
      <c r="E2" s="701"/>
      <c r="F2" s="701"/>
      <c r="G2" s="702"/>
      <c r="AE2" s="181" t="s">
        <v>83</v>
      </c>
    </row>
    <row r="3" spans="1:60" ht="25.05" customHeight="1">
      <c r="A3" s="301" t="s">
        <v>2121</v>
      </c>
      <c r="B3" s="302"/>
      <c r="C3" s="700" t="s">
        <v>2071</v>
      </c>
      <c r="D3" s="701"/>
      <c r="E3" s="701"/>
      <c r="F3" s="701"/>
      <c r="G3" s="702"/>
      <c r="AE3" s="181" t="s">
        <v>2122</v>
      </c>
    </row>
    <row r="4" spans="1:60" ht="25.05" hidden="1" customHeight="1">
      <c r="A4" s="301" t="s">
        <v>2123</v>
      </c>
      <c r="B4" s="302"/>
      <c r="C4" s="700"/>
      <c r="D4" s="701"/>
      <c r="E4" s="701"/>
      <c r="F4" s="701"/>
      <c r="G4" s="702"/>
      <c r="AE4" s="181" t="s">
        <v>2124</v>
      </c>
    </row>
    <row r="5" spans="1:60" hidden="1">
      <c r="A5" s="303" t="s">
        <v>2125</v>
      </c>
      <c r="B5" s="304"/>
      <c r="C5" s="304"/>
      <c r="D5" s="305"/>
      <c r="E5" s="305"/>
      <c r="F5" s="305"/>
      <c r="G5" s="306"/>
      <c r="AE5" s="181" t="s">
        <v>2126</v>
      </c>
    </row>
    <row r="7" spans="1:60" ht="52.8">
      <c r="A7" s="307" t="s">
        <v>2127</v>
      </c>
      <c r="B7" s="308" t="s">
        <v>2128</v>
      </c>
      <c r="C7" s="308" t="s">
        <v>2129</v>
      </c>
      <c r="D7" s="307" t="s">
        <v>132</v>
      </c>
      <c r="E7" s="307" t="s">
        <v>2130</v>
      </c>
      <c r="F7" s="309" t="s">
        <v>2131</v>
      </c>
      <c r="G7" s="307" t="s">
        <v>2083</v>
      </c>
      <c r="H7" s="310" t="s">
        <v>2081</v>
      </c>
      <c r="I7" s="310" t="s">
        <v>2132</v>
      </c>
      <c r="J7" s="310" t="s">
        <v>2082</v>
      </c>
      <c r="K7" s="310" t="s">
        <v>2133</v>
      </c>
      <c r="L7" s="310" t="s">
        <v>40</v>
      </c>
      <c r="M7" s="310" t="s">
        <v>2134</v>
      </c>
      <c r="N7" s="310" t="s">
        <v>2135</v>
      </c>
      <c r="O7" s="310" t="s">
        <v>2136</v>
      </c>
      <c r="P7" s="310" t="s">
        <v>2137</v>
      </c>
      <c r="Q7" s="310" t="s">
        <v>2138</v>
      </c>
      <c r="R7" s="310" t="s">
        <v>2139</v>
      </c>
      <c r="S7" s="310" t="s">
        <v>2140</v>
      </c>
      <c r="T7" s="310" t="s">
        <v>2141</v>
      </c>
      <c r="U7" s="310" t="s">
        <v>2142</v>
      </c>
    </row>
    <row r="8" spans="1:60">
      <c r="A8" s="311" t="s">
        <v>2143</v>
      </c>
      <c r="B8" s="312" t="s">
        <v>81</v>
      </c>
      <c r="C8" s="313" t="s">
        <v>146</v>
      </c>
      <c r="D8" s="314"/>
      <c r="E8" s="315"/>
      <c r="F8" s="316"/>
      <c r="G8" s="316">
        <f>SUMIF(AE9:AE21,"&lt;&gt;NOR",G9:G21)</f>
        <v>0</v>
      </c>
      <c r="H8" s="316"/>
      <c r="I8" s="316">
        <f>SUM(I9:I21)</f>
        <v>0</v>
      </c>
      <c r="J8" s="316"/>
      <c r="K8" s="316">
        <f>SUM(K9:K21)</f>
        <v>0</v>
      </c>
      <c r="L8" s="316"/>
      <c r="M8" s="316">
        <f>SUM(M9:M21)</f>
        <v>0</v>
      </c>
      <c r="N8" s="314"/>
      <c r="O8" s="314">
        <f>SUM(O9:O21)</f>
        <v>115.71799999999999</v>
      </c>
      <c r="P8" s="314"/>
      <c r="Q8" s="314">
        <f>SUM(Q9:Q21)</f>
        <v>0</v>
      </c>
      <c r="R8" s="314"/>
      <c r="S8" s="314"/>
      <c r="T8" s="311"/>
      <c r="U8" s="314">
        <f>SUM(U9:U21)</f>
        <v>136.96</v>
      </c>
      <c r="AE8" s="181" t="s">
        <v>2144</v>
      </c>
    </row>
    <row r="9" spans="1:60" outlineLevel="1">
      <c r="A9" s="317">
        <v>1</v>
      </c>
      <c r="B9" s="317" t="s">
        <v>2145</v>
      </c>
      <c r="C9" s="318" t="s">
        <v>2146</v>
      </c>
      <c r="D9" s="319" t="s">
        <v>164</v>
      </c>
      <c r="E9" s="320">
        <v>10</v>
      </c>
      <c r="F9" s="321">
        <f t="shared" ref="F9:F21" si="0">H9+J9</f>
        <v>0</v>
      </c>
      <c r="G9" s="321">
        <f t="shared" ref="G9:G21" si="1">E9*F9</f>
        <v>0</v>
      </c>
      <c r="H9" s="598"/>
      <c r="I9" s="321">
        <f t="shared" ref="I9:I21" si="2">ROUND(E9*H9,2)</f>
        <v>0</v>
      </c>
      <c r="J9" s="598"/>
      <c r="K9" s="321">
        <f t="shared" ref="K9:K21" si="3">ROUND(E9*J9,2)</f>
        <v>0</v>
      </c>
      <c r="L9" s="321">
        <v>21</v>
      </c>
      <c r="M9" s="321">
        <f t="shared" ref="M9:M21" si="4">G9*(1+L9/100)</f>
        <v>0</v>
      </c>
      <c r="N9" s="319">
        <v>0</v>
      </c>
      <c r="O9" s="319">
        <f t="shared" ref="O9:O21" si="5">ROUND(E9*N9,5)</f>
        <v>0</v>
      </c>
      <c r="P9" s="319">
        <v>0</v>
      </c>
      <c r="Q9" s="319">
        <f t="shared" ref="Q9:Q21" si="6">ROUND(E9*P9,5)</f>
        <v>0</v>
      </c>
      <c r="R9" s="319"/>
      <c r="S9" s="319"/>
      <c r="T9" s="322">
        <v>1.0592999999999999</v>
      </c>
      <c r="U9" s="319">
        <f t="shared" ref="U9:U21" si="7">ROUND(E9*T9,2)</f>
        <v>10.59</v>
      </c>
      <c r="V9" s="323"/>
      <c r="W9" s="323"/>
      <c r="X9" s="323"/>
      <c r="Y9" s="323"/>
      <c r="Z9" s="323"/>
      <c r="AA9" s="323"/>
      <c r="AB9" s="323"/>
      <c r="AC9" s="323"/>
      <c r="AD9" s="323"/>
      <c r="AE9" s="323" t="s">
        <v>2147</v>
      </c>
      <c r="AF9" s="323"/>
      <c r="AG9" s="323"/>
      <c r="AH9" s="323"/>
      <c r="AI9" s="323"/>
      <c r="AJ9" s="323"/>
      <c r="AK9" s="323"/>
      <c r="AL9" s="323"/>
      <c r="AM9" s="323"/>
      <c r="AN9" s="323"/>
      <c r="AO9" s="323"/>
      <c r="AP9" s="323"/>
      <c r="AQ9" s="323"/>
      <c r="AR9" s="323"/>
      <c r="AS9" s="323"/>
      <c r="AT9" s="323"/>
      <c r="AU9" s="323"/>
      <c r="AV9" s="323"/>
      <c r="AW9" s="323"/>
      <c r="AX9" s="323"/>
      <c r="AY9" s="323"/>
      <c r="AZ9" s="323"/>
      <c r="BA9" s="323"/>
      <c r="BB9" s="323"/>
      <c r="BC9" s="323"/>
      <c r="BD9" s="323"/>
      <c r="BE9" s="323"/>
      <c r="BF9" s="323"/>
      <c r="BG9" s="323"/>
      <c r="BH9" s="323"/>
    </row>
    <row r="10" spans="1:60" outlineLevel="1">
      <c r="A10" s="317">
        <v>2</v>
      </c>
      <c r="B10" s="317" t="s">
        <v>2148</v>
      </c>
      <c r="C10" s="318" t="s">
        <v>2149</v>
      </c>
      <c r="D10" s="319" t="s">
        <v>164</v>
      </c>
      <c r="E10" s="320">
        <v>83</v>
      </c>
      <c r="F10" s="321">
        <f t="shared" si="0"/>
        <v>0</v>
      </c>
      <c r="G10" s="321">
        <f t="shared" si="1"/>
        <v>0</v>
      </c>
      <c r="H10" s="598"/>
      <c r="I10" s="321">
        <f t="shared" si="2"/>
        <v>0</v>
      </c>
      <c r="J10" s="598"/>
      <c r="K10" s="321">
        <f t="shared" si="3"/>
        <v>0</v>
      </c>
      <c r="L10" s="321">
        <v>21</v>
      </c>
      <c r="M10" s="321">
        <f t="shared" si="4"/>
        <v>0</v>
      </c>
      <c r="N10" s="319">
        <v>0</v>
      </c>
      <c r="O10" s="319">
        <f t="shared" si="5"/>
        <v>0</v>
      </c>
      <c r="P10" s="319">
        <v>0</v>
      </c>
      <c r="Q10" s="319">
        <f t="shared" si="6"/>
        <v>0</v>
      </c>
      <c r="R10" s="319"/>
      <c r="S10" s="319"/>
      <c r="T10" s="322">
        <v>0.2</v>
      </c>
      <c r="U10" s="319">
        <f t="shared" si="7"/>
        <v>16.600000000000001</v>
      </c>
      <c r="V10" s="323"/>
      <c r="W10" s="323"/>
      <c r="X10" s="323"/>
      <c r="Y10" s="323"/>
      <c r="Z10" s="323"/>
      <c r="AA10" s="323"/>
      <c r="AB10" s="323"/>
      <c r="AC10" s="323"/>
      <c r="AD10" s="323"/>
      <c r="AE10" s="323" t="s">
        <v>2150</v>
      </c>
      <c r="AF10" s="323"/>
      <c r="AG10" s="323"/>
      <c r="AH10" s="323"/>
      <c r="AI10" s="323"/>
      <c r="AJ10" s="323"/>
      <c r="AK10" s="323"/>
      <c r="AL10" s="323"/>
      <c r="AM10" s="323"/>
      <c r="AN10" s="323"/>
      <c r="AO10" s="323"/>
      <c r="AP10" s="323"/>
      <c r="AQ10" s="323"/>
      <c r="AR10" s="323"/>
      <c r="AS10" s="323"/>
      <c r="AT10" s="323"/>
      <c r="AU10" s="323"/>
      <c r="AV10" s="323"/>
      <c r="AW10" s="323"/>
      <c r="AX10" s="323"/>
      <c r="AY10" s="323"/>
      <c r="AZ10" s="323"/>
      <c r="BA10" s="323"/>
      <c r="BB10" s="323"/>
      <c r="BC10" s="323"/>
      <c r="BD10" s="323"/>
      <c r="BE10" s="323"/>
      <c r="BF10" s="323"/>
      <c r="BG10" s="323"/>
      <c r="BH10" s="323"/>
    </row>
    <row r="11" spans="1:60" outlineLevel="1">
      <c r="A11" s="317">
        <v>3</v>
      </c>
      <c r="B11" s="317" t="s">
        <v>2151</v>
      </c>
      <c r="C11" s="318" t="s">
        <v>2152</v>
      </c>
      <c r="D11" s="319" t="s">
        <v>164</v>
      </c>
      <c r="E11" s="320">
        <v>2.4</v>
      </c>
      <c r="F11" s="321">
        <f t="shared" si="0"/>
        <v>0</v>
      </c>
      <c r="G11" s="321">
        <f t="shared" si="1"/>
        <v>0</v>
      </c>
      <c r="H11" s="598"/>
      <c r="I11" s="321">
        <f t="shared" si="2"/>
        <v>0</v>
      </c>
      <c r="J11" s="598"/>
      <c r="K11" s="321">
        <f t="shared" si="3"/>
        <v>0</v>
      </c>
      <c r="L11" s="321">
        <v>21</v>
      </c>
      <c r="M11" s="321">
        <f t="shared" si="4"/>
        <v>0</v>
      </c>
      <c r="N11" s="319">
        <v>0</v>
      </c>
      <c r="O11" s="319">
        <f t="shared" si="5"/>
        <v>0</v>
      </c>
      <c r="P11" s="319">
        <v>0</v>
      </c>
      <c r="Q11" s="319">
        <f t="shared" si="6"/>
        <v>0</v>
      </c>
      <c r="R11" s="319"/>
      <c r="S11" s="319"/>
      <c r="T11" s="322">
        <v>1.8260000000000001</v>
      </c>
      <c r="U11" s="319">
        <f t="shared" si="7"/>
        <v>4.38</v>
      </c>
      <c r="V11" s="323"/>
      <c r="W11" s="323"/>
      <c r="X11" s="323"/>
      <c r="Y11" s="323"/>
      <c r="Z11" s="323"/>
      <c r="AA11" s="323"/>
      <c r="AB11" s="323"/>
      <c r="AC11" s="323"/>
      <c r="AD11" s="323"/>
      <c r="AE11" s="323" t="s">
        <v>2150</v>
      </c>
      <c r="AF11" s="323"/>
      <c r="AG11" s="323"/>
      <c r="AH11" s="323"/>
      <c r="AI11" s="323"/>
      <c r="AJ11" s="323"/>
      <c r="AK11" s="323"/>
      <c r="AL11" s="323"/>
      <c r="AM11" s="323"/>
      <c r="AN11" s="323"/>
      <c r="AO11" s="323"/>
      <c r="AP11" s="323"/>
      <c r="AQ11" s="323"/>
      <c r="AR11" s="323"/>
      <c r="AS11" s="323"/>
      <c r="AT11" s="323"/>
      <c r="AU11" s="323"/>
      <c r="AV11" s="323"/>
      <c r="AW11" s="323"/>
      <c r="AX11" s="323"/>
      <c r="AY11" s="323"/>
      <c r="AZ11" s="323"/>
      <c r="BA11" s="323"/>
      <c r="BB11" s="323"/>
      <c r="BC11" s="323"/>
      <c r="BD11" s="323"/>
      <c r="BE11" s="323"/>
      <c r="BF11" s="323"/>
      <c r="BG11" s="323"/>
      <c r="BH11" s="323"/>
    </row>
    <row r="12" spans="1:60" outlineLevel="1">
      <c r="A12" s="317">
        <v>4</v>
      </c>
      <c r="B12" s="317" t="s">
        <v>2153</v>
      </c>
      <c r="C12" s="318" t="s">
        <v>2154</v>
      </c>
      <c r="D12" s="319" t="s">
        <v>164</v>
      </c>
      <c r="E12" s="320">
        <v>2</v>
      </c>
      <c r="F12" s="321">
        <f t="shared" si="0"/>
        <v>0</v>
      </c>
      <c r="G12" s="321">
        <f t="shared" si="1"/>
        <v>0</v>
      </c>
      <c r="H12" s="598"/>
      <c r="I12" s="321">
        <f t="shared" si="2"/>
        <v>0</v>
      </c>
      <c r="J12" s="598"/>
      <c r="K12" s="321">
        <f t="shared" si="3"/>
        <v>0</v>
      </c>
      <c r="L12" s="321">
        <v>21</v>
      </c>
      <c r="M12" s="321">
        <f t="shared" si="4"/>
        <v>0</v>
      </c>
      <c r="N12" s="319">
        <v>0</v>
      </c>
      <c r="O12" s="319">
        <f t="shared" si="5"/>
        <v>0</v>
      </c>
      <c r="P12" s="319">
        <v>0</v>
      </c>
      <c r="Q12" s="319">
        <f t="shared" si="6"/>
        <v>0</v>
      </c>
      <c r="R12" s="319"/>
      <c r="S12" s="319"/>
      <c r="T12" s="322">
        <v>3.5329999999999999</v>
      </c>
      <c r="U12" s="319">
        <f t="shared" si="7"/>
        <v>7.07</v>
      </c>
      <c r="V12" s="323"/>
      <c r="W12" s="323"/>
      <c r="X12" s="323"/>
      <c r="Y12" s="323"/>
      <c r="Z12" s="323"/>
      <c r="AA12" s="323"/>
      <c r="AB12" s="323"/>
      <c r="AC12" s="323"/>
      <c r="AD12" s="323"/>
      <c r="AE12" s="323" t="s">
        <v>2150</v>
      </c>
      <c r="AF12" s="323"/>
      <c r="AG12" s="323"/>
      <c r="AH12" s="323"/>
      <c r="AI12" s="323"/>
      <c r="AJ12" s="323"/>
      <c r="AK12" s="323"/>
      <c r="AL12" s="323"/>
      <c r="AM12" s="323"/>
      <c r="AN12" s="323"/>
      <c r="AO12" s="323"/>
      <c r="AP12" s="323"/>
      <c r="AQ12" s="323"/>
      <c r="AR12" s="323"/>
      <c r="AS12" s="323"/>
      <c r="AT12" s="323"/>
      <c r="AU12" s="323"/>
      <c r="AV12" s="323"/>
      <c r="AW12" s="323"/>
      <c r="AX12" s="323"/>
      <c r="AY12" s="323"/>
      <c r="AZ12" s="323"/>
      <c r="BA12" s="323"/>
      <c r="BB12" s="323"/>
      <c r="BC12" s="323"/>
      <c r="BD12" s="323"/>
      <c r="BE12" s="323"/>
      <c r="BF12" s="323"/>
      <c r="BG12" s="323"/>
      <c r="BH12" s="323"/>
    </row>
    <row r="13" spans="1:60" outlineLevel="1">
      <c r="A13" s="317">
        <v>5</v>
      </c>
      <c r="B13" s="317" t="s">
        <v>2155</v>
      </c>
      <c r="C13" s="318" t="s">
        <v>2156</v>
      </c>
      <c r="D13" s="319" t="s">
        <v>164</v>
      </c>
      <c r="E13" s="320">
        <v>97.4</v>
      </c>
      <c r="F13" s="321">
        <f t="shared" si="0"/>
        <v>0</v>
      </c>
      <c r="G13" s="321">
        <f t="shared" si="1"/>
        <v>0</v>
      </c>
      <c r="H13" s="598"/>
      <c r="I13" s="321">
        <f t="shared" si="2"/>
        <v>0</v>
      </c>
      <c r="J13" s="598"/>
      <c r="K13" s="321">
        <f t="shared" si="3"/>
        <v>0</v>
      </c>
      <c r="L13" s="321">
        <v>21</v>
      </c>
      <c r="M13" s="321">
        <f t="shared" si="4"/>
        <v>0</v>
      </c>
      <c r="N13" s="319">
        <v>0</v>
      </c>
      <c r="O13" s="319">
        <f t="shared" si="5"/>
        <v>0</v>
      </c>
      <c r="P13" s="319">
        <v>0</v>
      </c>
      <c r="Q13" s="319">
        <f t="shared" si="6"/>
        <v>0</v>
      </c>
      <c r="R13" s="319"/>
      <c r="S13" s="319"/>
      <c r="T13" s="322">
        <v>4.3099999999999999E-2</v>
      </c>
      <c r="U13" s="319">
        <f t="shared" si="7"/>
        <v>4.2</v>
      </c>
      <c r="V13" s="323"/>
      <c r="W13" s="323"/>
      <c r="X13" s="323"/>
      <c r="Y13" s="323"/>
      <c r="Z13" s="323"/>
      <c r="AA13" s="323"/>
      <c r="AB13" s="323"/>
      <c r="AC13" s="323"/>
      <c r="AD13" s="323"/>
      <c r="AE13" s="323" t="s">
        <v>2150</v>
      </c>
      <c r="AF13" s="323"/>
      <c r="AG13" s="323"/>
      <c r="AH13" s="323"/>
      <c r="AI13" s="323"/>
      <c r="AJ13" s="323"/>
      <c r="AK13" s="323"/>
      <c r="AL13" s="323"/>
      <c r="AM13" s="323"/>
      <c r="AN13" s="323"/>
      <c r="AO13" s="323"/>
      <c r="AP13" s="323"/>
      <c r="AQ13" s="323"/>
      <c r="AR13" s="323"/>
      <c r="AS13" s="323"/>
      <c r="AT13" s="323"/>
      <c r="AU13" s="323"/>
      <c r="AV13" s="323"/>
      <c r="AW13" s="323"/>
      <c r="AX13" s="323"/>
      <c r="AY13" s="323"/>
      <c r="AZ13" s="323"/>
      <c r="BA13" s="323"/>
      <c r="BB13" s="323"/>
      <c r="BC13" s="323"/>
      <c r="BD13" s="323"/>
      <c r="BE13" s="323"/>
      <c r="BF13" s="323"/>
      <c r="BG13" s="323"/>
      <c r="BH13" s="323"/>
    </row>
    <row r="14" spans="1:60" outlineLevel="1">
      <c r="A14" s="317">
        <v>6</v>
      </c>
      <c r="B14" s="317" t="s">
        <v>2157</v>
      </c>
      <c r="C14" s="318" t="s">
        <v>2158</v>
      </c>
      <c r="D14" s="319" t="s">
        <v>164</v>
      </c>
      <c r="E14" s="320">
        <v>97.4</v>
      </c>
      <c r="F14" s="321">
        <f t="shared" si="0"/>
        <v>0</v>
      </c>
      <c r="G14" s="321">
        <f t="shared" si="1"/>
        <v>0</v>
      </c>
      <c r="H14" s="598"/>
      <c r="I14" s="321">
        <f t="shared" si="2"/>
        <v>0</v>
      </c>
      <c r="J14" s="598"/>
      <c r="K14" s="321">
        <f t="shared" si="3"/>
        <v>0</v>
      </c>
      <c r="L14" s="321">
        <v>21</v>
      </c>
      <c r="M14" s="321">
        <f t="shared" si="4"/>
        <v>0</v>
      </c>
      <c r="N14" s="319">
        <v>0</v>
      </c>
      <c r="O14" s="319">
        <f t="shared" si="5"/>
        <v>0</v>
      </c>
      <c r="P14" s="319">
        <v>0</v>
      </c>
      <c r="Q14" s="319">
        <f t="shared" si="6"/>
        <v>0</v>
      </c>
      <c r="R14" s="319"/>
      <c r="S14" s="319"/>
      <c r="T14" s="322">
        <v>0.51900000000000002</v>
      </c>
      <c r="U14" s="319">
        <f t="shared" si="7"/>
        <v>50.55</v>
      </c>
      <c r="V14" s="323"/>
      <c r="W14" s="323"/>
      <c r="X14" s="323"/>
      <c r="Y14" s="323"/>
      <c r="Z14" s="323"/>
      <c r="AA14" s="323"/>
      <c r="AB14" s="323"/>
      <c r="AC14" s="323"/>
      <c r="AD14" s="323"/>
      <c r="AE14" s="323" t="s">
        <v>2150</v>
      </c>
      <c r="AF14" s="323"/>
      <c r="AG14" s="323"/>
      <c r="AH14" s="323"/>
      <c r="AI14" s="323"/>
      <c r="AJ14" s="323"/>
      <c r="AK14" s="323"/>
      <c r="AL14" s="323"/>
      <c r="AM14" s="323"/>
      <c r="AN14" s="323"/>
      <c r="AO14" s="323"/>
      <c r="AP14" s="323"/>
      <c r="AQ14" s="323"/>
      <c r="AR14" s="323"/>
      <c r="AS14" s="323"/>
      <c r="AT14" s="323"/>
      <c r="AU14" s="323"/>
      <c r="AV14" s="323"/>
      <c r="AW14" s="323"/>
      <c r="AX14" s="323"/>
      <c r="AY14" s="323"/>
      <c r="AZ14" s="323"/>
      <c r="BA14" s="323"/>
      <c r="BB14" s="323"/>
      <c r="BC14" s="323"/>
      <c r="BD14" s="323"/>
      <c r="BE14" s="323"/>
      <c r="BF14" s="323"/>
      <c r="BG14" s="323"/>
      <c r="BH14" s="323"/>
    </row>
    <row r="15" spans="1:60" outlineLevel="1">
      <c r="A15" s="317">
        <v>7</v>
      </c>
      <c r="B15" s="317" t="s">
        <v>2159</v>
      </c>
      <c r="C15" s="318" t="s">
        <v>2160</v>
      </c>
      <c r="D15" s="319" t="s">
        <v>164</v>
      </c>
      <c r="E15" s="320">
        <v>46</v>
      </c>
      <c r="F15" s="321">
        <f t="shared" si="0"/>
        <v>0</v>
      </c>
      <c r="G15" s="321">
        <f t="shared" si="1"/>
        <v>0</v>
      </c>
      <c r="H15" s="598"/>
      <c r="I15" s="321">
        <f t="shared" si="2"/>
        <v>0</v>
      </c>
      <c r="J15" s="598"/>
      <c r="K15" s="321">
        <f t="shared" si="3"/>
        <v>0</v>
      </c>
      <c r="L15" s="321">
        <v>21</v>
      </c>
      <c r="M15" s="321">
        <f t="shared" si="4"/>
        <v>0</v>
      </c>
      <c r="N15" s="319">
        <v>0</v>
      </c>
      <c r="O15" s="319">
        <f t="shared" si="5"/>
        <v>0</v>
      </c>
      <c r="P15" s="319">
        <v>0</v>
      </c>
      <c r="Q15" s="319">
        <f t="shared" si="6"/>
        <v>0</v>
      </c>
      <c r="R15" s="319"/>
      <c r="S15" s="319"/>
      <c r="T15" s="322">
        <v>7.3999999999999996E-2</v>
      </c>
      <c r="U15" s="319">
        <f t="shared" si="7"/>
        <v>3.4</v>
      </c>
      <c r="V15" s="323"/>
      <c r="W15" s="323"/>
      <c r="X15" s="323"/>
      <c r="Y15" s="323"/>
      <c r="Z15" s="323"/>
      <c r="AA15" s="323"/>
      <c r="AB15" s="323"/>
      <c r="AC15" s="323"/>
      <c r="AD15" s="323"/>
      <c r="AE15" s="323" t="s">
        <v>2150</v>
      </c>
      <c r="AF15" s="323"/>
      <c r="AG15" s="323"/>
      <c r="AH15" s="323"/>
      <c r="AI15" s="323"/>
      <c r="AJ15" s="323"/>
      <c r="AK15" s="323"/>
      <c r="AL15" s="323"/>
      <c r="AM15" s="323"/>
      <c r="AN15" s="323"/>
      <c r="AO15" s="323"/>
      <c r="AP15" s="323"/>
      <c r="AQ15" s="323"/>
      <c r="AR15" s="323"/>
      <c r="AS15" s="323"/>
      <c r="AT15" s="323"/>
      <c r="AU15" s="323"/>
      <c r="AV15" s="323"/>
      <c r="AW15" s="323"/>
      <c r="AX15" s="323"/>
      <c r="AY15" s="323"/>
      <c r="AZ15" s="323"/>
      <c r="BA15" s="323"/>
      <c r="BB15" s="323"/>
      <c r="BC15" s="323"/>
      <c r="BD15" s="323"/>
      <c r="BE15" s="323"/>
      <c r="BF15" s="323"/>
      <c r="BG15" s="323"/>
      <c r="BH15" s="323"/>
    </row>
    <row r="16" spans="1:60" outlineLevel="1">
      <c r="A16" s="317">
        <v>8</v>
      </c>
      <c r="B16" s="317" t="s">
        <v>2911</v>
      </c>
      <c r="C16" s="318" t="s">
        <v>2912</v>
      </c>
      <c r="D16" s="319" t="s">
        <v>164</v>
      </c>
      <c r="E16" s="320">
        <v>46</v>
      </c>
      <c r="F16" s="321">
        <v>0</v>
      </c>
      <c r="G16" s="321">
        <v>0</v>
      </c>
      <c r="H16" s="598"/>
      <c r="I16" s="321"/>
      <c r="J16" s="598"/>
      <c r="K16" s="321">
        <f t="shared" ref="K16" si="8">ROUND(E16*J16,2)</f>
        <v>0</v>
      </c>
      <c r="L16" s="321"/>
      <c r="M16" s="321"/>
      <c r="N16" s="319"/>
      <c r="O16" s="319"/>
      <c r="P16" s="319"/>
      <c r="Q16" s="319"/>
      <c r="R16" s="319"/>
      <c r="S16" s="319"/>
      <c r="T16" s="322"/>
      <c r="U16" s="319"/>
      <c r="V16" s="323"/>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c r="AS16" s="323"/>
      <c r="AT16" s="323"/>
      <c r="AU16" s="323"/>
      <c r="AV16" s="323"/>
      <c r="AW16" s="323"/>
      <c r="AX16" s="323"/>
      <c r="AY16" s="323"/>
      <c r="AZ16" s="323"/>
      <c r="BA16" s="323"/>
      <c r="BB16" s="323"/>
      <c r="BC16" s="323"/>
      <c r="BD16" s="323"/>
      <c r="BE16" s="323"/>
      <c r="BF16" s="323"/>
      <c r="BG16" s="323"/>
      <c r="BH16" s="323"/>
    </row>
    <row r="17" spans="1:60" outlineLevel="1">
      <c r="A17" s="317">
        <v>9</v>
      </c>
      <c r="B17" s="317" t="s">
        <v>2161</v>
      </c>
      <c r="C17" s="318" t="s">
        <v>2162</v>
      </c>
      <c r="D17" s="319" t="s">
        <v>186</v>
      </c>
      <c r="E17" s="320">
        <v>23</v>
      </c>
      <c r="F17" s="321">
        <f>H17+J17</f>
        <v>0</v>
      </c>
      <c r="G17" s="321">
        <f t="shared" si="1"/>
        <v>0</v>
      </c>
      <c r="H17" s="598"/>
      <c r="I17" s="321">
        <f t="shared" si="2"/>
        <v>0</v>
      </c>
      <c r="J17" s="598"/>
      <c r="K17" s="321">
        <f t="shared" si="3"/>
        <v>0</v>
      </c>
      <c r="L17" s="321">
        <v>21</v>
      </c>
      <c r="M17" s="321">
        <f t="shared" si="4"/>
        <v>0</v>
      </c>
      <c r="N17" s="319">
        <v>1</v>
      </c>
      <c r="O17" s="319">
        <f t="shared" si="5"/>
        <v>23</v>
      </c>
      <c r="P17" s="319">
        <v>0</v>
      </c>
      <c r="Q17" s="319">
        <f t="shared" si="6"/>
        <v>0</v>
      </c>
      <c r="R17" s="319"/>
      <c r="S17" s="319"/>
      <c r="T17" s="322">
        <v>0</v>
      </c>
      <c r="U17" s="319">
        <f t="shared" si="7"/>
        <v>0</v>
      </c>
      <c r="V17" s="323"/>
      <c r="W17" s="323"/>
      <c r="X17" s="323"/>
      <c r="Y17" s="323"/>
      <c r="Z17" s="323"/>
      <c r="AA17" s="323"/>
      <c r="AB17" s="323"/>
      <c r="AC17" s="323"/>
      <c r="AD17" s="323"/>
      <c r="AE17" s="323" t="s">
        <v>2163</v>
      </c>
      <c r="AF17" s="323"/>
      <c r="AG17" s="323"/>
      <c r="AH17" s="323"/>
      <c r="AI17" s="323"/>
      <c r="AJ17" s="323"/>
      <c r="AK17" s="323"/>
      <c r="AL17" s="323"/>
      <c r="AM17" s="323"/>
      <c r="AN17" s="323"/>
      <c r="AO17" s="323"/>
      <c r="AP17" s="323"/>
      <c r="AQ17" s="323"/>
      <c r="AR17" s="323"/>
      <c r="AS17" s="323"/>
      <c r="AT17" s="323"/>
      <c r="AU17" s="323"/>
      <c r="AV17" s="323"/>
      <c r="AW17" s="323"/>
      <c r="AX17" s="323"/>
      <c r="AY17" s="323"/>
      <c r="AZ17" s="323"/>
      <c r="BA17" s="323"/>
      <c r="BB17" s="323"/>
      <c r="BC17" s="323"/>
      <c r="BD17" s="323"/>
      <c r="BE17" s="323"/>
      <c r="BF17" s="323"/>
      <c r="BG17" s="323"/>
      <c r="BH17" s="323"/>
    </row>
    <row r="18" spans="1:60" outlineLevel="1">
      <c r="A18" s="317">
        <v>10</v>
      </c>
      <c r="B18" s="317" t="s">
        <v>2164</v>
      </c>
      <c r="C18" s="318" t="s">
        <v>2165</v>
      </c>
      <c r="D18" s="319" t="s">
        <v>186</v>
      </c>
      <c r="E18" s="320">
        <v>16.899999999999999</v>
      </c>
      <c r="F18" s="321">
        <f t="shared" si="0"/>
        <v>0</v>
      </c>
      <c r="G18" s="321">
        <f t="shared" si="1"/>
        <v>0</v>
      </c>
      <c r="H18" s="598"/>
      <c r="I18" s="321">
        <f t="shared" si="2"/>
        <v>0</v>
      </c>
      <c r="J18" s="598"/>
      <c r="K18" s="321">
        <f t="shared" si="3"/>
        <v>0</v>
      </c>
      <c r="L18" s="321">
        <v>21</v>
      </c>
      <c r="M18" s="321">
        <f t="shared" si="4"/>
        <v>0</v>
      </c>
      <c r="N18" s="319">
        <v>1</v>
      </c>
      <c r="O18" s="319">
        <f t="shared" si="5"/>
        <v>16.899999999999999</v>
      </c>
      <c r="P18" s="319">
        <v>0</v>
      </c>
      <c r="Q18" s="319">
        <f t="shared" si="6"/>
        <v>0</v>
      </c>
      <c r="R18" s="319"/>
      <c r="S18" s="319"/>
      <c r="T18" s="322">
        <v>0</v>
      </c>
      <c r="U18" s="319">
        <f t="shared" si="7"/>
        <v>0</v>
      </c>
      <c r="V18" s="323"/>
      <c r="W18" s="323"/>
      <c r="X18" s="323"/>
      <c r="Y18" s="323"/>
      <c r="Z18" s="323"/>
      <c r="AA18" s="323"/>
      <c r="AB18" s="323"/>
      <c r="AC18" s="323"/>
      <c r="AD18" s="323"/>
      <c r="AE18" s="323" t="s">
        <v>2163</v>
      </c>
      <c r="AF18" s="323"/>
      <c r="AG18" s="323"/>
      <c r="AH18" s="323"/>
      <c r="AI18" s="323"/>
      <c r="AJ18" s="323"/>
      <c r="AK18" s="323"/>
      <c r="AL18" s="323"/>
      <c r="AM18" s="323"/>
      <c r="AN18" s="323"/>
      <c r="AO18" s="323"/>
      <c r="AP18" s="323"/>
      <c r="AQ18" s="323"/>
      <c r="AR18" s="323"/>
      <c r="AS18" s="323"/>
      <c r="AT18" s="323"/>
      <c r="AU18" s="323"/>
      <c r="AV18" s="323"/>
      <c r="AW18" s="323"/>
      <c r="AX18" s="323"/>
      <c r="AY18" s="323"/>
      <c r="AZ18" s="323"/>
      <c r="BA18" s="323"/>
      <c r="BB18" s="323"/>
      <c r="BC18" s="323"/>
      <c r="BD18" s="323"/>
      <c r="BE18" s="323"/>
      <c r="BF18" s="323"/>
      <c r="BG18" s="323"/>
      <c r="BH18" s="323"/>
    </row>
    <row r="19" spans="1:60" ht="20.399999999999999" outlineLevel="1">
      <c r="A19" s="317">
        <v>11</v>
      </c>
      <c r="B19" s="317" t="s">
        <v>2166</v>
      </c>
      <c r="C19" s="318" t="s">
        <v>2167</v>
      </c>
      <c r="D19" s="319" t="s">
        <v>164</v>
      </c>
      <c r="E19" s="320">
        <v>45.4</v>
      </c>
      <c r="F19" s="321">
        <f t="shared" si="0"/>
        <v>0</v>
      </c>
      <c r="G19" s="321">
        <f t="shared" si="1"/>
        <v>0</v>
      </c>
      <c r="H19" s="598"/>
      <c r="I19" s="321">
        <f t="shared" si="2"/>
        <v>0</v>
      </c>
      <c r="J19" s="598"/>
      <c r="K19" s="321">
        <f t="shared" si="3"/>
        <v>0</v>
      </c>
      <c r="L19" s="321">
        <v>21</v>
      </c>
      <c r="M19" s="321">
        <f t="shared" si="4"/>
        <v>0</v>
      </c>
      <c r="N19" s="319">
        <v>1.67</v>
      </c>
      <c r="O19" s="319">
        <f t="shared" si="5"/>
        <v>75.817999999999998</v>
      </c>
      <c r="P19" s="319">
        <v>0</v>
      </c>
      <c r="Q19" s="319">
        <f t="shared" si="6"/>
        <v>0</v>
      </c>
      <c r="R19" s="319"/>
      <c r="S19" s="319"/>
      <c r="T19" s="322">
        <v>0.21299999999999999</v>
      </c>
      <c r="U19" s="319">
        <f t="shared" si="7"/>
        <v>9.67</v>
      </c>
      <c r="V19" s="323"/>
      <c r="W19" s="323"/>
      <c r="X19" s="323"/>
      <c r="Y19" s="323"/>
      <c r="Z19" s="323"/>
      <c r="AA19" s="323"/>
      <c r="AB19" s="323"/>
      <c r="AC19" s="323"/>
      <c r="AD19" s="323"/>
      <c r="AE19" s="323" t="s">
        <v>2147</v>
      </c>
      <c r="AF19" s="323"/>
      <c r="AG19" s="323"/>
      <c r="AH19" s="323"/>
      <c r="AI19" s="323"/>
      <c r="AJ19" s="323"/>
      <c r="AK19" s="323"/>
      <c r="AL19" s="323"/>
      <c r="AM19" s="323"/>
      <c r="AN19" s="323"/>
      <c r="AO19" s="323"/>
      <c r="AP19" s="323"/>
      <c r="AQ19" s="323"/>
      <c r="AR19" s="323"/>
      <c r="AS19" s="323"/>
      <c r="AT19" s="323"/>
      <c r="AU19" s="323"/>
      <c r="AV19" s="323"/>
      <c r="AW19" s="323"/>
      <c r="AX19" s="323"/>
      <c r="AY19" s="323"/>
      <c r="AZ19" s="323"/>
      <c r="BA19" s="323"/>
      <c r="BB19" s="323"/>
      <c r="BC19" s="323"/>
      <c r="BD19" s="323"/>
      <c r="BE19" s="323"/>
      <c r="BF19" s="323"/>
      <c r="BG19" s="323"/>
      <c r="BH19" s="323"/>
    </row>
    <row r="20" spans="1:60" outlineLevel="1">
      <c r="A20" s="317">
        <v>12</v>
      </c>
      <c r="B20" s="317" t="s">
        <v>2168</v>
      </c>
      <c r="C20" s="318" t="s">
        <v>2169</v>
      </c>
      <c r="D20" s="319" t="s">
        <v>164</v>
      </c>
      <c r="E20" s="320">
        <v>46</v>
      </c>
      <c r="F20" s="321">
        <f t="shared" si="0"/>
        <v>0</v>
      </c>
      <c r="G20" s="321">
        <f t="shared" si="1"/>
        <v>0</v>
      </c>
      <c r="H20" s="598"/>
      <c r="I20" s="321">
        <f t="shared" si="2"/>
        <v>0</v>
      </c>
      <c r="J20" s="598"/>
      <c r="K20" s="321">
        <f t="shared" si="3"/>
        <v>0</v>
      </c>
      <c r="L20" s="321">
        <v>21</v>
      </c>
      <c r="M20" s="321">
        <f t="shared" si="4"/>
        <v>0</v>
      </c>
      <c r="N20" s="319">
        <v>0</v>
      </c>
      <c r="O20" s="319">
        <f t="shared" si="5"/>
        <v>0</v>
      </c>
      <c r="P20" s="319">
        <v>0</v>
      </c>
      <c r="Q20" s="319">
        <f t="shared" si="6"/>
        <v>0</v>
      </c>
      <c r="R20" s="319"/>
      <c r="S20" s="319"/>
      <c r="T20" s="322">
        <v>0</v>
      </c>
      <c r="U20" s="319">
        <f t="shared" si="7"/>
        <v>0</v>
      </c>
      <c r="V20" s="323"/>
      <c r="W20" s="323"/>
      <c r="X20" s="323"/>
      <c r="Y20" s="323"/>
      <c r="Z20" s="323"/>
      <c r="AA20" s="323"/>
      <c r="AB20" s="323"/>
      <c r="AC20" s="323"/>
      <c r="AD20" s="323"/>
      <c r="AE20" s="323" t="s">
        <v>2150</v>
      </c>
      <c r="AF20" s="323"/>
      <c r="AG20" s="323"/>
      <c r="AH20" s="323"/>
      <c r="AI20" s="323"/>
      <c r="AJ20" s="323"/>
      <c r="AK20" s="323"/>
      <c r="AL20" s="323"/>
      <c r="AM20" s="323"/>
      <c r="AN20" s="323"/>
      <c r="AO20" s="323"/>
      <c r="AP20" s="323"/>
      <c r="AQ20" s="323"/>
      <c r="AR20" s="323"/>
      <c r="AS20" s="323"/>
      <c r="AT20" s="323"/>
      <c r="AU20" s="323"/>
      <c r="AV20" s="323"/>
      <c r="AW20" s="323"/>
      <c r="AX20" s="323"/>
      <c r="AY20" s="323"/>
      <c r="AZ20" s="323"/>
      <c r="BA20" s="323"/>
      <c r="BB20" s="323"/>
      <c r="BC20" s="323"/>
      <c r="BD20" s="323"/>
      <c r="BE20" s="323"/>
      <c r="BF20" s="323"/>
      <c r="BG20" s="323"/>
      <c r="BH20" s="323"/>
    </row>
    <row r="21" spans="1:60" ht="20.399999999999999" outlineLevel="1">
      <c r="A21" s="317">
        <v>13</v>
      </c>
      <c r="B21" s="317" t="s">
        <v>2170</v>
      </c>
      <c r="C21" s="318" t="s">
        <v>2171</v>
      </c>
      <c r="D21" s="319" t="s">
        <v>164</v>
      </c>
      <c r="E21" s="320">
        <v>46</v>
      </c>
      <c r="F21" s="321">
        <f t="shared" si="0"/>
        <v>0</v>
      </c>
      <c r="G21" s="321">
        <f t="shared" si="1"/>
        <v>0</v>
      </c>
      <c r="H21" s="598"/>
      <c r="I21" s="321">
        <f t="shared" si="2"/>
        <v>0</v>
      </c>
      <c r="J21" s="598"/>
      <c r="K21" s="321">
        <f t="shared" si="3"/>
        <v>0</v>
      </c>
      <c r="L21" s="321">
        <v>21</v>
      </c>
      <c r="M21" s="321">
        <f t="shared" si="4"/>
        <v>0</v>
      </c>
      <c r="N21" s="319">
        <v>0</v>
      </c>
      <c r="O21" s="319">
        <f t="shared" si="5"/>
        <v>0</v>
      </c>
      <c r="P21" s="319">
        <v>0</v>
      </c>
      <c r="Q21" s="319">
        <f t="shared" si="6"/>
        <v>0</v>
      </c>
      <c r="R21" s="319"/>
      <c r="S21" s="319"/>
      <c r="T21" s="322">
        <v>0.66300000000000003</v>
      </c>
      <c r="U21" s="319">
        <f t="shared" si="7"/>
        <v>30.5</v>
      </c>
      <c r="V21" s="323"/>
      <c r="W21" s="323"/>
      <c r="X21" s="323"/>
      <c r="Y21" s="323"/>
      <c r="Z21" s="323"/>
      <c r="AA21" s="323"/>
      <c r="AB21" s="323"/>
      <c r="AC21" s="323"/>
      <c r="AD21" s="323"/>
      <c r="AE21" s="323" t="s">
        <v>2150</v>
      </c>
      <c r="AF21" s="323"/>
      <c r="AG21" s="323"/>
      <c r="AH21" s="323"/>
      <c r="AI21" s="323"/>
      <c r="AJ21" s="323"/>
      <c r="AK21" s="323"/>
      <c r="AL21" s="323"/>
      <c r="AM21" s="323"/>
      <c r="AN21" s="323"/>
      <c r="AO21" s="323"/>
      <c r="AP21" s="323"/>
      <c r="AQ21" s="323"/>
      <c r="AR21" s="323"/>
      <c r="AS21" s="323"/>
      <c r="AT21" s="323"/>
      <c r="AU21" s="323"/>
      <c r="AV21" s="323"/>
      <c r="AW21" s="323"/>
      <c r="AX21" s="323"/>
      <c r="AY21" s="323"/>
      <c r="AZ21" s="323"/>
      <c r="BA21" s="323"/>
      <c r="BB21" s="323"/>
      <c r="BC21" s="323"/>
      <c r="BD21" s="323"/>
      <c r="BE21" s="323"/>
      <c r="BF21" s="323"/>
      <c r="BG21" s="323"/>
      <c r="BH21" s="323"/>
    </row>
    <row r="22" spans="1:60">
      <c r="A22" s="324" t="s">
        <v>2143</v>
      </c>
      <c r="B22" s="324" t="s">
        <v>85</v>
      </c>
      <c r="C22" s="325" t="s">
        <v>2109</v>
      </c>
      <c r="D22" s="326"/>
      <c r="E22" s="327"/>
      <c r="F22" s="328"/>
      <c r="G22" s="328">
        <f>SUMIF(AE23:AE29,"&lt;&gt;NOR",G23:G29)</f>
        <v>0</v>
      </c>
      <c r="H22" s="328"/>
      <c r="I22" s="328">
        <f>SUM(I23:I29)</f>
        <v>0</v>
      </c>
      <c r="J22" s="328"/>
      <c r="K22" s="328">
        <f>SUM(K23:K29)</f>
        <v>0</v>
      </c>
      <c r="L22" s="328"/>
      <c r="M22" s="328">
        <f>SUM(M23:M29)</f>
        <v>0</v>
      </c>
      <c r="N22" s="326"/>
      <c r="O22" s="326">
        <f>SUM(O23:O29)</f>
        <v>29.597640000000002</v>
      </c>
      <c r="P22" s="326"/>
      <c r="Q22" s="326">
        <f>SUM(Q23:Q29)</f>
        <v>0</v>
      </c>
      <c r="R22" s="326"/>
      <c r="S22" s="326"/>
      <c r="T22" s="329"/>
      <c r="U22" s="326">
        <f>SUM(U23:U29)</f>
        <v>81.56</v>
      </c>
      <c r="AE22" s="181" t="s">
        <v>2144</v>
      </c>
    </row>
    <row r="23" spans="1:60" outlineLevel="1">
      <c r="A23" s="317">
        <v>14</v>
      </c>
      <c r="B23" s="317" t="s">
        <v>2172</v>
      </c>
      <c r="C23" s="318" t="s">
        <v>2173</v>
      </c>
      <c r="D23" s="319" t="s">
        <v>164</v>
      </c>
      <c r="E23" s="320">
        <v>0.2</v>
      </c>
      <c r="F23" s="321">
        <f>H23+J23</f>
        <v>0</v>
      </c>
      <c r="G23" s="321">
        <f>E23*F23</f>
        <v>0</v>
      </c>
      <c r="H23" s="598"/>
      <c r="I23" s="321">
        <f>ROUND(E23*H23,2)</f>
        <v>0</v>
      </c>
      <c r="J23" s="598"/>
      <c r="K23" s="321">
        <f>ROUND(E23*J23,2)</f>
        <v>0</v>
      </c>
      <c r="L23" s="321">
        <v>21</v>
      </c>
      <c r="M23" s="321">
        <f>G23*(1+L23/100)</f>
        <v>0</v>
      </c>
      <c r="N23" s="319">
        <v>2.6262799999999999</v>
      </c>
      <c r="O23" s="319">
        <f>ROUND(E23*N23,5)</f>
        <v>0.52525999999999995</v>
      </c>
      <c r="P23" s="319">
        <v>0</v>
      </c>
      <c r="Q23" s="319">
        <f>ROUND(E23*P23,5)</f>
        <v>0</v>
      </c>
      <c r="R23" s="319"/>
      <c r="S23" s="319"/>
      <c r="T23" s="322">
        <v>1.038</v>
      </c>
      <c r="U23" s="319">
        <f>ROUND(E23*T23,2)</f>
        <v>0.21</v>
      </c>
      <c r="V23" s="323"/>
      <c r="W23" s="323"/>
      <c r="X23" s="323"/>
      <c r="Y23" s="323"/>
      <c r="Z23" s="323"/>
      <c r="AA23" s="323"/>
      <c r="AB23" s="323"/>
      <c r="AC23" s="323"/>
      <c r="AD23" s="323"/>
      <c r="AE23" s="323" t="s">
        <v>2150</v>
      </c>
      <c r="AF23" s="323"/>
      <c r="AG23" s="323"/>
      <c r="AH23" s="323"/>
      <c r="AI23" s="323"/>
      <c r="AJ23" s="323"/>
      <c r="AK23" s="323"/>
      <c r="AL23" s="323"/>
      <c r="AM23" s="323"/>
      <c r="AN23" s="323"/>
      <c r="AO23" s="323"/>
      <c r="AP23" s="323"/>
      <c r="AQ23" s="323"/>
      <c r="AR23" s="323"/>
      <c r="AS23" s="323"/>
      <c r="AT23" s="323"/>
      <c r="AU23" s="323"/>
      <c r="AV23" s="323"/>
      <c r="AW23" s="323"/>
      <c r="AX23" s="323"/>
      <c r="AY23" s="323"/>
      <c r="AZ23" s="323"/>
      <c r="BA23" s="323"/>
      <c r="BB23" s="323"/>
      <c r="BC23" s="323"/>
      <c r="BD23" s="323"/>
      <c r="BE23" s="323"/>
      <c r="BF23" s="323"/>
      <c r="BG23" s="323"/>
      <c r="BH23" s="323"/>
    </row>
    <row r="24" spans="1:60" ht="30.6" outlineLevel="1">
      <c r="A24" s="317">
        <v>15</v>
      </c>
      <c r="B24" s="317" t="s">
        <v>2174</v>
      </c>
      <c r="C24" s="318" t="s">
        <v>2175</v>
      </c>
      <c r="D24" s="319" t="s">
        <v>1295</v>
      </c>
      <c r="E24" s="320">
        <v>1</v>
      </c>
      <c r="F24" s="321">
        <f>H24+J24</f>
        <v>0</v>
      </c>
      <c r="G24" s="321">
        <f>E24*F24</f>
        <v>0</v>
      </c>
      <c r="H24" s="598"/>
      <c r="I24" s="321">
        <f>ROUND(E24*H24,2)</f>
        <v>0</v>
      </c>
      <c r="J24" s="598"/>
      <c r="K24" s="321">
        <f>ROUND(E24*J24,2)</f>
        <v>0</v>
      </c>
      <c r="L24" s="321">
        <v>21</v>
      </c>
      <c r="M24" s="321">
        <f>G24*(1+L24/100)</f>
        <v>0</v>
      </c>
      <c r="N24" s="319">
        <v>1</v>
      </c>
      <c r="O24" s="319">
        <f>ROUND(E24*N24,5)</f>
        <v>1</v>
      </c>
      <c r="P24" s="319">
        <v>0</v>
      </c>
      <c r="Q24" s="319">
        <f>ROUND(E24*P24,5)</f>
        <v>0</v>
      </c>
      <c r="R24" s="319"/>
      <c r="S24" s="319"/>
      <c r="T24" s="322">
        <v>29.675190000000001</v>
      </c>
      <c r="U24" s="319">
        <f>ROUND(E24*T24,2)</f>
        <v>29.68</v>
      </c>
      <c r="V24" s="323"/>
      <c r="W24" s="323"/>
      <c r="X24" s="323"/>
      <c r="Y24" s="323"/>
      <c r="Z24" s="323"/>
      <c r="AA24" s="323"/>
      <c r="AB24" s="323"/>
      <c r="AC24" s="323"/>
      <c r="AD24" s="323"/>
      <c r="AE24" s="323" t="s">
        <v>2147</v>
      </c>
      <c r="AF24" s="323"/>
      <c r="AG24" s="323"/>
      <c r="AH24" s="323"/>
      <c r="AI24" s="323"/>
      <c r="AJ24" s="323"/>
      <c r="AK24" s="323"/>
      <c r="AL24" s="323"/>
      <c r="AM24" s="323"/>
      <c r="AN24" s="323"/>
      <c r="AO24" s="323"/>
      <c r="AP24" s="323"/>
      <c r="AQ24" s="323"/>
      <c r="AR24" s="323"/>
      <c r="AS24" s="323"/>
      <c r="AT24" s="323"/>
      <c r="AU24" s="323"/>
      <c r="AV24" s="323"/>
      <c r="AW24" s="323"/>
      <c r="AX24" s="323"/>
      <c r="AY24" s="323"/>
      <c r="AZ24" s="323"/>
      <c r="BA24" s="323"/>
      <c r="BB24" s="323"/>
      <c r="BC24" s="323"/>
      <c r="BD24" s="323"/>
      <c r="BE24" s="323"/>
      <c r="BF24" s="323"/>
      <c r="BG24" s="323"/>
      <c r="BH24" s="323"/>
    </row>
    <row r="25" spans="1:60" outlineLevel="1">
      <c r="A25" s="317"/>
      <c r="B25" s="317"/>
      <c r="C25" s="694" t="s">
        <v>2176</v>
      </c>
      <c r="D25" s="695"/>
      <c r="E25" s="696"/>
      <c r="F25" s="697"/>
      <c r="G25" s="698"/>
      <c r="H25" s="321"/>
      <c r="I25" s="321"/>
      <c r="J25" s="321"/>
      <c r="K25" s="321"/>
      <c r="L25" s="321"/>
      <c r="M25" s="321"/>
      <c r="N25" s="319"/>
      <c r="O25" s="319"/>
      <c r="P25" s="319"/>
      <c r="Q25" s="319"/>
      <c r="R25" s="319"/>
      <c r="S25" s="319"/>
      <c r="T25" s="322"/>
      <c r="U25" s="319"/>
      <c r="V25" s="323"/>
      <c r="W25" s="323"/>
      <c r="X25" s="323"/>
      <c r="Y25" s="323"/>
      <c r="Z25" s="323"/>
      <c r="AA25" s="323"/>
      <c r="AB25" s="323"/>
      <c r="AC25" s="323"/>
      <c r="AD25" s="323"/>
      <c r="AE25" s="323" t="s">
        <v>2177</v>
      </c>
      <c r="AF25" s="323"/>
      <c r="AG25" s="323"/>
      <c r="AH25" s="323"/>
      <c r="AI25" s="323"/>
      <c r="AJ25" s="323"/>
      <c r="AK25" s="323"/>
      <c r="AL25" s="323"/>
      <c r="AM25" s="323"/>
      <c r="AN25" s="323"/>
      <c r="AO25" s="323"/>
      <c r="AP25" s="323"/>
      <c r="AQ25" s="323"/>
      <c r="AR25" s="323"/>
      <c r="AS25" s="323"/>
      <c r="AT25" s="323"/>
      <c r="AU25" s="323"/>
      <c r="AV25" s="323"/>
      <c r="AW25" s="323"/>
      <c r="AX25" s="323"/>
      <c r="AY25" s="323"/>
      <c r="AZ25" s="323"/>
      <c r="BA25" s="330" t="str">
        <f>C25</f>
        <v>akumulační box 28 ks, dno boxu 14 ks, boční deska 24 ks, vstupní hrdlo 200/315,</v>
      </c>
      <c r="BB25" s="323"/>
      <c r="BC25" s="323"/>
      <c r="BD25" s="323"/>
      <c r="BE25" s="323"/>
      <c r="BF25" s="323"/>
      <c r="BG25" s="323"/>
      <c r="BH25" s="323"/>
    </row>
    <row r="26" spans="1:60" outlineLevel="1">
      <c r="A26" s="317"/>
      <c r="B26" s="317"/>
      <c r="C26" s="694" t="s">
        <v>2178</v>
      </c>
      <c r="D26" s="695"/>
      <c r="E26" s="696"/>
      <c r="F26" s="697"/>
      <c r="G26" s="698"/>
      <c r="H26" s="321"/>
      <c r="I26" s="321"/>
      <c r="J26" s="321"/>
      <c r="K26" s="321"/>
      <c r="L26" s="321"/>
      <c r="M26" s="321"/>
      <c r="N26" s="319"/>
      <c r="O26" s="319"/>
      <c r="P26" s="319"/>
      <c r="Q26" s="319"/>
      <c r="R26" s="319"/>
      <c r="S26" s="319"/>
      <c r="T26" s="322"/>
      <c r="U26" s="319"/>
      <c r="V26" s="323"/>
      <c r="W26" s="323"/>
      <c r="X26" s="323"/>
      <c r="Y26" s="323"/>
      <c r="Z26" s="323"/>
      <c r="AA26" s="323"/>
      <c r="AB26" s="323"/>
      <c r="AC26" s="323"/>
      <c r="AD26" s="323"/>
      <c r="AE26" s="323" t="s">
        <v>2177</v>
      </c>
      <c r="AF26" s="323"/>
      <c r="AG26" s="323"/>
      <c r="AH26" s="323"/>
      <c r="AI26" s="323"/>
      <c r="AJ26" s="323"/>
      <c r="AK26" s="323"/>
      <c r="AL26" s="323"/>
      <c r="AM26" s="323"/>
      <c r="AN26" s="323"/>
      <c r="AO26" s="323"/>
      <c r="AP26" s="323"/>
      <c r="AQ26" s="323"/>
      <c r="AR26" s="323"/>
      <c r="AS26" s="323"/>
      <c r="AT26" s="323"/>
      <c r="AU26" s="323"/>
      <c r="AV26" s="323"/>
      <c r="AW26" s="323"/>
      <c r="AX26" s="323"/>
      <c r="AY26" s="323"/>
      <c r="AZ26" s="323"/>
      <c r="BA26" s="330" t="str">
        <f>C26</f>
        <v>KGU přesuvka 200 1 ks, KG redukce 200/160 1 ks, geotextílie 250 g/m2 48 m2</v>
      </c>
      <c r="BB26" s="323"/>
      <c r="BC26" s="323"/>
      <c r="BD26" s="323"/>
      <c r="BE26" s="323"/>
      <c r="BF26" s="323"/>
      <c r="BG26" s="323"/>
      <c r="BH26" s="323"/>
    </row>
    <row r="27" spans="1:60" outlineLevel="1">
      <c r="A27" s="317"/>
      <c r="B27" s="317"/>
      <c r="C27" s="694" t="s">
        <v>2179</v>
      </c>
      <c r="D27" s="695"/>
      <c r="E27" s="696"/>
      <c r="F27" s="697"/>
      <c r="G27" s="698"/>
      <c r="H27" s="321"/>
      <c r="I27" s="321"/>
      <c r="J27" s="321"/>
      <c r="K27" s="321"/>
      <c r="L27" s="321"/>
      <c r="M27" s="321"/>
      <c r="N27" s="319"/>
      <c r="O27" s="319"/>
      <c r="P27" s="319"/>
      <c r="Q27" s="319"/>
      <c r="R27" s="319"/>
      <c r="S27" s="319"/>
      <c r="T27" s="322"/>
      <c r="U27" s="319"/>
      <c r="V27" s="323"/>
      <c r="W27" s="323"/>
      <c r="X27" s="323"/>
      <c r="Y27" s="323"/>
      <c r="Z27" s="323"/>
      <c r="AA27" s="323"/>
      <c r="AB27" s="323"/>
      <c r="AC27" s="323"/>
      <c r="AD27" s="323"/>
      <c r="AE27" s="323" t="s">
        <v>2177</v>
      </c>
      <c r="AF27" s="323"/>
      <c r="AG27" s="323"/>
      <c r="AH27" s="323"/>
      <c r="AI27" s="323"/>
      <c r="AJ27" s="323"/>
      <c r="AK27" s="323"/>
      <c r="AL27" s="323"/>
      <c r="AM27" s="323"/>
      <c r="AN27" s="323"/>
      <c r="AO27" s="323"/>
      <c r="AP27" s="323"/>
      <c r="AQ27" s="323"/>
      <c r="AR27" s="323"/>
      <c r="AS27" s="323"/>
      <c r="AT27" s="323"/>
      <c r="AU27" s="323"/>
      <c r="AV27" s="323"/>
      <c r="AW27" s="323"/>
      <c r="AX27" s="323"/>
      <c r="AY27" s="323"/>
      <c r="AZ27" s="323"/>
      <c r="BA27" s="330" t="str">
        <f>C27</f>
        <v>včetně dopravy</v>
      </c>
      <c r="BB27" s="323"/>
      <c r="BC27" s="323"/>
      <c r="BD27" s="323"/>
      <c r="BE27" s="323"/>
      <c r="BF27" s="323"/>
      <c r="BG27" s="323"/>
      <c r="BH27" s="323"/>
    </row>
    <row r="28" spans="1:60" outlineLevel="1">
      <c r="A28" s="317">
        <v>17</v>
      </c>
      <c r="B28" s="317" t="s">
        <v>2180</v>
      </c>
      <c r="C28" s="318" t="s">
        <v>2181</v>
      </c>
      <c r="D28" s="319" t="s">
        <v>155</v>
      </c>
      <c r="E28" s="320">
        <v>48</v>
      </c>
      <c r="F28" s="321">
        <f>H28+J28</f>
        <v>0</v>
      </c>
      <c r="G28" s="321">
        <f>E28*F28</f>
        <v>0</v>
      </c>
      <c r="H28" s="598"/>
      <c r="I28" s="321">
        <f>ROUND(E28*H28,2)</f>
        <v>0</v>
      </c>
      <c r="J28" s="598"/>
      <c r="K28" s="321">
        <f>ROUND(E28*J28,2)</f>
        <v>0</v>
      </c>
      <c r="L28" s="321">
        <v>21</v>
      </c>
      <c r="M28" s="321">
        <f>G28*(1+L28/100)</f>
        <v>0</v>
      </c>
      <c r="N28" s="319">
        <v>4.0000000000000003E-5</v>
      </c>
      <c r="O28" s="319">
        <f>ROUND(E28*N28,5)</f>
        <v>1.92E-3</v>
      </c>
      <c r="P28" s="319">
        <v>0</v>
      </c>
      <c r="Q28" s="319">
        <f>ROUND(E28*P28,5)</f>
        <v>0</v>
      </c>
      <c r="R28" s="319"/>
      <c r="S28" s="319"/>
      <c r="T28" s="322">
        <v>0.06</v>
      </c>
      <c r="U28" s="319">
        <f>ROUND(E28*T28,2)</f>
        <v>2.88</v>
      </c>
      <c r="V28" s="323"/>
      <c r="W28" s="323"/>
      <c r="X28" s="323"/>
      <c r="Y28" s="323"/>
      <c r="Z28" s="323"/>
      <c r="AA28" s="323"/>
      <c r="AB28" s="323"/>
      <c r="AC28" s="323"/>
      <c r="AD28" s="323"/>
      <c r="AE28" s="323" t="s">
        <v>2150</v>
      </c>
      <c r="AF28" s="323"/>
      <c r="AG28" s="323"/>
      <c r="AH28" s="323"/>
      <c r="AI28" s="323"/>
      <c r="AJ28" s="323"/>
      <c r="AK28" s="323"/>
      <c r="AL28" s="323"/>
      <c r="AM28" s="323"/>
      <c r="AN28" s="323"/>
      <c r="AO28" s="323"/>
      <c r="AP28" s="323"/>
      <c r="AQ28" s="323"/>
      <c r="AR28" s="323"/>
      <c r="AS28" s="323"/>
      <c r="AT28" s="323"/>
      <c r="AU28" s="323"/>
      <c r="AV28" s="323"/>
      <c r="AW28" s="323"/>
      <c r="AX28" s="323"/>
      <c r="AY28" s="323"/>
      <c r="AZ28" s="323"/>
      <c r="BA28" s="323"/>
      <c r="BB28" s="323"/>
      <c r="BC28" s="323"/>
      <c r="BD28" s="323"/>
      <c r="BE28" s="323"/>
      <c r="BF28" s="323"/>
      <c r="BG28" s="323"/>
      <c r="BH28" s="323"/>
    </row>
    <row r="29" spans="1:60" ht="20.399999999999999" outlineLevel="1">
      <c r="A29" s="317">
        <v>18</v>
      </c>
      <c r="B29" s="317" t="s">
        <v>2182</v>
      </c>
      <c r="C29" s="318" t="s">
        <v>2183</v>
      </c>
      <c r="D29" s="319" t="s">
        <v>224</v>
      </c>
      <c r="E29" s="320">
        <v>66</v>
      </c>
      <c r="F29" s="321">
        <f>H29+J29</f>
        <v>0</v>
      </c>
      <c r="G29" s="321">
        <f>E29*F29</f>
        <v>0</v>
      </c>
      <c r="H29" s="598"/>
      <c r="I29" s="321">
        <f>ROUND(E29*H29,2)</f>
        <v>0</v>
      </c>
      <c r="J29" s="598"/>
      <c r="K29" s="321">
        <f>ROUND(E29*J29,2)</f>
        <v>0</v>
      </c>
      <c r="L29" s="321">
        <v>21</v>
      </c>
      <c r="M29" s="321">
        <f>G29*(1+L29/100)</f>
        <v>0</v>
      </c>
      <c r="N29" s="319">
        <v>0.42531000000000002</v>
      </c>
      <c r="O29" s="319">
        <f>ROUND(E29*N29,5)</f>
        <v>28.070460000000001</v>
      </c>
      <c r="P29" s="319">
        <v>0</v>
      </c>
      <c r="Q29" s="319">
        <f>ROUND(E29*P29,5)</f>
        <v>0</v>
      </c>
      <c r="R29" s="319"/>
      <c r="S29" s="319"/>
      <c r="T29" s="322">
        <v>0.73929999999999996</v>
      </c>
      <c r="U29" s="319">
        <f>ROUND(E29*T29,2)</f>
        <v>48.79</v>
      </c>
      <c r="V29" s="323"/>
      <c r="W29" s="323"/>
      <c r="X29" s="323"/>
      <c r="Y29" s="323"/>
      <c r="Z29" s="323"/>
      <c r="AA29" s="323"/>
      <c r="AB29" s="323"/>
      <c r="AC29" s="323"/>
      <c r="AD29" s="323"/>
      <c r="AE29" s="323" t="s">
        <v>2147</v>
      </c>
      <c r="AF29" s="323"/>
      <c r="AG29" s="323"/>
      <c r="AH29" s="323"/>
      <c r="AI29" s="323"/>
      <c r="AJ29" s="323"/>
      <c r="AK29" s="323"/>
      <c r="AL29" s="323"/>
      <c r="AM29" s="323"/>
      <c r="AN29" s="323"/>
      <c r="AO29" s="323"/>
      <c r="AP29" s="323"/>
      <c r="AQ29" s="323"/>
      <c r="AR29" s="323"/>
      <c r="AS29" s="323"/>
      <c r="AT29" s="323"/>
      <c r="AU29" s="323"/>
      <c r="AV29" s="323"/>
      <c r="AW29" s="323"/>
      <c r="AX29" s="323"/>
      <c r="AY29" s="323"/>
      <c r="AZ29" s="323"/>
      <c r="BA29" s="323"/>
      <c r="BB29" s="323"/>
      <c r="BC29" s="323"/>
      <c r="BD29" s="323"/>
      <c r="BE29" s="323"/>
      <c r="BF29" s="323"/>
      <c r="BG29" s="323"/>
      <c r="BH29" s="323"/>
    </row>
    <row r="30" spans="1:60">
      <c r="A30" s="324" t="s">
        <v>2143</v>
      </c>
      <c r="B30" s="324" t="s">
        <v>151</v>
      </c>
      <c r="C30" s="325" t="s">
        <v>452</v>
      </c>
      <c r="D30" s="326"/>
      <c r="E30" s="327"/>
      <c r="F30" s="328"/>
      <c r="G30" s="328">
        <f>SUMIF(AE31:AE31,"&lt;&gt;NOR",G31:G31)</f>
        <v>0</v>
      </c>
      <c r="H30" s="328"/>
      <c r="I30" s="328">
        <f>SUM(I31:I31)</f>
        <v>0</v>
      </c>
      <c r="J30" s="328"/>
      <c r="K30" s="328">
        <f>SUM(K31:K31)</f>
        <v>0</v>
      </c>
      <c r="L30" s="328"/>
      <c r="M30" s="328">
        <f>SUM(M31:M31)</f>
        <v>0</v>
      </c>
      <c r="N30" s="326"/>
      <c r="O30" s="326">
        <f>SUM(O31:O31)</f>
        <v>3.2143099999999998</v>
      </c>
      <c r="P30" s="326"/>
      <c r="Q30" s="326">
        <f>SUM(Q31:Q31)</f>
        <v>0</v>
      </c>
      <c r="R30" s="326"/>
      <c r="S30" s="326"/>
      <c r="T30" s="329"/>
      <c r="U30" s="326">
        <f>SUM(U31:U31)</f>
        <v>2.88</v>
      </c>
      <c r="AE30" s="181" t="s">
        <v>2144</v>
      </c>
    </row>
    <row r="31" spans="1:60" outlineLevel="1">
      <c r="A31" s="317">
        <v>19</v>
      </c>
      <c r="B31" s="317" t="s">
        <v>2184</v>
      </c>
      <c r="C31" s="318" t="s">
        <v>2185</v>
      </c>
      <c r="D31" s="319" t="s">
        <v>164</v>
      </c>
      <c r="E31" s="320">
        <v>1.7</v>
      </c>
      <c r="F31" s="321">
        <f>H31+J31</f>
        <v>0</v>
      </c>
      <c r="G31" s="321">
        <f>E31*F31</f>
        <v>0</v>
      </c>
      <c r="H31" s="598"/>
      <c r="I31" s="321">
        <f>ROUND(E31*H31,2)</f>
        <v>0</v>
      </c>
      <c r="J31" s="598"/>
      <c r="K31" s="321">
        <f>ROUND(E31*J31,2)</f>
        <v>0</v>
      </c>
      <c r="L31" s="321">
        <v>21</v>
      </c>
      <c r="M31" s="321">
        <f>G31*(1+L31/100)</f>
        <v>0</v>
      </c>
      <c r="N31" s="319">
        <v>1.8907700000000001</v>
      </c>
      <c r="O31" s="319">
        <f>ROUND(E31*N31,5)</f>
        <v>3.2143099999999998</v>
      </c>
      <c r="P31" s="319">
        <v>0</v>
      </c>
      <c r="Q31" s="319">
        <f>ROUND(E31*P31,5)</f>
        <v>0</v>
      </c>
      <c r="R31" s="319"/>
      <c r="S31" s="319"/>
      <c r="T31" s="322">
        <v>1.6950000000000001</v>
      </c>
      <c r="U31" s="319">
        <f>ROUND(E31*T31,2)</f>
        <v>2.88</v>
      </c>
      <c r="V31" s="323"/>
      <c r="W31" s="323"/>
      <c r="X31" s="323"/>
      <c r="Y31" s="323"/>
      <c r="Z31" s="323"/>
      <c r="AA31" s="323"/>
      <c r="AB31" s="323"/>
      <c r="AC31" s="323"/>
      <c r="AD31" s="323"/>
      <c r="AE31" s="323" t="s">
        <v>2150</v>
      </c>
      <c r="AF31" s="323"/>
      <c r="AG31" s="323"/>
      <c r="AH31" s="323"/>
      <c r="AI31" s="323"/>
      <c r="AJ31" s="323"/>
      <c r="AK31" s="323"/>
      <c r="AL31" s="323"/>
      <c r="AM31" s="323"/>
      <c r="AN31" s="323"/>
      <c r="AO31" s="323"/>
      <c r="AP31" s="323"/>
      <c r="AQ31" s="323"/>
      <c r="AR31" s="323"/>
      <c r="AS31" s="323"/>
      <c r="AT31" s="323"/>
      <c r="AU31" s="323"/>
      <c r="AV31" s="323"/>
      <c r="AW31" s="323"/>
      <c r="AX31" s="323"/>
      <c r="AY31" s="323"/>
      <c r="AZ31" s="323"/>
      <c r="BA31" s="323"/>
      <c r="BB31" s="323"/>
      <c r="BC31" s="323"/>
      <c r="BD31" s="323"/>
      <c r="BE31" s="323"/>
      <c r="BF31" s="323"/>
      <c r="BG31" s="323"/>
      <c r="BH31" s="323"/>
    </row>
    <row r="32" spans="1:60">
      <c r="A32" s="324" t="s">
        <v>2143</v>
      </c>
      <c r="B32" s="324" t="s">
        <v>189</v>
      </c>
      <c r="C32" s="325" t="s">
        <v>792</v>
      </c>
      <c r="D32" s="326"/>
      <c r="E32" s="327"/>
      <c r="F32" s="328"/>
      <c r="G32" s="328">
        <f>SUMIF(AE33:AE43,"&lt;&gt;NOR",G33:G43)</f>
        <v>0</v>
      </c>
      <c r="H32" s="328"/>
      <c r="I32" s="328">
        <f>SUM(I33:I43)</f>
        <v>0</v>
      </c>
      <c r="J32" s="328"/>
      <c r="K32" s="328">
        <f>SUM(K33:K43)</f>
        <v>0</v>
      </c>
      <c r="L32" s="328"/>
      <c r="M32" s="328">
        <f>SUM(M33:M43)</f>
        <v>0</v>
      </c>
      <c r="N32" s="326"/>
      <c r="O32" s="326">
        <f>SUM(O33:O43)</f>
        <v>0.24806999999999998</v>
      </c>
      <c r="P32" s="326"/>
      <c r="Q32" s="326">
        <f>SUM(Q33:Q43)</f>
        <v>0</v>
      </c>
      <c r="R32" s="326"/>
      <c r="S32" s="326"/>
      <c r="T32" s="329"/>
      <c r="U32" s="326">
        <f>SUM(U33:U43)</f>
        <v>6.02</v>
      </c>
      <c r="AE32" s="181" t="s">
        <v>2144</v>
      </c>
    </row>
    <row r="33" spans="1:60" ht="20.399999999999999" outlineLevel="1">
      <c r="A33" s="317">
        <v>20</v>
      </c>
      <c r="B33" s="317" t="s">
        <v>2186</v>
      </c>
      <c r="C33" s="318" t="s">
        <v>2187</v>
      </c>
      <c r="D33" s="319" t="s">
        <v>150</v>
      </c>
      <c r="E33" s="320">
        <v>1</v>
      </c>
      <c r="F33" s="321">
        <f t="shared" ref="F33:F36" si="9">H33+J33</f>
        <v>0</v>
      </c>
      <c r="G33" s="321">
        <f t="shared" ref="G33:G36" si="10">E33*F33</f>
        <v>0</v>
      </c>
      <c r="H33" s="598"/>
      <c r="I33" s="321">
        <f t="shared" ref="I33:I36" si="11">ROUND(E33*H33,2)</f>
        <v>0</v>
      </c>
      <c r="J33" s="598"/>
      <c r="K33" s="321">
        <f t="shared" ref="K33:K36" si="12">ROUND(E33*J33,2)</f>
        <v>0</v>
      </c>
      <c r="L33" s="321">
        <v>21</v>
      </c>
      <c r="M33" s="321">
        <f t="shared" ref="M33:M36" si="13">G33*(1+L33/100)</f>
        <v>0</v>
      </c>
      <c r="N33" s="319">
        <v>2.5999999999999999E-3</v>
      </c>
      <c r="O33" s="319">
        <f t="shared" ref="O33:O36" si="14">ROUND(E33*N33,5)</f>
        <v>2.5999999999999999E-3</v>
      </c>
      <c r="P33" s="319">
        <v>0</v>
      </c>
      <c r="Q33" s="319">
        <f t="shared" ref="Q33:Q36" si="15">ROUND(E33*P33,5)</f>
        <v>0</v>
      </c>
      <c r="R33" s="319"/>
      <c r="S33" s="319"/>
      <c r="T33" s="322">
        <v>0</v>
      </c>
      <c r="U33" s="319">
        <f t="shared" ref="U33:U36" si="16">ROUND(E33*T33,2)</f>
        <v>0</v>
      </c>
      <c r="V33" s="323"/>
      <c r="W33" s="323"/>
      <c r="X33" s="323"/>
      <c r="Y33" s="323"/>
      <c r="Z33" s="323"/>
      <c r="AA33" s="323"/>
      <c r="AB33" s="323"/>
      <c r="AC33" s="323"/>
      <c r="AD33" s="323"/>
      <c r="AE33" s="323" t="s">
        <v>2163</v>
      </c>
      <c r="AF33" s="323"/>
      <c r="AG33" s="323"/>
      <c r="AH33" s="323"/>
      <c r="AI33" s="323"/>
      <c r="AJ33" s="323"/>
      <c r="AK33" s="323"/>
      <c r="AL33" s="323"/>
      <c r="AM33" s="323"/>
      <c r="AN33" s="323"/>
      <c r="AO33" s="323"/>
      <c r="AP33" s="323"/>
      <c r="AQ33" s="323"/>
      <c r="AR33" s="323"/>
      <c r="AS33" s="323"/>
      <c r="AT33" s="323"/>
      <c r="AU33" s="323"/>
      <c r="AV33" s="323"/>
      <c r="AW33" s="323"/>
      <c r="AX33" s="323"/>
      <c r="AY33" s="323"/>
      <c r="AZ33" s="323"/>
      <c r="BA33" s="323"/>
      <c r="BB33" s="323"/>
      <c r="BC33" s="323"/>
      <c r="BD33" s="323"/>
      <c r="BE33" s="323"/>
      <c r="BF33" s="323"/>
      <c r="BG33" s="323"/>
      <c r="BH33" s="323"/>
    </row>
    <row r="34" spans="1:60" ht="20.399999999999999" outlineLevel="1">
      <c r="A34" s="317">
        <v>21</v>
      </c>
      <c r="B34" s="317" t="s">
        <v>2188</v>
      </c>
      <c r="C34" s="318" t="s">
        <v>2189</v>
      </c>
      <c r="D34" s="319" t="s">
        <v>150</v>
      </c>
      <c r="E34" s="320">
        <v>7</v>
      </c>
      <c r="F34" s="321">
        <f t="shared" si="9"/>
        <v>0</v>
      </c>
      <c r="G34" s="321">
        <f t="shared" si="10"/>
        <v>0</v>
      </c>
      <c r="H34" s="598"/>
      <c r="I34" s="321">
        <f t="shared" si="11"/>
        <v>0</v>
      </c>
      <c r="J34" s="598"/>
      <c r="K34" s="321">
        <f t="shared" si="12"/>
        <v>0</v>
      </c>
      <c r="L34" s="321">
        <v>21</v>
      </c>
      <c r="M34" s="321">
        <f t="shared" si="13"/>
        <v>0</v>
      </c>
      <c r="N34" s="319">
        <v>3.0000000000000001E-3</v>
      </c>
      <c r="O34" s="319">
        <f t="shared" si="14"/>
        <v>2.1000000000000001E-2</v>
      </c>
      <c r="P34" s="319">
        <v>0</v>
      </c>
      <c r="Q34" s="319">
        <f t="shared" si="15"/>
        <v>0</v>
      </c>
      <c r="R34" s="319"/>
      <c r="S34" s="319"/>
      <c r="T34" s="322">
        <v>0</v>
      </c>
      <c r="U34" s="319">
        <f t="shared" si="16"/>
        <v>0</v>
      </c>
      <c r="V34" s="323"/>
      <c r="W34" s="323"/>
      <c r="X34" s="323"/>
      <c r="Y34" s="323"/>
      <c r="Z34" s="323"/>
      <c r="AA34" s="323"/>
      <c r="AB34" s="323"/>
      <c r="AC34" s="323"/>
      <c r="AD34" s="323"/>
      <c r="AE34" s="323" t="s">
        <v>2163</v>
      </c>
      <c r="AF34" s="323"/>
      <c r="AG34" s="323"/>
      <c r="AH34" s="323"/>
      <c r="AI34" s="323"/>
      <c r="AJ34" s="323"/>
      <c r="AK34" s="323"/>
      <c r="AL34" s="323"/>
      <c r="AM34" s="323"/>
      <c r="AN34" s="323"/>
      <c r="AO34" s="323"/>
      <c r="AP34" s="323"/>
      <c r="AQ34" s="323"/>
      <c r="AR34" s="323"/>
      <c r="AS34" s="323"/>
      <c r="AT34" s="323"/>
      <c r="AU34" s="323"/>
      <c r="AV34" s="323"/>
      <c r="AW34" s="323"/>
      <c r="AX34" s="323"/>
      <c r="AY34" s="323"/>
      <c r="AZ34" s="323"/>
      <c r="BA34" s="323"/>
      <c r="BB34" s="323"/>
      <c r="BC34" s="323"/>
      <c r="BD34" s="323"/>
      <c r="BE34" s="323"/>
      <c r="BF34" s="323"/>
      <c r="BG34" s="323"/>
      <c r="BH34" s="323"/>
    </row>
    <row r="35" spans="1:60" ht="20.399999999999999" outlineLevel="1">
      <c r="A35" s="317">
        <v>22</v>
      </c>
      <c r="B35" s="317" t="s">
        <v>2190</v>
      </c>
      <c r="C35" s="318" t="s">
        <v>2191</v>
      </c>
      <c r="D35" s="319" t="s">
        <v>150</v>
      </c>
      <c r="E35" s="320">
        <v>6</v>
      </c>
      <c r="F35" s="321">
        <f t="shared" si="9"/>
        <v>0</v>
      </c>
      <c r="G35" s="321">
        <f t="shared" si="10"/>
        <v>0</v>
      </c>
      <c r="H35" s="598"/>
      <c r="I35" s="321">
        <f t="shared" si="11"/>
        <v>0</v>
      </c>
      <c r="J35" s="598"/>
      <c r="K35" s="321">
        <f t="shared" si="12"/>
        <v>0</v>
      </c>
      <c r="L35" s="321">
        <v>21</v>
      </c>
      <c r="M35" s="321">
        <f t="shared" si="13"/>
        <v>0</v>
      </c>
      <c r="N35" s="319">
        <v>1.5E-3</v>
      </c>
      <c r="O35" s="319">
        <f t="shared" si="14"/>
        <v>8.9999999999999993E-3</v>
      </c>
      <c r="P35" s="319">
        <v>0</v>
      </c>
      <c r="Q35" s="319">
        <f t="shared" si="15"/>
        <v>0</v>
      </c>
      <c r="R35" s="319"/>
      <c r="S35" s="319"/>
      <c r="T35" s="322">
        <v>0</v>
      </c>
      <c r="U35" s="319">
        <f t="shared" si="16"/>
        <v>0</v>
      </c>
      <c r="V35" s="323"/>
      <c r="W35" s="323"/>
      <c r="X35" s="323"/>
      <c r="Y35" s="323"/>
      <c r="Z35" s="323"/>
      <c r="AA35" s="323"/>
      <c r="AB35" s="323"/>
      <c r="AC35" s="323"/>
      <c r="AD35" s="323"/>
      <c r="AE35" s="323" t="s">
        <v>2163</v>
      </c>
      <c r="AF35" s="323"/>
      <c r="AG35" s="323"/>
      <c r="AH35" s="323"/>
      <c r="AI35" s="323"/>
      <c r="AJ35" s="323"/>
      <c r="AK35" s="323"/>
      <c r="AL35" s="323"/>
      <c r="AM35" s="323"/>
      <c r="AN35" s="323"/>
      <c r="AO35" s="323"/>
      <c r="AP35" s="323"/>
      <c r="AQ35" s="323"/>
      <c r="AR35" s="323"/>
      <c r="AS35" s="323"/>
      <c r="AT35" s="323"/>
      <c r="AU35" s="323"/>
      <c r="AV35" s="323"/>
      <c r="AW35" s="323"/>
      <c r="AX35" s="323"/>
      <c r="AY35" s="323"/>
      <c r="AZ35" s="323"/>
      <c r="BA35" s="323"/>
      <c r="BB35" s="323"/>
      <c r="BC35" s="323"/>
      <c r="BD35" s="323"/>
      <c r="BE35" s="323"/>
      <c r="BF35" s="323"/>
      <c r="BG35" s="323"/>
      <c r="BH35" s="323"/>
    </row>
    <row r="36" spans="1:60" ht="20.399999999999999" outlineLevel="1">
      <c r="A36" s="317">
        <v>25</v>
      </c>
      <c r="B36" s="317" t="s">
        <v>2192</v>
      </c>
      <c r="C36" s="318" t="s">
        <v>2193</v>
      </c>
      <c r="D36" s="319" t="s">
        <v>150</v>
      </c>
      <c r="E36" s="320">
        <v>1</v>
      </c>
      <c r="F36" s="321">
        <f t="shared" si="9"/>
        <v>0</v>
      </c>
      <c r="G36" s="321">
        <f t="shared" si="10"/>
        <v>0</v>
      </c>
      <c r="H36" s="598"/>
      <c r="I36" s="321">
        <f t="shared" si="11"/>
        <v>0</v>
      </c>
      <c r="J36" s="598"/>
      <c r="K36" s="321">
        <f t="shared" si="12"/>
        <v>0</v>
      </c>
      <c r="L36" s="321">
        <v>21</v>
      </c>
      <c r="M36" s="321">
        <f t="shared" si="13"/>
        <v>0</v>
      </c>
      <c r="N36" s="319">
        <v>0.16632</v>
      </c>
      <c r="O36" s="319">
        <f t="shared" si="14"/>
        <v>0.16632</v>
      </c>
      <c r="P36" s="319">
        <v>0</v>
      </c>
      <c r="Q36" s="319">
        <f t="shared" si="15"/>
        <v>0</v>
      </c>
      <c r="R36" s="319"/>
      <c r="S36" s="319"/>
      <c r="T36" s="322">
        <v>2.3791799999999999</v>
      </c>
      <c r="U36" s="319">
        <f t="shared" si="16"/>
        <v>2.38</v>
      </c>
      <c r="V36" s="323"/>
      <c r="W36" s="323"/>
      <c r="X36" s="323"/>
      <c r="Y36" s="323"/>
      <c r="Z36" s="323"/>
      <c r="AA36" s="323"/>
      <c r="AB36" s="323"/>
      <c r="AC36" s="323"/>
      <c r="AD36" s="323"/>
      <c r="AE36" s="323" t="s">
        <v>2147</v>
      </c>
      <c r="AF36" s="323"/>
      <c r="AG36" s="323"/>
      <c r="AH36" s="323"/>
      <c r="AI36" s="323"/>
      <c r="AJ36" s="323"/>
      <c r="AK36" s="323"/>
      <c r="AL36" s="323"/>
      <c r="AM36" s="323"/>
      <c r="AN36" s="323"/>
      <c r="AO36" s="323"/>
      <c r="AP36" s="323"/>
      <c r="AQ36" s="323"/>
      <c r="AR36" s="323"/>
      <c r="AS36" s="323"/>
      <c r="AT36" s="323"/>
      <c r="AU36" s="323"/>
      <c r="AV36" s="323"/>
      <c r="AW36" s="323"/>
      <c r="AX36" s="323"/>
      <c r="AY36" s="323"/>
      <c r="AZ36" s="323"/>
      <c r="BA36" s="323"/>
      <c r="BB36" s="323"/>
      <c r="BC36" s="323"/>
      <c r="BD36" s="323"/>
      <c r="BE36" s="323"/>
      <c r="BF36" s="323"/>
      <c r="BG36" s="323"/>
      <c r="BH36" s="323"/>
    </row>
    <row r="37" spans="1:60" outlineLevel="1">
      <c r="A37" s="317"/>
      <c r="B37" s="317"/>
      <c r="C37" s="694" t="s">
        <v>2194</v>
      </c>
      <c r="D37" s="695"/>
      <c r="E37" s="696"/>
      <c r="F37" s="697"/>
      <c r="G37" s="698"/>
      <c r="H37" s="321"/>
      <c r="I37" s="321"/>
      <c r="J37" s="321"/>
      <c r="K37" s="321"/>
      <c r="L37" s="321"/>
      <c r="M37" s="321"/>
      <c r="N37" s="319"/>
      <c r="O37" s="319"/>
      <c r="P37" s="319"/>
      <c r="Q37" s="319"/>
      <c r="R37" s="319"/>
      <c r="S37" s="319"/>
      <c r="T37" s="322"/>
      <c r="U37" s="319"/>
      <c r="V37" s="323"/>
      <c r="W37" s="323"/>
      <c r="X37" s="323"/>
      <c r="Y37" s="323"/>
      <c r="Z37" s="323"/>
      <c r="AA37" s="323"/>
      <c r="AB37" s="323"/>
      <c r="AC37" s="323"/>
      <c r="AD37" s="323"/>
      <c r="AE37" s="323" t="s">
        <v>2177</v>
      </c>
      <c r="AF37" s="323"/>
      <c r="AG37" s="323"/>
      <c r="AH37" s="323"/>
      <c r="AI37" s="323"/>
      <c r="AJ37" s="323"/>
      <c r="AK37" s="323"/>
      <c r="AL37" s="323"/>
      <c r="AM37" s="323"/>
      <c r="AN37" s="323"/>
      <c r="AO37" s="323"/>
      <c r="AP37" s="323"/>
      <c r="AQ37" s="323"/>
      <c r="AR37" s="323"/>
      <c r="AS37" s="323"/>
      <c r="AT37" s="323"/>
      <c r="AU37" s="323"/>
      <c r="AV37" s="323"/>
      <c r="AW37" s="323"/>
      <c r="AX37" s="323"/>
      <c r="AY37" s="323"/>
      <c r="AZ37" s="323"/>
      <c r="BA37" s="330" t="str">
        <f>C37</f>
        <v>spojka d110 mm-2 ks, spojka d160 mm-1 ks</v>
      </c>
      <c r="BB37" s="323"/>
      <c r="BC37" s="323"/>
      <c r="BD37" s="323"/>
      <c r="BE37" s="323"/>
      <c r="BF37" s="323"/>
      <c r="BG37" s="323"/>
      <c r="BH37" s="323"/>
    </row>
    <row r="38" spans="1:60" outlineLevel="1">
      <c r="A38" s="317">
        <v>26</v>
      </c>
      <c r="B38" s="317" t="s">
        <v>2195</v>
      </c>
      <c r="C38" s="318" t="s">
        <v>2196</v>
      </c>
      <c r="D38" s="319" t="s">
        <v>150</v>
      </c>
      <c r="E38" s="320">
        <v>1</v>
      </c>
      <c r="F38" s="321">
        <f>H38+J38</f>
        <v>0</v>
      </c>
      <c r="G38" s="321">
        <f>E38*F38</f>
        <v>0</v>
      </c>
      <c r="H38" s="598"/>
      <c r="I38" s="321">
        <f>ROUND(E38*H38,2)</f>
        <v>0</v>
      </c>
      <c r="J38" s="598"/>
      <c r="K38" s="321">
        <f>ROUND(E38*J38,2)</f>
        <v>0</v>
      </c>
      <c r="L38" s="321">
        <v>21</v>
      </c>
      <c r="M38" s="321">
        <f>G38*(1+L38/100)</f>
        <v>0</v>
      </c>
      <c r="N38" s="319">
        <v>0</v>
      </c>
      <c r="O38" s="319">
        <f>ROUND(E38*N38,5)</f>
        <v>0</v>
      </c>
      <c r="P38" s="319">
        <v>0</v>
      </c>
      <c r="Q38" s="319">
        <f>ROUND(E38*P38,5)</f>
        <v>0</v>
      </c>
      <c r="R38" s="319"/>
      <c r="S38" s="319"/>
      <c r="T38" s="322">
        <v>1.25</v>
      </c>
      <c r="U38" s="319">
        <f>ROUND(E38*T38,2)</f>
        <v>1.25</v>
      </c>
      <c r="V38" s="323"/>
      <c r="W38" s="323"/>
      <c r="X38" s="323"/>
      <c r="Y38" s="323"/>
      <c r="Z38" s="323"/>
      <c r="AA38" s="323"/>
      <c r="AB38" s="323"/>
      <c r="AC38" s="323"/>
      <c r="AD38" s="323"/>
      <c r="AE38" s="323" t="s">
        <v>2150</v>
      </c>
      <c r="AF38" s="323"/>
      <c r="AG38" s="323"/>
      <c r="AH38" s="323"/>
      <c r="AI38" s="323"/>
      <c r="AJ38" s="323"/>
      <c r="AK38" s="323"/>
      <c r="AL38" s="323"/>
      <c r="AM38" s="323"/>
      <c r="AN38" s="323"/>
      <c r="AO38" s="323"/>
      <c r="AP38" s="323"/>
      <c r="AQ38" s="323"/>
      <c r="AR38" s="323"/>
      <c r="AS38" s="323"/>
      <c r="AT38" s="323"/>
      <c r="AU38" s="323"/>
      <c r="AV38" s="323"/>
      <c r="AW38" s="323"/>
      <c r="AX38" s="323"/>
      <c r="AY38" s="323"/>
      <c r="AZ38" s="323"/>
      <c r="BA38" s="323"/>
      <c r="BB38" s="323"/>
      <c r="BC38" s="323"/>
      <c r="BD38" s="323"/>
      <c r="BE38" s="323"/>
      <c r="BF38" s="323"/>
      <c r="BG38" s="323"/>
      <c r="BH38" s="323"/>
    </row>
    <row r="39" spans="1:60" outlineLevel="1">
      <c r="A39" s="317">
        <v>27</v>
      </c>
      <c r="B39" s="317" t="s">
        <v>2197</v>
      </c>
      <c r="C39" s="318" t="s">
        <v>2198</v>
      </c>
      <c r="D39" s="319" t="s">
        <v>150</v>
      </c>
      <c r="E39" s="320">
        <v>1</v>
      </c>
      <c r="F39" s="321">
        <f>H39+J39</f>
        <v>0</v>
      </c>
      <c r="G39" s="321">
        <f>E39*F39</f>
        <v>0</v>
      </c>
      <c r="H39" s="598"/>
      <c r="I39" s="321">
        <f>ROUND(E39*H39,2)</f>
        <v>0</v>
      </c>
      <c r="J39" s="598"/>
      <c r="K39" s="321">
        <f>ROUND(E39*J39,2)</f>
        <v>0</v>
      </c>
      <c r="L39" s="321">
        <v>21</v>
      </c>
      <c r="M39" s="321">
        <f>G39*(1+L39/100)</f>
        <v>0</v>
      </c>
      <c r="N39" s="319">
        <v>4.752E-2</v>
      </c>
      <c r="O39" s="319">
        <f>ROUND(E39*N39,5)</f>
        <v>4.752E-2</v>
      </c>
      <c r="P39" s="319">
        <v>0</v>
      </c>
      <c r="Q39" s="319">
        <f>ROUND(E39*P39,5)</f>
        <v>0</v>
      </c>
      <c r="R39" s="319"/>
      <c r="S39" s="319"/>
      <c r="T39" s="322">
        <v>1.34006</v>
      </c>
      <c r="U39" s="319">
        <f>ROUND(E39*T39,2)</f>
        <v>1.34</v>
      </c>
      <c r="V39" s="323"/>
      <c r="W39" s="323"/>
      <c r="X39" s="323"/>
      <c r="Y39" s="323"/>
      <c r="Z39" s="323"/>
      <c r="AA39" s="323"/>
      <c r="AB39" s="323"/>
      <c r="AC39" s="323"/>
      <c r="AD39" s="323"/>
      <c r="AE39" s="323" t="s">
        <v>2147</v>
      </c>
      <c r="AF39" s="323"/>
      <c r="AG39" s="323"/>
      <c r="AH39" s="323"/>
      <c r="AI39" s="323"/>
      <c r="AJ39" s="323"/>
      <c r="AK39" s="323"/>
      <c r="AL39" s="323"/>
      <c r="AM39" s="323"/>
      <c r="AN39" s="323"/>
      <c r="AO39" s="323"/>
      <c r="AP39" s="323"/>
      <c r="AQ39" s="323"/>
      <c r="AR39" s="323"/>
      <c r="AS39" s="323"/>
      <c r="AT39" s="323"/>
      <c r="AU39" s="323"/>
      <c r="AV39" s="323"/>
      <c r="AW39" s="323"/>
      <c r="AX39" s="323"/>
      <c r="AY39" s="323"/>
      <c r="AZ39" s="323"/>
      <c r="BA39" s="323"/>
      <c r="BB39" s="323"/>
      <c r="BC39" s="323"/>
      <c r="BD39" s="323"/>
      <c r="BE39" s="323"/>
      <c r="BF39" s="323"/>
      <c r="BG39" s="323"/>
      <c r="BH39" s="323"/>
    </row>
    <row r="40" spans="1:60" outlineLevel="1">
      <c r="A40" s="317">
        <v>28</v>
      </c>
      <c r="B40" s="317" t="s">
        <v>2199</v>
      </c>
      <c r="C40" s="318" t="s">
        <v>2200</v>
      </c>
      <c r="D40" s="319" t="s">
        <v>224</v>
      </c>
      <c r="E40" s="320">
        <v>17</v>
      </c>
      <c r="F40" s="321">
        <f>H40+J40</f>
        <v>0</v>
      </c>
      <c r="G40" s="321">
        <f>E40*F40</f>
        <v>0</v>
      </c>
      <c r="H40" s="598"/>
      <c r="I40" s="321">
        <f>ROUND(E40*H40,2)</f>
        <v>0</v>
      </c>
      <c r="J40" s="598"/>
      <c r="K40" s="321">
        <f>ROUND(E40*J40,2)</f>
        <v>0</v>
      </c>
      <c r="L40" s="321">
        <v>21</v>
      </c>
      <c r="M40" s="321">
        <f>G40*(1+L40/100)</f>
        <v>0</v>
      </c>
      <c r="N40" s="319">
        <v>0</v>
      </c>
      <c r="O40" s="319">
        <f>ROUND(E40*N40,5)</f>
        <v>0</v>
      </c>
      <c r="P40" s="319">
        <v>0</v>
      </c>
      <c r="Q40" s="319">
        <f>ROUND(E40*P40,5)</f>
        <v>0</v>
      </c>
      <c r="R40" s="319"/>
      <c r="S40" s="319"/>
      <c r="T40" s="322">
        <v>5.8999999999999997E-2</v>
      </c>
      <c r="U40" s="319">
        <f>ROUND(E40*T40,2)</f>
        <v>1</v>
      </c>
      <c r="V40" s="323"/>
      <c r="W40" s="323"/>
      <c r="X40" s="323"/>
      <c r="Y40" s="323"/>
      <c r="Z40" s="323"/>
      <c r="AA40" s="323"/>
      <c r="AB40" s="323"/>
      <c r="AC40" s="323"/>
      <c r="AD40" s="323"/>
      <c r="AE40" s="323" t="s">
        <v>2150</v>
      </c>
      <c r="AF40" s="323"/>
      <c r="AG40" s="323"/>
      <c r="AH40" s="323"/>
      <c r="AI40" s="323"/>
      <c r="AJ40" s="323"/>
      <c r="AK40" s="323"/>
      <c r="AL40" s="323"/>
      <c r="AM40" s="323"/>
      <c r="AN40" s="323"/>
      <c r="AO40" s="323"/>
      <c r="AP40" s="323"/>
      <c r="AQ40" s="323"/>
      <c r="AR40" s="323"/>
      <c r="AS40" s="323"/>
      <c r="AT40" s="323"/>
      <c r="AU40" s="323"/>
      <c r="AV40" s="323"/>
      <c r="AW40" s="323"/>
      <c r="AX40" s="323"/>
      <c r="AY40" s="323"/>
      <c r="AZ40" s="323"/>
      <c r="BA40" s="323"/>
      <c r="BB40" s="323"/>
      <c r="BC40" s="323"/>
      <c r="BD40" s="323"/>
      <c r="BE40" s="323"/>
      <c r="BF40" s="323"/>
      <c r="BG40" s="323"/>
      <c r="BH40" s="323"/>
    </row>
    <row r="41" spans="1:60" outlineLevel="1">
      <c r="A41" s="317">
        <v>29</v>
      </c>
      <c r="B41" s="317" t="s">
        <v>2201</v>
      </c>
      <c r="C41" s="318" t="s">
        <v>2202</v>
      </c>
      <c r="D41" s="319" t="s">
        <v>224</v>
      </c>
      <c r="E41" s="320">
        <v>1</v>
      </c>
      <c r="F41" s="321">
        <f>H41+J41</f>
        <v>0</v>
      </c>
      <c r="G41" s="321">
        <f>E41*F41</f>
        <v>0</v>
      </c>
      <c r="H41" s="598"/>
      <c r="I41" s="321">
        <f>ROUND(E41*H41,2)</f>
        <v>0</v>
      </c>
      <c r="J41" s="598"/>
      <c r="K41" s="321">
        <f>ROUND(E41*J41,2)</f>
        <v>0</v>
      </c>
      <c r="L41" s="321">
        <v>21</v>
      </c>
      <c r="M41" s="321">
        <f>G41*(1+L41/100)</f>
        <v>0</v>
      </c>
      <c r="N41" s="319">
        <v>0</v>
      </c>
      <c r="O41" s="319">
        <f>ROUND(E41*N41,5)</f>
        <v>0</v>
      </c>
      <c r="P41" s="319">
        <v>0</v>
      </c>
      <c r="Q41" s="319">
        <f>ROUND(E41*P41,5)</f>
        <v>0</v>
      </c>
      <c r="R41" s="319"/>
      <c r="S41" s="319"/>
      <c r="T41" s="322">
        <v>4.8000000000000001E-2</v>
      </c>
      <c r="U41" s="319">
        <f>ROUND(E41*T41,2)</f>
        <v>0.05</v>
      </c>
      <c r="V41" s="323"/>
      <c r="W41" s="323"/>
      <c r="X41" s="323"/>
      <c r="Y41" s="323"/>
      <c r="Z41" s="323"/>
      <c r="AA41" s="323"/>
      <c r="AB41" s="323"/>
      <c r="AC41" s="323"/>
      <c r="AD41" s="323"/>
      <c r="AE41" s="323" t="s">
        <v>2150</v>
      </c>
      <c r="AF41" s="323"/>
      <c r="AG41" s="323"/>
      <c r="AH41" s="323"/>
      <c r="AI41" s="323"/>
      <c r="AJ41" s="323"/>
      <c r="AK41" s="323"/>
      <c r="AL41" s="323"/>
      <c r="AM41" s="323"/>
      <c r="AN41" s="323"/>
      <c r="AO41" s="323"/>
      <c r="AP41" s="323"/>
      <c r="AQ41" s="323"/>
      <c r="AR41" s="323"/>
      <c r="AS41" s="323"/>
      <c r="AT41" s="323"/>
      <c r="AU41" s="323"/>
      <c r="AV41" s="323"/>
      <c r="AW41" s="323"/>
      <c r="AX41" s="323"/>
      <c r="AY41" s="323"/>
      <c r="AZ41" s="323"/>
      <c r="BA41" s="323"/>
      <c r="BB41" s="323"/>
      <c r="BC41" s="323"/>
      <c r="BD41" s="323"/>
      <c r="BE41" s="323"/>
      <c r="BF41" s="323"/>
      <c r="BG41" s="323"/>
      <c r="BH41" s="323"/>
    </row>
    <row r="42" spans="1:60" ht="20.399999999999999" outlineLevel="1">
      <c r="A42" s="317">
        <v>30</v>
      </c>
      <c r="B42" s="317" t="s">
        <v>2203</v>
      </c>
      <c r="C42" s="318" t="s">
        <v>2204</v>
      </c>
      <c r="D42" s="319" t="s">
        <v>150</v>
      </c>
      <c r="E42" s="320">
        <v>1</v>
      </c>
      <c r="F42" s="321">
        <f>H42+J42</f>
        <v>0</v>
      </c>
      <c r="G42" s="321">
        <f>E42*F42</f>
        <v>0</v>
      </c>
      <c r="H42" s="598"/>
      <c r="I42" s="321">
        <f>ROUND(E42*H42,2)</f>
        <v>0</v>
      </c>
      <c r="J42" s="598"/>
      <c r="K42" s="321">
        <f>ROUND(E42*J42,2)</f>
        <v>0</v>
      </c>
      <c r="L42" s="321">
        <v>21</v>
      </c>
      <c r="M42" s="321">
        <f>G42*(1+L42/100)</f>
        <v>0</v>
      </c>
      <c r="N42" s="319">
        <v>1.6299999999999999E-3</v>
      </c>
      <c r="O42" s="319">
        <f>ROUND(E42*N42,5)</f>
        <v>1.6299999999999999E-3</v>
      </c>
      <c r="P42" s="319">
        <v>0</v>
      </c>
      <c r="Q42" s="319">
        <f>ROUND(E42*P42,5)</f>
        <v>0</v>
      </c>
      <c r="R42" s="319"/>
      <c r="S42" s="319"/>
      <c r="T42" s="322">
        <v>0</v>
      </c>
      <c r="U42" s="319">
        <f>ROUND(E42*T42,2)</f>
        <v>0</v>
      </c>
      <c r="V42" s="323"/>
      <c r="W42" s="323"/>
      <c r="X42" s="323"/>
      <c r="Y42" s="323"/>
      <c r="Z42" s="323"/>
      <c r="AA42" s="323"/>
      <c r="AB42" s="323"/>
      <c r="AC42" s="323"/>
      <c r="AD42" s="323"/>
      <c r="AE42" s="323" t="s">
        <v>2163</v>
      </c>
      <c r="AF42" s="323"/>
      <c r="AG42" s="323"/>
      <c r="AH42" s="323"/>
      <c r="AI42" s="323"/>
      <c r="AJ42" s="323"/>
      <c r="AK42" s="323"/>
      <c r="AL42" s="323"/>
      <c r="AM42" s="323"/>
      <c r="AN42" s="323"/>
      <c r="AO42" s="323"/>
      <c r="AP42" s="323"/>
      <c r="AQ42" s="323"/>
      <c r="AR42" s="323"/>
      <c r="AS42" s="323"/>
      <c r="AT42" s="323"/>
      <c r="AU42" s="323"/>
      <c r="AV42" s="323"/>
      <c r="AW42" s="323"/>
      <c r="AX42" s="323"/>
      <c r="AY42" s="323"/>
      <c r="AZ42" s="323"/>
      <c r="BA42" s="323"/>
      <c r="BB42" s="323"/>
      <c r="BC42" s="323"/>
      <c r="BD42" s="323"/>
      <c r="BE42" s="323"/>
      <c r="BF42" s="323"/>
      <c r="BG42" s="323"/>
      <c r="BH42" s="323"/>
    </row>
    <row r="43" spans="1:60" outlineLevel="1">
      <c r="A43" s="317"/>
      <c r="B43" s="317"/>
      <c r="C43" s="694" t="s">
        <v>2205</v>
      </c>
      <c r="D43" s="695"/>
      <c r="E43" s="696"/>
      <c r="F43" s="697"/>
      <c r="G43" s="698"/>
      <c r="H43" s="321"/>
      <c r="I43" s="321"/>
      <c r="J43" s="321"/>
      <c r="K43" s="321"/>
      <c r="L43" s="321"/>
      <c r="M43" s="321"/>
      <c r="N43" s="319"/>
      <c r="O43" s="319"/>
      <c r="P43" s="319"/>
      <c r="Q43" s="319"/>
      <c r="R43" s="319"/>
      <c r="S43" s="319"/>
      <c r="T43" s="322"/>
      <c r="U43" s="319"/>
      <c r="V43" s="323"/>
      <c r="W43" s="323"/>
      <c r="X43" s="323"/>
      <c r="Y43" s="323"/>
      <c r="Z43" s="323"/>
      <c r="AA43" s="323"/>
      <c r="AB43" s="323"/>
      <c r="AC43" s="323"/>
      <c r="AD43" s="323"/>
      <c r="AE43" s="323" t="s">
        <v>2177</v>
      </c>
      <c r="AF43" s="323"/>
      <c r="AG43" s="323"/>
      <c r="AH43" s="323"/>
      <c r="AI43" s="323"/>
      <c r="AJ43" s="323"/>
      <c r="AK43" s="323"/>
      <c r="AL43" s="323"/>
      <c r="AM43" s="323"/>
      <c r="AN43" s="323"/>
      <c r="AO43" s="323"/>
      <c r="AP43" s="323"/>
      <c r="AQ43" s="323"/>
      <c r="AR43" s="323"/>
      <c r="AS43" s="323"/>
      <c r="AT43" s="323"/>
      <c r="AU43" s="323"/>
      <c r="AV43" s="323"/>
      <c r="AW43" s="323"/>
      <c r="AX43" s="323"/>
      <c r="AY43" s="323"/>
      <c r="AZ43" s="323"/>
      <c r="BA43" s="330" t="str">
        <f>C43</f>
        <v>pro předsazenou fasádu s bočním přítokem, průtok 10 l/s</v>
      </c>
      <c r="BB43" s="323"/>
      <c r="BC43" s="323"/>
      <c r="BD43" s="323"/>
      <c r="BE43" s="323"/>
      <c r="BF43" s="323"/>
      <c r="BG43" s="323"/>
      <c r="BH43" s="323"/>
    </row>
    <row r="44" spans="1:60">
      <c r="A44" s="324" t="s">
        <v>2143</v>
      </c>
      <c r="B44" s="324" t="s">
        <v>756</v>
      </c>
      <c r="C44" s="325" t="s">
        <v>2110</v>
      </c>
      <c r="D44" s="326"/>
      <c r="E44" s="327"/>
      <c r="F44" s="328"/>
      <c r="G44" s="328">
        <f>SUMIF(AE45:AE51,"&lt;&gt;NOR",G45:G51)</f>
        <v>0</v>
      </c>
      <c r="H44" s="328"/>
      <c r="I44" s="328">
        <f>SUM(I45:I51)</f>
        <v>0</v>
      </c>
      <c r="J44" s="328"/>
      <c r="K44" s="328">
        <f>SUM(K45:K51)</f>
        <v>0</v>
      </c>
      <c r="L44" s="328"/>
      <c r="M44" s="328">
        <f>SUM(M45:M51)</f>
        <v>0</v>
      </c>
      <c r="N44" s="326"/>
      <c r="O44" s="326">
        <f>SUM(O45:O51)</f>
        <v>4.2630000000000001E-2</v>
      </c>
      <c r="P44" s="326"/>
      <c r="Q44" s="326">
        <f>SUM(Q45:Q51)</f>
        <v>1.4449999999999998</v>
      </c>
      <c r="R44" s="326"/>
      <c r="S44" s="326"/>
      <c r="T44" s="329"/>
      <c r="U44" s="326">
        <f>SUM(U45:U51)</f>
        <v>34.49</v>
      </c>
      <c r="AE44" s="181" t="s">
        <v>2144</v>
      </c>
    </row>
    <row r="45" spans="1:60" outlineLevel="1">
      <c r="A45" s="317">
        <v>31</v>
      </c>
      <c r="B45" s="317" t="s">
        <v>2206</v>
      </c>
      <c r="C45" s="318" t="s">
        <v>2207</v>
      </c>
      <c r="D45" s="319" t="s">
        <v>224</v>
      </c>
      <c r="E45" s="320">
        <v>40</v>
      </c>
      <c r="F45" s="321">
        <f t="shared" ref="F45:F51" si="17">H45+J45</f>
        <v>0</v>
      </c>
      <c r="G45" s="321">
        <f t="shared" ref="G45:G51" si="18">E45*F45</f>
        <v>0</v>
      </c>
      <c r="H45" s="598"/>
      <c r="I45" s="321">
        <f t="shared" ref="I45:I51" si="19">ROUND(E45*H45,2)</f>
        <v>0</v>
      </c>
      <c r="J45" s="598"/>
      <c r="K45" s="321">
        <f t="shared" ref="K45:K51" si="20">ROUND(E45*J45,2)</f>
        <v>0</v>
      </c>
      <c r="L45" s="321">
        <v>21</v>
      </c>
      <c r="M45" s="321">
        <f t="shared" ref="M45:M51" si="21">G45*(1+L45/100)</f>
        <v>0</v>
      </c>
      <c r="N45" s="319">
        <v>4.8999999999999998E-4</v>
      </c>
      <c r="O45" s="319">
        <f t="shared" ref="O45:O51" si="22">ROUND(E45*N45,5)</f>
        <v>1.9599999999999999E-2</v>
      </c>
      <c r="P45" s="319">
        <v>6.0000000000000001E-3</v>
      </c>
      <c r="Q45" s="319">
        <f t="shared" ref="Q45:Q51" si="23">ROUND(E45*P45,5)</f>
        <v>0.24</v>
      </c>
      <c r="R45" s="319"/>
      <c r="S45" s="319"/>
      <c r="T45" s="322">
        <v>0.27400000000000002</v>
      </c>
      <c r="U45" s="319">
        <f t="shared" ref="U45:U51" si="24">ROUND(E45*T45,2)</f>
        <v>10.96</v>
      </c>
      <c r="V45" s="323"/>
      <c r="W45" s="323"/>
      <c r="X45" s="323"/>
      <c r="Y45" s="323"/>
      <c r="Z45" s="323"/>
      <c r="AA45" s="323"/>
      <c r="AB45" s="323"/>
      <c r="AC45" s="323"/>
      <c r="AD45" s="323"/>
      <c r="AE45" s="323" t="s">
        <v>2150</v>
      </c>
      <c r="AF45" s="323"/>
      <c r="AG45" s="323"/>
      <c r="AH45" s="323"/>
      <c r="AI45" s="323"/>
      <c r="AJ45" s="323"/>
      <c r="AK45" s="323"/>
      <c r="AL45" s="323"/>
      <c r="AM45" s="323"/>
      <c r="AN45" s="323"/>
      <c r="AO45" s="323"/>
      <c r="AP45" s="323"/>
      <c r="AQ45" s="323"/>
      <c r="AR45" s="323"/>
      <c r="AS45" s="323"/>
      <c r="AT45" s="323"/>
      <c r="AU45" s="323"/>
      <c r="AV45" s="323"/>
      <c r="AW45" s="323"/>
      <c r="AX45" s="323"/>
      <c r="AY45" s="323"/>
      <c r="AZ45" s="323"/>
      <c r="BA45" s="323"/>
      <c r="BB45" s="323"/>
      <c r="BC45" s="323"/>
      <c r="BD45" s="323"/>
      <c r="BE45" s="323"/>
      <c r="BF45" s="323"/>
      <c r="BG45" s="323"/>
      <c r="BH45" s="323"/>
    </row>
    <row r="46" spans="1:60" outlineLevel="1">
      <c r="A46" s="317">
        <v>32</v>
      </c>
      <c r="B46" s="317" t="s">
        <v>2208</v>
      </c>
      <c r="C46" s="318" t="s">
        <v>2209</v>
      </c>
      <c r="D46" s="319" t="s">
        <v>224</v>
      </c>
      <c r="E46" s="320">
        <v>25</v>
      </c>
      <c r="F46" s="321">
        <f t="shared" si="17"/>
        <v>0</v>
      </c>
      <c r="G46" s="321">
        <f t="shared" si="18"/>
        <v>0</v>
      </c>
      <c r="H46" s="598"/>
      <c r="I46" s="321">
        <f t="shared" si="19"/>
        <v>0</v>
      </c>
      <c r="J46" s="598"/>
      <c r="K46" s="321">
        <f t="shared" si="20"/>
        <v>0</v>
      </c>
      <c r="L46" s="321">
        <v>21</v>
      </c>
      <c r="M46" s="321">
        <f t="shared" si="21"/>
        <v>0</v>
      </c>
      <c r="N46" s="319">
        <v>4.8999999999999998E-4</v>
      </c>
      <c r="O46" s="319">
        <f t="shared" si="22"/>
        <v>1.225E-2</v>
      </c>
      <c r="P46" s="319">
        <v>1.2999999999999999E-2</v>
      </c>
      <c r="Q46" s="319">
        <f t="shared" si="23"/>
        <v>0.32500000000000001</v>
      </c>
      <c r="R46" s="319"/>
      <c r="S46" s="319"/>
      <c r="T46" s="322">
        <v>0.30099999999999999</v>
      </c>
      <c r="U46" s="319">
        <f t="shared" si="24"/>
        <v>7.53</v>
      </c>
      <c r="V46" s="323"/>
      <c r="W46" s="323"/>
      <c r="X46" s="323"/>
      <c r="Y46" s="323"/>
      <c r="Z46" s="323"/>
      <c r="AA46" s="323"/>
      <c r="AB46" s="323"/>
      <c r="AC46" s="323"/>
      <c r="AD46" s="323"/>
      <c r="AE46" s="323" t="s">
        <v>2150</v>
      </c>
      <c r="AF46" s="323"/>
      <c r="AG46" s="323"/>
      <c r="AH46" s="323"/>
      <c r="AI46" s="323"/>
      <c r="AJ46" s="323"/>
      <c r="AK46" s="323"/>
      <c r="AL46" s="323"/>
      <c r="AM46" s="323"/>
      <c r="AN46" s="323"/>
      <c r="AO46" s="323"/>
      <c r="AP46" s="323"/>
      <c r="AQ46" s="323"/>
      <c r="AR46" s="323"/>
      <c r="AS46" s="323"/>
      <c r="AT46" s="323"/>
      <c r="AU46" s="323"/>
      <c r="AV46" s="323"/>
      <c r="AW46" s="323"/>
      <c r="AX46" s="323"/>
      <c r="AY46" s="323"/>
      <c r="AZ46" s="323"/>
      <c r="BA46" s="323"/>
      <c r="BB46" s="323"/>
      <c r="BC46" s="323"/>
      <c r="BD46" s="323"/>
      <c r="BE46" s="323"/>
      <c r="BF46" s="323"/>
      <c r="BG46" s="323"/>
      <c r="BH46" s="323"/>
    </row>
    <row r="47" spans="1:60" outlineLevel="1">
      <c r="A47" s="317">
        <v>33</v>
      </c>
      <c r="B47" s="317" t="s">
        <v>2210</v>
      </c>
      <c r="C47" s="318" t="s">
        <v>2211</v>
      </c>
      <c r="D47" s="319" t="s">
        <v>224</v>
      </c>
      <c r="E47" s="320">
        <v>22</v>
      </c>
      <c r="F47" s="321">
        <f t="shared" si="17"/>
        <v>0</v>
      </c>
      <c r="G47" s="321">
        <f t="shared" si="18"/>
        <v>0</v>
      </c>
      <c r="H47" s="598"/>
      <c r="I47" s="321">
        <f t="shared" si="19"/>
        <v>0</v>
      </c>
      <c r="J47" s="598"/>
      <c r="K47" s="321">
        <f t="shared" si="20"/>
        <v>0</v>
      </c>
      <c r="L47" s="321">
        <v>21</v>
      </c>
      <c r="M47" s="321">
        <f t="shared" si="21"/>
        <v>0</v>
      </c>
      <c r="N47" s="319">
        <v>4.8999999999999998E-4</v>
      </c>
      <c r="O47" s="319">
        <f t="shared" si="22"/>
        <v>1.078E-2</v>
      </c>
      <c r="P47" s="319">
        <v>0.04</v>
      </c>
      <c r="Q47" s="319">
        <f t="shared" si="23"/>
        <v>0.88</v>
      </c>
      <c r="R47" s="319"/>
      <c r="S47" s="319"/>
      <c r="T47" s="322">
        <v>0.66800000000000004</v>
      </c>
      <c r="U47" s="319">
        <f t="shared" si="24"/>
        <v>14.7</v>
      </c>
      <c r="V47" s="323"/>
      <c r="W47" s="323"/>
      <c r="X47" s="323"/>
      <c r="Y47" s="323"/>
      <c r="Z47" s="323"/>
      <c r="AA47" s="323"/>
      <c r="AB47" s="323"/>
      <c r="AC47" s="323"/>
      <c r="AD47" s="323"/>
      <c r="AE47" s="323" t="s">
        <v>2150</v>
      </c>
      <c r="AF47" s="323"/>
      <c r="AG47" s="323"/>
      <c r="AH47" s="323"/>
      <c r="AI47" s="323"/>
      <c r="AJ47" s="323"/>
      <c r="AK47" s="323"/>
      <c r="AL47" s="323"/>
      <c r="AM47" s="323"/>
      <c r="AN47" s="323"/>
      <c r="AO47" s="323"/>
      <c r="AP47" s="323"/>
      <c r="AQ47" s="323"/>
      <c r="AR47" s="323"/>
      <c r="AS47" s="323"/>
      <c r="AT47" s="323"/>
      <c r="AU47" s="323"/>
      <c r="AV47" s="323"/>
      <c r="AW47" s="323"/>
      <c r="AX47" s="323"/>
      <c r="AY47" s="323"/>
      <c r="AZ47" s="323"/>
      <c r="BA47" s="323"/>
      <c r="BB47" s="323"/>
      <c r="BC47" s="323"/>
      <c r="BD47" s="323"/>
      <c r="BE47" s="323"/>
      <c r="BF47" s="323"/>
      <c r="BG47" s="323"/>
      <c r="BH47" s="323"/>
    </row>
    <row r="48" spans="1:60" outlineLevel="1">
      <c r="A48" s="317">
        <v>34</v>
      </c>
      <c r="B48" s="317" t="s">
        <v>2212</v>
      </c>
      <c r="C48" s="318" t="s">
        <v>2213</v>
      </c>
      <c r="D48" s="319" t="s">
        <v>186</v>
      </c>
      <c r="E48" s="320">
        <v>0.3</v>
      </c>
      <c r="F48" s="321">
        <f t="shared" si="17"/>
        <v>0</v>
      </c>
      <c r="G48" s="321">
        <f t="shared" si="18"/>
        <v>0</v>
      </c>
      <c r="H48" s="598"/>
      <c r="I48" s="321">
        <f t="shared" si="19"/>
        <v>0</v>
      </c>
      <c r="J48" s="598"/>
      <c r="K48" s="321">
        <f t="shared" si="20"/>
        <v>0</v>
      </c>
      <c r="L48" s="321">
        <v>21</v>
      </c>
      <c r="M48" s="321">
        <f t="shared" si="21"/>
        <v>0</v>
      </c>
      <c r="N48" s="319">
        <v>0</v>
      </c>
      <c r="O48" s="319">
        <f t="shared" si="22"/>
        <v>0</v>
      </c>
      <c r="P48" s="319">
        <v>0</v>
      </c>
      <c r="Q48" s="319">
        <f t="shared" si="23"/>
        <v>0</v>
      </c>
      <c r="R48" s="319"/>
      <c r="S48" s="319"/>
      <c r="T48" s="322">
        <v>0.94199999999999995</v>
      </c>
      <c r="U48" s="319">
        <f t="shared" si="24"/>
        <v>0.28000000000000003</v>
      </c>
      <c r="V48" s="323"/>
      <c r="W48" s="323"/>
      <c r="X48" s="323"/>
      <c r="Y48" s="323"/>
      <c r="Z48" s="323"/>
      <c r="AA48" s="323"/>
      <c r="AB48" s="323"/>
      <c r="AC48" s="323"/>
      <c r="AD48" s="323"/>
      <c r="AE48" s="323" t="s">
        <v>2150</v>
      </c>
      <c r="AF48" s="323"/>
      <c r="AG48" s="323"/>
      <c r="AH48" s="323"/>
      <c r="AI48" s="323"/>
      <c r="AJ48" s="323"/>
      <c r="AK48" s="323"/>
      <c r="AL48" s="323"/>
      <c r="AM48" s="323"/>
      <c r="AN48" s="323"/>
      <c r="AO48" s="323"/>
      <c r="AP48" s="323"/>
      <c r="AQ48" s="323"/>
      <c r="AR48" s="323"/>
      <c r="AS48" s="323"/>
      <c r="AT48" s="323"/>
      <c r="AU48" s="323"/>
      <c r="AV48" s="323"/>
      <c r="AW48" s="323"/>
      <c r="AX48" s="323"/>
      <c r="AY48" s="323"/>
      <c r="AZ48" s="323"/>
      <c r="BA48" s="323"/>
      <c r="BB48" s="323"/>
      <c r="BC48" s="323"/>
      <c r="BD48" s="323"/>
      <c r="BE48" s="323"/>
      <c r="BF48" s="323"/>
      <c r="BG48" s="323"/>
      <c r="BH48" s="323"/>
    </row>
    <row r="49" spans="1:60" outlineLevel="1">
      <c r="A49" s="317">
        <v>35</v>
      </c>
      <c r="B49" s="317" t="s">
        <v>2214</v>
      </c>
      <c r="C49" s="318" t="s">
        <v>2215</v>
      </c>
      <c r="D49" s="319" t="s">
        <v>186</v>
      </c>
      <c r="E49" s="320">
        <v>0.3</v>
      </c>
      <c r="F49" s="321">
        <f t="shared" si="17"/>
        <v>0</v>
      </c>
      <c r="G49" s="321">
        <f t="shared" si="18"/>
        <v>0</v>
      </c>
      <c r="H49" s="598"/>
      <c r="I49" s="321">
        <f t="shared" si="19"/>
        <v>0</v>
      </c>
      <c r="J49" s="598"/>
      <c r="K49" s="321">
        <f t="shared" si="20"/>
        <v>0</v>
      </c>
      <c r="L49" s="321">
        <v>21</v>
      </c>
      <c r="M49" s="321">
        <f t="shared" si="21"/>
        <v>0</v>
      </c>
      <c r="N49" s="319">
        <v>0</v>
      </c>
      <c r="O49" s="319">
        <f t="shared" si="22"/>
        <v>0</v>
      </c>
      <c r="P49" s="319">
        <v>0</v>
      </c>
      <c r="Q49" s="319">
        <f t="shared" si="23"/>
        <v>0</v>
      </c>
      <c r="R49" s="319"/>
      <c r="S49" s="319"/>
      <c r="T49" s="322">
        <v>0.93300000000000005</v>
      </c>
      <c r="U49" s="319">
        <f t="shared" si="24"/>
        <v>0.28000000000000003</v>
      </c>
      <c r="V49" s="323"/>
      <c r="W49" s="323"/>
      <c r="X49" s="323"/>
      <c r="Y49" s="323"/>
      <c r="Z49" s="323"/>
      <c r="AA49" s="323"/>
      <c r="AB49" s="323"/>
      <c r="AC49" s="323"/>
      <c r="AD49" s="323"/>
      <c r="AE49" s="323" t="s">
        <v>2150</v>
      </c>
      <c r="AF49" s="323"/>
      <c r="AG49" s="323"/>
      <c r="AH49" s="323"/>
      <c r="AI49" s="323"/>
      <c r="AJ49" s="323"/>
      <c r="AK49" s="323"/>
      <c r="AL49" s="323"/>
      <c r="AM49" s="323"/>
      <c r="AN49" s="323"/>
      <c r="AO49" s="323"/>
      <c r="AP49" s="323"/>
      <c r="AQ49" s="323"/>
      <c r="AR49" s="323"/>
      <c r="AS49" s="323"/>
      <c r="AT49" s="323"/>
      <c r="AU49" s="323"/>
      <c r="AV49" s="323"/>
      <c r="AW49" s="323"/>
      <c r="AX49" s="323"/>
      <c r="AY49" s="323"/>
      <c r="AZ49" s="323"/>
      <c r="BA49" s="323"/>
      <c r="BB49" s="323"/>
      <c r="BC49" s="323"/>
      <c r="BD49" s="323"/>
      <c r="BE49" s="323"/>
      <c r="BF49" s="323"/>
      <c r="BG49" s="323"/>
      <c r="BH49" s="323"/>
    </row>
    <row r="50" spans="1:60" outlineLevel="1">
      <c r="A50" s="317">
        <v>36</v>
      </c>
      <c r="B50" s="317" t="s">
        <v>2216</v>
      </c>
      <c r="C50" s="318" t="s">
        <v>2217</v>
      </c>
      <c r="D50" s="319" t="s">
        <v>186</v>
      </c>
      <c r="E50" s="320">
        <v>0.3</v>
      </c>
      <c r="F50" s="321">
        <f t="shared" si="17"/>
        <v>0</v>
      </c>
      <c r="G50" s="321">
        <f t="shared" si="18"/>
        <v>0</v>
      </c>
      <c r="H50" s="598"/>
      <c r="I50" s="321">
        <f t="shared" si="19"/>
        <v>0</v>
      </c>
      <c r="J50" s="598"/>
      <c r="K50" s="321">
        <f t="shared" si="20"/>
        <v>0</v>
      </c>
      <c r="L50" s="321">
        <v>21</v>
      </c>
      <c r="M50" s="321">
        <f t="shared" si="21"/>
        <v>0</v>
      </c>
      <c r="N50" s="319">
        <v>0</v>
      </c>
      <c r="O50" s="319">
        <f t="shared" si="22"/>
        <v>0</v>
      </c>
      <c r="P50" s="319">
        <v>0</v>
      </c>
      <c r="Q50" s="319">
        <f t="shared" si="23"/>
        <v>0</v>
      </c>
      <c r="R50" s="319"/>
      <c r="S50" s="319"/>
      <c r="T50" s="322">
        <v>0</v>
      </c>
      <c r="U50" s="319">
        <f t="shared" si="24"/>
        <v>0</v>
      </c>
      <c r="V50" s="323"/>
      <c r="W50" s="323"/>
      <c r="X50" s="323"/>
      <c r="Y50" s="323"/>
      <c r="Z50" s="323"/>
      <c r="AA50" s="323"/>
      <c r="AB50" s="323"/>
      <c r="AC50" s="323"/>
      <c r="AD50" s="323"/>
      <c r="AE50" s="323" t="s">
        <v>2150</v>
      </c>
      <c r="AF50" s="323"/>
      <c r="AG50" s="323"/>
      <c r="AH50" s="323"/>
      <c r="AI50" s="323"/>
      <c r="AJ50" s="323"/>
      <c r="AK50" s="323"/>
      <c r="AL50" s="323"/>
      <c r="AM50" s="323"/>
      <c r="AN50" s="323"/>
      <c r="AO50" s="323"/>
      <c r="AP50" s="323"/>
      <c r="AQ50" s="323"/>
      <c r="AR50" s="323"/>
      <c r="AS50" s="323"/>
      <c r="AT50" s="323"/>
      <c r="AU50" s="323"/>
      <c r="AV50" s="323"/>
      <c r="AW50" s="323"/>
      <c r="AX50" s="323"/>
      <c r="AY50" s="323"/>
      <c r="AZ50" s="323"/>
      <c r="BA50" s="323"/>
      <c r="BB50" s="323"/>
      <c r="BC50" s="323"/>
      <c r="BD50" s="323"/>
      <c r="BE50" s="323"/>
      <c r="BF50" s="323"/>
      <c r="BG50" s="323"/>
      <c r="BH50" s="323"/>
    </row>
    <row r="51" spans="1:60" outlineLevel="1">
      <c r="A51" s="317">
        <v>37</v>
      </c>
      <c r="B51" s="317" t="s">
        <v>2218</v>
      </c>
      <c r="C51" s="318" t="s">
        <v>2219</v>
      </c>
      <c r="D51" s="319" t="s">
        <v>186</v>
      </c>
      <c r="E51" s="320">
        <v>0.3</v>
      </c>
      <c r="F51" s="321">
        <f t="shared" si="17"/>
        <v>0</v>
      </c>
      <c r="G51" s="321">
        <f t="shared" si="18"/>
        <v>0</v>
      </c>
      <c r="H51" s="598"/>
      <c r="I51" s="321">
        <f t="shared" si="19"/>
        <v>0</v>
      </c>
      <c r="J51" s="598"/>
      <c r="K51" s="321">
        <f t="shared" si="20"/>
        <v>0</v>
      </c>
      <c r="L51" s="321">
        <v>21</v>
      </c>
      <c r="M51" s="321">
        <f t="shared" si="21"/>
        <v>0</v>
      </c>
      <c r="N51" s="319">
        <v>0</v>
      </c>
      <c r="O51" s="319">
        <f t="shared" si="22"/>
        <v>0</v>
      </c>
      <c r="P51" s="319">
        <v>0</v>
      </c>
      <c r="Q51" s="319">
        <f t="shared" si="23"/>
        <v>0</v>
      </c>
      <c r="R51" s="319"/>
      <c r="S51" s="319"/>
      <c r="T51" s="322">
        <v>2.4700000000000002</v>
      </c>
      <c r="U51" s="319">
        <f t="shared" si="24"/>
        <v>0.74</v>
      </c>
      <c r="V51" s="323"/>
      <c r="W51" s="323"/>
      <c r="X51" s="323"/>
      <c r="Y51" s="323"/>
      <c r="Z51" s="323"/>
      <c r="AA51" s="323"/>
      <c r="AB51" s="323"/>
      <c r="AC51" s="323"/>
      <c r="AD51" s="323"/>
      <c r="AE51" s="323" t="s">
        <v>2147</v>
      </c>
      <c r="AF51" s="323"/>
      <c r="AG51" s="323"/>
      <c r="AH51" s="323"/>
      <c r="AI51" s="323"/>
      <c r="AJ51" s="323"/>
      <c r="AK51" s="323"/>
      <c r="AL51" s="323"/>
      <c r="AM51" s="323"/>
      <c r="AN51" s="323"/>
      <c r="AO51" s="323"/>
      <c r="AP51" s="323"/>
      <c r="AQ51" s="323"/>
      <c r="AR51" s="323"/>
      <c r="AS51" s="323"/>
      <c r="AT51" s="323"/>
      <c r="AU51" s="323"/>
      <c r="AV51" s="323"/>
      <c r="AW51" s="323"/>
      <c r="AX51" s="323"/>
      <c r="AY51" s="323"/>
      <c r="AZ51" s="323"/>
      <c r="BA51" s="323"/>
      <c r="BB51" s="323"/>
      <c r="BC51" s="323"/>
      <c r="BD51" s="323"/>
      <c r="BE51" s="323"/>
      <c r="BF51" s="323"/>
      <c r="BG51" s="323"/>
      <c r="BH51" s="323"/>
    </row>
    <row r="52" spans="1:60">
      <c r="A52" s="324" t="s">
        <v>2143</v>
      </c>
      <c r="B52" s="324" t="s">
        <v>769</v>
      </c>
      <c r="C52" s="325" t="s">
        <v>2111</v>
      </c>
      <c r="D52" s="326"/>
      <c r="E52" s="327"/>
      <c r="F52" s="328"/>
      <c r="G52" s="328">
        <f>SUMIF(AE53:AE53,"&lt;&gt;NOR",G53:G53)</f>
        <v>0</v>
      </c>
      <c r="H52" s="328"/>
      <c r="I52" s="328">
        <f>SUM(I53:I53)</f>
        <v>0</v>
      </c>
      <c r="J52" s="328"/>
      <c r="K52" s="328">
        <f>SUM(K53:K53)</f>
        <v>0</v>
      </c>
      <c r="L52" s="328"/>
      <c r="M52" s="328">
        <f>SUM(M53:M53)</f>
        <v>0</v>
      </c>
      <c r="N52" s="326"/>
      <c r="O52" s="326">
        <f>SUM(O53:O53)</f>
        <v>0</v>
      </c>
      <c r="P52" s="326"/>
      <c r="Q52" s="326">
        <f>SUM(Q53:Q53)</f>
        <v>0</v>
      </c>
      <c r="R52" s="326"/>
      <c r="S52" s="326"/>
      <c r="T52" s="329"/>
      <c r="U52" s="326">
        <f>SUM(U53:U53)</f>
        <v>0.04</v>
      </c>
      <c r="AE52" s="181" t="s">
        <v>2144</v>
      </c>
    </row>
    <row r="53" spans="1:60" outlineLevel="1">
      <c r="A53" s="317">
        <v>38</v>
      </c>
      <c r="B53" s="317" t="s">
        <v>2220</v>
      </c>
      <c r="C53" s="318" t="s">
        <v>2221</v>
      </c>
      <c r="D53" s="319" t="s">
        <v>186</v>
      </c>
      <c r="E53" s="320">
        <v>0.2</v>
      </c>
      <c r="F53" s="321">
        <f>H53+J53</f>
        <v>0</v>
      </c>
      <c r="G53" s="321">
        <f>E53*F53</f>
        <v>0</v>
      </c>
      <c r="H53" s="598"/>
      <c r="I53" s="321">
        <f>ROUND(E53*H53,2)</f>
        <v>0</v>
      </c>
      <c r="J53" s="599"/>
      <c r="K53" s="321">
        <f>ROUND(E53*J53,2)</f>
        <v>0</v>
      </c>
      <c r="L53" s="321">
        <v>21</v>
      </c>
      <c r="M53" s="321">
        <f>G53*(1+L53/100)</f>
        <v>0</v>
      </c>
      <c r="N53" s="319">
        <v>0</v>
      </c>
      <c r="O53" s="319">
        <f>ROUND(E53*N53,5)</f>
        <v>0</v>
      </c>
      <c r="P53" s="319">
        <v>0</v>
      </c>
      <c r="Q53" s="319">
        <f>ROUND(E53*P53,5)</f>
        <v>0</v>
      </c>
      <c r="R53" s="319"/>
      <c r="S53" s="319"/>
      <c r="T53" s="322">
        <v>0.21149999999999999</v>
      </c>
      <c r="U53" s="319">
        <f>ROUND(E53*T53,2)</f>
        <v>0.04</v>
      </c>
      <c r="V53" s="323"/>
      <c r="W53" s="323"/>
      <c r="X53" s="323"/>
      <c r="Y53" s="323"/>
      <c r="Z53" s="323"/>
      <c r="AA53" s="323"/>
      <c r="AB53" s="323"/>
      <c r="AC53" s="323"/>
      <c r="AD53" s="323"/>
      <c r="AE53" s="323" t="s">
        <v>2150</v>
      </c>
      <c r="AF53" s="323"/>
      <c r="AG53" s="323"/>
      <c r="AH53" s="323"/>
      <c r="AI53" s="323"/>
      <c r="AJ53" s="323"/>
      <c r="AK53" s="323"/>
      <c r="AL53" s="323"/>
      <c r="AM53" s="323"/>
      <c r="AN53" s="323"/>
      <c r="AO53" s="323"/>
      <c r="AP53" s="323"/>
      <c r="AQ53" s="323"/>
      <c r="AR53" s="323"/>
      <c r="AS53" s="323"/>
      <c r="AT53" s="323"/>
      <c r="AU53" s="323"/>
      <c r="AV53" s="323"/>
      <c r="AW53" s="323"/>
      <c r="AX53" s="323"/>
      <c r="AY53" s="323"/>
      <c r="AZ53" s="323"/>
      <c r="BA53" s="323"/>
      <c r="BB53" s="323"/>
      <c r="BC53" s="323"/>
      <c r="BD53" s="323"/>
      <c r="BE53" s="323"/>
      <c r="BF53" s="323"/>
      <c r="BG53" s="323"/>
      <c r="BH53" s="323"/>
    </row>
    <row r="54" spans="1:60">
      <c r="A54" s="324" t="s">
        <v>2143</v>
      </c>
      <c r="B54" s="324" t="s">
        <v>1290</v>
      </c>
      <c r="C54" s="325" t="s">
        <v>2112</v>
      </c>
      <c r="D54" s="326"/>
      <c r="E54" s="327"/>
      <c r="F54" s="328"/>
      <c r="G54" s="328">
        <f>SUMIF(AE55:AE95,"&lt;&gt;NOR",G55:G95)</f>
        <v>0</v>
      </c>
      <c r="H54" s="328"/>
      <c r="I54" s="328">
        <f>SUM(I55:I95)</f>
        <v>0</v>
      </c>
      <c r="J54" s="328"/>
      <c r="K54" s="328">
        <f>SUM(K55:K95)</f>
        <v>0</v>
      </c>
      <c r="L54" s="328"/>
      <c r="M54" s="328">
        <f>SUM(M55:M95)</f>
        <v>0</v>
      </c>
      <c r="N54" s="326"/>
      <c r="O54" s="326">
        <f>SUM(O55:O95)</f>
        <v>1.1286599999999996</v>
      </c>
      <c r="P54" s="326"/>
      <c r="Q54" s="326">
        <f>SUM(Q55:Q95)</f>
        <v>0.25596000000000002</v>
      </c>
      <c r="R54" s="326"/>
      <c r="S54" s="326"/>
      <c r="T54" s="329"/>
      <c r="U54" s="326">
        <f>SUM(U55:U95)</f>
        <v>177.65000000000003</v>
      </c>
      <c r="AE54" s="181" t="s">
        <v>2144</v>
      </c>
    </row>
    <row r="55" spans="1:60" outlineLevel="1">
      <c r="A55" s="317">
        <v>39</v>
      </c>
      <c r="B55" s="317" t="s">
        <v>2222</v>
      </c>
      <c r="C55" s="318" t="s">
        <v>2223</v>
      </c>
      <c r="D55" s="319" t="s">
        <v>224</v>
      </c>
      <c r="E55" s="320">
        <v>2</v>
      </c>
      <c r="F55" s="321">
        <f t="shared" ref="F55:F95" si="25">H55+J55</f>
        <v>0</v>
      </c>
      <c r="G55" s="321">
        <f t="shared" ref="G55:G95" si="26">E55*F55</f>
        <v>0</v>
      </c>
      <c r="H55" s="598"/>
      <c r="I55" s="321">
        <f t="shared" ref="I55:I95" si="27">ROUND(E55*H55,2)</f>
        <v>0</v>
      </c>
      <c r="J55" s="598"/>
      <c r="K55" s="321">
        <f t="shared" ref="K55:K95" si="28">ROUND(E55*J55,2)</f>
        <v>0</v>
      </c>
      <c r="L55" s="321">
        <v>21</v>
      </c>
      <c r="M55" s="321">
        <f t="shared" ref="M55:M95" si="29">G55*(1+L55/100)</f>
        <v>0</v>
      </c>
      <c r="N55" s="319">
        <v>2.5200000000000001E-3</v>
      </c>
      <c r="O55" s="319">
        <f t="shared" ref="O55:O95" si="30">ROUND(E55*N55,5)</f>
        <v>5.0400000000000002E-3</v>
      </c>
      <c r="P55" s="319">
        <v>0</v>
      </c>
      <c r="Q55" s="319">
        <f t="shared" ref="Q55:Q95" si="31">ROUND(E55*P55,5)</f>
        <v>0</v>
      </c>
      <c r="R55" s="319"/>
      <c r="S55" s="319"/>
      <c r="T55" s="322">
        <v>0.8</v>
      </c>
      <c r="U55" s="319">
        <f t="shared" ref="U55:U95" si="32">ROUND(E55*T55,2)</f>
        <v>1.6</v>
      </c>
      <c r="V55" s="323"/>
      <c r="W55" s="323"/>
      <c r="X55" s="323"/>
      <c r="Y55" s="323"/>
      <c r="Z55" s="323"/>
      <c r="AA55" s="323"/>
      <c r="AB55" s="323"/>
      <c r="AC55" s="323"/>
      <c r="AD55" s="323"/>
      <c r="AE55" s="323" t="s">
        <v>2150</v>
      </c>
      <c r="AF55" s="323"/>
      <c r="AG55" s="323"/>
      <c r="AH55" s="323"/>
      <c r="AI55" s="323"/>
      <c r="AJ55" s="323"/>
      <c r="AK55" s="323"/>
      <c r="AL55" s="323"/>
      <c r="AM55" s="323"/>
      <c r="AN55" s="323"/>
      <c r="AO55" s="323"/>
      <c r="AP55" s="323"/>
      <c r="AQ55" s="323"/>
      <c r="AR55" s="323"/>
      <c r="AS55" s="323"/>
      <c r="AT55" s="323"/>
      <c r="AU55" s="323"/>
      <c r="AV55" s="323"/>
      <c r="AW55" s="323"/>
      <c r="AX55" s="323"/>
      <c r="AY55" s="323"/>
      <c r="AZ55" s="323"/>
      <c r="BA55" s="323"/>
      <c r="BB55" s="323"/>
      <c r="BC55" s="323"/>
      <c r="BD55" s="323"/>
      <c r="BE55" s="323"/>
      <c r="BF55" s="323"/>
      <c r="BG55" s="323"/>
      <c r="BH55" s="323"/>
    </row>
    <row r="56" spans="1:60" outlineLevel="1">
      <c r="A56" s="317">
        <v>40</v>
      </c>
      <c r="B56" s="317" t="s">
        <v>2224</v>
      </c>
      <c r="C56" s="318" t="s">
        <v>2225</v>
      </c>
      <c r="D56" s="319" t="s">
        <v>224</v>
      </c>
      <c r="E56" s="320">
        <v>1</v>
      </c>
      <c r="F56" s="321">
        <f t="shared" si="25"/>
        <v>0</v>
      </c>
      <c r="G56" s="321">
        <f t="shared" si="26"/>
        <v>0</v>
      </c>
      <c r="H56" s="598"/>
      <c r="I56" s="321">
        <f t="shared" si="27"/>
        <v>0</v>
      </c>
      <c r="J56" s="598"/>
      <c r="K56" s="321">
        <f t="shared" si="28"/>
        <v>0</v>
      </c>
      <c r="L56" s="321">
        <v>21</v>
      </c>
      <c r="M56" s="321">
        <f t="shared" si="29"/>
        <v>0</v>
      </c>
      <c r="N56" s="319">
        <v>3.5699999999999998E-3</v>
      </c>
      <c r="O56" s="319">
        <f t="shared" si="30"/>
        <v>3.5699999999999998E-3</v>
      </c>
      <c r="P56" s="319">
        <v>0</v>
      </c>
      <c r="Q56" s="319">
        <f t="shared" si="31"/>
        <v>0</v>
      </c>
      <c r="R56" s="319"/>
      <c r="S56" s="319"/>
      <c r="T56" s="322">
        <v>0.55000000000000004</v>
      </c>
      <c r="U56" s="319">
        <f t="shared" si="32"/>
        <v>0.55000000000000004</v>
      </c>
      <c r="V56" s="323"/>
      <c r="W56" s="323"/>
      <c r="X56" s="323"/>
      <c r="Y56" s="323"/>
      <c r="Z56" s="323"/>
      <c r="AA56" s="323"/>
      <c r="AB56" s="323"/>
      <c r="AC56" s="323"/>
      <c r="AD56" s="323"/>
      <c r="AE56" s="323" t="s">
        <v>2150</v>
      </c>
      <c r="AF56" s="323"/>
      <c r="AG56" s="323"/>
      <c r="AH56" s="323"/>
      <c r="AI56" s="323"/>
      <c r="AJ56" s="323"/>
      <c r="AK56" s="323"/>
      <c r="AL56" s="323"/>
      <c r="AM56" s="323"/>
      <c r="AN56" s="323"/>
      <c r="AO56" s="323"/>
      <c r="AP56" s="323"/>
      <c r="AQ56" s="323"/>
      <c r="AR56" s="323"/>
      <c r="AS56" s="323"/>
      <c r="AT56" s="323"/>
      <c r="AU56" s="323"/>
      <c r="AV56" s="323"/>
      <c r="AW56" s="323"/>
      <c r="AX56" s="323"/>
      <c r="AY56" s="323"/>
      <c r="AZ56" s="323"/>
      <c r="BA56" s="323"/>
      <c r="BB56" s="323"/>
      <c r="BC56" s="323"/>
      <c r="BD56" s="323"/>
      <c r="BE56" s="323"/>
      <c r="BF56" s="323"/>
      <c r="BG56" s="323"/>
      <c r="BH56" s="323"/>
    </row>
    <row r="57" spans="1:60" outlineLevel="1">
      <c r="A57" s="317">
        <v>41</v>
      </c>
      <c r="B57" s="317" t="s">
        <v>2226</v>
      </c>
      <c r="C57" s="318" t="s">
        <v>2227</v>
      </c>
      <c r="D57" s="319" t="s">
        <v>224</v>
      </c>
      <c r="E57" s="320">
        <v>2</v>
      </c>
      <c r="F57" s="321">
        <f t="shared" si="25"/>
        <v>0</v>
      </c>
      <c r="G57" s="321">
        <f t="shared" si="26"/>
        <v>0</v>
      </c>
      <c r="H57" s="598"/>
      <c r="I57" s="321">
        <f t="shared" si="27"/>
        <v>0</v>
      </c>
      <c r="J57" s="598"/>
      <c r="K57" s="321">
        <f t="shared" si="28"/>
        <v>0</v>
      </c>
      <c r="L57" s="321">
        <v>21</v>
      </c>
      <c r="M57" s="321">
        <f t="shared" si="29"/>
        <v>0</v>
      </c>
      <c r="N57" s="319">
        <v>0.21706</v>
      </c>
      <c r="O57" s="319">
        <f t="shared" si="30"/>
        <v>0.43412000000000001</v>
      </c>
      <c r="P57" s="319">
        <v>0</v>
      </c>
      <c r="Q57" s="319">
        <f t="shared" si="31"/>
        <v>0</v>
      </c>
      <c r="R57" s="319"/>
      <c r="S57" s="319"/>
      <c r="T57" s="322">
        <v>1.90038</v>
      </c>
      <c r="U57" s="319">
        <f t="shared" si="32"/>
        <v>3.8</v>
      </c>
      <c r="V57" s="323"/>
      <c r="W57" s="323"/>
      <c r="X57" s="323"/>
      <c r="Y57" s="323"/>
      <c r="Z57" s="323"/>
      <c r="AA57" s="323"/>
      <c r="AB57" s="323"/>
      <c r="AC57" s="323"/>
      <c r="AD57" s="323"/>
      <c r="AE57" s="323" t="s">
        <v>2147</v>
      </c>
      <c r="AF57" s="323"/>
      <c r="AG57" s="323"/>
      <c r="AH57" s="323"/>
      <c r="AI57" s="323"/>
      <c r="AJ57" s="323"/>
      <c r="AK57" s="323"/>
      <c r="AL57" s="323"/>
      <c r="AM57" s="323"/>
      <c r="AN57" s="323"/>
      <c r="AO57" s="323"/>
      <c r="AP57" s="323"/>
      <c r="AQ57" s="323"/>
      <c r="AR57" s="323"/>
      <c r="AS57" s="323"/>
      <c r="AT57" s="323"/>
      <c r="AU57" s="323"/>
      <c r="AV57" s="323"/>
      <c r="AW57" s="323"/>
      <c r="AX57" s="323"/>
      <c r="AY57" s="323"/>
      <c r="AZ57" s="323"/>
      <c r="BA57" s="323"/>
      <c r="BB57" s="323"/>
      <c r="BC57" s="323"/>
      <c r="BD57" s="323"/>
      <c r="BE57" s="323"/>
      <c r="BF57" s="323"/>
      <c r="BG57" s="323"/>
      <c r="BH57" s="323"/>
    </row>
    <row r="58" spans="1:60" outlineLevel="1">
      <c r="A58" s="317">
        <v>42</v>
      </c>
      <c r="B58" s="317" t="s">
        <v>2228</v>
      </c>
      <c r="C58" s="318" t="s">
        <v>2229</v>
      </c>
      <c r="D58" s="319" t="s">
        <v>224</v>
      </c>
      <c r="E58" s="320">
        <v>1</v>
      </c>
      <c r="F58" s="321">
        <f t="shared" si="25"/>
        <v>0</v>
      </c>
      <c r="G58" s="321">
        <f t="shared" si="26"/>
        <v>0</v>
      </c>
      <c r="H58" s="598"/>
      <c r="I58" s="321">
        <f t="shared" si="27"/>
        <v>0</v>
      </c>
      <c r="J58" s="598"/>
      <c r="K58" s="321">
        <f t="shared" si="28"/>
        <v>0</v>
      </c>
      <c r="L58" s="321">
        <v>21</v>
      </c>
      <c r="M58" s="321">
        <f t="shared" si="29"/>
        <v>0</v>
      </c>
      <c r="N58" s="319">
        <v>0.35976000000000002</v>
      </c>
      <c r="O58" s="319">
        <f t="shared" si="30"/>
        <v>0.35976000000000002</v>
      </c>
      <c r="P58" s="319">
        <v>0</v>
      </c>
      <c r="Q58" s="319">
        <f t="shared" si="31"/>
        <v>0</v>
      </c>
      <c r="R58" s="319"/>
      <c r="S58" s="319"/>
      <c r="T58" s="322">
        <v>2.3588300000000002</v>
      </c>
      <c r="U58" s="319">
        <f t="shared" si="32"/>
        <v>2.36</v>
      </c>
      <c r="V58" s="323"/>
      <c r="W58" s="323"/>
      <c r="X58" s="323"/>
      <c r="Y58" s="323"/>
      <c r="Z58" s="323"/>
      <c r="AA58" s="323"/>
      <c r="AB58" s="323"/>
      <c r="AC58" s="323"/>
      <c r="AD58" s="323"/>
      <c r="AE58" s="323" t="s">
        <v>2147</v>
      </c>
      <c r="AF58" s="323"/>
      <c r="AG58" s="323"/>
      <c r="AH58" s="323"/>
      <c r="AI58" s="323"/>
      <c r="AJ58" s="323"/>
      <c r="AK58" s="323"/>
      <c r="AL58" s="323"/>
      <c r="AM58" s="323"/>
      <c r="AN58" s="323"/>
      <c r="AO58" s="323"/>
      <c r="AP58" s="323"/>
      <c r="AQ58" s="323"/>
      <c r="AR58" s="323"/>
      <c r="AS58" s="323"/>
      <c r="AT58" s="323"/>
      <c r="AU58" s="323"/>
      <c r="AV58" s="323"/>
      <c r="AW58" s="323"/>
      <c r="AX58" s="323"/>
      <c r="AY58" s="323"/>
      <c r="AZ58" s="323"/>
      <c r="BA58" s="323"/>
      <c r="BB58" s="323"/>
      <c r="BC58" s="323"/>
      <c r="BD58" s="323"/>
      <c r="BE58" s="323"/>
      <c r="BF58" s="323"/>
      <c r="BG58" s="323"/>
      <c r="BH58" s="323"/>
    </row>
    <row r="59" spans="1:60" outlineLevel="1">
      <c r="A59" s="317">
        <v>43</v>
      </c>
      <c r="B59" s="317" t="s">
        <v>2230</v>
      </c>
      <c r="C59" s="318" t="s">
        <v>2231</v>
      </c>
      <c r="D59" s="319" t="s">
        <v>224</v>
      </c>
      <c r="E59" s="320">
        <v>61</v>
      </c>
      <c r="F59" s="321">
        <f t="shared" si="25"/>
        <v>0</v>
      </c>
      <c r="G59" s="321">
        <f t="shared" si="26"/>
        <v>0</v>
      </c>
      <c r="H59" s="598"/>
      <c r="I59" s="321">
        <f t="shared" si="27"/>
        <v>0</v>
      </c>
      <c r="J59" s="598"/>
      <c r="K59" s="321">
        <f t="shared" si="28"/>
        <v>0</v>
      </c>
      <c r="L59" s="321">
        <v>21</v>
      </c>
      <c r="M59" s="321">
        <f t="shared" si="29"/>
        <v>0</v>
      </c>
      <c r="N59" s="319">
        <v>1.73E-3</v>
      </c>
      <c r="O59" s="319">
        <f t="shared" si="30"/>
        <v>0.10553</v>
      </c>
      <c r="P59" s="319">
        <v>0</v>
      </c>
      <c r="Q59" s="319">
        <f t="shared" si="31"/>
        <v>0</v>
      </c>
      <c r="R59" s="319"/>
      <c r="S59" s="319"/>
      <c r="T59" s="322">
        <v>0.82899999999999996</v>
      </c>
      <c r="U59" s="319">
        <f t="shared" si="32"/>
        <v>50.57</v>
      </c>
      <c r="V59" s="323"/>
      <c r="W59" s="323"/>
      <c r="X59" s="323"/>
      <c r="Y59" s="323"/>
      <c r="Z59" s="323"/>
      <c r="AA59" s="323"/>
      <c r="AB59" s="323"/>
      <c r="AC59" s="323"/>
      <c r="AD59" s="323"/>
      <c r="AE59" s="323" t="s">
        <v>2150</v>
      </c>
      <c r="AF59" s="323"/>
      <c r="AG59" s="323"/>
      <c r="AH59" s="323"/>
      <c r="AI59" s="323"/>
      <c r="AJ59" s="323"/>
      <c r="AK59" s="323"/>
      <c r="AL59" s="323"/>
      <c r="AM59" s="323"/>
      <c r="AN59" s="323"/>
      <c r="AO59" s="323"/>
      <c r="AP59" s="323"/>
      <c r="AQ59" s="323"/>
      <c r="AR59" s="323"/>
      <c r="AS59" s="323"/>
      <c r="AT59" s="323"/>
      <c r="AU59" s="323"/>
      <c r="AV59" s="323"/>
      <c r="AW59" s="323"/>
      <c r="AX59" s="323"/>
      <c r="AY59" s="323"/>
      <c r="AZ59" s="323"/>
      <c r="BA59" s="323"/>
      <c r="BB59" s="323"/>
      <c r="BC59" s="323"/>
      <c r="BD59" s="323"/>
      <c r="BE59" s="323"/>
      <c r="BF59" s="323"/>
      <c r="BG59" s="323"/>
      <c r="BH59" s="323"/>
    </row>
    <row r="60" spans="1:60" outlineLevel="1">
      <c r="A60" s="317">
        <v>44</v>
      </c>
      <c r="B60" s="317" t="s">
        <v>2232</v>
      </c>
      <c r="C60" s="318" t="s">
        <v>2233</v>
      </c>
      <c r="D60" s="319" t="s">
        <v>224</v>
      </c>
      <c r="E60" s="320">
        <v>25</v>
      </c>
      <c r="F60" s="321">
        <f t="shared" si="25"/>
        <v>0</v>
      </c>
      <c r="G60" s="321">
        <f t="shared" si="26"/>
        <v>0</v>
      </c>
      <c r="H60" s="598"/>
      <c r="I60" s="321">
        <f t="shared" si="27"/>
        <v>0</v>
      </c>
      <c r="J60" s="598"/>
      <c r="K60" s="321">
        <f t="shared" si="28"/>
        <v>0</v>
      </c>
      <c r="L60" s="321">
        <v>21</v>
      </c>
      <c r="M60" s="321">
        <f t="shared" si="29"/>
        <v>0</v>
      </c>
      <c r="N60" s="319">
        <v>1.3699999999999999E-3</v>
      </c>
      <c r="O60" s="319">
        <f t="shared" si="30"/>
        <v>3.4250000000000003E-2</v>
      </c>
      <c r="P60" s="319">
        <v>0</v>
      </c>
      <c r="Q60" s="319">
        <f t="shared" si="31"/>
        <v>0</v>
      </c>
      <c r="R60" s="319"/>
      <c r="S60" s="319"/>
      <c r="T60" s="322">
        <v>0.79669999999999996</v>
      </c>
      <c r="U60" s="319">
        <f t="shared" si="32"/>
        <v>19.920000000000002</v>
      </c>
      <c r="V60" s="323"/>
      <c r="W60" s="323"/>
      <c r="X60" s="323"/>
      <c r="Y60" s="323"/>
      <c r="Z60" s="323"/>
      <c r="AA60" s="323"/>
      <c r="AB60" s="323"/>
      <c r="AC60" s="323"/>
      <c r="AD60" s="323"/>
      <c r="AE60" s="323" t="s">
        <v>2150</v>
      </c>
      <c r="AF60" s="323"/>
      <c r="AG60" s="323"/>
      <c r="AH60" s="323"/>
      <c r="AI60" s="323"/>
      <c r="AJ60" s="323"/>
      <c r="AK60" s="323"/>
      <c r="AL60" s="323"/>
      <c r="AM60" s="323"/>
      <c r="AN60" s="323"/>
      <c r="AO60" s="323"/>
      <c r="AP60" s="323"/>
      <c r="AQ60" s="323"/>
      <c r="AR60" s="323"/>
      <c r="AS60" s="323"/>
      <c r="AT60" s="323"/>
      <c r="AU60" s="323"/>
      <c r="AV60" s="323"/>
      <c r="AW60" s="323"/>
      <c r="AX60" s="323"/>
      <c r="AY60" s="323"/>
      <c r="AZ60" s="323"/>
      <c r="BA60" s="323"/>
      <c r="BB60" s="323"/>
      <c r="BC60" s="323"/>
      <c r="BD60" s="323"/>
      <c r="BE60" s="323"/>
      <c r="BF60" s="323"/>
      <c r="BG60" s="323"/>
      <c r="BH60" s="323"/>
    </row>
    <row r="61" spans="1:60" outlineLevel="1">
      <c r="A61" s="317">
        <v>45</v>
      </c>
      <c r="B61" s="317" t="s">
        <v>2234</v>
      </c>
      <c r="C61" s="318" t="s">
        <v>2235</v>
      </c>
      <c r="D61" s="319" t="s">
        <v>224</v>
      </c>
      <c r="E61" s="320">
        <v>11</v>
      </c>
      <c r="F61" s="321">
        <f t="shared" si="25"/>
        <v>0</v>
      </c>
      <c r="G61" s="321">
        <f t="shared" si="26"/>
        <v>0</v>
      </c>
      <c r="H61" s="598"/>
      <c r="I61" s="321">
        <f t="shared" si="27"/>
        <v>0</v>
      </c>
      <c r="J61" s="598"/>
      <c r="K61" s="321">
        <f t="shared" si="28"/>
        <v>0</v>
      </c>
      <c r="L61" s="321">
        <v>21</v>
      </c>
      <c r="M61" s="321">
        <f t="shared" si="29"/>
        <v>0</v>
      </c>
      <c r="N61" s="319">
        <v>7.3999999999999999E-4</v>
      </c>
      <c r="O61" s="319">
        <f t="shared" si="30"/>
        <v>8.1399999999999997E-3</v>
      </c>
      <c r="P61" s="319">
        <v>0</v>
      </c>
      <c r="Q61" s="319">
        <f t="shared" si="31"/>
        <v>0</v>
      </c>
      <c r="R61" s="319"/>
      <c r="S61" s="319"/>
      <c r="T61" s="322">
        <v>0.66820000000000002</v>
      </c>
      <c r="U61" s="319">
        <f t="shared" si="32"/>
        <v>7.35</v>
      </c>
      <c r="V61" s="323"/>
      <c r="W61" s="323"/>
      <c r="X61" s="323"/>
      <c r="Y61" s="323"/>
      <c r="Z61" s="323"/>
      <c r="AA61" s="323"/>
      <c r="AB61" s="323"/>
      <c r="AC61" s="323"/>
      <c r="AD61" s="323"/>
      <c r="AE61" s="323" t="s">
        <v>2150</v>
      </c>
      <c r="AF61" s="323"/>
      <c r="AG61" s="323"/>
      <c r="AH61" s="323"/>
      <c r="AI61" s="323"/>
      <c r="AJ61" s="323"/>
      <c r="AK61" s="323"/>
      <c r="AL61" s="323"/>
      <c r="AM61" s="323"/>
      <c r="AN61" s="323"/>
      <c r="AO61" s="323"/>
      <c r="AP61" s="323"/>
      <c r="AQ61" s="323"/>
      <c r="AR61" s="323"/>
      <c r="AS61" s="323"/>
      <c r="AT61" s="323"/>
      <c r="AU61" s="323"/>
      <c r="AV61" s="323"/>
      <c r="AW61" s="323"/>
      <c r="AX61" s="323"/>
      <c r="AY61" s="323"/>
      <c r="AZ61" s="323"/>
      <c r="BA61" s="323"/>
      <c r="BB61" s="323"/>
      <c r="BC61" s="323"/>
      <c r="BD61" s="323"/>
      <c r="BE61" s="323"/>
      <c r="BF61" s="323"/>
      <c r="BG61" s="323"/>
      <c r="BH61" s="323"/>
    </row>
    <row r="62" spans="1:60" outlineLevel="1">
      <c r="A62" s="317">
        <v>46</v>
      </c>
      <c r="B62" s="317" t="s">
        <v>2236</v>
      </c>
      <c r="C62" s="318" t="s">
        <v>2237</v>
      </c>
      <c r="D62" s="319" t="s">
        <v>224</v>
      </c>
      <c r="E62" s="320">
        <v>12</v>
      </c>
      <c r="F62" s="321">
        <f t="shared" si="25"/>
        <v>0</v>
      </c>
      <c r="G62" s="321">
        <f t="shared" si="26"/>
        <v>0</v>
      </c>
      <c r="H62" s="598"/>
      <c r="I62" s="321">
        <f t="shared" si="27"/>
        <v>0</v>
      </c>
      <c r="J62" s="598"/>
      <c r="K62" s="321">
        <f t="shared" si="28"/>
        <v>0</v>
      </c>
      <c r="L62" s="321">
        <v>21</v>
      </c>
      <c r="M62" s="321">
        <f t="shared" si="29"/>
        <v>0</v>
      </c>
      <c r="N62" s="319">
        <v>1.6100000000000001E-3</v>
      </c>
      <c r="O62" s="319">
        <f t="shared" si="30"/>
        <v>1.932E-2</v>
      </c>
      <c r="P62" s="319">
        <v>0</v>
      </c>
      <c r="Q62" s="319">
        <f t="shared" si="31"/>
        <v>0</v>
      </c>
      <c r="R62" s="319"/>
      <c r="S62" s="319"/>
      <c r="T62" s="322">
        <v>0.73899999999999999</v>
      </c>
      <c r="U62" s="319">
        <f t="shared" si="32"/>
        <v>8.8699999999999992</v>
      </c>
      <c r="V62" s="323"/>
      <c r="W62" s="323"/>
      <c r="X62" s="323"/>
      <c r="Y62" s="323"/>
      <c r="Z62" s="323"/>
      <c r="AA62" s="323"/>
      <c r="AB62" s="323"/>
      <c r="AC62" s="323"/>
      <c r="AD62" s="323"/>
      <c r="AE62" s="323" t="s">
        <v>2150</v>
      </c>
      <c r="AF62" s="323"/>
      <c r="AG62" s="323"/>
      <c r="AH62" s="323"/>
      <c r="AI62" s="323"/>
      <c r="AJ62" s="323"/>
      <c r="AK62" s="323"/>
      <c r="AL62" s="323"/>
      <c r="AM62" s="323"/>
      <c r="AN62" s="323"/>
      <c r="AO62" s="323"/>
      <c r="AP62" s="323"/>
      <c r="AQ62" s="323"/>
      <c r="AR62" s="323"/>
      <c r="AS62" s="323"/>
      <c r="AT62" s="323"/>
      <c r="AU62" s="323"/>
      <c r="AV62" s="323"/>
      <c r="AW62" s="323"/>
      <c r="AX62" s="323"/>
      <c r="AY62" s="323"/>
      <c r="AZ62" s="323"/>
      <c r="BA62" s="323"/>
      <c r="BB62" s="323"/>
      <c r="BC62" s="323"/>
      <c r="BD62" s="323"/>
      <c r="BE62" s="323"/>
      <c r="BF62" s="323"/>
      <c r="BG62" s="323"/>
      <c r="BH62" s="323"/>
    </row>
    <row r="63" spans="1:60" outlineLevel="1">
      <c r="A63" s="317">
        <v>47</v>
      </c>
      <c r="B63" s="317" t="s">
        <v>2238</v>
      </c>
      <c r="C63" s="318" t="s">
        <v>2239</v>
      </c>
      <c r="D63" s="319" t="s">
        <v>224</v>
      </c>
      <c r="E63" s="320">
        <v>42</v>
      </c>
      <c r="F63" s="321">
        <f t="shared" si="25"/>
        <v>0</v>
      </c>
      <c r="G63" s="321">
        <f t="shared" si="26"/>
        <v>0</v>
      </c>
      <c r="H63" s="598"/>
      <c r="I63" s="321">
        <f t="shared" si="27"/>
        <v>0</v>
      </c>
      <c r="J63" s="598"/>
      <c r="K63" s="321">
        <f t="shared" si="28"/>
        <v>0</v>
      </c>
      <c r="L63" s="321">
        <v>21</v>
      </c>
      <c r="M63" s="321">
        <f t="shared" si="29"/>
        <v>0</v>
      </c>
      <c r="N63" s="319">
        <v>1.31E-3</v>
      </c>
      <c r="O63" s="319">
        <f t="shared" si="30"/>
        <v>5.5019999999999999E-2</v>
      </c>
      <c r="P63" s="319">
        <v>0</v>
      </c>
      <c r="Q63" s="319">
        <f t="shared" si="31"/>
        <v>0</v>
      </c>
      <c r="R63" s="319"/>
      <c r="S63" s="319"/>
      <c r="T63" s="322">
        <v>0.79700000000000004</v>
      </c>
      <c r="U63" s="319">
        <f t="shared" si="32"/>
        <v>33.47</v>
      </c>
      <c r="V63" s="323"/>
      <c r="W63" s="323"/>
      <c r="X63" s="323"/>
      <c r="Y63" s="323"/>
      <c r="Z63" s="323"/>
      <c r="AA63" s="323"/>
      <c r="AB63" s="323"/>
      <c r="AC63" s="323"/>
      <c r="AD63" s="323"/>
      <c r="AE63" s="323" t="s">
        <v>2150</v>
      </c>
      <c r="AF63" s="323"/>
      <c r="AG63" s="323"/>
      <c r="AH63" s="323"/>
      <c r="AI63" s="323"/>
      <c r="AJ63" s="323"/>
      <c r="AK63" s="323"/>
      <c r="AL63" s="323"/>
      <c r="AM63" s="323"/>
      <c r="AN63" s="323"/>
      <c r="AO63" s="323"/>
      <c r="AP63" s="323"/>
      <c r="AQ63" s="323"/>
      <c r="AR63" s="323"/>
      <c r="AS63" s="323"/>
      <c r="AT63" s="323"/>
      <c r="AU63" s="323"/>
      <c r="AV63" s="323"/>
      <c r="AW63" s="323"/>
      <c r="AX63" s="323"/>
      <c r="AY63" s="323"/>
      <c r="AZ63" s="323"/>
      <c r="BA63" s="323"/>
      <c r="BB63" s="323"/>
      <c r="BC63" s="323"/>
      <c r="BD63" s="323"/>
      <c r="BE63" s="323"/>
      <c r="BF63" s="323"/>
      <c r="BG63" s="323"/>
      <c r="BH63" s="323"/>
    </row>
    <row r="64" spans="1:60" outlineLevel="1">
      <c r="A64" s="317">
        <v>48</v>
      </c>
      <c r="B64" s="317" t="s">
        <v>2240</v>
      </c>
      <c r="C64" s="318" t="s">
        <v>2241</v>
      </c>
      <c r="D64" s="319" t="s">
        <v>224</v>
      </c>
      <c r="E64" s="320">
        <v>4</v>
      </c>
      <c r="F64" s="321">
        <f t="shared" si="25"/>
        <v>0</v>
      </c>
      <c r="G64" s="321">
        <f t="shared" si="26"/>
        <v>0</v>
      </c>
      <c r="H64" s="598"/>
      <c r="I64" s="321">
        <f t="shared" si="27"/>
        <v>0</v>
      </c>
      <c r="J64" s="598"/>
      <c r="K64" s="321">
        <f t="shared" si="28"/>
        <v>0</v>
      </c>
      <c r="L64" s="321">
        <v>21</v>
      </c>
      <c r="M64" s="321">
        <f t="shared" si="29"/>
        <v>0</v>
      </c>
      <c r="N64" s="319">
        <v>7.7999999999999999E-4</v>
      </c>
      <c r="O64" s="319">
        <f t="shared" si="30"/>
        <v>3.1199999999999999E-3</v>
      </c>
      <c r="P64" s="319">
        <v>0</v>
      </c>
      <c r="Q64" s="319">
        <f t="shared" si="31"/>
        <v>0</v>
      </c>
      <c r="R64" s="319"/>
      <c r="S64" s="319"/>
      <c r="T64" s="322">
        <v>0.81899999999999995</v>
      </c>
      <c r="U64" s="319">
        <f t="shared" si="32"/>
        <v>3.28</v>
      </c>
      <c r="V64" s="323"/>
      <c r="W64" s="323"/>
      <c r="X64" s="323"/>
      <c r="Y64" s="323"/>
      <c r="Z64" s="323"/>
      <c r="AA64" s="323"/>
      <c r="AB64" s="323"/>
      <c r="AC64" s="323"/>
      <c r="AD64" s="323"/>
      <c r="AE64" s="323" t="s">
        <v>2150</v>
      </c>
      <c r="AF64" s="323"/>
      <c r="AG64" s="323"/>
      <c r="AH64" s="323"/>
      <c r="AI64" s="323"/>
      <c r="AJ64" s="323"/>
      <c r="AK64" s="323"/>
      <c r="AL64" s="323"/>
      <c r="AM64" s="323"/>
      <c r="AN64" s="323"/>
      <c r="AO64" s="323"/>
      <c r="AP64" s="323"/>
      <c r="AQ64" s="323"/>
      <c r="AR64" s="323"/>
      <c r="AS64" s="323"/>
      <c r="AT64" s="323"/>
      <c r="AU64" s="323"/>
      <c r="AV64" s="323"/>
      <c r="AW64" s="323"/>
      <c r="AX64" s="323"/>
      <c r="AY64" s="323"/>
      <c r="AZ64" s="323"/>
      <c r="BA64" s="323"/>
      <c r="BB64" s="323"/>
      <c r="BC64" s="323"/>
      <c r="BD64" s="323"/>
      <c r="BE64" s="323"/>
      <c r="BF64" s="323"/>
      <c r="BG64" s="323"/>
      <c r="BH64" s="323"/>
    </row>
    <row r="65" spans="1:60" outlineLevel="1">
      <c r="A65" s="317">
        <v>49</v>
      </c>
      <c r="B65" s="317" t="s">
        <v>2242</v>
      </c>
      <c r="C65" s="318" t="s">
        <v>2243</v>
      </c>
      <c r="D65" s="319" t="s">
        <v>224</v>
      </c>
      <c r="E65" s="320">
        <v>11</v>
      </c>
      <c r="F65" s="321">
        <f t="shared" si="25"/>
        <v>0</v>
      </c>
      <c r="G65" s="321">
        <f t="shared" si="26"/>
        <v>0</v>
      </c>
      <c r="H65" s="598"/>
      <c r="I65" s="321">
        <f t="shared" si="27"/>
        <v>0</v>
      </c>
      <c r="J65" s="598"/>
      <c r="K65" s="321">
        <f t="shared" si="28"/>
        <v>0</v>
      </c>
      <c r="L65" s="321">
        <v>21</v>
      </c>
      <c r="M65" s="321">
        <f t="shared" si="29"/>
        <v>0</v>
      </c>
      <c r="N65" s="319">
        <v>1.5200000000000001E-3</v>
      </c>
      <c r="O65" s="319">
        <f t="shared" si="30"/>
        <v>1.6719999999999999E-2</v>
      </c>
      <c r="P65" s="319">
        <v>0</v>
      </c>
      <c r="Q65" s="319">
        <f t="shared" si="31"/>
        <v>0</v>
      </c>
      <c r="R65" s="319"/>
      <c r="S65" s="319"/>
      <c r="T65" s="322">
        <v>1.173</v>
      </c>
      <c r="U65" s="319">
        <f t="shared" si="32"/>
        <v>12.9</v>
      </c>
      <c r="V65" s="323"/>
      <c r="W65" s="323"/>
      <c r="X65" s="323"/>
      <c r="Y65" s="323"/>
      <c r="Z65" s="323"/>
      <c r="AA65" s="323"/>
      <c r="AB65" s="323"/>
      <c r="AC65" s="323"/>
      <c r="AD65" s="323"/>
      <c r="AE65" s="323" t="s">
        <v>2150</v>
      </c>
      <c r="AF65" s="323"/>
      <c r="AG65" s="323"/>
      <c r="AH65" s="323"/>
      <c r="AI65" s="323"/>
      <c r="AJ65" s="323"/>
      <c r="AK65" s="323"/>
      <c r="AL65" s="323"/>
      <c r="AM65" s="323"/>
      <c r="AN65" s="323"/>
      <c r="AO65" s="323"/>
      <c r="AP65" s="323"/>
      <c r="AQ65" s="323"/>
      <c r="AR65" s="323"/>
      <c r="AS65" s="323"/>
      <c r="AT65" s="323"/>
      <c r="AU65" s="323"/>
      <c r="AV65" s="323"/>
      <c r="AW65" s="323"/>
      <c r="AX65" s="323"/>
      <c r="AY65" s="323"/>
      <c r="AZ65" s="323"/>
      <c r="BA65" s="323"/>
      <c r="BB65" s="323"/>
      <c r="BC65" s="323"/>
      <c r="BD65" s="323"/>
      <c r="BE65" s="323"/>
      <c r="BF65" s="323"/>
      <c r="BG65" s="323"/>
      <c r="BH65" s="323"/>
    </row>
    <row r="66" spans="1:60" outlineLevel="1">
      <c r="A66" s="317">
        <v>50</v>
      </c>
      <c r="B66" s="317" t="s">
        <v>2244</v>
      </c>
      <c r="C66" s="318" t="s">
        <v>2245</v>
      </c>
      <c r="D66" s="319" t="s">
        <v>224</v>
      </c>
      <c r="E66" s="320">
        <v>4</v>
      </c>
      <c r="F66" s="321">
        <f t="shared" si="25"/>
        <v>0</v>
      </c>
      <c r="G66" s="321">
        <f t="shared" si="26"/>
        <v>0</v>
      </c>
      <c r="H66" s="598"/>
      <c r="I66" s="321">
        <f t="shared" si="27"/>
        <v>0</v>
      </c>
      <c r="J66" s="598"/>
      <c r="K66" s="321">
        <f t="shared" si="28"/>
        <v>0</v>
      </c>
      <c r="L66" s="321">
        <v>21</v>
      </c>
      <c r="M66" s="321">
        <f t="shared" si="29"/>
        <v>0</v>
      </c>
      <c r="N66" s="319">
        <v>6.9999999999999999E-4</v>
      </c>
      <c r="O66" s="319">
        <f t="shared" si="30"/>
        <v>2.8E-3</v>
      </c>
      <c r="P66" s="319">
        <v>0</v>
      </c>
      <c r="Q66" s="319">
        <f t="shared" si="31"/>
        <v>0</v>
      </c>
      <c r="R66" s="319"/>
      <c r="S66" s="319"/>
      <c r="T66" s="322">
        <v>0.45200000000000001</v>
      </c>
      <c r="U66" s="319">
        <f t="shared" si="32"/>
        <v>1.81</v>
      </c>
      <c r="V66" s="323"/>
      <c r="W66" s="323"/>
      <c r="X66" s="323"/>
      <c r="Y66" s="323"/>
      <c r="Z66" s="323"/>
      <c r="AA66" s="323"/>
      <c r="AB66" s="323"/>
      <c r="AC66" s="323"/>
      <c r="AD66" s="323"/>
      <c r="AE66" s="323" t="s">
        <v>2150</v>
      </c>
      <c r="AF66" s="323"/>
      <c r="AG66" s="323"/>
      <c r="AH66" s="323"/>
      <c r="AI66" s="323"/>
      <c r="AJ66" s="323"/>
      <c r="AK66" s="323"/>
      <c r="AL66" s="323"/>
      <c r="AM66" s="323"/>
      <c r="AN66" s="323"/>
      <c r="AO66" s="323"/>
      <c r="AP66" s="323"/>
      <c r="AQ66" s="323"/>
      <c r="AR66" s="323"/>
      <c r="AS66" s="323"/>
      <c r="AT66" s="323"/>
      <c r="AU66" s="323"/>
      <c r="AV66" s="323"/>
      <c r="AW66" s="323"/>
      <c r="AX66" s="323"/>
      <c r="AY66" s="323"/>
      <c r="AZ66" s="323"/>
      <c r="BA66" s="323"/>
      <c r="BB66" s="323"/>
      <c r="BC66" s="323"/>
      <c r="BD66" s="323"/>
      <c r="BE66" s="323"/>
      <c r="BF66" s="323"/>
      <c r="BG66" s="323"/>
      <c r="BH66" s="323"/>
    </row>
    <row r="67" spans="1:60" outlineLevel="1">
      <c r="A67" s="317">
        <v>51</v>
      </c>
      <c r="B67" s="317" t="s">
        <v>2246</v>
      </c>
      <c r="C67" s="318" t="s">
        <v>2247</v>
      </c>
      <c r="D67" s="319" t="s">
        <v>224</v>
      </c>
      <c r="E67" s="320">
        <v>18</v>
      </c>
      <c r="F67" s="321">
        <f t="shared" si="25"/>
        <v>0</v>
      </c>
      <c r="G67" s="321">
        <f t="shared" si="26"/>
        <v>0</v>
      </c>
      <c r="H67" s="598"/>
      <c r="I67" s="321">
        <f t="shared" si="27"/>
        <v>0</v>
      </c>
      <c r="J67" s="598"/>
      <c r="K67" s="321">
        <f t="shared" si="28"/>
        <v>0</v>
      </c>
      <c r="L67" s="321">
        <v>21</v>
      </c>
      <c r="M67" s="321">
        <f t="shared" si="29"/>
        <v>0</v>
      </c>
      <c r="N67" s="319">
        <v>4.6999999999999999E-4</v>
      </c>
      <c r="O67" s="319">
        <f t="shared" si="30"/>
        <v>8.4600000000000005E-3</v>
      </c>
      <c r="P67" s="319">
        <v>0</v>
      </c>
      <c r="Q67" s="319">
        <f t="shared" si="31"/>
        <v>0</v>
      </c>
      <c r="R67" s="319"/>
      <c r="S67" s="319"/>
      <c r="T67" s="322">
        <v>0.35899999999999999</v>
      </c>
      <c r="U67" s="319">
        <f t="shared" si="32"/>
        <v>6.46</v>
      </c>
      <c r="V67" s="323"/>
      <c r="W67" s="323"/>
      <c r="X67" s="323"/>
      <c r="Y67" s="323"/>
      <c r="Z67" s="323"/>
      <c r="AA67" s="323"/>
      <c r="AB67" s="323"/>
      <c r="AC67" s="323"/>
      <c r="AD67" s="323"/>
      <c r="AE67" s="323" t="s">
        <v>2150</v>
      </c>
      <c r="AF67" s="323"/>
      <c r="AG67" s="323"/>
      <c r="AH67" s="323"/>
      <c r="AI67" s="323"/>
      <c r="AJ67" s="323"/>
      <c r="AK67" s="323"/>
      <c r="AL67" s="323"/>
      <c r="AM67" s="323"/>
      <c r="AN67" s="323"/>
      <c r="AO67" s="323"/>
      <c r="AP67" s="323"/>
      <c r="AQ67" s="323"/>
      <c r="AR67" s="323"/>
      <c r="AS67" s="323"/>
      <c r="AT67" s="323"/>
      <c r="AU67" s="323"/>
      <c r="AV67" s="323"/>
      <c r="AW67" s="323"/>
      <c r="AX67" s="323"/>
      <c r="AY67" s="323"/>
      <c r="AZ67" s="323"/>
      <c r="BA67" s="323"/>
      <c r="BB67" s="323"/>
      <c r="BC67" s="323"/>
      <c r="BD67" s="323"/>
      <c r="BE67" s="323"/>
      <c r="BF67" s="323"/>
      <c r="BG67" s="323"/>
      <c r="BH67" s="323"/>
    </row>
    <row r="68" spans="1:60" outlineLevel="1">
      <c r="A68" s="317">
        <v>52</v>
      </c>
      <c r="B68" s="317" t="s">
        <v>2248</v>
      </c>
      <c r="C68" s="318" t="s">
        <v>2249</v>
      </c>
      <c r="D68" s="319" t="s">
        <v>224</v>
      </c>
      <c r="E68" s="320">
        <v>15</v>
      </c>
      <c r="F68" s="321">
        <f t="shared" si="25"/>
        <v>0</v>
      </c>
      <c r="G68" s="321">
        <f t="shared" si="26"/>
        <v>0</v>
      </c>
      <c r="H68" s="598"/>
      <c r="I68" s="321">
        <f t="shared" si="27"/>
        <v>0</v>
      </c>
      <c r="J68" s="598"/>
      <c r="K68" s="321">
        <f t="shared" si="28"/>
        <v>0</v>
      </c>
      <c r="L68" s="321">
        <v>21</v>
      </c>
      <c r="M68" s="321">
        <f t="shared" si="29"/>
        <v>0</v>
      </c>
      <c r="N68" s="319">
        <v>3.8000000000000002E-4</v>
      </c>
      <c r="O68" s="319">
        <f t="shared" si="30"/>
        <v>5.7000000000000002E-3</v>
      </c>
      <c r="P68" s="319">
        <v>0</v>
      </c>
      <c r="Q68" s="319">
        <f t="shared" si="31"/>
        <v>0</v>
      </c>
      <c r="R68" s="319"/>
      <c r="S68" s="319"/>
      <c r="T68" s="322">
        <v>0.32</v>
      </c>
      <c r="U68" s="319">
        <f t="shared" si="32"/>
        <v>4.8</v>
      </c>
      <c r="V68" s="323"/>
      <c r="W68" s="323"/>
      <c r="X68" s="323"/>
      <c r="Y68" s="323"/>
      <c r="Z68" s="323"/>
      <c r="AA68" s="323"/>
      <c r="AB68" s="323"/>
      <c r="AC68" s="323"/>
      <c r="AD68" s="323"/>
      <c r="AE68" s="323" t="s">
        <v>2150</v>
      </c>
      <c r="AF68" s="323"/>
      <c r="AG68" s="323"/>
      <c r="AH68" s="323"/>
      <c r="AI68" s="323"/>
      <c r="AJ68" s="323"/>
      <c r="AK68" s="323"/>
      <c r="AL68" s="323"/>
      <c r="AM68" s="323"/>
      <c r="AN68" s="323"/>
      <c r="AO68" s="323"/>
      <c r="AP68" s="323"/>
      <c r="AQ68" s="323"/>
      <c r="AR68" s="323"/>
      <c r="AS68" s="323"/>
      <c r="AT68" s="323"/>
      <c r="AU68" s="323"/>
      <c r="AV68" s="323"/>
      <c r="AW68" s="323"/>
      <c r="AX68" s="323"/>
      <c r="AY68" s="323"/>
      <c r="AZ68" s="323"/>
      <c r="BA68" s="323"/>
      <c r="BB68" s="323"/>
      <c r="BC68" s="323"/>
      <c r="BD68" s="323"/>
      <c r="BE68" s="323"/>
      <c r="BF68" s="323"/>
      <c r="BG68" s="323"/>
      <c r="BH68" s="323"/>
    </row>
    <row r="69" spans="1:60" outlineLevel="1">
      <c r="A69" s="317">
        <v>53</v>
      </c>
      <c r="B69" s="317" t="s">
        <v>2250</v>
      </c>
      <c r="C69" s="318" t="s">
        <v>2251</v>
      </c>
      <c r="D69" s="319" t="s">
        <v>224</v>
      </c>
      <c r="E69" s="320">
        <v>3</v>
      </c>
      <c r="F69" s="321">
        <f t="shared" si="25"/>
        <v>0</v>
      </c>
      <c r="G69" s="321">
        <f t="shared" si="26"/>
        <v>0</v>
      </c>
      <c r="H69" s="598"/>
      <c r="I69" s="321">
        <f t="shared" si="27"/>
        <v>0</v>
      </c>
      <c r="J69" s="598"/>
      <c r="K69" s="321">
        <f t="shared" si="28"/>
        <v>0</v>
      </c>
      <c r="L69" s="321">
        <v>21</v>
      </c>
      <c r="M69" s="321">
        <f t="shared" si="29"/>
        <v>0</v>
      </c>
      <c r="N69" s="319">
        <v>3.4000000000000002E-4</v>
      </c>
      <c r="O69" s="319">
        <f t="shared" si="30"/>
        <v>1.0200000000000001E-3</v>
      </c>
      <c r="P69" s="319">
        <v>0</v>
      </c>
      <c r="Q69" s="319">
        <f t="shared" si="31"/>
        <v>0</v>
      </c>
      <c r="R69" s="319"/>
      <c r="S69" s="319"/>
      <c r="T69" s="322">
        <v>0.32</v>
      </c>
      <c r="U69" s="319">
        <f t="shared" si="32"/>
        <v>0.96</v>
      </c>
      <c r="V69" s="323"/>
      <c r="W69" s="323"/>
      <c r="X69" s="323"/>
      <c r="Y69" s="323"/>
      <c r="Z69" s="323"/>
      <c r="AA69" s="323"/>
      <c r="AB69" s="323"/>
      <c r="AC69" s="323"/>
      <c r="AD69" s="323"/>
      <c r="AE69" s="323" t="s">
        <v>2150</v>
      </c>
      <c r="AF69" s="323"/>
      <c r="AG69" s="323"/>
      <c r="AH69" s="323"/>
      <c r="AI69" s="323"/>
      <c r="AJ69" s="323"/>
      <c r="AK69" s="323"/>
      <c r="AL69" s="323"/>
      <c r="AM69" s="323"/>
      <c r="AN69" s="323"/>
      <c r="AO69" s="323"/>
      <c r="AP69" s="323"/>
      <c r="AQ69" s="323"/>
      <c r="AR69" s="323"/>
      <c r="AS69" s="323"/>
      <c r="AT69" s="323"/>
      <c r="AU69" s="323"/>
      <c r="AV69" s="323"/>
      <c r="AW69" s="323"/>
      <c r="AX69" s="323"/>
      <c r="AY69" s="323"/>
      <c r="AZ69" s="323"/>
      <c r="BA69" s="323"/>
      <c r="BB69" s="323"/>
      <c r="BC69" s="323"/>
      <c r="BD69" s="323"/>
      <c r="BE69" s="323"/>
      <c r="BF69" s="323"/>
      <c r="BG69" s="323"/>
      <c r="BH69" s="323"/>
    </row>
    <row r="70" spans="1:60" outlineLevel="1">
      <c r="A70" s="317">
        <v>54</v>
      </c>
      <c r="B70" s="317" t="s">
        <v>2252</v>
      </c>
      <c r="C70" s="318" t="s">
        <v>2253</v>
      </c>
      <c r="D70" s="319" t="s">
        <v>186</v>
      </c>
      <c r="E70" s="320">
        <v>0.2</v>
      </c>
      <c r="F70" s="321">
        <f t="shared" si="25"/>
        <v>0</v>
      </c>
      <c r="G70" s="321">
        <f t="shared" si="26"/>
        <v>0</v>
      </c>
      <c r="H70" s="598"/>
      <c r="I70" s="321">
        <f t="shared" si="27"/>
        <v>0</v>
      </c>
      <c r="J70" s="598"/>
      <c r="K70" s="321">
        <f t="shared" si="28"/>
        <v>0</v>
      </c>
      <c r="L70" s="321">
        <v>21</v>
      </c>
      <c r="M70" s="321">
        <f t="shared" si="29"/>
        <v>0</v>
      </c>
      <c r="N70" s="319">
        <v>0</v>
      </c>
      <c r="O70" s="319">
        <f t="shared" si="30"/>
        <v>0</v>
      </c>
      <c r="P70" s="319">
        <v>0</v>
      </c>
      <c r="Q70" s="319">
        <f t="shared" si="31"/>
        <v>0</v>
      </c>
      <c r="R70" s="319"/>
      <c r="S70" s="319"/>
      <c r="T70" s="322">
        <v>1.5229999999999999</v>
      </c>
      <c r="U70" s="319">
        <f t="shared" si="32"/>
        <v>0.3</v>
      </c>
      <c r="V70" s="323"/>
      <c r="W70" s="323"/>
      <c r="X70" s="323"/>
      <c r="Y70" s="323"/>
      <c r="Z70" s="323"/>
      <c r="AA70" s="323"/>
      <c r="AB70" s="323"/>
      <c r="AC70" s="323"/>
      <c r="AD70" s="323"/>
      <c r="AE70" s="323" t="s">
        <v>2150</v>
      </c>
      <c r="AF70" s="323"/>
      <c r="AG70" s="323"/>
      <c r="AH70" s="323"/>
      <c r="AI70" s="323"/>
      <c r="AJ70" s="323"/>
      <c r="AK70" s="323"/>
      <c r="AL70" s="323"/>
      <c r="AM70" s="323"/>
      <c r="AN70" s="323"/>
      <c r="AO70" s="323"/>
      <c r="AP70" s="323"/>
      <c r="AQ70" s="323"/>
      <c r="AR70" s="323"/>
      <c r="AS70" s="323"/>
      <c r="AT70" s="323"/>
      <c r="AU70" s="323"/>
      <c r="AV70" s="323"/>
      <c r="AW70" s="323"/>
      <c r="AX70" s="323"/>
      <c r="AY70" s="323"/>
      <c r="AZ70" s="323"/>
      <c r="BA70" s="323"/>
      <c r="BB70" s="323"/>
      <c r="BC70" s="323"/>
      <c r="BD70" s="323"/>
      <c r="BE70" s="323"/>
      <c r="BF70" s="323"/>
      <c r="BG70" s="323"/>
      <c r="BH70" s="323"/>
    </row>
    <row r="71" spans="1:60" ht="20.399999999999999" outlineLevel="1">
      <c r="A71" s="317">
        <v>55</v>
      </c>
      <c r="B71" s="317" t="s">
        <v>2254</v>
      </c>
      <c r="C71" s="318" t="s">
        <v>2255</v>
      </c>
      <c r="D71" s="319" t="s">
        <v>150</v>
      </c>
      <c r="E71" s="320">
        <v>4</v>
      </c>
      <c r="F71" s="321">
        <f t="shared" si="25"/>
        <v>0</v>
      </c>
      <c r="G71" s="321">
        <f t="shared" si="26"/>
        <v>0</v>
      </c>
      <c r="H71" s="598"/>
      <c r="I71" s="321">
        <f t="shared" si="27"/>
        <v>0</v>
      </c>
      <c r="J71" s="598"/>
      <c r="K71" s="321">
        <f t="shared" si="28"/>
        <v>0</v>
      </c>
      <c r="L71" s="321">
        <v>21</v>
      </c>
      <c r="M71" s="321">
        <f t="shared" si="29"/>
        <v>0</v>
      </c>
      <c r="N71" s="319">
        <v>2.7E-4</v>
      </c>
      <c r="O71" s="319">
        <f t="shared" si="30"/>
        <v>1.08E-3</v>
      </c>
      <c r="P71" s="319">
        <v>0</v>
      </c>
      <c r="Q71" s="319">
        <f t="shared" si="31"/>
        <v>0</v>
      </c>
      <c r="R71" s="319"/>
      <c r="S71" s="319"/>
      <c r="T71" s="322">
        <v>0.33300000000000002</v>
      </c>
      <c r="U71" s="319">
        <f t="shared" si="32"/>
        <v>1.33</v>
      </c>
      <c r="V71" s="323"/>
      <c r="W71" s="323"/>
      <c r="X71" s="323"/>
      <c r="Y71" s="323"/>
      <c r="Z71" s="323"/>
      <c r="AA71" s="323"/>
      <c r="AB71" s="323"/>
      <c r="AC71" s="323"/>
      <c r="AD71" s="323"/>
      <c r="AE71" s="323" t="s">
        <v>2150</v>
      </c>
      <c r="AF71" s="323"/>
      <c r="AG71" s="323"/>
      <c r="AH71" s="323"/>
      <c r="AI71" s="323"/>
      <c r="AJ71" s="323"/>
      <c r="AK71" s="323"/>
      <c r="AL71" s="323"/>
      <c r="AM71" s="323"/>
      <c r="AN71" s="323"/>
      <c r="AO71" s="323"/>
      <c r="AP71" s="323"/>
      <c r="AQ71" s="323"/>
      <c r="AR71" s="323"/>
      <c r="AS71" s="323"/>
      <c r="AT71" s="323"/>
      <c r="AU71" s="323"/>
      <c r="AV71" s="323"/>
      <c r="AW71" s="323"/>
      <c r="AX71" s="323"/>
      <c r="AY71" s="323"/>
      <c r="AZ71" s="323"/>
      <c r="BA71" s="323"/>
      <c r="BB71" s="323"/>
      <c r="BC71" s="323"/>
      <c r="BD71" s="323"/>
      <c r="BE71" s="323"/>
      <c r="BF71" s="323"/>
      <c r="BG71" s="323"/>
      <c r="BH71" s="323"/>
    </row>
    <row r="72" spans="1:60" outlineLevel="1">
      <c r="A72" s="317">
        <v>56</v>
      </c>
      <c r="B72" s="317" t="s">
        <v>2256</v>
      </c>
      <c r="C72" s="318" t="s">
        <v>2257</v>
      </c>
      <c r="D72" s="319" t="s">
        <v>224</v>
      </c>
      <c r="E72" s="320">
        <v>12</v>
      </c>
      <c r="F72" s="321">
        <f t="shared" si="25"/>
        <v>0</v>
      </c>
      <c r="G72" s="321">
        <f t="shared" si="26"/>
        <v>0</v>
      </c>
      <c r="H72" s="598"/>
      <c r="I72" s="321">
        <f t="shared" si="27"/>
        <v>0</v>
      </c>
      <c r="J72" s="598"/>
      <c r="K72" s="321">
        <f t="shared" si="28"/>
        <v>0</v>
      </c>
      <c r="L72" s="321">
        <v>21</v>
      </c>
      <c r="M72" s="321">
        <f t="shared" si="29"/>
        <v>0</v>
      </c>
      <c r="N72" s="319">
        <v>5.9999999999999995E-4</v>
      </c>
      <c r="O72" s="319">
        <f t="shared" si="30"/>
        <v>7.1999999999999998E-3</v>
      </c>
      <c r="P72" s="319">
        <v>0</v>
      </c>
      <c r="Q72" s="319">
        <f t="shared" si="31"/>
        <v>0</v>
      </c>
      <c r="R72" s="319"/>
      <c r="S72" s="319"/>
      <c r="T72" s="322">
        <v>0.16500000000000001</v>
      </c>
      <c r="U72" s="319">
        <f t="shared" si="32"/>
        <v>1.98</v>
      </c>
      <c r="V72" s="323"/>
      <c r="W72" s="323"/>
      <c r="X72" s="323"/>
      <c r="Y72" s="323"/>
      <c r="Z72" s="323"/>
      <c r="AA72" s="323"/>
      <c r="AB72" s="323"/>
      <c r="AC72" s="323"/>
      <c r="AD72" s="323"/>
      <c r="AE72" s="323" t="s">
        <v>2150</v>
      </c>
      <c r="AF72" s="323"/>
      <c r="AG72" s="323"/>
      <c r="AH72" s="323"/>
      <c r="AI72" s="323"/>
      <c r="AJ72" s="323"/>
      <c r="AK72" s="323"/>
      <c r="AL72" s="323"/>
      <c r="AM72" s="323"/>
      <c r="AN72" s="323"/>
      <c r="AO72" s="323"/>
      <c r="AP72" s="323"/>
      <c r="AQ72" s="323"/>
      <c r="AR72" s="323"/>
      <c r="AS72" s="323"/>
      <c r="AT72" s="323"/>
      <c r="AU72" s="323"/>
      <c r="AV72" s="323"/>
      <c r="AW72" s="323"/>
      <c r="AX72" s="323"/>
      <c r="AY72" s="323"/>
      <c r="AZ72" s="323"/>
      <c r="BA72" s="323"/>
      <c r="BB72" s="323"/>
      <c r="BC72" s="323"/>
      <c r="BD72" s="323"/>
      <c r="BE72" s="323"/>
      <c r="BF72" s="323"/>
      <c r="BG72" s="323"/>
      <c r="BH72" s="323"/>
    </row>
    <row r="73" spans="1:60" outlineLevel="1">
      <c r="A73" s="317">
        <v>57</v>
      </c>
      <c r="B73" s="317" t="s">
        <v>2258</v>
      </c>
      <c r="C73" s="318" t="s">
        <v>2259</v>
      </c>
      <c r="D73" s="319" t="s">
        <v>224</v>
      </c>
      <c r="E73" s="320">
        <v>35</v>
      </c>
      <c r="F73" s="321">
        <f t="shared" si="25"/>
        <v>0</v>
      </c>
      <c r="G73" s="321">
        <f t="shared" si="26"/>
        <v>0</v>
      </c>
      <c r="H73" s="598"/>
      <c r="I73" s="321">
        <f t="shared" si="27"/>
        <v>0</v>
      </c>
      <c r="J73" s="598"/>
      <c r="K73" s="321">
        <f t="shared" si="28"/>
        <v>0</v>
      </c>
      <c r="L73" s="321">
        <v>21</v>
      </c>
      <c r="M73" s="321">
        <f t="shared" si="29"/>
        <v>0</v>
      </c>
      <c r="N73" s="319">
        <v>5.9999999999999995E-4</v>
      </c>
      <c r="O73" s="319">
        <f t="shared" si="30"/>
        <v>2.1000000000000001E-2</v>
      </c>
      <c r="P73" s="319">
        <v>0</v>
      </c>
      <c r="Q73" s="319">
        <f t="shared" si="31"/>
        <v>0</v>
      </c>
      <c r="R73" s="319"/>
      <c r="S73" s="319"/>
      <c r="T73" s="322">
        <v>0.16500000000000001</v>
      </c>
      <c r="U73" s="319">
        <f t="shared" si="32"/>
        <v>5.78</v>
      </c>
      <c r="V73" s="323"/>
      <c r="W73" s="323"/>
      <c r="X73" s="323"/>
      <c r="Y73" s="323"/>
      <c r="Z73" s="323"/>
      <c r="AA73" s="323"/>
      <c r="AB73" s="323"/>
      <c r="AC73" s="323"/>
      <c r="AD73" s="323"/>
      <c r="AE73" s="323" t="s">
        <v>2150</v>
      </c>
      <c r="AF73" s="323"/>
      <c r="AG73" s="323"/>
      <c r="AH73" s="323"/>
      <c r="AI73" s="323"/>
      <c r="AJ73" s="323"/>
      <c r="AK73" s="323"/>
      <c r="AL73" s="323"/>
      <c r="AM73" s="323"/>
      <c r="AN73" s="323"/>
      <c r="AO73" s="323"/>
      <c r="AP73" s="323"/>
      <c r="AQ73" s="323"/>
      <c r="AR73" s="323"/>
      <c r="AS73" s="323"/>
      <c r="AT73" s="323"/>
      <c r="AU73" s="323"/>
      <c r="AV73" s="323"/>
      <c r="AW73" s="323"/>
      <c r="AX73" s="323"/>
      <c r="AY73" s="323"/>
      <c r="AZ73" s="323"/>
      <c r="BA73" s="323"/>
      <c r="BB73" s="323"/>
      <c r="BC73" s="323"/>
      <c r="BD73" s="323"/>
      <c r="BE73" s="323"/>
      <c r="BF73" s="323"/>
      <c r="BG73" s="323"/>
      <c r="BH73" s="323"/>
    </row>
    <row r="74" spans="1:60" outlineLevel="1">
      <c r="A74" s="317">
        <v>58</v>
      </c>
      <c r="B74" s="317" t="s">
        <v>2260</v>
      </c>
      <c r="C74" s="318" t="s">
        <v>2261</v>
      </c>
      <c r="D74" s="319" t="s">
        <v>224</v>
      </c>
      <c r="E74" s="320">
        <v>4</v>
      </c>
      <c r="F74" s="321">
        <f t="shared" si="25"/>
        <v>0</v>
      </c>
      <c r="G74" s="321">
        <f t="shared" si="26"/>
        <v>0</v>
      </c>
      <c r="H74" s="598"/>
      <c r="I74" s="321">
        <f t="shared" si="27"/>
        <v>0</v>
      </c>
      <c r="J74" s="598"/>
      <c r="K74" s="321">
        <f t="shared" si="28"/>
        <v>0</v>
      </c>
      <c r="L74" s="321">
        <v>21</v>
      </c>
      <c r="M74" s="321">
        <f t="shared" si="29"/>
        <v>0</v>
      </c>
      <c r="N74" s="319">
        <v>3.2000000000000003E-4</v>
      </c>
      <c r="O74" s="319">
        <f t="shared" si="30"/>
        <v>1.2800000000000001E-3</v>
      </c>
      <c r="P74" s="319">
        <v>0</v>
      </c>
      <c r="Q74" s="319">
        <f t="shared" si="31"/>
        <v>0</v>
      </c>
      <c r="R74" s="319"/>
      <c r="S74" s="319"/>
      <c r="T74" s="322">
        <v>0.13400000000000001</v>
      </c>
      <c r="U74" s="319">
        <f t="shared" si="32"/>
        <v>0.54</v>
      </c>
      <c r="V74" s="323"/>
      <c r="W74" s="323"/>
      <c r="X74" s="323"/>
      <c r="Y74" s="323"/>
      <c r="Z74" s="323"/>
      <c r="AA74" s="323"/>
      <c r="AB74" s="323"/>
      <c r="AC74" s="323"/>
      <c r="AD74" s="323"/>
      <c r="AE74" s="323" t="s">
        <v>2150</v>
      </c>
      <c r="AF74" s="323"/>
      <c r="AG74" s="323"/>
      <c r="AH74" s="323"/>
      <c r="AI74" s="323"/>
      <c r="AJ74" s="323"/>
      <c r="AK74" s="323"/>
      <c r="AL74" s="323"/>
      <c r="AM74" s="323"/>
      <c r="AN74" s="323"/>
      <c r="AO74" s="323"/>
      <c r="AP74" s="323"/>
      <c r="AQ74" s="323"/>
      <c r="AR74" s="323"/>
      <c r="AS74" s="323"/>
      <c r="AT74" s="323"/>
      <c r="AU74" s="323"/>
      <c r="AV74" s="323"/>
      <c r="AW74" s="323"/>
      <c r="AX74" s="323"/>
      <c r="AY74" s="323"/>
      <c r="AZ74" s="323"/>
      <c r="BA74" s="323"/>
      <c r="BB74" s="323"/>
      <c r="BC74" s="323"/>
      <c r="BD74" s="323"/>
      <c r="BE74" s="323"/>
      <c r="BF74" s="323"/>
      <c r="BG74" s="323"/>
      <c r="BH74" s="323"/>
    </row>
    <row r="75" spans="1:60" outlineLevel="1">
      <c r="A75" s="317">
        <v>59</v>
      </c>
      <c r="B75" s="317" t="s">
        <v>2262</v>
      </c>
      <c r="C75" s="318" t="s">
        <v>2263</v>
      </c>
      <c r="D75" s="319" t="s">
        <v>186</v>
      </c>
      <c r="E75" s="320">
        <v>0.2</v>
      </c>
      <c r="F75" s="321">
        <f t="shared" si="25"/>
        <v>0</v>
      </c>
      <c r="G75" s="321">
        <f t="shared" si="26"/>
        <v>0</v>
      </c>
      <c r="H75" s="598"/>
      <c r="I75" s="321">
        <f t="shared" si="27"/>
        <v>0</v>
      </c>
      <c r="J75" s="598"/>
      <c r="K75" s="321">
        <f t="shared" si="28"/>
        <v>0</v>
      </c>
      <c r="L75" s="321">
        <v>21</v>
      </c>
      <c r="M75" s="321">
        <f t="shared" si="29"/>
        <v>0</v>
      </c>
      <c r="N75" s="319">
        <v>0</v>
      </c>
      <c r="O75" s="319">
        <f t="shared" si="30"/>
        <v>0</v>
      </c>
      <c r="P75" s="319">
        <v>0</v>
      </c>
      <c r="Q75" s="319">
        <f t="shared" si="31"/>
        <v>0</v>
      </c>
      <c r="R75" s="319"/>
      <c r="S75" s="319"/>
      <c r="T75" s="322">
        <v>3.379</v>
      </c>
      <c r="U75" s="319">
        <f t="shared" si="32"/>
        <v>0.68</v>
      </c>
      <c r="V75" s="323"/>
      <c r="W75" s="323"/>
      <c r="X75" s="323"/>
      <c r="Y75" s="323"/>
      <c r="Z75" s="323"/>
      <c r="AA75" s="323"/>
      <c r="AB75" s="323"/>
      <c r="AC75" s="323"/>
      <c r="AD75" s="323"/>
      <c r="AE75" s="323" t="s">
        <v>2150</v>
      </c>
      <c r="AF75" s="323"/>
      <c r="AG75" s="323"/>
      <c r="AH75" s="323"/>
      <c r="AI75" s="323"/>
      <c r="AJ75" s="323"/>
      <c r="AK75" s="323"/>
      <c r="AL75" s="323"/>
      <c r="AM75" s="323"/>
      <c r="AN75" s="323"/>
      <c r="AO75" s="323"/>
      <c r="AP75" s="323"/>
      <c r="AQ75" s="323"/>
      <c r="AR75" s="323"/>
      <c r="AS75" s="323"/>
      <c r="AT75" s="323"/>
      <c r="AU75" s="323"/>
      <c r="AV75" s="323"/>
      <c r="AW75" s="323"/>
      <c r="AX75" s="323"/>
      <c r="AY75" s="323"/>
      <c r="AZ75" s="323"/>
      <c r="BA75" s="323"/>
      <c r="BB75" s="323"/>
      <c r="BC75" s="323"/>
      <c r="BD75" s="323"/>
      <c r="BE75" s="323"/>
      <c r="BF75" s="323"/>
      <c r="BG75" s="323"/>
      <c r="BH75" s="323"/>
    </row>
    <row r="76" spans="1:60" outlineLevel="1">
      <c r="A76" s="317">
        <v>60</v>
      </c>
      <c r="B76" s="317" t="s">
        <v>2264</v>
      </c>
      <c r="C76" s="318" t="s">
        <v>2265</v>
      </c>
      <c r="D76" s="319" t="s">
        <v>150</v>
      </c>
      <c r="E76" s="320">
        <v>4</v>
      </c>
      <c r="F76" s="321">
        <f t="shared" si="25"/>
        <v>0</v>
      </c>
      <c r="G76" s="321">
        <f t="shared" si="26"/>
        <v>0</v>
      </c>
      <c r="H76" s="598"/>
      <c r="I76" s="321">
        <f t="shared" si="27"/>
        <v>0</v>
      </c>
      <c r="J76" s="598"/>
      <c r="K76" s="321">
        <f t="shared" si="28"/>
        <v>0</v>
      </c>
      <c r="L76" s="321">
        <v>21</v>
      </c>
      <c r="M76" s="321">
        <f t="shared" si="29"/>
        <v>0</v>
      </c>
      <c r="N76" s="319">
        <v>5.9000000000000003E-4</v>
      </c>
      <c r="O76" s="319">
        <f t="shared" si="30"/>
        <v>2.3600000000000001E-3</v>
      </c>
      <c r="P76" s="319">
        <v>0</v>
      </c>
      <c r="Q76" s="319">
        <f t="shared" si="31"/>
        <v>0</v>
      </c>
      <c r="R76" s="319"/>
      <c r="S76" s="319"/>
      <c r="T76" s="322">
        <v>0</v>
      </c>
      <c r="U76" s="319">
        <f t="shared" si="32"/>
        <v>0</v>
      </c>
      <c r="V76" s="323"/>
      <c r="W76" s="323"/>
      <c r="X76" s="323"/>
      <c r="Y76" s="323"/>
      <c r="Z76" s="323"/>
      <c r="AA76" s="323"/>
      <c r="AB76" s="323"/>
      <c r="AC76" s="323"/>
      <c r="AD76" s="323"/>
      <c r="AE76" s="323" t="s">
        <v>2163</v>
      </c>
      <c r="AF76" s="323"/>
      <c r="AG76" s="323"/>
      <c r="AH76" s="323"/>
      <c r="AI76" s="323"/>
      <c r="AJ76" s="323"/>
      <c r="AK76" s="323"/>
      <c r="AL76" s="323"/>
      <c r="AM76" s="323"/>
      <c r="AN76" s="323"/>
      <c r="AO76" s="323"/>
      <c r="AP76" s="323"/>
      <c r="AQ76" s="323"/>
      <c r="AR76" s="323"/>
      <c r="AS76" s="323"/>
      <c r="AT76" s="323"/>
      <c r="AU76" s="323"/>
      <c r="AV76" s="323"/>
      <c r="AW76" s="323"/>
      <c r="AX76" s="323"/>
      <c r="AY76" s="323"/>
      <c r="AZ76" s="323"/>
      <c r="BA76" s="323"/>
      <c r="BB76" s="323"/>
      <c r="BC76" s="323"/>
      <c r="BD76" s="323"/>
      <c r="BE76" s="323"/>
      <c r="BF76" s="323"/>
      <c r="BG76" s="323"/>
      <c r="BH76" s="323"/>
    </row>
    <row r="77" spans="1:60" outlineLevel="1">
      <c r="A77" s="317">
        <v>61</v>
      </c>
      <c r="B77" s="317" t="s">
        <v>2266</v>
      </c>
      <c r="C77" s="318" t="s">
        <v>2267</v>
      </c>
      <c r="D77" s="319" t="s">
        <v>150</v>
      </c>
      <c r="E77" s="320">
        <v>6</v>
      </c>
      <c r="F77" s="321">
        <f t="shared" si="25"/>
        <v>0</v>
      </c>
      <c r="G77" s="321">
        <f t="shared" si="26"/>
        <v>0</v>
      </c>
      <c r="H77" s="598"/>
      <c r="I77" s="321">
        <f t="shared" si="27"/>
        <v>0</v>
      </c>
      <c r="J77" s="598"/>
      <c r="K77" s="321">
        <f t="shared" si="28"/>
        <v>0</v>
      </c>
      <c r="L77" s="321">
        <v>21</v>
      </c>
      <c r="M77" s="321">
        <f t="shared" si="29"/>
        <v>0</v>
      </c>
      <c r="N77" s="319">
        <v>3.8000000000000002E-4</v>
      </c>
      <c r="O77" s="319">
        <f t="shared" si="30"/>
        <v>2.2799999999999999E-3</v>
      </c>
      <c r="P77" s="319">
        <v>0</v>
      </c>
      <c r="Q77" s="319">
        <f t="shared" si="31"/>
        <v>0</v>
      </c>
      <c r="R77" s="319"/>
      <c r="S77" s="319"/>
      <c r="T77" s="322">
        <v>0</v>
      </c>
      <c r="U77" s="319">
        <f t="shared" si="32"/>
        <v>0</v>
      </c>
      <c r="V77" s="323"/>
      <c r="W77" s="323"/>
      <c r="X77" s="323"/>
      <c r="Y77" s="323"/>
      <c r="Z77" s="323"/>
      <c r="AA77" s="323"/>
      <c r="AB77" s="323"/>
      <c r="AC77" s="323"/>
      <c r="AD77" s="323"/>
      <c r="AE77" s="323" t="s">
        <v>2163</v>
      </c>
      <c r="AF77" s="323"/>
      <c r="AG77" s="323"/>
      <c r="AH77" s="323"/>
      <c r="AI77" s="323"/>
      <c r="AJ77" s="323"/>
      <c r="AK77" s="323"/>
      <c r="AL77" s="323"/>
      <c r="AM77" s="323"/>
      <c r="AN77" s="323"/>
      <c r="AO77" s="323"/>
      <c r="AP77" s="323"/>
      <c r="AQ77" s="323"/>
      <c r="AR77" s="323"/>
      <c r="AS77" s="323"/>
      <c r="AT77" s="323"/>
      <c r="AU77" s="323"/>
      <c r="AV77" s="323"/>
      <c r="AW77" s="323"/>
      <c r="AX77" s="323"/>
      <c r="AY77" s="323"/>
      <c r="AZ77" s="323"/>
      <c r="BA77" s="323"/>
      <c r="BB77" s="323"/>
      <c r="BC77" s="323"/>
      <c r="BD77" s="323"/>
      <c r="BE77" s="323"/>
      <c r="BF77" s="323"/>
      <c r="BG77" s="323"/>
      <c r="BH77" s="323"/>
    </row>
    <row r="78" spans="1:60" ht="20.399999999999999" outlineLevel="1">
      <c r="A78" s="317">
        <v>62</v>
      </c>
      <c r="B78" s="317" t="s">
        <v>2268</v>
      </c>
      <c r="C78" s="318" t="s">
        <v>2269</v>
      </c>
      <c r="D78" s="319" t="s">
        <v>150</v>
      </c>
      <c r="E78" s="320">
        <v>1</v>
      </c>
      <c r="F78" s="321">
        <f t="shared" si="25"/>
        <v>0</v>
      </c>
      <c r="G78" s="321">
        <f t="shared" si="26"/>
        <v>0</v>
      </c>
      <c r="H78" s="598"/>
      <c r="I78" s="321">
        <f t="shared" si="27"/>
        <v>0</v>
      </c>
      <c r="J78" s="598"/>
      <c r="K78" s="321">
        <f t="shared" si="28"/>
        <v>0</v>
      </c>
      <c r="L78" s="321">
        <v>21</v>
      </c>
      <c r="M78" s="321">
        <f t="shared" si="29"/>
        <v>0</v>
      </c>
      <c r="N78" s="319">
        <v>7.5000000000000002E-4</v>
      </c>
      <c r="O78" s="319">
        <f t="shared" si="30"/>
        <v>7.5000000000000002E-4</v>
      </c>
      <c r="P78" s="319">
        <v>0</v>
      </c>
      <c r="Q78" s="319">
        <f t="shared" si="31"/>
        <v>0</v>
      </c>
      <c r="R78" s="319"/>
      <c r="S78" s="319"/>
      <c r="T78" s="322">
        <v>0.2</v>
      </c>
      <c r="U78" s="319">
        <f t="shared" si="32"/>
        <v>0.2</v>
      </c>
      <c r="V78" s="323"/>
      <c r="W78" s="323"/>
      <c r="X78" s="323"/>
      <c r="Y78" s="323"/>
      <c r="Z78" s="323"/>
      <c r="AA78" s="323"/>
      <c r="AB78" s="323"/>
      <c r="AC78" s="323"/>
      <c r="AD78" s="323"/>
      <c r="AE78" s="323" t="s">
        <v>2150</v>
      </c>
      <c r="AF78" s="323"/>
      <c r="AG78" s="323"/>
      <c r="AH78" s="323"/>
      <c r="AI78" s="323"/>
      <c r="AJ78" s="323"/>
      <c r="AK78" s="323"/>
      <c r="AL78" s="323"/>
      <c r="AM78" s="323"/>
      <c r="AN78" s="323"/>
      <c r="AO78" s="323"/>
      <c r="AP78" s="323"/>
      <c r="AQ78" s="323"/>
      <c r="AR78" s="323"/>
      <c r="AS78" s="323"/>
      <c r="AT78" s="323"/>
      <c r="AU78" s="323"/>
      <c r="AV78" s="323"/>
      <c r="AW78" s="323"/>
      <c r="AX78" s="323"/>
      <c r="AY78" s="323"/>
      <c r="AZ78" s="323"/>
      <c r="BA78" s="323"/>
      <c r="BB78" s="323"/>
      <c r="BC78" s="323"/>
      <c r="BD78" s="323"/>
      <c r="BE78" s="323"/>
      <c r="BF78" s="323"/>
      <c r="BG78" s="323"/>
      <c r="BH78" s="323"/>
    </row>
    <row r="79" spans="1:60" ht="20.399999999999999" outlineLevel="1">
      <c r="A79" s="317">
        <v>63</v>
      </c>
      <c r="B79" s="317" t="s">
        <v>2270</v>
      </c>
      <c r="C79" s="318" t="s">
        <v>2271</v>
      </c>
      <c r="D79" s="319" t="s">
        <v>150</v>
      </c>
      <c r="E79" s="320">
        <v>2</v>
      </c>
      <c r="F79" s="321">
        <f t="shared" si="25"/>
        <v>0</v>
      </c>
      <c r="G79" s="321">
        <f t="shared" si="26"/>
        <v>0</v>
      </c>
      <c r="H79" s="598"/>
      <c r="I79" s="321">
        <f t="shared" si="27"/>
        <v>0</v>
      </c>
      <c r="J79" s="598"/>
      <c r="K79" s="321">
        <f t="shared" si="28"/>
        <v>0</v>
      </c>
      <c r="L79" s="321">
        <v>21</v>
      </c>
      <c r="M79" s="321">
        <f t="shared" si="29"/>
        <v>0</v>
      </c>
      <c r="N79" s="319">
        <v>1.9499999999999999E-3</v>
      </c>
      <c r="O79" s="319">
        <f t="shared" si="30"/>
        <v>3.8999999999999998E-3</v>
      </c>
      <c r="P79" s="319">
        <v>0</v>
      </c>
      <c r="Q79" s="319">
        <f t="shared" si="31"/>
        <v>0</v>
      </c>
      <c r="R79" s="319"/>
      <c r="S79" s="319"/>
      <c r="T79" s="322">
        <v>0.66</v>
      </c>
      <c r="U79" s="319">
        <f t="shared" si="32"/>
        <v>1.32</v>
      </c>
      <c r="V79" s="323"/>
      <c r="W79" s="323"/>
      <c r="X79" s="323"/>
      <c r="Y79" s="323"/>
      <c r="Z79" s="323"/>
      <c r="AA79" s="323"/>
      <c r="AB79" s="323"/>
      <c r="AC79" s="323"/>
      <c r="AD79" s="323"/>
      <c r="AE79" s="323" t="s">
        <v>2150</v>
      </c>
      <c r="AF79" s="323"/>
      <c r="AG79" s="323"/>
      <c r="AH79" s="323"/>
      <c r="AI79" s="323"/>
      <c r="AJ79" s="323"/>
      <c r="AK79" s="323"/>
      <c r="AL79" s="323"/>
      <c r="AM79" s="323"/>
      <c r="AN79" s="323"/>
      <c r="AO79" s="323"/>
      <c r="AP79" s="323"/>
      <c r="AQ79" s="323"/>
      <c r="AR79" s="323"/>
      <c r="AS79" s="323"/>
      <c r="AT79" s="323"/>
      <c r="AU79" s="323"/>
      <c r="AV79" s="323"/>
      <c r="AW79" s="323"/>
      <c r="AX79" s="323"/>
      <c r="AY79" s="323"/>
      <c r="AZ79" s="323"/>
      <c r="BA79" s="323"/>
      <c r="BB79" s="323"/>
      <c r="BC79" s="323"/>
      <c r="BD79" s="323"/>
      <c r="BE79" s="323"/>
      <c r="BF79" s="323"/>
      <c r="BG79" s="323"/>
      <c r="BH79" s="323"/>
    </row>
    <row r="80" spans="1:60" outlineLevel="1">
      <c r="A80" s="317">
        <v>64</v>
      </c>
      <c r="B80" s="317" t="s">
        <v>2272</v>
      </c>
      <c r="C80" s="318" t="s">
        <v>2273</v>
      </c>
      <c r="D80" s="319" t="s">
        <v>150</v>
      </c>
      <c r="E80" s="320">
        <v>2</v>
      </c>
      <c r="F80" s="321">
        <f t="shared" si="25"/>
        <v>0</v>
      </c>
      <c r="G80" s="321">
        <f t="shared" si="26"/>
        <v>0</v>
      </c>
      <c r="H80" s="598"/>
      <c r="I80" s="321">
        <f t="shared" si="27"/>
        <v>0</v>
      </c>
      <c r="J80" s="598"/>
      <c r="K80" s="321">
        <f t="shared" si="28"/>
        <v>0</v>
      </c>
      <c r="L80" s="321">
        <v>21</v>
      </c>
      <c r="M80" s="321">
        <f t="shared" si="29"/>
        <v>0</v>
      </c>
      <c r="N80" s="319">
        <v>1.8000000000000001E-4</v>
      </c>
      <c r="O80" s="319">
        <f t="shared" si="30"/>
        <v>3.6000000000000002E-4</v>
      </c>
      <c r="P80" s="319">
        <v>0</v>
      </c>
      <c r="Q80" s="319">
        <f t="shared" si="31"/>
        <v>0</v>
      </c>
      <c r="R80" s="319"/>
      <c r="S80" s="319"/>
      <c r="T80" s="322">
        <v>0</v>
      </c>
      <c r="U80" s="319">
        <f t="shared" si="32"/>
        <v>0</v>
      </c>
      <c r="V80" s="323"/>
      <c r="W80" s="323"/>
      <c r="X80" s="323"/>
      <c r="Y80" s="323"/>
      <c r="Z80" s="323"/>
      <c r="AA80" s="323"/>
      <c r="AB80" s="323"/>
      <c r="AC80" s="323"/>
      <c r="AD80" s="323"/>
      <c r="AE80" s="323" t="s">
        <v>2163</v>
      </c>
      <c r="AF80" s="323"/>
      <c r="AG80" s="323"/>
      <c r="AH80" s="323"/>
      <c r="AI80" s="323"/>
      <c r="AJ80" s="323"/>
      <c r="AK80" s="323"/>
      <c r="AL80" s="323"/>
      <c r="AM80" s="323"/>
      <c r="AN80" s="323"/>
      <c r="AO80" s="323"/>
      <c r="AP80" s="323"/>
      <c r="AQ80" s="323"/>
      <c r="AR80" s="323"/>
      <c r="AS80" s="323"/>
      <c r="AT80" s="323"/>
      <c r="AU80" s="323"/>
      <c r="AV80" s="323"/>
      <c r="AW80" s="323"/>
      <c r="AX80" s="323"/>
      <c r="AY80" s="323"/>
      <c r="AZ80" s="323"/>
      <c r="BA80" s="323"/>
      <c r="BB80" s="323"/>
      <c r="BC80" s="323"/>
      <c r="BD80" s="323"/>
      <c r="BE80" s="323"/>
      <c r="BF80" s="323"/>
      <c r="BG80" s="323"/>
      <c r="BH80" s="323"/>
    </row>
    <row r="81" spans="1:60" outlineLevel="1">
      <c r="A81" s="317">
        <v>65</v>
      </c>
      <c r="B81" s="317" t="s">
        <v>2274</v>
      </c>
      <c r="C81" s="318" t="s">
        <v>2275</v>
      </c>
      <c r="D81" s="319" t="s">
        <v>150</v>
      </c>
      <c r="E81" s="320">
        <v>4</v>
      </c>
      <c r="F81" s="321">
        <f t="shared" si="25"/>
        <v>0</v>
      </c>
      <c r="G81" s="321">
        <f t="shared" si="26"/>
        <v>0</v>
      </c>
      <c r="H81" s="598"/>
      <c r="I81" s="321">
        <f t="shared" si="27"/>
        <v>0</v>
      </c>
      <c r="J81" s="598"/>
      <c r="K81" s="321">
        <f t="shared" si="28"/>
        <v>0</v>
      </c>
      <c r="L81" s="321">
        <v>21</v>
      </c>
      <c r="M81" s="321">
        <f t="shared" si="29"/>
        <v>0</v>
      </c>
      <c r="N81" s="319">
        <v>2.3000000000000001E-4</v>
      </c>
      <c r="O81" s="319">
        <f t="shared" si="30"/>
        <v>9.2000000000000003E-4</v>
      </c>
      <c r="P81" s="319">
        <v>0</v>
      </c>
      <c r="Q81" s="319">
        <f t="shared" si="31"/>
        <v>0</v>
      </c>
      <c r="R81" s="319"/>
      <c r="S81" s="319"/>
      <c r="T81" s="322">
        <v>0</v>
      </c>
      <c r="U81" s="319">
        <f t="shared" si="32"/>
        <v>0</v>
      </c>
      <c r="V81" s="323"/>
      <c r="W81" s="323"/>
      <c r="X81" s="323"/>
      <c r="Y81" s="323"/>
      <c r="Z81" s="323"/>
      <c r="AA81" s="323"/>
      <c r="AB81" s="323"/>
      <c r="AC81" s="323"/>
      <c r="AD81" s="323"/>
      <c r="AE81" s="323" t="s">
        <v>2163</v>
      </c>
      <c r="AF81" s="323"/>
      <c r="AG81" s="323"/>
      <c r="AH81" s="323"/>
      <c r="AI81" s="323"/>
      <c r="AJ81" s="323"/>
      <c r="AK81" s="323"/>
      <c r="AL81" s="323"/>
      <c r="AM81" s="323"/>
      <c r="AN81" s="323"/>
      <c r="AO81" s="323"/>
      <c r="AP81" s="323"/>
      <c r="AQ81" s="323"/>
      <c r="AR81" s="323"/>
      <c r="AS81" s="323"/>
      <c r="AT81" s="323"/>
      <c r="AU81" s="323"/>
      <c r="AV81" s="323"/>
      <c r="AW81" s="323"/>
      <c r="AX81" s="323"/>
      <c r="AY81" s="323"/>
      <c r="AZ81" s="323"/>
      <c r="BA81" s="323"/>
      <c r="BB81" s="323"/>
      <c r="BC81" s="323"/>
      <c r="BD81" s="323"/>
      <c r="BE81" s="323"/>
      <c r="BF81" s="323"/>
      <c r="BG81" s="323"/>
      <c r="BH81" s="323"/>
    </row>
    <row r="82" spans="1:60" outlineLevel="1">
      <c r="A82" s="317">
        <v>66</v>
      </c>
      <c r="B82" s="317" t="s">
        <v>2276</v>
      </c>
      <c r="C82" s="318" t="s">
        <v>2277</v>
      </c>
      <c r="D82" s="319" t="s">
        <v>150</v>
      </c>
      <c r="E82" s="320">
        <v>2</v>
      </c>
      <c r="F82" s="321">
        <f t="shared" si="25"/>
        <v>0</v>
      </c>
      <c r="G82" s="321">
        <f t="shared" si="26"/>
        <v>0</v>
      </c>
      <c r="H82" s="598"/>
      <c r="I82" s="321">
        <f t="shared" si="27"/>
        <v>0</v>
      </c>
      <c r="J82" s="598"/>
      <c r="K82" s="321">
        <f t="shared" si="28"/>
        <v>0</v>
      </c>
      <c r="L82" s="321">
        <v>21</v>
      </c>
      <c r="M82" s="321">
        <f t="shared" si="29"/>
        <v>0</v>
      </c>
      <c r="N82" s="319">
        <v>1.8000000000000001E-4</v>
      </c>
      <c r="O82" s="319">
        <f t="shared" si="30"/>
        <v>3.6000000000000002E-4</v>
      </c>
      <c r="P82" s="319">
        <v>0</v>
      </c>
      <c r="Q82" s="319">
        <f t="shared" si="31"/>
        <v>0</v>
      </c>
      <c r="R82" s="319"/>
      <c r="S82" s="319"/>
      <c r="T82" s="322">
        <v>0</v>
      </c>
      <c r="U82" s="319">
        <f t="shared" si="32"/>
        <v>0</v>
      </c>
      <c r="V82" s="323"/>
      <c r="W82" s="323"/>
      <c r="X82" s="323"/>
      <c r="Y82" s="323"/>
      <c r="Z82" s="323"/>
      <c r="AA82" s="323"/>
      <c r="AB82" s="323"/>
      <c r="AC82" s="323"/>
      <c r="AD82" s="323"/>
      <c r="AE82" s="323" t="s">
        <v>2163</v>
      </c>
      <c r="AF82" s="323"/>
      <c r="AG82" s="323"/>
      <c r="AH82" s="323"/>
      <c r="AI82" s="323"/>
      <c r="AJ82" s="323"/>
      <c r="AK82" s="323"/>
      <c r="AL82" s="323"/>
      <c r="AM82" s="323"/>
      <c r="AN82" s="323"/>
      <c r="AO82" s="323"/>
      <c r="AP82" s="323"/>
      <c r="AQ82" s="323"/>
      <c r="AR82" s="323"/>
      <c r="AS82" s="323"/>
      <c r="AT82" s="323"/>
      <c r="AU82" s="323"/>
      <c r="AV82" s="323"/>
      <c r="AW82" s="323"/>
      <c r="AX82" s="323"/>
      <c r="AY82" s="323"/>
      <c r="AZ82" s="323"/>
      <c r="BA82" s="323"/>
      <c r="BB82" s="323"/>
      <c r="BC82" s="323"/>
      <c r="BD82" s="323"/>
      <c r="BE82" s="323"/>
      <c r="BF82" s="323"/>
      <c r="BG82" s="323"/>
      <c r="BH82" s="323"/>
    </row>
    <row r="83" spans="1:60" outlineLevel="1">
      <c r="A83" s="317">
        <v>67</v>
      </c>
      <c r="B83" s="317" t="s">
        <v>2278</v>
      </c>
      <c r="C83" s="318" t="s">
        <v>2279</v>
      </c>
      <c r="D83" s="319" t="s">
        <v>150</v>
      </c>
      <c r="E83" s="320">
        <v>2</v>
      </c>
      <c r="F83" s="321">
        <f t="shared" si="25"/>
        <v>0</v>
      </c>
      <c r="G83" s="321">
        <f t="shared" si="26"/>
        <v>0</v>
      </c>
      <c r="H83" s="598"/>
      <c r="I83" s="321">
        <f t="shared" si="27"/>
        <v>0</v>
      </c>
      <c r="J83" s="598"/>
      <c r="K83" s="321">
        <f t="shared" si="28"/>
        <v>0</v>
      </c>
      <c r="L83" s="321">
        <v>21</v>
      </c>
      <c r="M83" s="321">
        <f t="shared" si="29"/>
        <v>0</v>
      </c>
      <c r="N83" s="319">
        <v>5.0000000000000002E-5</v>
      </c>
      <c r="O83" s="319">
        <f t="shared" si="30"/>
        <v>1E-4</v>
      </c>
      <c r="P83" s="319">
        <v>0</v>
      </c>
      <c r="Q83" s="319">
        <f t="shared" si="31"/>
        <v>0</v>
      </c>
      <c r="R83" s="319"/>
      <c r="S83" s="319"/>
      <c r="T83" s="322">
        <v>0</v>
      </c>
      <c r="U83" s="319">
        <f t="shared" si="32"/>
        <v>0</v>
      </c>
      <c r="V83" s="323"/>
      <c r="W83" s="323"/>
      <c r="X83" s="323"/>
      <c r="Y83" s="323"/>
      <c r="Z83" s="323"/>
      <c r="AA83" s="323"/>
      <c r="AB83" s="323"/>
      <c r="AC83" s="323"/>
      <c r="AD83" s="323"/>
      <c r="AE83" s="323" t="s">
        <v>2163</v>
      </c>
      <c r="AF83" s="323"/>
      <c r="AG83" s="323"/>
      <c r="AH83" s="323"/>
      <c r="AI83" s="323"/>
      <c r="AJ83" s="323"/>
      <c r="AK83" s="323"/>
      <c r="AL83" s="323"/>
      <c r="AM83" s="323"/>
      <c r="AN83" s="323"/>
      <c r="AO83" s="323"/>
      <c r="AP83" s="323"/>
      <c r="AQ83" s="323"/>
      <c r="AR83" s="323"/>
      <c r="AS83" s="323"/>
      <c r="AT83" s="323"/>
      <c r="AU83" s="323"/>
      <c r="AV83" s="323"/>
      <c r="AW83" s="323"/>
      <c r="AX83" s="323"/>
      <c r="AY83" s="323"/>
      <c r="AZ83" s="323"/>
      <c r="BA83" s="323"/>
      <c r="BB83" s="323"/>
      <c r="BC83" s="323"/>
      <c r="BD83" s="323"/>
      <c r="BE83" s="323"/>
      <c r="BF83" s="323"/>
      <c r="BG83" s="323"/>
      <c r="BH83" s="323"/>
    </row>
    <row r="84" spans="1:60" ht="20.399999999999999" outlineLevel="1">
      <c r="A84" s="317">
        <v>68</v>
      </c>
      <c r="B84" s="317" t="s">
        <v>2280</v>
      </c>
      <c r="C84" s="318" t="s">
        <v>2281</v>
      </c>
      <c r="D84" s="319" t="s">
        <v>150</v>
      </c>
      <c r="E84" s="320">
        <v>5</v>
      </c>
      <c r="F84" s="321">
        <f t="shared" si="25"/>
        <v>0</v>
      </c>
      <c r="G84" s="321">
        <f t="shared" si="26"/>
        <v>0</v>
      </c>
      <c r="H84" s="598"/>
      <c r="I84" s="321">
        <f t="shared" si="27"/>
        <v>0</v>
      </c>
      <c r="J84" s="598"/>
      <c r="K84" s="321">
        <f t="shared" si="28"/>
        <v>0</v>
      </c>
      <c r="L84" s="321">
        <v>21</v>
      </c>
      <c r="M84" s="321">
        <f t="shared" si="29"/>
        <v>0</v>
      </c>
      <c r="N84" s="319">
        <v>0</v>
      </c>
      <c r="O84" s="319">
        <f t="shared" si="30"/>
        <v>0</v>
      </c>
      <c r="P84" s="319">
        <v>0</v>
      </c>
      <c r="Q84" s="319">
        <f t="shared" si="31"/>
        <v>0</v>
      </c>
      <c r="R84" s="319"/>
      <c r="S84" s="319"/>
      <c r="T84" s="322">
        <v>0</v>
      </c>
      <c r="U84" s="319">
        <f t="shared" si="32"/>
        <v>0</v>
      </c>
      <c r="V84" s="323"/>
      <c r="W84" s="323"/>
      <c r="X84" s="323"/>
      <c r="Y84" s="323"/>
      <c r="Z84" s="323"/>
      <c r="AA84" s="323"/>
      <c r="AB84" s="323"/>
      <c r="AC84" s="323"/>
      <c r="AD84" s="323"/>
      <c r="AE84" s="323" t="s">
        <v>2163</v>
      </c>
      <c r="AF84" s="323"/>
      <c r="AG84" s="323"/>
      <c r="AH84" s="323"/>
      <c r="AI84" s="323"/>
      <c r="AJ84" s="323"/>
      <c r="AK84" s="323"/>
      <c r="AL84" s="323"/>
      <c r="AM84" s="323"/>
      <c r="AN84" s="323"/>
      <c r="AO84" s="323"/>
      <c r="AP84" s="323"/>
      <c r="AQ84" s="323"/>
      <c r="AR84" s="323"/>
      <c r="AS84" s="323"/>
      <c r="AT84" s="323"/>
      <c r="AU84" s="323"/>
      <c r="AV84" s="323"/>
      <c r="AW84" s="323"/>
      <c r="AX84" s="323"/>
      <c r="AY84" s="323"/>
      <c r="AZ84" s="323"/>
      <c r="BA84" s="323"/>
      <c r="BB84" s="323"/>
      <c r="BC84" s="323"/>
      <c r="BD84" s="323"/>
      <c r="BE84" s="323"/>
      <c r="BF84" s="323"/>
      <c r="BG84" s="323"/>
      <c r="BH84" s="323"/>
    </row>
    <row r="85" spans="1:60" ht="20.399999999999999" outlineLevel="1">
      <c r="A85" s="317">
        <v>69</v>
      </c>
      <c r="B85" s="317" t="s">
        <v>2282</v>
      </c>
      <c r="C85" s="318" t="s">
        <v>2283</v>
      </c>
      <c r="D85" s="319" t="s">
        <v>150</v>
      </c>
      <c r="E85" s="320">
        <v>10</v>
      </c>
      <c r="F85" s="321">
        <f t="shared" si="25"/>
        <v>0</v>
      </c>
      <c r="G85" s="321">
        <f t="shared" si="26"/>
        <v>0</v>
      </c>
      <c r="H85" s="598"/>
      <c r="I85" s="321">
        <f t="shared" si="27"/>
        <v>0</v>
      </c>
      <c r="J85" s="598"/>
      <c r="K85" s="321">
        <f t="shared" si="28"/>
        <v>0</v>
      </c>
      <c r="L85" s="321">
        <v>21</v>
      </c>
      <c r="M85" s="321">
        <f t="shared" si="29"/>
        <v>0</v>
      </c>
      <c r="N85" s="319">
        <v>0</v>
      </c>
      <c r="O85" s="319">
        <f t="shared" si="30"/>
        <v>0</v>
      </c>
      <c r="P85" s="319">
        <v>0</v>
      </c>
      <c r="Q85" s="319">
        <f t="shared" si="31"/>
        <v>0</v>
      </c>
      <c r="R85" s="319"/>
      <c r="S85" s="319"/>
      <c r="T85" s="322">
        <v>0</v>
      </c>
      <c r="U85" s="319">
        <f t="shared" si="32"/>
        <v>0</v>
      </c>
      <c r="V85" s="323"/>
      <c r="W85" s="323"/>
      <c r="X85" s="323"/>
      <c r="Y85" s="323"/>
      <c r="Z85" s="323"/>
      <c r="AA85" s="323"/>
      <c r="AB85" s="323"/>
      <c r="AC85" s="323"/>
      <c r="AD85" s="323"/>
      <c r="AE85" s="323" t="s">
        <v>2163</v>
      </c>
      <c r="AF85" s="323"/>
      <c r="AG85" s="323"/>
      <c r="AH85" s="323"/>
      <c r="AI85" s="323"/>
      <c r="AJ85" s="323"/>
      <c r="AK85" s="323"/>
      <c r="AL85" s="323"/>
      <c r="AM85" s="323"/>
      <c r="AN85" s="323"/>
      <c r="AO85" s="323"/>
      <c r="AP85" s="323"/>
      <c r="AQ85" s="323"/>
      <c r="AR85" s="323"/>
      <c r="AS85" s="323"/>
      <c r="AT85" s="323"/>
      <c r="AU85" s="323"/>
      <c r="AV85" s="323"/>
      <c r="AW85" s="323"/>
      <c r="AX85" s="323"/>
      <c r="AY85" s="323"/>
      <c r="AZ85" s="323"/>
      <c r="BA85" s="323"/>
      <c r="BB85" s="323"/>
      <c r="BC85" s="323"/>
      <c r="BD85" s="323"/>
      <c r="BE85" s="323"/>
      <c r="BF85" s="323"/>
      <c r="BG85" s="323"/>
      <c r="BH85" s="323"/>
    </row>
    <row r="86" spans="1:60" ht="20.399999999999999" outlineLevel="1">
      <c r="A86" s="317">
        <v>70</v>
      </c>
      <c r="B86" s="317" t="s">
        <v>2284</v>
      </c>
      <c r="C86" s="318" t="s">
        <v>2285</v>
      </c>
      <c r="D86" s="319" t="s">
        <v>150</v>
      </c>
      <c r="E86" s="320">
        <v>18</v>
      </c>
      <c r="F86" s="321">
        <f t="shared" si="25"/>
        <v>0</v>
      </c>
      <c r="G86" s="321">
        <f t="shared" si="26"/>
        <v>0</v>
      </c>
      <c r="H86" s="598"/>
      <c r="I86" s="321">
        <f t="shared" si="27"/>
        <v>0</v>
      </c>
      <c r="J86" s="598"/>
      <c r="K86" s="321">
        <f t="shared" si="28"/>
        <v>0</v>
      </c>
      <c r="L86" s="321">
        <v>21</v>
      </c>
      <c r="M86" s="321">
        <f t="shared" si="29"/>
        <v>0</v>
      </c>
      <c r="N86" s="319">
        <v>0</v>
      </c>
      <c r="O86" s="319">
        <f t="shared" si="30"/>
        <v>0</v>
      </c>
      <c r="P86" s="319">
        <v>0</v>
      </c>
      <c r="Q86" s="319">
        <f t="shared" si="31"/>
        <v>0</v>
      </c>
      <c r="R86" s="319"/>
      <c r="S86" s="319"/>
      <c r="T86" s="322">
        <v>0</v>
      </c>
      <c r="U86" s="319">
        <f t="shared" si="32"/>
        <v>0</v>
      </c>
      <c r="V86" s="323"/>
      <c r="W86" s="323"/>
      <c r="X86" s="323"/>
      <c r="Y86" s="323"/>
      <c r="Z86" s="323"/>
      <c r="AA86" s="323"/>
      <c r="AB86" s="323"/>
      <c r="AC86" s="323"/>
      <c r="AD86" s="323"/>
      <c r="AE86" s="323" t="s">
        <v>2163</v>
      </c>
      <c r="AF86" s="323"/>
      <c r="AG86" s="323"/>
      <c r="AH86" s="323"/>
      <c r="AI86" s="323"/>
      <c r="AJ86" s="323"/>
      <c r="AK86" s="323"/>
      <c r="AL86" s="323"/>
      <c r="AM86" s="323"/>
      <c r="AN86" s="323"/>
      <c r="AO86" s="323"/>
      <c r="AP86" s="323"/>
      <c r="AQ86" s="323"/>
      <c r="AR86" s="323"/>
      <c r="AS86" s="323"/>
      <c r="AT86" s="323"/>
      <c r="AU86" s="323"/>
      <c r="AV86" s="323"/>
      <c r="AW86" s="323"/>
      <c r="AX86" s="323"/>
      <c r="AY86" s="323"/>
      <c r="AZ86" s="323"/>
      <c r="BA86" s="323"/>
      <c r="BB86" s="323"/>
      <c r="BC86" s="323"/>
      <c r="BD86" s="323"/>
      <c r="BE86" s="323"/>
      <c r="BF86" s="323"/>
      <c r="BG86" s="323"/>
      <c r="BH86" s="323"/>
    </row>
    <row r="87" spans="1:60" ht="20.399999999999999" outlineLevel="1">
      <c r="A87" s="317">
        <v>71</v>
      </c>
      <c r="B87" s="317" t="s">
        <v>2286</v>
      </c>
      <c r="C87" s="318" t="s">
        <v>2287</v>
      </c>
      <c r="D87" s="319" t="s">
        <v>150</v>
      </c>
      <c r="E87" s="320">
        <v>35</v>
      </c>
      <c r="F87" s="321">
        <f t="shared" si="25"/>
        <v>0</v>
      </c>
      <c r="G87" s="321">
        <f t="shared" si="26"/>
        <v>0</v>
      </c>
      <c r="H87" s="598"/>
      <c r="I87" s="321">
        <f t="shared" si="27"/>
        <v>0</v>
      </c>
      <c r="J87" s="598"/>
      <c r="K87" s="321">
        <f t="shared" si="28"/>
        <v>0</v>
      </c>
      <c r="L87" s="321">
        <v>21</v>
      </c>
      <c r="M87" s="321">
        <f t="shared" si="29"/>
        <v>0</v>
      </c>
      <c r="N87" s="319">
        <v>0</v>
      </c>
      <c r="O87" s="319">
        <f t="shared" si="30"/>
        <v>0</v>
      </c>
      <c r="P87" s="319">
        <v>0</v>
      </c>
      <c r="Q87" s="319">
        <f t="shared" si="31"/>
        <v>0</v>
      </c>
      <c r="R87" s="319"/>
      <c r="S87" s="319"/>
      <c r="T87" s="322">
        <v>0</v>
      </c>
      <c r="U87" s="319">
        <f t="shared" si="32"/>
        <v>0</v>
      </c>
      <c r="V87" s="323"/>
      <c r="W87" s="323"/>
      <c r="X87" s="323"/>
      <c r="Y87" s="323"/>
      <c r="Z87" s="323"/>
      <c r="AA87" s="323"/>
      <c r="AB87" s="323"/>
      <c r="AC87" s="323"/>
      <c r="AD87" s="323"/>
      <c r="AE87" s="323" t="s">
        <v>2163</v>
      </c>
      <c r="AF87" s="323"/>
      <c r="AG87" s="323"/>
      <c r="AH87" s="323"/>
      <c r="AI87" s="323"/>
      <c r="AJ87" s="323"/>
      <c r="AK87" s="323"/>
      <c r="AL87" s="323"/>
      <c r="AM87" s="323"/>
      <c r="AN87" s="323"/>
      <c r="AO87" s="323"/>
      <c r="AP87" s="323"/>
      <c r="AQ87" s="323"/>
      <c r="AR87" s="323"/>
      <c r="AS87" s="323"/>
      <c r="AT87" s="323"/>
      <c r="AU87" s="323"/>
      <c r="AV87" s="323"/>
      <c r="AW87" s="323"/>
      <c r="AX87" s="323"/>
      <c r="AY87" s="323"/>
      <c r="AZ87" s="323"/>
      <c r="BA87" s="323"/>
      <c r="BB87" s="323"/>
      <c r="BC87" s="323"/>
      <c r="BD87" s="323"/>
      <c r="BE87" s="323"/>
      <c r="BF87" s="323"/>
      <c r="BG87" s="323"/>
      <c r="BH87" s="323"/>
    </row>
    <row r="88" spans="1:60" ht="20.399999999999999" outlineLevel="1">
      <c r="A88" s="317">
        <v>72</v>
      </c>
      <c r="B88" s="317" t="s">
        <v>2288</v>
      </c>
      <c r="C88" s="318" t="s">
        <v>2289</v>
      </c>
      <c r="D88" s="319" t="s">
        <v>150</v>
      </c>
      <c r="E88" s="320">
        <v>1</v>
      </c>
      <c r="F88" s="321">
        <f t="shared" si="25"/>
        <v>0</v>
      </c>
      <c r="G88" s="321">
        <f t="shared" si="26"/>
        <v>0</v>
      </c>
      <c r="H88" s="598"/>
      <c r="I88" s="321">
        <f t="shared" si="27"/>
        <v>0</v>
      </c>
      <c r="J88" s="598"/>
      <c r="K88" s="321">
        <f t="shared" si="28"/>
        <v>0</v>
      </c>
      <c r="L88" s="321">
        <v>21</v>
      </c>
      <c r="M88" s="321">
        <f t="shared" si="29"/>
        <v>0</v>
      </c>
      <c r="N88" s="319">
        <v>3.0000000000000001E-3</v>
      </c>
      <c r="O88" s="319">
        <f t="shared" si="30"/>
        <v>3.0000000000000001E-3</v>
      </c>
      <c r="P88" s="319">
        <v>0</v>
      </c>
      <c r="Q88" s="319">
        <f t="shared" si="31"/>
        <v>0</v>
      </c>
      <c r="R88" s="319"/>
      <c r="S88" s="319"/>
      <c r="T88" s="322">
        <v>0</v>
      </c>
      <c r="U88" s="319">
        <f t="shared" si="32"/>
        <v>0</v>
      </c>
      <c r="V88" s="323"/>
      <c r="W88" s="323"/>
      <c r="X88" s="323"/>
      <c r="Y88" s="323"/>
      <c r="Z88" s="323"/>
      <c r="AA88" s="323"/>
      <c r="AB88" s="323"/>
      <c r="AC88" s="323"/>
      <c r="AD88" s="323"/>
      <c r="AE88" s="323" t="s">
        <v>2163</v>
      </c>
      <c r="AF88" s="323"/>
      <c r="AG88" s="323"/>
      <c r="AH88" s="323"/>
      <c r="AI88" s="323"/>
      <c r="AJ88" s="323"/>
      <c r="AK88" s="323"/>
      <c r="AL88" s="323"/>
      <c r="AM88" s="323"/>
      <c r="AN88" s="323"/>
      <c r="AO88" s="323"/>
      <c r="AP88" s="323"/>
      <c r="AQ88" s="323"/>
      <c r="AR88" s="323"/>
      <c r="AS88" s="323"/>
      <c r="AT88" s="323"/>
      <c r="AU88" s="323"/>
      <c r="AV88" s="323"/>
      <c r="AW88" s="323"/>
      <c r="AX88" s="323"/>
      <c r="AY88" s="323"/>
      <c r="AZ88" s="323"/>
      <c r="BA88" s="323"/>
      <c r="BB88" s="323"/>
      <c r="BC88" s="323"/>
      <c r="BD88" s="323"/>
      <c r="BE88" s="323"/>
      <c r="BF88" s="323"/>
      <c r="BG88" s="323"/>
      <c r="BH88" s="323"/>
    </row>
    <row r="89" spans="1:60" ht="20.399999999999999" outlineLevel="1">
      <c r="A89" s="317">
        <v>73</v>
      </c>
      <c r="B89" s="317" t="s">
        <v>2290</v>
      </c>
      <c r="C89" s="318" t="s">
        <v>2291</v>
      </c>
      <c r="D89" s="319" t="s">
        <v>150</v>
      </c>
      <c r="E89" s="320">
        <v>6</v>
      </c>
      <c r="F89" s="321">
        <f t="shared" si="25"/>
        <v>0</v>
      </c>
      <c r="G89" s="321">
        <f t="shared" si="26"/>
        <v>0</v>
      </c>
      <c r="H89" s="598"/>
      <c r="I89" s="321">
        <f t="shared" si="27"/>
        <v>0</v>
      </c>
      <c r="J89" s="598"/>
      <c r="K89" s="321">
        <f t="shared" si="28"/>
        <v>0</v>
      </c>
      <c r="L89" s="321">
        <v>21</v>
      </c>
      <c r="M89" s="321">
        <f t="shared" si="29"/>
        <v>0</v>
      </c>
      <c r="N89" s="319">
        <v>2.5000000000000001E-3</v>
      </c>
      <c r="O89" s="319">
        <f t="shared" si="30"/>
        <v>1.4999999999999999E-2</v>
      </c>
      <c r="P89" s="319">
        <v>0</v>
      </c>
      <c r="Q89" s="319">
        <f t="shared" si="31"/>
        <v>0</v>
      </c>
      <c r="R89" s="319"/>
      <c r="S89" s="319"/>
      <c r="T89" s="322">
        <v>0</v>
      </c>
      <c r="U89" s="319">
        <f t="shared" si="32"/>
        <v>0</v>
      </c>
      <c r="V89" s="323"/>
      <c r="W89" s="323"/>
      <c r="X89" s="323"/>
      <c r="Y89" s="323"/>
      <c r="Z89" s="323"/>
      <c r="AA89" s="323"/>
      <c r="AB89" s="323"/>
      <c r="AC89" s="323"/>
      <c r="AD89" s="323"/>
      <c r="AE89" s="323" t="s">
        <v>2163</v>
      </c>
      <c r="AF89" s="323"/>
      <c r="AG89" s="323"/>
      <c r="AH89" s="323"/>
      <c r="AI89" s="323"/>
      <c r="AJ89" s="323"/>
      <c r="AK89" s="323"/>
      <c r="AL89" s="323"/>
      <c r="AM89" s="323"/>
      <c r="AN89" s="323"/>
      <c r="AO89" s="323"/>
      <c r="AP89" s="323"/>
      <c r="AQ89" s="323"/>
      <c r="AR89" s="323"/>
      <c r="AS89" s="323"/>
      <c r="AT89" s="323"/>
      <c r="AU89" s="323"/>
      <c r="AV89" s="323"/>
      <c r="AW89" s="323"/>
      <c r="AX89" s="323"/>
      <c r="AY89" s="323"/>
      <c r="AZ89" s="323"/>
      <c r="BA89" s="323"/>
      <c r="BB89" s="323"/>
      <c r="BC89" s="323"/>
      <c r="BD89" s="323"/>
      <c r="BE89" s="323"/>
      <c r="BF89" s="323"/>
      <c r="BG89" s="323"/>
      <c r="BH89" s="323"/>
    </row>
    <row r="90" spans="1:60" ht="20.399999999999999" outlineLevel="1">
      <c r="A90" s="317">
        <v>74</v>
      </c>
      <c r="B90" s="317" t="s">
        <v>2292</v>
      </c>
      <c r="C90" s="318" t="s">
        <v>2293</v>
      </c>
      <c r="D90" s="319" t="s">
        <v>150</v>
      </c>
      <c r="E90" s="320">
        <v>4</v>
      </c>
      <c r="F90" s="321">
        <f t="shared" si="25"/>
        <v>0</v>
      </c>
      <c r="G90" s="321">
        <f t="shared" si="26"/>
        <v>0</v>
      </c>
      <c r="H90" s="598"/>
      <c r="I90" s="321">
        <f t="shared" si="27"/>
        <v>0</v>
      </c>
      <c r="J90" s="598"/>
      <c r="K90" s="321">
        <f t="shared" si="28"/>
        <v>0</v>
      </c>
      <c r="L90" s="321">
        <v>21</v>
      </c>
      <c r="M90" s="321">
        <f t="shared" si="29"/>
        <v>0</v>
      </c>
      <c r="N90" s="319">
        <v>1.5E-3</v>
      </c>
      <c r="O90" s="319">
        <f t="shared" si="30"/>
        <v>6.0000000000000001E-3</v>
      </c>
      <c r="P90" s="319">
        <v>0</v>
      </c>
      <c r="Q90" s="319">
        <f t="shared" si="31"/>
        <v>0</v>
      </c>
      <c r="R90" s="319"/>
      <c r="S90" s="319"/>
      <c r="T90" s="322">
        <v>0</v>
      </c>
      <c r="U90" s="319">
        <f t="shared" si="32"/>
        <v>0</v>
      </c>
      <c r="V90" s="323"/>
      <c r="W90" s="323"/>
      <c r="X90" s="323"/>
      <c r="Y90" s="323"/>
      <c r="Z90" s="323"/>
      <c r="AA90" s="323"/>
      <c r="AB90" s="323"/>
      <c r="AC90" s="323"/>
      <c r="AD90" s="323"/>
      <c r="AE90" s="323" t="s">
        <v>2163</v>
      </c>
      <c r="AF90" s="323"/>
      <c r="AG90" s="323"/>
      <c r="AH90" s="323"/>
      <c r="AI90" s="323"/>
      <c r="AJ90" s="323"/>
      <c r="AK90" s="323"/>
      <c r="AL90" s="323"/>
      <c r="AM90" s="323"/>
      <c r="AN90" s="323"/>
      <c r="AO90" s="323"/>
      <c r="AP90" s="323"/>
      <c r="AQ90" s="323"/>
      <c r="AR90" s="323"/>
      <c r="AS90" s="323"/>
      <c r="AT90" s="323"/>
      <c r="AU90" s="323"/>
      <c r="AV90" s="323"/>
      <c r="AW90" s="323"/>
      <c r="AX90" s="323"/>
      <c r="AY90" s="323"/>
      <c r="AZ90" s="323"/>
      <c r="BA90" s="323"/>
      <c r="BB90" s="323"/>
      <c r="BC90" s="323"/>
      <c r="BD90" s="323"/>
      <c r="BE90" s="323"/>
      <c r="BF90" s="323"/>
      <c r="BG90" s="323"/>
      <c r="BH90" s="323"/>
    </row>
    <row r="91" spans="1:60" ht="20.399999999999999" outlineLevel="1">
      <c r="A91" s="317">
        <v>75</v>
      </c>
      <c r="B91" s="317" t="s">
        <v>2294</v>
      </c>
      <c r="C91" s="318" t="s">
        <v>2295</v>
      </c>
      <c r="D91" s="319" t="s">
        <v>150</v>
      </c>
      <c r="E91" s="320">
        <v>1</v>
      </c>
      <c r="F91" s="321">
        <f t="shared" si="25"/>
        <v>0</v>
      </c>
      <c r="G91" s="321">
        <f t="shared" si="26"/>
        <v>0</v>
      </c>
      <c r="H91" s="598"/>
      <c r="I91" s="321">
        <f t="shared" si="27"/>
        <v>0</v>
      </c>
      <c r="J91" s="598"/>
      <c r="K91" s="321">
        <f t="shared" si="28"/>
        <v>0</v>
      </c>
      <c r="L91" s="321">
        <v>21</v>
      </c>
      <c r="M91" s="321">
        <f t="shared" si="29"/>
        <v>0</v>
      </c>
      <c r="N91" s="319">
        <v>5.0000000000000001E-4</v>
      </c>
      <c r="O91" s="319">
        <f t="shared" si="30"/>
        <v>5.0000000000000001E-4</v>
      </c>
      <c r="P91" s="319">
        <v>0</v>
      </c>
      <c r="Q91" s="319">
        <f t="shared" si="31"/>
        <v>0</v>
      </c>
      <c r="R91" s="319"/>
      <c r="S91" s="319"/>
      <c r="T91" s="322">
        <v>0</v>
      </c>
      <c r="U91" s="319">
        <f t="shared" si="32"/>
        <v>0</v>
      </c>
      <c r="V91" s="323"/>
      <c r="W91" s="323"/>
      <c r="X91" s="323"/>
      <c r="Y91" s="323"/>
      <c r="Z91" s="323"/>
      <c r="AA91" s="323"/>
      <c r="AB91" s="323"/>
      <c r="AC91" s="323"/>
      <c r="AD91" s="323"/>
      <c r="AE91" s="323" t="s">
        <v>2163</v>
      </c>
      <c r="AF91" s="323"/>
      <c r="AG91" s="323"/>
      <c r="AH91" s="323"/>
      <c r="AI91" s="323"/>
      <c r="AJ91" s="323"/>
      <c r="AK91" s="323"/>
      <c r="AL91" s="323"/>
      <c r="AM91" s="323"/>
      <c r="AN91" s="323"/>
      <c r="AO91" s="323"/>
      <c r="AP91" s="323"/>
      <c r="AQ91" s="323"/>
      <c r="AR91" s="323"/>
      <c r="AS91" s="323"/>
      <c r="AT91" s="323"/>
      <c r="AU91" s="323"/>
      <c r="AV91" s="323"/>
      <c r="AW91" s="323"/>
      <c r="AX91" s="323"/>
      <c r="AY91" s="323"/>
      <c r="AZ91" s="323"/>
      <c r="BA91" s="323"/>
      <c r="BB91" s="323"/>
      <c r="BC91" s="323"/>
      <c r="BD91" s="323"/>
      <c r="BE91" s="323"/>
      <c r="BF91" s="323"/>
      <c r="BG91" s="323"/>
      <c r="BH91" s="323"/>
    </row>
    <row r="92" spans="1:60" outlineLevel="1">
      <c r="A92" s="317">
        <v>76</v>
      </c>
      <c r="B92" s="317" t="s">
        <v>2296</v>
      </c>
      <c r="C92" s="318" t="s">
        <v>2297</v>
      </c>
      <c r="D92" s="319" t="s">
        <v>224</v>
      </c>
      <c r="E92" s="320">
        <v>1</v>
      </c>
      <c r="F92" s="321">
        <f t="shared" si="25"/>
        <v>0</v>
      </c>
      <c r="G92" s="321">
        <f t="shared" si="26"/>
        <v>0</v>
      </c>
      <c r="H92" s="598"/>
      <c r="I92" s="321">
        <f t="shared" si="27"/>
        <v>0</v>
      </c>
      <c r="J92" s="598"/>
      <c r="K92" s="321">
        <f t="shared" si="28"/>
        <v>0</v>
      </c>
      <c r="L92" s="321">
        <v>21</v>
      </c>
      <c r="M92" s="321">
        <f t="shared" si="29"/>
        <v>0</v>
      </c>
      <c r="N92" s="319">
        <v>0</v>
      </c>
      <c r="O92" s="319">
        <f t="shared" si="30"/>
        <v>0</v>
      </c>
      <c r="P92" s="319">
        <v>0</v>
      </c>
      <c r="Q92" s="319">
        <f t="shared" si="31"/>
        <v>0</v>
      </c>
      <c r="R92" s="319"/>
      <c r="S92" s="319"/>
      <c r="T92" s="322">
        <v>5.8999999999999997E-2</v>
      </c>
      <c r="U92" s="319">
        <f t="shared" si="32"/>
        <v>0.06</v>
      </c>
      <c r="V92" s="323"/>
      <c r="W92" s="323"/>
      <c r="X92" s="323"/>
      <c r="Y92" s="323"/>
      <c r="Z92" s="323"/>
      <c r="AA92" s="323"/>
      <c r="AB92" s="323"/>
      <c r="AC92" s="323"/>
      <c r="AD92" s="323"/>
      <c r="AE92" s="323" t="s">
        <v>2150</v>
      </c>
      <c r="AF92" s="323"/>
      <c r="AG92" s="323"/>
      <c r="AH92" s="323"/>
      <c r="AI92" s="323"/>
      <c r="AJ92" s="323"/>
      <c r="AK92" s="323"/>
      <c r="AL92" s="323"/>
      <c r="AM92" s="323"/>
      <c r="AN92" s="323"/>
      <c r="AO92" s="323"/>
      <c r="AP92" s="323"/>
      <c r="AQ92" s="323"/>
      <c r="AR92" s="323"/>
      <c r="AS92" s="323"/>
      <c r="AT92" s="323"/>
      <c r="AU92" s="323"/>
      <c r="AV92" s="323"/>
      <c r="AW92" s="323"/>
      <c r="AX92" s="323"/>
      <c r="AY92" s="323"/>
      <c r="AZ92" s="323"/>
      <c r="BA92" s="323"/>
      <c r="BB92" s="323"/>
      <c r="BC92" s="323"/>
      <c r="BD92" s="323"/>
      <c r="BE92" s="323"/>
      <c r="BF92" s="323"/>
      <c r="BG92" s="323"/>
      <c r="BH92" s="323"/>
    </row>
    <row r="93" spans="1:60" outlineLevel="1">
      <c r="A93" s="317">
        <v>77</v>
      </c>
      <c r="B93" s="317" t="s">
        <v>2298</v>
      </c>
      <c r="C93" s="318" t="s">
        <v>2299</v>
      </c>
      <c r="D93" s="319" t="s">
        <v>224</v>
      </c>
      <c r="E93" s="320">
        <v>37</v>
      </c>
      <c r="F93" s="321">
        <f t="shared" si="25"/>
        <v>0</v>
      </c>
      <c r="G93" s="321">
        <f t="shared" si="26"/>
        <v>0</v>
      </c>
      <c r="H93" s="598"/>
      <c r="I93" s="321">
        <f t="shared" si="27"/>
        <v>0</v>
      </c>
      <c r="J93" s="598"/>
      <c r="K93" s="321">
        <f t="shared" si="28"/>
        <v>0</v>
      </c>
      <c r="L93" s="321">
        <v>21</v>
      </c>
      <c r="M93" s="321">
        <f t="shared" si="29"/>
        <v>0</v>
      </c>
      <c r="N93" s="319">
        <v>0</v>
      </c>
      <c r="O93" s="319">
        <f t="shared" si="30"/>
        <v>0</v>
      </c>
      <c r="P93" s="319">
        <v>0</v>
      </c>
      <c r="Q93" s="319">
        <f t="shared" si="31"/>
        <v>0</v>
      </c>
      <c r="R93" s="319"/>
      <c r="S93" s="319"/>
      <c r="T93" s="322">
        <v>4.8000000000000001E-2</v>
      </c>
      <c r="U93" s="319">
        <f t="shared" si="32"/>
        <v>1.78</v>
      </c>
      <c r="V93" s="323"/>
      <c r="W93" s="323"/>
      <c r="X93" s="323"/>
      <c r="Y93" s="323"/>
      <c r="Z93" s="323"/>
      <c r="AA93" s="323"/>
      <c r="AB93" s="323"/>
      <c r="AC93" s="323"/>
      <c r="AD93" s="323"/>
      <c r="AE93" s="323" t="s">
        <v>2150</v>
      </c>
      <c r="AF93" s="323"/>
      <c r="AG93" s="323"/>
      <c r="AH93" s="323"/>
      <c r="AI93" s="323"/>
      <c r="AJ93" s="323"/>
      <c r="AK93" s="323"/>
      <c r="AL93" s="323"/>
      <c r="AM93" s="323"/>
      <c r="AN93" s="323"/>
      <c r="AO93" s="323"/>
      <c r="AP93" s="323"/>
      <c r="AQ93" s="323"/>
      <c r="AR93" s="323"/>
      <c r="AS93" s="323"/>
      <c r="AT93" s="323"/>
      <c r="AU93" s="323"/>
      <c r="AV93" s="323"/>
      <c r="AW93" s="323"/>
      <c r="AX93" s="323"/>
      <c r="AY93" s="323"/>
      <c r="AZ93" s="323"/>
      <c r="BA93" s="323"/>
      <c r="BB93" s="323"/>
      <c r="BC93" s="323"/>
      <c r="BD93" s="323"/>
      <c r="BE93" s="323"/>
      <c r="BF93" s="323"/>
      <c r="BG93" s="323"/>
      <c r="BH93" s="323"/>
    </row>
    <row r="94" spans="1:60" outlineLevel="1">
      <c r="A94" s="317">
        <v>78</v>
      </c>
      <c r="B94" s="317" t="s">
        <v>2300</v>
      </c>
      <c r="C94" s="318" t="s">
        <v>2301</v>
      </c>
      <c r="D94" s="319" t="s">
        <v>224</v>
      </c>
      <c r="E94" s="320">
        <v>10</v>
      </c>
      <c r="F94" s="321">
        <f t="shared" si="25"/>
        <v>0</v>
      </c>
      <c r="G94" s="321">
        <f t="shared" si="26"/>
        <v>0</v>
      </c>
      <c r="H94" s="598"/>
      <c r="I94" s="321">
        <f t="shared" si="27"/>
        <v>0</v>
      </c>
      <c r="J94" s="598"/>
      <c r="K94" s="321">
        <f t="shared" si="28"/>
        <v>0</v>
      </c>
      <c r="L94" s="321">
        <v>21</v>
      </c>
      <c r="M94" s="321">
        <f t="shared" si="29"/>
        <v>0</v>
      </c>
      <c r="N94" s="319">
        <v>0</v>
      </c>
      <c r="O94" s="319">
        <f t="shared" si="30"/>
        <v>0</v>
      </c>
      <c r="P94" s="319">
        <v>2.63E-3</v>
      </c>
      <c r="Q94" s="319">
        <f t="shared" si="31"/>
        <v>2.63E-2</v>
      </c>
      <c r="R94" s="319"/>
      <c r="S94" s="319"/>
      <c r="T94" s="322">
        <v>0.114</v>
      </c>
      <c r="U94" s="319">
        <f t="shared" si="32"/>
        <v>1.1399999999999999</v>
      </c>
      <c r="V94" s="323"/>
      <c r="W94" s="323"/>
      <c r="X94" s="323"/>
      <c r="Y94" s="323"/>
      <c r="Z94" s="323"/>
      <c r="AA94" s="323"/>
      <c r="AB94" s="323"/>
      <c r="AC94" s="323"/>
      <c r="AD94" s="323"/>
      <c r="AE94" s="323" t="s">
        <v>2150</v>
      </c>
      <c r="AF94" s="323"/>
      <c r="AG94" s="323"/>
      <c r="AH94" s="323"/>
      <c r="AI94" s="323"/>
      <c r="AJ94" s="323"/>
      <c r="AK94" s="323"/>
      <c r="AL94" s="323"/>
      <c r="AM94" s="323"/>
      <c r="AN94" s="323"/>
      <c r="AO94" s="323"/>
      <c r="AP94" s="323"/>
      <c r="AQ94" s="323"/>
      <c r="AR94" s="323"/>
      <c r="AS94" s="323"/>
      <c r="AT94" s="323"/>
      <c r="AU94" s="323"/>
      <c r="AV94" s="323"/>
      <c r="AW94" s="323"/>
      <c r="AX94" s="323"/>
      <c r="AY94" s="323"/>
      <c r="AZ94" s="323"/>
      <c r="BA94" s="323"/>
      <c r="BB94" s="323"/>
      <c r="BC94" s="323"/>
      <c r="BD94" s="323"/>
      <c r="BE94" s="323"/>
      <c r="BF94" s="323"/>
      <c r="BG94" s="323"/>
      <c r="BH94" s="323"/>
    </row>
    <row r="95" spans="1:60" ht="20.399999999999999" outlineLevel="1">
      <c r="A95" s="317">
        <v>79</v>
      </c>
      <c r="B95" s="317" t="s">
        <v>2302</v>
      </c>
      <c r="C95" s="318" t="s">
        <v>2303</v>
      </c>
      <c r="D95" s="319" t="s">
        <v>224</v>
      </c>
      <c r="E95" s="320">
        <v>1</v>
      </c>
      <c r="F95" s="321">
        <f t="shared" si="25"/>
        <v>0</v>
      </c>
      <c r="G95" s="321">
        <f t="shared" si="26"/>
        <v>0</v>
      </c>
      <c r="H95" s="598"/>
      <c r="I95" s="321">
        <f t="shared" si="27"/>
        <v>0</v>
      </c>
      <c r="J95" s="598"/>
      <c r="K95" s="321">
        <f t="shared" si="28"/>
        <v>0</v>
      </c>
      <c r="L95" s="321">
        <v>21</v>
      </c>
      <c r="M95" s="321">
        <f t="shared" si="29"/>
        <v>0</v>
      </c>
      <c r="N95" s="319">
        <v>0</v>
      </c>
      <c r="O95" s="319">
        <f t="shared" si="30"/>
        <v>0</v>
      </c>
      <c r="P95" s="319">
        <v>0.22966</v>
      </c>
      <c r="Q95" s="319">
        <f t="shared" si="31"/>
        <v>0.22966</v>
      </c>
      <c r="R95" s="319"/>
      <c r="S95" s="319"/>
      <c r="T95" s="322">
        <v>3.8405499999999999</v>
      </c>
      <c r="U95" s="319">
        <f t="shared" si="32"/>
        <v>3.84</v>
      </c>
      <c r="V95" s="323"/>
      <c r="W95" s="323"/>
      <c r="X95" s="323"/>
      <c r="Y95" s="323"/>
      <c r="Z95" s="323"/>
      <c r="AA95" s="323"/>
      <c r="AB95" s="323"/>
      <c r="AC95" s="323"/>
      <c r="AD95" s="323"/>
      <c r="AE95" s="323" t="s">
        <v>2147</v>
      </c>
      <c r="AF95" s="323"/>
      <c r="AG95" s="323"/>
      <c r="AH95" s="323"/>
      <c r="AI95" s="323"/>
      <c r="AJ95" s="323"/>
      <c r="AK95" s="323"/>
      <c r="AL95" s="323"/>
      <c r="AM95" s="323"/>
      <c r="AN95" s="323"/>
      <c r="AO95" s="323"/>
      <c r="AP95" s="323"/>
      <c r="AQ95" s="323"/>
      <c r="AR95" s="323"/>
      <c r="AS95" s="323"/>
      <c r="AT95" s="323"/>
      <c r="AU95" s="323"/>
      <c r="AV95" s="323"/>
      <c r="AW95" s="323"/>
      <c r="AX95" s="323"/>
      <c r="AY95" s="323"/>
      <c r="AZ95" s="323"/>
      <c r="BA95" s="323"/>
      <c r="BB95" s="323"/>
      <c r="BC95" s="323"/>
      <c r="BD95" s="323"/>
      <c r="BE95" s="323"/>
      <c r="BF95" s="323"/>
      <c r="BG95" s="323"/>
      <c r="BH95" s="323"/>
    </row>
    <row r="96" spans="1:60">
      <c r="A96" s="324" t="s">
        <v>2143</v>
      </c>
      <c r="B96" s="324" t="s">
        <v>2113</v>
      </c>
      <c r="C96" s="325" t="s">
        <v>2114</v>
      </c>
      <c r="D96" s="326"/>
      <c r="E96" s="327"/>
      <c r="F96" s="328"/>
      <c r="G96" s="328">
        <f>SUMIF(AE97:AE128,"&lt;&gt;NOR",G97:G128)</f>
        <v>0</v>
      </c>
      <c r="H96" s="328"/>
      <c r="I96" s="328">
        <f>SUM(I97:I128)</f>
        <v>0</v>
      </c>
      <c r="J96" s="328"/>
      <c r="K96" s="328">
        <f>SUM(K97:K128)</f>
        <v>0</v>
      </c>
      <c r="L96" s="328"/>
      <c r="M96" s="328">
        <f>SUM(M97:M128)</f>
        <v>0</v>
      </c>
      <c r="N96" s="326"/>
      <c r="O96" s="326">
        <f>SUM(O97:O128)</f>
        <v>0.27950999999999998</v>
      </c>
      <c r="P96" s="326"/>
      <c r="Q96" s="326">
        <f>SUM(Q97:Q128)</f>
        <v>4.2599999999999999E-2</v>
      </c>
      <c r="R96" s="326"/>
      <c r="S96" s="326"/>
      <c r="T96" s="329"/>
      <c r="U96" s="326">
        <f>SUM(U97:U128)</f>
        <v>46.91</v>
      </c>
      <c r="AE96" s="181" t="s">
        <v>2144</v>
      </c>
    </row>
    <row r="97" spans="1:60" ht="20.399999999999999" outlineLevel="1">
      <c r="A97" s="317">
        <v>80</v>
      </c>
      <c r="B97" s="317" t="s">
        <v>2304</v>
      </c>
      <c r="C97" s="318" t="s">
        <v>2305</v>
      </c>
      <c r="D97" s="319" t="s">
        <v>224</v>
      </c>
      <c r="E97" s="320">
        <v>12</v>
      </c>
      <c r="F97" s="321">
        <f t="shared" ref="F97:F128" si="33">H97+J97</f>
        <v>0</v>
      </c>
      <c r="G97" s="321">
        <f t="shared" ref="G97:G128" si="34">E97*F97</f>
        <v>0</v>
      </c>
      <c r="H97" s="598"/>
      <c r="I97" s="321">
        <f t="shared" ref="I97:I128" si="35">ROUND(E97*H97,2)</f>
        <v>0</v>
      </c>
      <c r="J97" s="598"/>
      <c r="K97" s="321">
        <f t="shared" ref="K97:K128" si="36">ROUND(E97*J97,2)</f>
        <v>0</v>
      </c>
      <c r="L97" s="321">
        <v>21</v>
      </c>
      <c r="M97" s="321">
        <f t="shared" ref="M97:M128" si="37">G97*(1+L97/100)</f>
        <v>0</v>
      </c>
      <c r="N97" s="319">
        <v>1.0399999999999999E-3</v>
      </c>
      <c r="O97" s="319">
        <f t="shared" ref="O97:O128" si="38">ROUND(E97*N97,5)</f>
        <v>1.248E-2</v>
      </c>
      <c r="P97" s="319">
        <v>0</v>
      </c>
      <c r="Q97" s="319">
        <f t="shared" ref="Q97:Q128" si="39">ROUND(E97*P97,5)</f>
        <v>0</v>
      </c>
      <c r="R97" s="319"/>
      <c r="S97" s="319"/>
      <c r="T97" s="322">
        <v>0</v>
      </c>
      <c r="U97" s="319">
        <f t="shared" ref="U97:U128" si="40">ROUND(E97*T97,2)</f>
        <v>0</v>
      </c>
      <c r="V97" s="323"/>
      <c r="W97" s="323"/>
      <c r="X97" s="323"/>
      <c r="Y97" s="323"/>
      <c r="Z97" s="323"/>
      <c r="AA97" s="323"/>
      <c r="AB97" s="323"/>
      <c r="AC97" s="323"/>
      <c r="AD97" s="323"/>
      <c r="AE97" s="323" t="s">
        <v>2163</v>
      </c>
      <c r="AF97" s="323"/>
      <c r="AG97" s="323"/>
      <c r="AH97" s="323"/>
      <c r="AI97" s="323"/>
      <c r="AJ97" s="323"/>
      <c r="AK97" s="323"/>
      <c r="AL97" s="323"/>
      <c r="AM97" s="323"/>
      <c r="AN97" s="323"/>
      <c r="AO97" s="323"/>
      <c r="AP97" s="323"/>
      <c r="AQ97" s="323"/>
      <c r="AR97" s="323"/>
      <c r="AS97" s="323"/>
      <c r="AT97" s="323"/>
      <c r="AU97" s="323"/>
      <c r="AV97" s="323"/>
      <c r="AW97" s="323"/>
      <c r="AX97" s="323"/>
      <c r="AY97" s="323"/>
      <c r="AZ97" s="323"/>
      <c r="BA97" s="323"/>
      <c r="BB97" s="323"/>
      <c r="BC97" s="323"/>
      <c r="BD97" s="323"/>
      <c r="BE97" s="323"/>
      <c r="BF97" s="323"/>
      <c r="BG97" s="323"/>
      <c r="BH97" s="323"/>
    </row>
    <row r="98" spans="1:60" ht="20.399999999999999" outlineLevel="1">
      <c r="A98" s="317">
        <v>81</v>
      </c>
      <c r="B98" s="317" t="s">
        <v>2306</v>
      </c>
      <c r="C98" s="318" t="s">
        <v>2307</v>
      </c>
      <c r="D98" s="319" t="s">
        <v>224</v>
      </c>
      <c r="E98" s="320">
        <v>10</v>
      </c>
      <c r="F98" s="321">
        <f t="shared" si="33"/>
        <v>0</v>
      </c>
      <c r="G98" s="321">
        <f t="shared" si="34"/>
        <v>0</v>
      </c>
      <c r="H98" s="598"/>
      <c r="I98" s="321">
        <f t="shared" si="35"/>
        <v>0</v>
      </c>
      <c r="J98" s="598"/>
      <c r="K98" s="321">
        <f t="shared" si="36"/>
        <v>0</v>
      </c>
      <c r="L98" s="321">
        <v>21</v>
      </c>
      <c r="M98" s="321">
        <f t="shared" si="37"/>
        <v>0</v>
      </c>
      <c r="N98" s="319">
        <v>6.8999999999999997E-4</v>
      </c>
      <c r="O98" s="319">
        <f t="shared" si="38"/>
        <v>6.8999999999999999E-3</v>
      </c>
      <c r="P98" s="319">
        <v>0</v>
      </c>
      <c r="Q98" s="319">
        <f t="shared" si="39"/>
        <v>0</v>
      </c>
      <c r="R98" s="319"/>
      <c r="S98" s="319"/>
      <c r="T98" s="322">
        <v>0</v>
      </c>
      <c r="U98" s="319">
        <f t="shared" si="40"/>
        <v>0</v>
      </c>
      <c r="V98" s="323"/>
      <c r="W98" s="323"/>
      <c r="X98" s="323"/>
      <c r="Y98" s="323"/>
      <c r="Z98" s="323"/>
      <c r="AA98" s="323"/>
      <c r="AB98" s="323"/>
      <c r="AC98" s="323"/>
      <c r="AD98" s="323"/>
      <c r="AE98" s="323" t="s">
        <v>2163</v>
      </c>
      <c r="AF98" s="323"/>
      <c r="AG98" s="323"/>
      <c r="AH98" s="323"/>
      <c r="AI98" s="323"/>
      <c r="AJ98" s="323"/>
      <c r="AK98" s="323"/>
      <c r="AL98" s="323"/>
      <c r="AM98" s="323"/>
      <c r="AN98" s="323"/>
      <c r="AO98" s="323"/>
      <c r="AP98" s="323"/>
      <c r="AQ98" s="323"/>
      <c r="AR98" s="323"/>
      <c r="AS98" s="323"/>
      <c r="AT98" s="323"/>
      <c r="AU98" s="323"/>
      <c r="AV98" s="323"/>
      <c r="AW98" s="323"/>
      <c r="AX98" s="323"/>
      <c r="AY98" s="323"/>
      <c r="AZ98" s="323"/>
      <c r="BA98" s="323"/>
      <c r="BB98" s="323"/>
      <c r="BC98" s="323"/>
      <c r="BD98" s="323"/>
      <c r="BE98" s="323"/>
      <c r="BF98" s="323"/>
      <c r="BG98" s="323"/>
      <c r="BH98" s="323"/>
    </row>
    <row r="99" spans="1:60" ht="20.399999999999999" outlineLevel="1">
      <c r="A99" s="317">
        <v>82</v>
      </c>
      <c r="B99" s="317" t="s">
        <v>2308</v>
      </c>
      <c r="C99" s="318" t="s">
        <v>2309</v>
      </c>
      <c r="D99" s="319" t="s">
        <v>224</v>
      </c>
      <c r="E99" s="320">
        <v>33</v>
      </c>
      <c r="F99" s="321">
        <f t="shared" si="33"/>
        <v>0</v>
      </c>
      <c r="G99" s="321">
        <f t="shared" si="34"/>
        <v>0</v>
      </c>
      <c r="H99" s="598"/>
      <c r="I99" s="321">
        <f t="shared" si="35"/>
        <v>0</v>
      </c>
      <c r="J99" s="598"/>
      <c r="K99" s="321">
        <f t="shared" si="36"/>
        <v>0</v>
      </c>
      <c r="L99" s="321">
        <v>21</v>
      </c>
      <c r="M99" s="321">
        <f t="shared" si="37"/>
        <v>0</v>
      </c>
      <c r="N99" s="319">
        <v>4.6999999999999999E-4</v>
      </c>
      <c r="O99" s="319">
        <f t="shared" si="38"/>
        <v>1.5509999999999999E-2</v>
      </c>
      <c r="P99" s="319">
        <v>0</v>
      </c>
      <c r="Q99" s="319">
        <f t="shared" si="39"/>
        <v>0</v>
      </c>
      <c r="R99" s="319"/>
      <c r="S99" s="319"/>
      <c r="T99" s="322">
        <v>0</v>
      </c>
      <c r="U99" s="319">
        <f t="shared" si="40"/>
        <v>0</v>
      </c>
      <c r="V99" s="323"/>
      <c r="W99" s="323"/>
      <c r="X99" s="323"/>
      <c r="Y99" s="323"/>
      <c r="Z99" s="323"/>
      <c r="AA99" s="323"/>
      <c r="AB99" s="323"/>
      <c r="AC99" s="323"/>
      <c r="AD99" s="323"/>
      <c r="AE99" s="323" t="s">
        <v>2163</v>
      </c>
      <c r="AF99" s="323"/>
      <c r="AG99" s="323"/>
      <c r="AH99" s="323"/>
      <c r="AI99" s="323"/>
      <c r="AJ99" s="323"/>
      <c r="AK99" s="323"/>
      <c r="AL99" s="323"/>
      <c r="AM99" s="323"/>
      <c r="AN99" s="323"/>
      <c r="AO99" s="323"/>
      <c r="AP99" s="323"/>
      <c r="AQ99" s="323"/>
      <c r="AR99" s="323"/>
      <c r="AS99" s="323"/>
      <c r="AT99" s="323"/>
      <c r="AU99" s="323"/>
      <c r="AV99" s="323"/>
      <c r="AW99" s="323"/>
      <c r="AX99" s="323"/>
      <c r="AY99" s="323"/>
      <c r="AZ99" s="323"/>
      <c r="BA99" s="323"/>
      <c r="BB99" s="323"/>
      <c r="BC99" s="323"/>
      <c r="BD99" s="323"/>
      <c r="BE99" s="323"/>
      <c r="BF99" s="323"/>
      <c r="BG99" s="323"/>
      <c r="BH99" s="323"/>
    </row>
    <row r="100" spans="1:60" ht="20.399999999999999" outlineLevel="1">
      <c r="A100" s="317">
        <v>83</v>
      </c>
      <c r="B100" s="317" t="s">
        <v>2310</v>
      </c>
      <c r="C100" s="318" t="s">
        <v>2311</v>
      </c>
      <c r="D100" s="319" t="s">
        <v>224</v>
      </c>
      <c r="E100" s="320">
        <v>40</v>
      </c>
      <c r="F100" s="321">
        <f t="shared" si="33"/>
        <v>0</v>
      </c>
      <c r="G100" s="321">
        <f t="shared" si="34"/>
        <v>0</v>
      </c>
      <c r="H100" s="598"/>
      <c r="I100" s="321">
        <f t="shared" si="35"/>
        <v>0</v>
      </c>
      <c r="J100" s="598"/>
      <c r="K100" s="321">
        <f t="shared" si="36"/>
        <v>0</v>
      </c>
      <c r="L100" s="321">
        <v>21</v>
      </c>
      <c r="M100" s="321">
        <f t="shared" si="37"/>
        <v>0</v>
      </c>
      <c r="N100" s="319">
        <v>2.9999999999999997E-4</v>
      </c>
      <c r="O100" s="319">
        <f t="shared" si="38"/>
        <v>1.2E-2</v>
      </c>
      <c r="P100" s="319">
        <v>0</v>
      </c>
      <c r="Q100" s="319">
        <f t="shared" si="39"/>
        <v>0</v>
      </c>
      <c r="R100" s="319"/>
      <c r="S100" s="319"/>
      <c r="T100" s="322">
        <v>0</v>
      </c>
      <c r="U100" s="319">
        <f t="shared" si="40"/>
        <v>0</v>
      </c>
      <c r="V100" s="323"/>
      <c r="W100" s="323"/>
      <c r="X100" s="323"/>
      <c r="Y100" s="323"/>
      <c r="Z100" s="323"/>
      <c r="AA100" s="323"/>
      <c r="AB100" s="323"/>
      <c r="AC100" s="323"/>
      <c r="AD100" s="323"/>
      <c r="AE100" s="323" t="s">
        <v>2163</v>
      </c>
      <c r="AF100" s="323"/>
      <c r="AG100" s="323"/>
      <c r="AH100" s="323"/>
      <c r="AI100" s="323"/>
      <c r="AJ100" s="323"/>
      <c r="AK100" s="323"/>
      <c r="AL100" s="323"/>
      <c r="AM100" s="323"/>
      <c r="AN100" s="323"/>
      <c r="AO100" s="323"/>
      <c r="AP100" s="323"/>
      <c r="AQ100" s="323"/>
      <c r="AR100" s="323"/>
      <c r="AS100" s="323"/>
      <c r="AT100" s="323"/>
      <c r="AU100" s="323"/>
      <c r="AV100" s="323"/>
      <c r="AW100" s="323"/>
      <c r="AX100" s="323"/>
      <c r="AY100" s="323"/>
      <c r="AZ100" s="323"/>
      <c r="BA100" s="323"/>
      <c r="BB100" s="323"/>
      <c r="BC100" s="323"/>
      <c r="BD100" s="323"/>
      <c r="BE100" s="323"/>
      <c r="BF100" s="323"/>
      <c r="BG100" s="323"/>
      <c r="BH100" s="323"/>
    </row>
    <row r="101" spans="1:60" ht="20.399999999999999" outlineLevel="1">
      <c r="A101" s="317">
        <v>84</v>
      </c>
      <c r="B101" s="317" t="s">
        <v>2312</v>
      </c>
      <c r="C101" s="318" t="s">
        <v>2313</v>
      </c>
      <c r="D101" s="319" t="s">
        <v>224</v>
      </c>
      <c r="E101" s="320">
        <v>85</v>
      </c>
      <c r="F101" s="321">
        <f t="shared" si="33"/>
        <v>0</v>
      </c>
      <c r="G101" s="321">
        <f t="shared" si="34"/>
        <v>0</v>
      </c>
      <c r="H101" s="598"/>
      <c r="I101" s="321">
        <f t="shared" si="35"/>
        <v>0</v>
      </c>
      <c r="J101" s="598"/>
      <c r="K101" s="321">
        <f t="shared" si="36"/>
        <v>0</v>
      </c>
      <c r="L101" s="321">
        <v>21</v>
      </c>
      <c r="M101" s="321">
        <f t="shared" si="37"/>
        <v>0</v>
      </c>
      <c r="N101" s="319">
        <v>2.1000000000000001E-4</v>
      </c>
      <c r="O101" s="319">
        <f t="shared" si="38"/>
        <v>1.7850000000000001E-2</v>
      </c>
      <c r="P101" s="319">
        <v>0</v>
      </c>
      <c r="Q101" s="319">
        <f t="shared" si="39"/>
        <v>0</v>
      </c>
      <c r="R101" s="319"/>
      <c r="S101" s="319"/>
      <c r="T101" s="322">
        <v>0</v>
      </c>
      <c r="U101" s="319">
        <f t="shared" si="40"/>
        <v>0</v>
      </c>
      <c r="V101" s="323"/>
      <c r="W101" s="323"/>
      <c r="X101" s="323"/>
      <c r="Y101" s="323"/>
      <c r="Z101" s="323"/>
      <c r="AA101" s="323"/>
      <c r="AB101" s="323"/>
      <c r="AC101" s="323"/>
      <c r="AD101" s="323"/>
      <c r="AE101" s="323" t="s">
        <v>2163</v>
      </c>
      <c r="AF101" s="323"/>
      <c r="AG101" s="323"/>
      <c r="AH101" s="323"/>
      <c r="AI101" s="323"/>
      <c r="AJ101" s="323"/>
      <c r="AK101" s="323"/>
      <c r="AL101" s="323"/>
      <c r="AM101" s="323"/>
      <c r="AN101" s="323"/>
      <c r="AO101" s="323"/>
      <c r="AP101" s="323"/>
      <c r="AQ101" s="323"/>
      <c r="AR101" s="323"/>
      <c r="AS101" s="323"/>
      <c r="AT101" s="323"/>
      <c r="AU101" s="323"/>
      <c r="AV101" s="323"/>
      <c r="AW101" s="323"/>
      <c r="AX101" s="323"/>
      <c r="AY101" s="323"/>
      <c r="AZ101" s="323"/>
      <c r="BA101" s="323"/>
      <c r="BB101" s="323"/>
      <c r="BC101" s="323"/>
      <c r="BD101" s="323"/>
      <c r="BE101" s="323"/>
      <c r="BF101" s="323"/>
      <c r="BG101" s="323"/>
      <c r="BH101" s="323"/>
    </row>
    <row r="102" spans="1:60" ht="20.399999999999999" outlineLevel="1">
      <c r="A102" s="317">
        <v>85</v>
      </c>
      <c r="B102" s="317" t="s">
        <v>2314</v>
      </c>
      <c r="C102" s="318" t="s">
        <v>2315</v>
      </c>
      <c r="D102" s="319" t="s">
        <v>224</v>
      </c>
      <c r="E102" s="320">
        <v>17</v>
      </c>
      <c r="F102" s="321">
        <f t="shared" si="33"/>
        <v>0</v>
      </c>
      <c r="G102" s="321">
        <f t="shared" si="34"/>
        <v>0</v>
      </c>
      <c r="H102" s="598"/>
      <c r="I102" s="321">
        <f t="shared" si="35"/>
        <v>0</v>
      </c>
      <c r="J102" s="598"/>
      <c r="K102" s="321">
        <f t="shared" si="36"/>
        <v>0</v>
      </c>
      <c r="L102" s="321">
        <v>21</v>
      </c>
      <c r="M102" s="321">
        <f t="shared" si="37"/>
        <v>0</v>
      </c>
      <c r="N102" s="319">
        <v>1.8000000000000001E-4</v>
      </c>
      <c r="O102" s="319">
        <f t="shared" si="38"/>
        <v>3.0599999999999998E-3</v>
      </c>
      <c r="P102" s="319">
        <v>0</v>
      </c>
      <c r="Q102" s="319">
        <f t="shared" si="39"/>
        <v>0</v>
      </c>
      <c r="R102" s="319"/>
      <c r="S102" s="319"/>
      <c r="T102" s="322">
        <v>0</v>
      </c>
      <c r="U102" s="319">
        <f t="shared" si="40"/>
        <v>0</v>
      </c>
      <c r="V102" s="323"/>
      <c r="W102" s="323"/>
      <c r="X102" s="323"/>
      <c r="Y102" s="323"/>
      <c r="Z102" s="323"/>
      <c r="AA102" s="323"/>
      <c r="AB102" s="323"/>
      <c r="AC102" s="323"/>
      <c r="AD102" s="323"/>
      <c r="AE102" s="323" t="s">
        <v>2163</v>
      </c>
      <c r="AF102" s="323"/>
      <c r="AG102" s="323"/>
      <c r="AH102" s="323"/>
      <c r="AI102" s="323"/>
      <c r="AJ102" s="323"/>
      <c r="AK102" s="323"/>
      <c r="AL102" s="323"/>
      <c r="AM102" s="323"/>
      <c r="AN102" s="323"/>
      <c r="AO102" s="323"/>
      <c r="AP102" s="323"/>
      <c r="AQ102" s="323"/>
      <c r="AR102" s="323"/>
      <c r="AS102" s="323"/>
      <c r="AT102" s="323"/>
      <c r="AU102" s="323"/>
      <c r="AV102" s="323"/>
      <c r="AW102" s="323"/>
      <c r="AX102" s="323"/>
      <c r="AY102" s="323"/>
      <c r="AZ102" s="323"/>
      <c r="BA102" s="323"/>
      <c r="BB102" s="323"/>
      <c r="BC102" s="323"/>
      <c r="BD102" s="323"/>
      <c r="BE102" s="323"/>
      <c r="BF102" s="323"/>
      <c r="BG102" s="323"/>
      <c r="BH102" s="323"/>
    </row>
    <row r="103" spans="1:60" ht="20.399999999999999" outlineLevel="1">
      <c r="A103" s="317">
        <v>92</v>
      </c>
      <c r="B103" s="317" t="s">
        <v>2316</v>
      </c>
      <c r="C103" s="318" t="s">
        <v>2317</v>
      </c>
      <c r="D103" s="319" t="s">
        <v>224</v>
      </c>
      <c r="E103" s="320">
        <v>12</v>
      </c>
      <c r="F103" s="321">
        <f t="shared" si="33"/>
        <v>0</v>
      </c>
      <c r="G103" s="321">
        <f t="shared" si="34"/>
        <v>0</v>
      </c>
      <c r="H103" s="598"/>
      <c r="I103" s="321">
        <f t="shared" si="35"/>
        <v>0</v>
      </c>
      <c r="J103" s="598"/>
      <c r="K103" s="321">
        <f t="shared" si="36"/>
        <v>0</v>
      </c>
      <c r="L103" s="321">
        <v>21</v>
      </c>
      <c r="M103" s="321">
        <f t="shared" si="37"/>
        <v>0</v>
      </c>
      <c r="N103" s="319">
        <v>1.2E-4</v>
      </c>
      <c r="O103" s="319">
        <f t="shared" si="38"/>
        <v>1.4400000000000001E-3</v>
      </c>
      <c r="P103" s="319">
        <v>0</v>
      </c>
      <c r="Q103" s="319">
        <f t="shared" si="39"/>
        <v>0</v>
      </c>
      <c r="R103" s="319"/>
      <c r="S103" s="319"/>
      <c r="T103" s="322">
        <v>0.17</v>
      </c>
      <c r="U103" s="319">
        <f t="shared" si="40"/>
        <v>2.04</v>
      </c>
      <c r="V103" s="323"/>
      <c r="W103" s="323"/>
      <c r="X103" s="323"/>
      <c r="Y103" s="323"/>
      <c r="Z103" s="323"/>
      <c r="AA103" s="323"/>
      <c r="AB103" s="323"/>
      <c r="AC103" s="323"/>
      <c r="AD103" s="323"/>
      <c r="AE103" s="323" t="s">
        <v>2150</v>
      </c>
      <c r="AF103" s="323"/>
      <c r="AG103" s="323"/>
      <c r="AH103" s="323"/>
      <c r="AI103" s="323"/>
      <c r="AJ103" s="323"/>
      <c r="AK103" s="323"/>
      <c r="AL103" s="323"/>
      <c r="AM103" s="323"/>
      <c r="AN103" s="323"/>
      <c r="AO103" s="323"/>
      <c r="AP103" s="323"/>
      <c r="AQ103" s="323"/>
      <c r="AR103" s="323"/>
      <c r="AS103" s="323"/>
      <c r="AT103" s="323"/>
      <c r="AU103" s="323"/>
      <c r="AV103" s="323"/>
      <c r="AW103" s="323"/>
      <c r="AX103" s="323"/>
      <c r="AY103" s="323"/>
      <c r="AZ103" s="323"/>
      <c r="BA103" s="323"/>
      <c r="BB103" s="323"/>
      <c r="BC103" s="323"/>
      <c r="BD103" s="323"/>
      <c r="BE103" s="323"/>
      <c r="BF103" s="323"/>
      <c r="BG103" s="323"/>
      <c r="BH103" s="323"/>
    </row>
    <row r="104" spans="1:60" ht="20.399999999999999" outlineLevel="1">
      <c r="A104" s="317">
        <v>93</v>
      </c>
      <c r="B104" s="317" t="s">
        <v>2318</v>
      </c>
      <c r="C104" s="318" t="s">
        <v>2319</v>
      </c>
      <c r="D104" s="319" t="s">
        <v>224</v>
      </c>
      <c r="E104" s="320">
        <v>10</v>
      </c>
      <c r="F104" s="321">
        <f t="shared" si="33"/>
        <v>0</v>
      </c>
      <c r="G104" s="321">
        <f t="shared" si="34"/>
        <v>0</v>
      </c>
      <c r="H104" s="598"/>
      <c r="I104" s="321">
        <f t="shared" si="35"/>
        <v>0</v>
      </c>
      <c r="J104" s="598"/>
      <c r="K104" s="321">
        <f t="shared" si="36"/>
        <v>0</v>
      </c>
      <c r="L104" s="321">
        <v>21</v>
      </c>
      <c r="M104" s="321">
        <f t="shared" si="37"/>
        <v>0</v>
      </c>
      <c r="N104" s="319">
        <v>6.0000000000000002E-5</v>
      </c>
      <c r="O104" s="319">
        <f t="shared" si="38"/>
        <v>5.9999999999999995E-4</v>
      </c>
      <c r="P104" s="319">
        <v>0</v>
      </c>
      <c r="Q104" s="319">
        <f t="shared" si="39"/>
        <v>0</v>
      </c>
      <c r="R104" s="319"/>
      <c r="S104" s="319"/>
      <c r="T104" s="322">
        <v>0.157</v>
      </c>
      <c r="U104" s="319">
        <f t="shared" si="40"/>
        <v>1.57</v>
      </c>
      <c r="V104" s="323"/>
      <c r="W104" s="323"/>
      <c r="X104" s="323"/>
      <c r="Y104" s="323"/>
      <c r="Z104" s="323"/>
      <c r="AA104" s="323"/>
      <c r="AB104" s="323"/>
      <c r="AC104" s="323"/>
      <c r="AD104" s="323"/>
      <c r="AE104" s="323" t="s">
        <v>2150</v>
      </c>
      <c r="AF104" s="323"/>
      <c r="AG104" s="323"/>
      <c r="AH104" s="323"/>
      <c r="AI104" s="323"/>
      <c r="AJ104" s="323"/>
      <c r="AK104" s="323"/>
      <c r="AL104" s="323"/>
      <c r="AM104" s="323"/>
      <c r="AN104" s="323"/>
      <c r="AO104" s="323"/>
      <c r="AP104" s="323"/>
      <c r="AQ104" s="323"/>
      <c r="AR104" s="323"/>
      <c r="AS104" s="323"/>
      <c r="AT104" s="323"/>
      <c r="AU104" s="323"/>
      <c r="AV104" s="323"/>
      <c r="AW104" s="323"/>
      <c r="AX104" s="323"/>
      <c r="AY104" s="323"/>
      <c r="AZ104" s="323"/>
      <c r="BA104" s="323"/>
      <c r="BB104" s="323"/>
      <c r="BC104" s="323"/>
      <c r="BD104" s="323"/>
      <c r="BE104" s="323"/>
      <c r="BF104" s="323"/>
      <c r="BG104" s="323"/>
      <c r="BH104" s="323"/>
    </row>
    <row r="105" spans="1:60" ht="20.399999999999999" outlineLevel="1">
      <c r="A105" s="317">
        <v>94</v>
      </c>
      <c r="B105" s="317" t="s">
        <v>2320</v>
      </c>
      <c r="C105" s="318" t="s">
        <v>2321</v>
      </c>
      <c r="D105" s="319" t="s">
        <v>224</v>
      </c>
      <c r="E105" s="320">
        <v>33</v>
      </c>
      <c r="F105" s="321">
        <f t="shared" si="33"/>
        <v>0</v>
      </c>
      <c r="G105" s="321">
        <f t="shared" si="34"/>
        <v>0</v>
      </c>
      <c r="H105" s="598"/>
      <c r="I105" s="321">
        <f t="shared" si="35"/>
        <v>0</v>
      </c>
      <c r="J105" s="598"/>
      <c r="K105" s="321">
        <f t="shared" si="36"/>
        <v>0</v>
      </c>
      <c r="L105" s="321">
        <v>21</v>
      </c>
      <c r="M105" s="321">
        <f t="shared" si="37"/>
        <v>0</v>
      </c>
      <c r="N105" s="319">
        <v>5.0000000000000002E-5</v>
      </c>
      <c r="O105" s="319">
        <f t="shared" si="38"/>
        <v>1.65E-3</v>
      </c>
      <c r="P105" s="319">
        <v>0</v>
      </c>
      <c r="Q105" s="319">
        <f t="shared" si="39"/>
        <v>0</v>
      </c>
      <c r="R105" s="319"/>
      <c r="S105" s="319"/>
      <c r="T105" s="322">
        <v>0.14199999999999999</v>
      </c>
      <c r="U105" s="319">
        <f t="shared" si="40"/>
        <v>4.6900000000000004</v>
      </c>
      <c r="V105" s="323"/>
      <c r="W105" s="323"/>
      <c r="X105" s="323"/>
      <c r="Y105" s="323"/>
      <c r="Z105" s="323"/>
      <c r="AA105" s="323"/>
      <c r="AB105" s="323"/>
      <c r="AC105" s="323"/>
      <c r="AD105" s="323"/>
      <c r="AE105" s="323" t="s">
        <v>2150</v>
      </c>
      <c r="AF105" s="323"/>
      <c r="AG105" s="323"/>
      <c r="AH105" s="323"/>
      <c r="AI105" s="323"/>
      <c r="AJ105" s="323"/>
      <c r="AK105" s="323"/>
      <c r="AL105" s="323"/>
      <c r="AM105" s="323"/>
      <c r="AN105" s="323"/>
      <c r="AO105" s="323"/>
      <c r="AP105" s="323"/>
      <c r="AQ105" s="323"/>
      <c r="AR105" s="323"/>
      <c r="AS105" s="323"/>
      <c r="AT105" s="323"/>
      <c r="AU105" s="323"/>
      <c r="AV105" s="323"/>
      <c r="AW105" s="323"/>
      <c r="AX105" s="323"/>
      <c r="AY105" s="323"/>
      <c r="AZ105" s="323"/>
      <c r="BA105" s="323"/>
      <c r="BB105" s="323"/>
      <c r="BC105" s="323"/>
      <c r="BD105" s="323"/>
      <c r="BE105" s="323"/>
      <c r="BF105" s="323"/>
      <c r="BG105" s="323"/>
      <c r="BH105" s="323"/>
    </row>
    <row r="106" spans="1:60" ht="20.399999999999999" outlineLevel="1">
      <c r="A106" s="317">
        <v>95</v>
      </c>
      <c r="B106" s="317" t="s">
        <v>2322</v>
      </c>
      <c r="C106" s="318" t="s">
        <v>2323</v>
      </c>
      <c r="D106" s="319" t="s">
        <v>224</v>
      </c>
      <c r="E106" s="320">
        <v>40</v>
      </c>
      <c r="F106" s="321">
        <f t="shared" si="33"/>
        <v>0</v>
      </c>
      <c r="G106" s="321">
        <f t="shared" si="34"/>
        <v>0</v>
      </c>
      <c r="H106" s="598"/>
      <c r="I106" s="321">
        <f t="shared" si="35"/>
        <v>0</v>
      </c>
      <c r="J106" s="598"/>
      <c r="K106" s="321">
        <f t="shared" si="36"/>
        <v>0</v>
      </c>
      <c r="L106" s="321">
        <v>21</v>
      </c>
      <c r="M106" s="321">
        <f t="shared" si="37"/>
        <v>0</v>
      </c>
      <c r="N106" s="319">
        <v>6.0000000000000002E-5</v>
      </c>
      <c r="O106" s="319">
        <f t="shared" si="38"/>
        <v>2.3999999999999998E-3</v>
      </c>
      <c r="P106" s="319">
        <v>0</v>
      </c>
      <c r="Q106" s="319">
        <f t="shared" si="39"/>
        <v>0</v>
      </c>
      <c r="R106" s="319"/>
      <c r="S106" s="319"/>
      <c r="T106" s="322">
        <v>0.129</v>
      </c>
      <c r="U106" s="319">
        <f t="shared" si="40"/>
        <v>5.16</v>
      </c>
      <c r="V106" s="323"/>
      <c r="W106" s="323"/>
      <c r="X106" s="323"/>
      <c r="Y106" s="323"/>
      <c r="Z106" s="323"/>
      <c r="AA106" s="323"/>
      <c r="AB106" s="323"/>
      <c r="AC106" s="323"/>
      <c r="AD106" s="323"/>
      <c r="AE106" s="323" t="s">
        <v>2150</v>
      </c>
      <c r="AF106" s="323"/>
      <c r="AG106" s="323"/>
      <c r="AH106" s="323"/>
      <c r="AI106" s="323"/>
      <c r="AJ106" s="323"/>
      <c r="AK106" s="323"/>
      <c r="AL106" s="323"/>
      <c r="AM106" s="323"/>
      <c r="AN106" s="323"/>
      <c r="AO106" s="323"/>
      <c r="AP106" s="323"/>
      <c r="AQ106" s="323"/>
      <c r="AR106" s="323"/>
      <c r="AS106" s="323"/>
      <c r="AT106" s="323"/>
      <c r="AU106" s="323"/>
      <c r="AV106" s="323"/>
      <c r="AW106" s="323"/>
      <c r="AX106" s="323"/>
      <c r="AY106" s="323"/>
      <c r="AZ106" s="323"/>
      <c r="BA106" s="323"/>
      <c r="BB106" s="323"/>
      <c r="BC106" s="323"/>
      <c r="BD106" s="323"/>
      <c r="BE106" s="323"/>
      <c r="BF106" s="323"/>
      <c r="BG106" s="323"/>
      <c r="BH106" s="323"/>
    </row>
    <row r="107" spans="1:60" ht="20.399999999999999" outlineLevel="1">
      <c r="A107" s="317">
        <v>96</v>
      </c>
      <c r="B107" s="317" t="s">
        <v>2324</v>
      </c>
      <c r="C107" s="318" t="s">
        <v>2325</v>
      </c>
      <c r="D107" s="319" t="s">
        <v>224</v>
      </c>
      <c r="E107" s="320">
        <v>40</v>
      </c>
      <c r="F107" s="321">
        <f t="shared" si="33"/>
        <v>0</v>
      </c>
      <c r="G107" s="321">
        <f t="shared" si="34"/>
        <v>0</v>
      </c>
      <c r="H107" s="598"/>
      <c r="I107" s="321">
        <f t="shared" si="35"/>
        <v>0</v>
      </c>
      <c r="J107" s="598"/>
      <c r="K107" s="321">
        <f t="shared" si="36"/>
        <v>0</v>
      </c>
      <c r="L107" s="321">
        <v>21</v>
      </c>
      <c r="M107" s="321">
        <f t="shared" si="37"/>
        <v>0</v>
      </c>
      <c r="N107" s="319">
        <v>2.0000000000000002E-5</v>
      </c>
      <c r="O107" s="319">
        <f t="shared" si="38"/>
        <v>8.0000000000000004E-4</v>
      </c>
      <c r="P107" s="319">
        <v>0</v>
      </c>
      <c r="Q107" s="319">
        <f t="shared" si="39"/>
        <v>0</v>
      </c>
      <c r="R107" s="319"/>
      <c r="S107" s="319"/>
      <c r="T107" s="322">
        <v>0.129</v>
      </c>
      <c r="U107" s="319">
        <f t="shared" si="40"/>
        <v>5.16</v>
      </c>
      <c r="V107" s="323"/>
      <c r="W107" s="323"/>
      <c r="X107" s="323"/>
      <c r="Y107" s="323"/>
      <c r="Z107" s="323"/>
      <c r="AA107" s="323"/>
      <c r="AB107" s="323"/>
      <c r="AC107" s="323"/>
      <c r="AD107" s="323"/>
      <c r="AE107" s="323" t="s">
        <v>2150</v>
      </c>
      <c r="AF107" s="323"/>
      <c r="AG107" s="323"/>
      <c r="AH107" s="323"/>
      <c r="AI107" s="323"/>
      <c r="AJ107" s="323"/>
      <c r="AK107" s="323"/>
      <c r="AL107" s="323"/>
      <c r="AM107" s="323"/>
      <c r="AN107" s="323"/>
      <c r="AO107" s="323"/>
      <c r="AP107" s="323"/>
      <c r="AQ107" s="323"/>
      <c r="AR107" s="323"/>
      <c r="AS107" s="323"/>
      <c r="AT107" s="323"/>
      <c r="AU107" s="323"/>
      <c r="AV107" s="323"/>
      <c r="AW107" s="323"/>
      <c r="AX107" s="323"/>
      <c r="AY107" s="323"/>
      <c r="AZ107" s="323"/>
      <c r="BA107" s="323"/>
      <c r="BB107" s="323"/>
      <c r="BC107" s="323"/>
      <c r="BD107" s="323"/>
      <c r="BE107" s="323"/>
      <c r="BF107" s="323"/>
      <c r="BG107" s="323"/>
      <c r="BH107" s="323"/>
    </row>
    <row r="108" spans="1:60" ht="20.399999999999999" outlineLevel="1">
      <c r="A108" s="317">
        <v>97</v>
      </c>
      <c r="B108" s="317" t="s">
        <v>2326</v>
      </c>
      <c r="C108" s="318" t="s">
        <v>2327</v>
      </c>
      <c r="D108" s="319" t="s">
        <v>224</v>
      </c>
      <c r="E108" s="320">
        <v>45</v>
      </c>
      <c r="F108" s="321">
        <f t="shared" si="33"/>
        <v>0</v>
      </c>
      <c r="G108" s="321">
        <f t="shared" si="34"/>
        <v>0</v>
      </c>
      <c r="H108" s="598"/>
      <c r="I108" s="321">
        <f t="shared" si="35"/>
        <v>0</v>
      </c>
      <c r="J108" s="598"/>
      <c r="K108" s="321">
        <f t="shared" si="36"/>
        <v>0</v>
      </c>
      <c r="L108" s="321">
        <v>21</v>
      </c>
      <c r="M108" s="321">
        <f t="shared" si="37"/>
        <v>0</v>
      </c>
      <c r="N108" s="319">
        <v>6.9999999999999994E-5</v>
      </c>
      <c r="O108" s="319">
        <f t="shared" si="38"/>
        <v>3.15E-3</v>
      </c>
      <c r="P108" s="319">
        <v>0</v>
      </c>
      <c r="Q108" s="319">
        <f t="shared" si="39"/>
        <v>0</v>
      </c>
      <c r="R108" s="319"/>
      <c r="S108" s="319"/>
      <c r="T108" s="322">
        <v>0.129</v>
      </c>
      <c r="U108" s="319">
        <f t="shared" si="40"/>
        <v>5.81</v>
      </c>
      <c r="V108" s="323"/>
      <c r="W108" s="323"/>
      <c r="X108" s="323"/>
      <c r="Y108" s="323"/>
      <c r="Z108" s="323"/>
      <c r="AA108" s="323"/>
      <c r="AB108" s="323"/>
      <c r="AC108" s="323"/>
      <c r="AD108" s="323"/>
      <c r="AE108" s="323" t="s">
        <v>2150</v>
      </c>
      <c r="AF108" s="323"/>
      <c r="AG108" s="323"/>
      <c r="AH108" s="323"/>
      <c r="AI108" s="323"/>
      <c r="AJ108" s="323"/>
      <c r="AK108" s="323"/>
      <c r="AL108" s="323"/>
      <c r="AM108" s="323"/>
      <c r="AN108" s="323"/>
      <c r="AO108" s="323"/>
      <c r="AP108" s="323"/>
      <c r="AQ108" s="323"/>
      <c r="AR108" s="323"/>
      <c r="AS108" s="323"/>
      <c r="AT108" s="323"/>
      <c r="AU108" s="323"/>
      <c r="AV108" s="323"/>
      <c r="AW108" s="323"/>
      <c r="AX108" s="323"/>
      <c r="AY108" s="323"/>
      <c r="AZ108" s="323"/>
      <c r="BA108" s="323"/>
      <c r="BB108" s="323"/>
      <c r="BC108" s="323"/>
      <c r="BD108" s="323"/>
      <c r="BE108" s="323"/>
      <c r="BF108" s="323"/>
      <c r="BG108" s="323"/>
      <c r="BH108" s="323"/>
    </row>
    <row r="109" spans="1:60" ht="20.399999999999999" outlineLevel="1">
      <c r="A109" s="317">
        <v>98</v>
      </c>
      <c r="B109" s="317" t="s">
        <v>2328</v>
      </c>
      <c r="C109" s="318" t="s">
        <v>2329</v>
      </c>
      <c r="D109" s="319" t="s">
        <v>224</v>
      </c>
      <c r="E109" s="320">
        <v>4</v>
      </c>
      <c r="F109" s="321">
        <f t="shared" si="33"/>
        <v>0</v>
      </c>
      <c r="G109" s="321">
        <f t="shared" si="34"/>
        <v>0</v>
      </c>
      <c r="H109" s="598"/>
      <c r="I109" s="321">
        <f t="shared" si="35"/>
        <v>0</v>
      </c>
      <c r="J109" s="598"/>
      <c r="K109" s="321">
        <f t="shared" si="36"/>
        <v>0</v>
      </c>
      <c r="L109" s="321">
        <v>21</v>
      </c>
      <c r="M109" s="321">
        <f t="shared" si="37"/>
        <v>0</v>
      </c>
      <c r="N109" s="319">
        <v>2.0000000000000002E-5</v>
      </c>
      <c r="O109" s="319">
        <f t="shared" si="38"/>
        <v>8.0000000000000007E-5</v>
      </c>
      <c r="P109" s="319">
        <v>0</v>
      </c>
      <c r="Q109" s="319">
        <f t="shared" si="39"/>
        <v>0</v>
      </c>
      <c r="R109" s="319"/>
      <c r="S109" s="319"/>
      <c r="T109" s="322">
        <v>0.13500000000000001</v>
      </c>
      <c r="U109" s="319">
        <f t="shared" si="40"/>
        <v>0.54</v>
      </c>
      <c r="V109" s="323"/>
      <c r="W109" s="323"/>
      <c r="X109" s="323"/>
      <c r="Y109" s="323"/>
      <c r="Z109" s="323"/>
      <c r="AA109" s="323"/>
      <c r="AB109" s="323"/>
      <c r="AC109" s="323"/>
      <c r="AD109" s="323"/>
      <c r="AE109" s="323" t="s">
        <v>2150</v>
      </c>
      <c r="AF109" s="323"/>
      <c r="AG109" s="323"/>
      <c r="AH109" s="323"/>
      <c r="AI109" s="323"/>
      <c r="AJ109" s="323"/>
      <c r="AK109" s="323"/>
      <c r="AL109" s="323"/>
      <c r="AM109" s="323"/>
      <c r="AN109" s="323"/>
      <c r="AO109" s="323"/>
      <c r="AP109" s="323"/>
      <c r="AQ109" s="323"/>
      <c r="AR109" s="323"/>
      <c r="AS109" s="323"/>
      <c r="AT109" s="323"/>
      <c r="AU109" s="323"/>
      <c r="AV109" s="323"/>
      <c r="AW109" s="323"/>
      <c r="AX109" s="323"/>
      <c r="AY109" s="323"/>
      <c r="AZ109" s="323"/>
      <c r="BA109" s="323"/>
      <c r="BB109" s="323"/>
      <c r="BC109" s="323"/>
      <c r="BD109" s="323"/>
      <c r="BE109" s="323"/>
      <c r="BF109" s="323"/>
      <c r="BG109" s="323"/>
      <c r="BH109" s="323"/>
    </row>
    <row r="110" spans="1:60" ht="20.399999999999999" outlineLevel="1">
      <c r="A110" s="317">
        <v>99</v>
      </c>
      <c r="B110" s="317" t="s">
        <v>2330</v>
      </c>
      <c r="C110" s="318" t="s">
        <v>2331</v>
      </c>
      <c r="D110" s="319" t="s">
        <v>224</v>
      </c>
      <c r="E110" s="320">
        <v>13</v>
      </c>
      <c r="F110" s="321">
        <f t="shared" si="33"/>
        <v>0</v>
      </c>
      <c r="G110" s="321">
        <f t="shared" si="34"/>
        <v>0</v>
      </c>
      <c r="H110" s="598"/>
      <c r="I110" s="321">
        <f t="shared" si="35"/>
        <v>0</v>
      </c>
      <c r="J110" s="598"/>
      <c r="K110" s="321">
        <f t="shared" si="36"/>
        <v>0</v>
      </c>
      <c r="L110" s="321">
        <v>21</v>
      </c>
      <c r="M110" s="321">
        <f t="shared" si="37"/>
        <v>0</v>
      </c>
      <c r="N110" s="319">
        <v>3.0000000000000001E-5</v>
      </c>
      <c r="O110" s="319">
        <f t="shared" si="38"/>
        <v>3.8999999999999999E-4</v>
      </c>
      <c r="P110" s="319">
        <v>0</v>
      </c>
      <c r="Q110" s="319">
        <f t="shared" si="39"/>
        <v>0</v>
      </c>
      <c r="R110" s="319"/>
      <c r="S110" s="319"/>
      <c r="T110" s="322">
        <v>0.13500000000000001</v>
      </c>
      <c r="U110" s="319">
        <f t="shared" si="40"/>
        <v>1.76</v>
      </c>
      <c r="V110" s="323"/>
      <c r="W110" s="323"/>
      <c r="X110" s="323"/>
      <c r="Y110" s="323"/>
      <c r="Z110" s="323"/>
      <c r="AA110" s="323"/>
      <c r="AB110" s="323"/>
      <c r="AC110" s="323"/>
      <c r="AD110" s="323"/>
      <c r="AE110" s="323" t="s">
        <v>2150</v>
      </c>
      <c r="AF110" s="323"/>
      <c r="AG110" s="323"/>
      <c r="AH110" s="323"/>
      <c r="AI110" s="323"/>
      <c r="AJ110" s="323"/>
      <c r="AK110" s="323"/>
      <c r="AL110" s="323"/>
      <c r="AM110" s="323"/>
      <c r="AN110" s="323"/>
      <c r="AO110" s="323"/>
      <c r="AP110" s="323"/>
      <c r="AQ110" s="323"/>
      <c r="AR110" s="323"/>
      <c r="AS110" s="323"/>
      <c r="AT110" s="323"/>
      <c r="AU110" s="323"/>
      <c r="AV110" s="323"/>
      <c r="AW110" s="323"/>
      <c r="AX110" s="323"/>
      <c r="AY110" s="323"/>
      <c r="AZ110" s="323"/>
      <c r="BA110" s="323"/>
      <c r="BB110" s="323"/>
      <c r="BC110" s="323"/>
      <c r="BD110" s="323"/>
      <c r="BE110" s="323"/>
      <c r="BF110" s="323"/>
      <c r="BG110" s="323"/>
      <c r="BH110" s="323"/>
    </row>
    <row r="111" spans="1:60" outlineLevel="1">
      <c r="A111" s="317">
        <v>102</v>
      </c>
      <c r="B111" s="317" t="s">
        <v>2332</v>
      </c>
      <c r="C111" s="318" t="s">
        <v>2333</v>
      </c>
      <c r="D111" s="319" t="s">
        <v>150</v>
      </c>
      <c r="E111" s="320">
        <v>32</v>
      </c>
      <c r="F111" s="321">
        <f t="shared" si="33"/>
        <v>0</v>
      </c>
      <c r="G111" s="321">
        <f t="shared" si="34"/>
        <v>0</v>
      </c>
      <c r="H111" s="598"/>
      <c r="I111" s="321">
        <f t="shared" si="35"/>
        <v>0</v>
      </c>
      <c r="J111" s="598"/>
      <c r="K111" s="321">
        <f t="shared" si="36"/>
        <v>0</v>
      </c>
      <c r="L111" s="321">
        <v>21</v>
      </c>
      <c r="M111" s="321">
        <f t="shared" si="37"/>
        <v>0</v>
      </c>
      <c r="N111" s="319">
        <v>1.8000000000000001E-4</v>
      </c>
      <c r="O111" s="319">
        <f t="shared" si="38"/>
        <v>5.7600000000000004E-3</v>
      </c>
      <c r="P111" s="319">
        <v>0</v>
      </c>
      <c r="Q111" s="319">
        <f t="shared" si="39"/>
        <v>0</v>
      </c>
      <c r="R111" s="319"/>
      <c r="S111" s="319"/>
      <c r="T111" s="322">
        <v>0.254</v>
      </c>
      <c r="U111" s="319">
        <f t="shared" si="40"/>
        <v>8.1300000000000008</v>
      </c>
      <c r="V111" s="323"/>
      <c r="W111" s="323"/>
      <c r="X111" s="323"/>
      <c r="Y111" s="323"/>
      <c r="Z111" s="323"/>
      <c r="AA111" s="323"/>
      <c r="AB111" s="323"/>
      <c r="AC111" s="323"/>
      <c r="AD111" s="323"/>
      <c r="AE111" s="323" t="s">
        <v>2150</v>
      </c>
      <c r="AF111" s="323"/>
      <c r="AG111" s="323"/>
      <c r="AH111" s="323"/>
      <c r="AI111" s="323"/>
      <c r="AJ111" s="323"/>
      <c r="AK111" s="323"/>
      <c r="AL111" s="323"/>
      <c r="AM111" s="323"/>
      <c r="AN111" s="323"/>
      <c r="AO111" s="323"/>
      <c r="AP111" s="323"/>
      <c r="AQ111" s="323"/>
      <c r="AR111" s="323"/>
      <c r="AS111" s="323"/>
      <c r="AT111" s="323"/>
      <c r="AU111" s="323"/>
      <c r="AV111" s="323"/>
      <c r="AW111" s="323"/>
      <c r="AX111" s="323"/>
      <c r="AY111" s="323"/>
      <c r="AZ111" s="323"/>
      <c r="BA111" s="323"/>
      <c r="BB111" s="323"/>
      <c r="BC111" s="323"/>
      <c r="BD111" s="323"/>
      <c r="BE111" s="323"/>
      <c r="BF111" s="323"/>
      <c r="BG111" s="323"/>
      <c r="BH111" s="323"/>
    </row>
    <row r="112" spans="1:60" outlineLevel="1">
      <c r="A112" s="317">
        <v>103</v>
      </c>
      <c r="B112" s="317" t="s">
        <v>2334</v>
      </c>
      <c r="C112" s="318" t="s">
        <v>2335</v>
      </c>
      <c r="D112" s="319" t="s">
        <v>150</v>
      </c>
      <c r="E112" s="320">
        <v>1</v>
      </c>
      <c r="F112" s="321">
        <f t="shared" si="33"/>
        <v>0</v>
      </c>
      <c r="G112" s="321">
        <f t="shared" si="34"/>
        <v>0</v>
      </c>
      <c r="H112" s="598"/>
      <c r="I112" s="321">
        <f t="shared" si="35"/>
        <v>0</v>
      </c>
      <c r="J112" s="598"/>
      <c r="K112" s="321">
        <f t="shared" si="36"/>
        <v>0</v>
      </c>
      <c r="L112" s="321">
        <v>21</v>
      </c>
      <c r="M112" s="321">
        <f t="shared" si="37"/>
        <v>0</v>
      </c>
      <c r="N112" s="319">
        <v>3.2000000000000003E-4</v>
      </c>
      <c r="O112" s="319">
        <f t="shared" si="38"/>
        <v>3.2000000000000003E-4</v>
      </c>
      <c r="P112" s="319">
        <v>0</v>
      </c>
      <c r="Q112" s="319">
        <f t="shared" si="39"/>
        <v>0</v>
      </c>
      <c r="R112" s="319"/>
      <c r="S112" s="319"/>
      <c r="T112" s="322">
        <v>0.22700000000000001</v>
      </c>
      <c r="U112" s="319">
        <f t="shared" si="40"/>
        <v>0.23</v>
      </c>
      <c r="V112" s="323"/>
      <c r="W112" s="323"/>
      <c r="X112" s="323"/>
      <c r="Y112" s="323"/>
      <c r="Z112" s="323"/>
      <c r="AA112" s="323"/>
      <c r="AB112" s="323"/>
      <c r="AC112" s="323"/>
      <c r="AD112" s="323"/>
      <c r="AE112" s="323" t="s">
        <v>2150</v>
      </c>
      <c r="AF112" s="323"/>
      <c r="AG112" s="323"/>
      <c r="AH112" s="323"/>
      <c r="AI112" s="323"/>
      <c r="AJ112" s="323"/>
      <c r="AK112" s="323"/>
      <c r="AL112" s="323"/>
      <c r="AM112" s="323"/>
      <c r="AN112" s="323"/>
      <c r="AO112" s="323"/>
      <c r="AP112" s="323"/>
      <c r="AQ112" s="323"/>
      <c r="AR112" s="323"/>
      <c r="AS112" s="323"/>
      <c r="AT112" s="323"/>
      <c r="AU112" s="323"/>
      <c r="AV112" s="323"/>
      <c r="AW112" s="323"/>
      <c r="AX112" s="323"/>
      <c r="AY112" s="323"/>
      <c r="AZ112" s="323"/>
      <c r="BA112" s="323"/>
      <c r="BB112" s="323"/>
      <c r="BC112" s="323"/>
      <c r="BD112" s="323"/>
      <c r="BE112" s="323"/>
      <c r="BF112" s="323"/>
      <c r="BG112" s="323"/>
      <c r="BH112" s="323"/>
    </row>
    <row r="113" spans="1:60" outlineLevel="1">
      <c r="A113" s="317">
        <v>104</v>
      </c>
      <c r="B113" s="317" t="s">
        <v>2336</v>
      </c>
      <c r="C113" s="318" t="s">
        <v>2337</v>
      </c>
      <c r="D113" s="319" t="s">
        <v>150</v>
      </c>
      <c r="E113" s="320">
        <v>1</v>
      </c>
      <c r="F113" s="321">
        <f t="shared" si="33"/>
        <v>0</v>
      </c>
      <c r="G113" s="321">
        <f t="shared" si="34"/>
        <v>0</v>
      </c>
      <c r="H113" s="598"/>
      <c r="I113" s="321">
        <f t="shared" si="35"/>
        <v>0</v>
      </c>
      <c r="J113" s="598"/>
      <c r="K113" s="321">
        <f t="shared" si="36"/>
        <v>0</v>
      </c>
      <c r="L113" s="321">
        <v>21</v>
      </c>
      <c r="M113" s="321">
        <f t="shared" si="37"/>
        <v>0</v>
      </c>
      <c r="N113" s="319">
        <v>7.6999999999999996E-4</v>
      </c>
      <c r="O113" s="319">
        <f t="shared" si="38"/>
        <v>7.6999999999999996E-4</v>
      </c>
      <c r="P113" s="319">
        <v>0</v>
      </c>
      <c r="Q113" s="319">
        <f t="shared" si="39"/>
        <v>0</v>
      </c>
      <c r="R113" s="319"/>
      <c r="S113" s="319"/>
      <c r="T113" s="322">
        <v>0.35099999999999998</v>
      </c>
      <c r="U113" s="319">
        <f t="shared" si="40"/>
        <v>0.35</v>
      </c>
      <c r="V113" s="323"/>
      <c r="W113" s="323"/>
      <c r="X113" s="323"/>
      <c r="Y113" s="323"/>
      <c r="Z113" s="323"/>
      <c r="AA113" s="323"/>
      <c r="AB113" s="323"/>
      <c r="AC113" s="323"/>
      <c r="AD113" s="323"/>
      <c r="AE113" s="323" t="s">
        <v>2150</v>
      </c>
      <c r="AF113" s="323"/>
      <c r="AG113" s="323"/>
      <c r="AH113" s="323"/>
      <c r="AI113" s="323"/>
      <c r="AJ113" s="323"/>
      <c r="AK113" s="323"/>
      <c r="AL113" s="323"/>
      <c r="AM113" s="323"/>
      <c r="AN113" s="323"/>
      <c r="AO113" s="323"/>
      <c r="AP113" s="323"/>
      <c r="AQ113" s="323"/>
      <c r="AR113" s="323"/>
      <c r="AS113" s="323"/>
      <c r="AT113" s="323"/>
      <c r="AU113" s="323"/>
      <c r="AV113" s="323"/>
      <c r="AW113" s="323"/>
      <c r="AX113" s="323"/>
      <c r="AY113" s="323"/>
      <c r="AZ113" s="323"/>
      <c r="BA113" s="323"/>
      <c r="BB113" s="323"/>
      <c r="BC113" s="323"/>
      <c r="BD113" s="323"/>
      <c r="BE113" s="323"/>
      <c r="BF113" s="323"/>
      <c r="BG113" s="323"/>
      <c r="BH113" s="323"/>
    </row>
    <row r="114" spans="1:60" outlineLevel="1">
      <c r="A114" s="317">
        <v>105</v>
      </c>
      <c r="B114" s="317" t="s">
        <v>2338</v>
      </c>
      <c r="C114" s="318" t="s">
        <v>2339</v>
      </c>
      <c r="D114" s="319" t="s">
        <v>150</v>
      </c>
      <c r="E114" s="320">
        <v>1</v>
      </c>
      <c r="F114" s="321">
        <f t="shared" si="33"/>
        <v>0</v>
      </c>
      <c r="G114" s="321">
        <f t="shared" si="34"/>
        <v>0</v>
      </c>
      <c r="H114" s="598"/>
      <c r="I114" s="321">
        <f t="shared" si="35"/>
        <v>0</v>
      </c>
      <c r="J114" s="598"/>
      <c r="K114" s="321">
        <f t="shared" si="36"/>
        <v>0</v>
      </c>
      <c r="L114" s="321">
        <v>21</v>
      </c>
      <c r="M114" s="321">
        <f t="shared" si="37"/>
        <v>0</v>
      </c>
      <c r="N114" s="319">
        <v>5.1999999999999995E-4</v>
      </c>
      <c r="O114" s="319">
        <f t="shared" si="38"/>
        <v>5.1999999999999995E-4</v>
      </c>
      <c r="P114" s="319">
        <v>0</v>
      </c>
      <c r="Q114" s="319">
        <f t="shared" si="39"/>
        <v>0</v>
      </c>
      <c r="R114" s="319"/>
      <c r="S114" s="319"/>
      <c r="T114" s="322">
        <v>0.26900000000000002</v>
      </c>
      <c r="U114" s="319">
        <f t="shared" si="40"/>
        <v>0.27</v>
      </c>
      <c r="V114" s="323"/>
      <c r="W114" s="323"/>
      <c r="X114" s="323"/>
      <c r="Y114" s="323"/>
      <c r="Z114" s="323"/>
      <c r="AA114" s="323"/>
      <c r="AB114" s="323"/>
      <c r="AC114" s="323"/>
      <c r="AD114" s="323"/>
      <c r="AE114" s="323" t="s">
        <v>2150</v>
      </c>
      <c r="AF114" s="323"/>
      <c r="AG114" s="323"/>
      <c r="AH114" s="323"/>
      <c r="AI114" s="323"/>
      <c r="AJ114" s="323"/>
      <c r="AK114" s="323"/>
      <c r="AL114" s="323"/>
      <c r="AM114" s="323"/>
      <c r="AN114" s="323"/>
      <c r="AO114" s="323"/>
      <c r="AP114" s="323"/>
      <c r="AQ114" s="323"/>
      <c r="AR114" s="323"/>
      <c r="AS114" s="323"/>
      <c r="AT114" s="323"/>
      <c r="AU114" s="323"/>
      <c r="AV114" s="323"/>
      <c r="AW114" s="323"/>
      <c r="AX114" s="323"/>
      <c r="AY114" s="323"/>
      <c r="AZ114" s="323"/>
      <c r="BA114" s="323"/>
      <c r="BB114" s="323"/>
      <c r="BC114" s="323"/>
      <c r="BD114" s="323"/>
      <c r="BE114" s="323"/>
      <c r="BF114" s="323"/>
      <c r="BG114" s="323"/>
      <c r="BH114" s="323"/>
    </row>
    <row r="115" spans="1:60" outlineLevel="1">
      <c r="A115" s="317">
        <v>106</v>
      </c>
      <c r="B115" s="317" t="s">
        <v>2334</v>
      </c>
      <c r="C115" s="318" t="s">
        <v>2335</v>
      </c>
      <c r="D115" s="319" t="s">
        <v>150</v>
      </c>
      <c r="E115" s="320">
        <v>1</v>
      </c>
      <c r="F115" s="321">
        <f t="shared" si="33"/>
        <v>0</v>
      </c>
      <c r="G115" s="321">
        <f t="shared" si="34"/>
        <v>0</v>
      </c>
      <c r="H115" s="598"/>
      <c r="I115" s="321">
        <f t="shared" si="35"/>
        <v>0</v>
      </c>
      <c r="J115" s="598"/>
      <c r="K115" s="321">
        <f t="shared" si="36"/>
        <v>0</v>
      </c>
      <c r="L115" s="321">
        <v>21</v>
      </c>
      <c r="M115" s="321">
        <f t="shared" si="37"/>
        <v>0</v>
      </c>
      <c r="N115" s="319">
        <v>5.1999999999999995E-4</v>
      </c>
      <c r="O115" s="319">
        <f t="shared" si="38"/>
        <v>5.1999999999999995E-4</v>
      </c>
      <c r="P115" s="319">
        <v>0</v>
      </c>
      <c r="Q115" s="319">
        <f t="shared" si="39"/>
        <v>0</v>
      </c>
      <c r="R115" s="319"/>
      <c r="S115" s="319"/>
      <c r="T115" s="322">
        <v>0.26900000000000002</v>
      </c>
      <c r="U115" s="319">
        <f t="shared" si="40"/>
        <v>0.27</v>
      </c>
      <c r="V115" s="323"/>
      <c r="W115" s="323"/>
      <c r="X115" s="323"/>
      <c r="Y115" s="323"/>
      <c r="Z115" s="323"/>
      <c r="AA115" s="323"/>
      <c r="AB115" s="323"/>
      <c r="AC115" s="323"/>
      <c r="AD115" s="323"/>
      <c r="AE115" s="323" t="s">
        <v>2150</v>
      </c>
      <c r="AF115" s="323"/>
      <c r="AG115" s="323"/>
      <c r="AH115" s="323"/>
      <c r="AI115" s="323"/>
      <c r="AJ115" s="323"/>
      <c r="AK115" s="323"/>
      <c r="AL115" s="323"/>
      <c r="AM115" s="323"/>
      <c r="AN115" s="323"/>
      <c r="AO115" s="323"/>
      <c r="AP115" s="323"/>
      <c r="AQ115" s="323"/>
      <c r="AR115" s="323"/>
      <c r="AS115" s="323"/>
      <c r="AT115" s="323"/>
      <c r="AU115" s="323"/>
      <c r="AV115" s="323"/>
      <c r="AW115" s="323"/>
      <c r="AX115" s="323"/>
      <c r="AY115" s="323"/>
      <c r="AZ115" s="323"/>
      <c r="BA115" s="323"/>
      <c r="BB115" s="323"/>
      <c r="BC115" s="323"/>
      <c r="BD115" s="323"/>
      <c r="BE115" s="323"/>
      <c r="BF115" s="323"/>
      <c r="BG115" s="323"/>
      <c r="BH115" s="323"/>
    </row>
    <row r="116" spans="1:60" outlineLevel="1">
      <c r="A116" s="317">
        <v>107</v>
      </c>
      <c r="B116" s="317" t="s">
        <v>2340</v>
      </c>
      <c r="C116" s="318" t="s">
        <v>2341</v>
      </c>
      <c r="D116" s="319" t="s">
        <v>150</v>
      </c>
      <c r="E116" s="320">
        <v>3</v>
      </c>
      <c r="F116" s="321">
        <f t="shared" si="33"/>
        <v>0</v>
      </c>
      <c r="G116" s="321">
        <f t="shared" si="34"/>
        <v>0</v>
      </c>
      <c r="H116" s="598"/>
      <c r="I116" s="321">
        <f t="shared" si="35"/>
        <v>0</v>
      </c>
      <c r="J116" s="598"/>
      <c r="K116" s="321">
        <f t="shared" si="36"/>
        <v>0</v>
      </c>
      <c r="L116" s="321">
        <v>21</v>
      </c>
      <c r="M116" s="321">
        <f t="shared" si="37"/>
        <v>0</v>
      </c>
      <c r="N116" s="319">
        <v>2.0000000000000001E-4</v>
      </c>
      <c r="O116" s="319">
        <f t="shared" si="38"/>
        <v>5.9999999999999995E-4</v>
      </c>
      <c r="P116" s="319">
        <v>0</v>
      </c>
      <c r="Q116" s="319">
        <f t="shared" si="39"/>
        <v>0</v>
      </c>
      <c r="R116" s="319"/>
      <c r="S116" s="319"/>
      <c r="T116" s="322">
        <v>0.20699999999999999</v>
      </c>
      <c r="U116" s="319">
        <f t="shared" si="40"/>
        <v>0.62</v>
      </c>
      <c r="V116" s="323"/>
      <c r="W116" s="323"/>
      <c r="X116" s="323"/>
      <c r="Y116" s="323"/>
      <c r="Z116" s="323"/>
      <c r="AA116" s="323"/>
      <c r="AB116" s="323"/>
      <c r="AC116" s="323"/>
      <c r="AD116" s="323"/>
      <c r="AE116" s="323" t="s">
        <v>2150</v>
      </c>
      <c r="AF116" s="323"/>
      <c r="AG116" s="323"/>
      <c r="AH116" s="323"/>
      <c r="AI116" s="323"/>
      <c r="AJ116" s="323"/>
      <c r="AK116" s="323"/>
      <c r="AL116" s="323"/>
      <c r="AM116" s="323"/>
      <c r="AN116" s="323"/>
      <c r="AO116" s="323"/>
      <c r="AP116" s="323"/>
      <c r="AQ116" s="323"/>
      <c r="AR116" s="323"/>
      <c r="AS116" s="323"/>
      <c r="AT116" s="323"/>
      <c r="AU116" s="323"/>
      <c r="AV116" s="323"/>
      <c r="AW116" s="323"/>
      <c r="AX116" s="323"/>
      <c r="AY116" s="323"/>
      <c r="AZ116" s="323"/>
      <c r="BA116" s="323"/>
      <c r="BB116" s="323"/>
      <c r="BC116" s="323"/>
      <c r="BD116" s="323"/>
      <c r="BE116" s="323"/>
      <c r="BF116" s="323"/>
      <c r="BG116" s="323"/>
      <c r="BH116" s="323"/>
    </row>
    <row r="117" spans="1:60" outlineLevel="1">
      <c r="A117" s="317">
        <v>108</v>
      </c>
      <c r="B117" s="317" t="s">
        <v>2342</v>
      </c>
      <c r="C117" s="318" t="s">
        <v>2343</v>
      </c>
      <c r="D117" s="319" t="s">
        <v>150</v>
      </c>
      <c r="E117" s="320">
        <v>2</v>
      </c>
      <c r="F117" s="321">
        <f t="shared" si="33"/>
        <v>0</v>
      </c>
      <c r="G117" s="321">
        <f t="shared" si="34"/>
        <v>0</v>
      </c>
      <c r="H117" s="598"/>
      <c r="I117" s="321">
        <f t="shared" si="35"/>
        <v>0</v>
      </c>
      <c r="J117" s="598"/>
      <c r="K117" s="321">
        <f t="shared" si="36"/>
        <v>0</v>
      </c>
      <c r="L117" s="321">
        <v>21</v>
      </c>
      <c r="M117" s="321">
        <f t="shared" si="37"/>
        <v>0</v>
      </c>
      <c r="N117" s="319">
        <v>1.3999999999999999E-4</v>
      </c>
      <c r="O117" s="319">
        <f t="shared" si="38"/>
        <v>2.7999999999999998E-4</v>
      </c>
      <c r="P117" s="319">
        <v>0</v>
      </c>
      <c r="Q117" s="319">
        <f t="shared" si="39"/>
        <v>0</v>
      </c>
      <c r="R117" s="319"/>
      <c r="S117" s="319"/>
      <c r="T117" s="322">
        <v>0.16500000000000001</v>
      </c>
      <c r="U117" s="319">
        <f t="shared" si="40"/>
        <v>0.33</v>
      </c>
      <c r="V117" s="323"/>
      <c r="W117" s="323"/>
      <c r="X117" s="323"/>
      <c r="Y117" s="323"/>
      <c r="Z117" s="323"/>
      <c r="AA117" s="323"/>
      <c r="AB117" s="323"/>
      <c r="AC117" s="323"/>
      <c r="AD117" s="323"/>
      <c r="AE117" s="323" t="s">
        <v>2150</v>
      </c>
      <c r="AF117" s="323"/>
      <c r="AG117" s="323"/>
      <c r="AH117" s="323"/>
      <c r="AI117" s="323"/>
      <c r="AJ117" s="323"/>
      <c r="AK117" s="323"/>
      <c r="AL117" s="323"/>
      <c r="AM117" s="323"/>
      <c r="AN117" s="323"/>
      <c r="AO117" s="323"/>
      <c r="AP117" s="323"/>
      <c r="AQ117" s="323"/>
      <c r="AR117" s="323"/>
      <c r="AS117" s="323"/>
      <c r="AT117" s="323"/>
      <c r="AU117" s="323"/>
      <c r="AV117" s="323"/>
      <c r="AW117" s="323"/>
      <c r="AX117" s="323"/>
      <c r="AY117" s="323"/>
      <c r="AZ117" s="323"/>
      <c r="BA117" s="323"/>
      <c r="BB117" s="323"/>
      <c r="BC117" s="323"/>
      <c r="BD117" s="323"/>
      <c r="BE117" s="323"/>
      <c r="BF117" s="323"/>
      <c r="BG117" s="323"/>
      <c r="BH117" s="323"/>
    </row>
    <row r="118" spans="1:60" outlineLevel="1">
      <c r="A118" s="317">
        <v>109</v>
      </c>
      <c r="B118" s="317" t="s">
        <v>2344</v>
      </c>
      <c r="C118" s="318" t="s">
        <v>2345</v>
      </c>
      <c r="D118" s="319" t="s">
        <v>150</v>
      </c>
      <c r="E118" s="320">
        <v>28</v>
      </c>
      <c r="F118" s="321">
        <f t="shared" si="33"/>
        <v>0</v>
      </c>
      <c r="G118" s="321">
        <f t="shared" si="34"/>
        <v>0</v>
      </c>
      <c r="H118" s="598"/>
      <c r="I118" s="321">
        <f t="shared" si="35"/>
        <v>0</v>
      </c>
      <c r="J118" s="598"/>
      <c r="K118" s="321">
        <f t="shared" si="36"/>
        <v>0</v>
      </c>
      <c r="L118" s="321">
        <v>21</v>
      </c>
      <c r="M118" s="321">
        <f t="shared" si="37"/>
        <v>0</v>
      </c>
      <c r="N118" s="319">
        <v>2.0000000000000001E-4</v>
      </c>
      <c r="O118" s="319">
        <f t="shared" si="38"/>
        <v>5.5999999999999999E-3</v>
      </c>
      <c r="P118" s="319">
        <v>0</v>
      </c>
      <c r="Q118" s="319">
        <f t="shared" si="39"/>
        <v>0</v>
      </c>
      <c r="R118" s="319"/>
      <c r="S118" s="319"/>
      <c r="T118" s="322">
        <v>0</v>
      </c>
      <c r="U118" s="319">
        <f t="shared" si="40"/>
        <v>0</v>
      </c>
      <c r="V118" s="323"/>
      <c r="W118" s="323"/>
      <c r="X118" s="323"/>
      <c r="Y118" s="323"/>
      <c r="Z118" s="323"/>
      <c r="AA118" s="323"/>
      <c r="AB118" s="323"/>
      <c r="AC118" s="323"/>
      <c r="AD118" s="323"/>
      <c r="AE118" s="323" t="s">
        <v>2163</v>
      </c>
      <c r="AF118" s="323"/>
      <c r="AG118" s="323"/>
      <c r="AH118" s="323"/>
      <c r="AI118" s="323"/>
      <c r="AJ118" s="323"/>
      <c r="AK118" s="323"/>
      <c r="AL118" s="323"/>
      <c r="AM118" s="323"/>
      <c r="AN118" s="323"/>
      <c r="AO118" s="323"/>
      <c r="AP118" s="323"/>
      <c r="AQ118" s="323"/>
      <c r="AR118" s="323"/>
      <c r="AS118" s="323"/>
      <c r="AT118" s="323"/>
      <c r="AU118" s="323"/>
      <c r="AV118" s="323"/>
      <c r="AW118" s="323"/>
      <c r="AX118" s="323"/>
      <c r="AY118" s="323"/>
      <c r="AZ118" s="323"/>
      <c r="BA118" s="323"/>
      <c r="BB118" s="323"/>
      <c r="BC118" s="323"/>
      <c r="BD118" s="323"/>
      <c r="BE118" s="323"/>
      <c r="BF118" s="323"/>
      <c r="BG118" s="323"/>
      <c r="BH118" s="323"/>
    </row>
    <row r="119" spans="1:60" ht="20.399999999999999" outlineLevel="1">
      <c r="A119" s="317">
        <v>110</v>
      </c>
      <c r="B119" s="317" t="s">
        <v>2346</v>
      </c>
      <c r="C119" s="318" t="s">
        <v>2347</v>
      </c>
      <c r="D119" s="319" t="s">
        <v>150</v>
      </c>
      <c r="E119" s="320">
        <v>2</v>
      </c>
      <c r="F119" s="321">
        <f t="shared" si="33"/>
        <v>0</v>
      </c>
      <c r="G119" s="321">
        <f t="shared" si="34"/>
        <v>0</v>
      </c>
      <c r="H119" s="598"/>
      <c r="I119" s="321">
        <f t="shared" si="35"/>
        <v>0</v>
      </c>
      <c r="J119" s="598"/>
      <c r="K119" s="321">
        <f t="shared" si="36"/>
        <v>0</v>
      </c>
      <c r="L119" s="321">
        <v>21</v>
      </c>
      <c r="M119" s="321">
        <f t="shared" si="37"/>
        <v>0</v>
      </c>
      <c r="N119" s="319">
        <v>5.2999999999999998E-4</v>
      </c>
      <c r="O119" s="319">
        <f t="shared" si="38"/>
        <v>1.06E-3</v>
      </c>
      <c r="P119" s="319">
        <v>0</v>
      </c>
      <c r="Q119" s="319">
        <f t="shared" si="39"/>
        <v>0</v>
      </c>
      <c r="R119" s="319"/>
      <c r="S119" s="319"/>
      <c r="T119" s="322">
        <v>0</v>
      </c>
      <c r="U119" s="319">
        <f t="shared" si="40"/>
        <v>0</v>
      </c>
      <c r="V119" s="323"/>
      <c r="W119" s="323"/>
      <c r="X119" s="323"/>
      <c r="Y119" s="323"/>
      <c r="Z119" s="323"/>
      <c r="AA119" s="323"/>
      <c r="AB119" s="323"/>
      <c r="AC119" s="323"/>
      <c r="AD119" s="323"/>
      <c r="AE119" s="323" t="s">
        <v>2163</v>
      </c>
      <c r="AF119" s="323"/>
      <c r="AG119" s="323"/>
      <c r="AH119" s="323"/>
      <c r="AI119" s="323"/>
      <c r="AJ119" s="323"/>
      <c r="AK119" s="323"/>
      <c r="AL119" s="323"/>
      <c r="AM119" s="323"/>
      <c r="AN119" s="323"/>
      <c r="AO119" s="323"/>
      <c r="AP119" s="323"/>
      <c r="AQ119" s="323"/>
      <c r="AR119" s="323"/>
      <c r="AS119" s="323"/>
      <c r="AT119" s="323"/>
      <c r="AU119" s="323"/>
      <c r="AV119" s="323"/>
      <c r="AW119" s="323"/>
      <c r="AX119" s="323"/>
      <c r="AY119" s="323"/>
      <c r="AZ119" s="323"/>
      <c r="BA119" s="323"/>
      <c r="BB119" s="323"/>
      <c r="BC119" s="323"/>
      <c r="BD119" s="323"/>
      <c r="BE119" s="323"/>
      <c r="BF119" s="323"/>
      <c r="BG119" s="323"/>
      <c r="BH119" s="323"/>
    </row>
    <row r="120" spans="1:60" ht="20.399999999999999" outlineLevel="1">
      <c r="A120" s="317">
        <v>111</v>
      </c>
      <c r="B120" s="317" t="s">
        <v>2348</v>
      </c>
      <c r="C120" s="318" t="s">
        <v>2349</v>
      </c>
      <c r="D120" s="319" t="s">
        <v>150</v>
      </c>
      <c r="E120" s="320">
        <v>2</v>
      </c>
      <c r="F120" s="321">
        <f t="shared" si="33"/>
        <v>0</v>
      </c>
      <c r="G120" s="321">
        <f t="shared" si="34"/>
        <v>0</v>
      </c>
      <c r="H120" s="598"/>
      <c r="I120" s="321">
        <f t="shared" si="35"/>
        <v>0</v>
      </c>
      <c r="J120" s="598"/>
      <c r="K120" s="321">
        <f t="shared" si="36"/>
        <v>0</v>
      </c>
      <c r="L120" s="321">
        <v>21</v>
      </c>
      <c r="M120" s="321">
        <f t="shared" si="37"/>
        <v>0</v>
      </c>
      <c r="N120" s="319">
        <v>4.8999999999999998E-4</v>
      </c>
      <c r="O120" s="319">
        <f t="shared" si="38"/>
        <v>9.7999999999999997E-4</v>
      </c>
      <c r="P120" s="319">
        <v>0</v>
      </c>
      <c r="Q120" s="319">
        <f t="shared" si="39"/>
        <v>0</v>
      </c>
      <c r="R120" s="319"/>
      <c r="S120" s="319"/>
      <c r="T120" s="322">
        <v>0</v>
      </c>
      <c r="U120" s="319">
        <f t="shared" si="40"/>
        <v>0</v>
      </c>
      <c r="V120" s="323"/>
      <c r="W120" s="323"/>
      <c r="X120" s="323"/>
      <c r="Y120" s="323"/>
      <c r="Z120" s="323"/>
      <c r="AA120" s="323"/>
      <c r="AB120" s="323"/>
      <c r="AC120" s="323"/>
      <c r="AD120" s="323"/>
      <c r="AE120" s="323" t="s">
        <v>2163</v>
      </c>
      <c r="AF120" s="323"/>
      <c r="AG120" s="323"/>
      <c r="AH120" s="323"/>
      <c r="AI120" s="323"/>
      <c r="AJ120" s="323"/>
      <c r="AK120" s="323"/>
      <c r="AL120" s="323"/>
      <c r="AM120" s="323"/>
      <c r="AN120" s="323"/>
      <c r="AO120" s="323"/>
      <c r="AP120" s="323"/>
      <c r="AQ120" s="323"/>
      <c r="AR120" s="323"/>
      <c r="AS120" s="323"/>
      <c r="AT120" s="323"/>
      <c r="AU120" s="323"/>
      <c r="AV120" s="323"/>
      <c r="AW120" s="323"/>
      <c r="AX120" s="323"/>
      <c r="AY120" s="323"/>
      <c r="AZ120" s="323"/>
      <c r="BA120" s="323"/>
      <c r="BB120" s="323"/>
      <c r="BC120" s="323"/>
      <c r="BD120" s="323"/>
      <c r="BE120" s="323"/>
      <c r="BF120" s="323"/>
      <c r="BG120" s="323"/>
      <c r="BH120" s="323"/>
    </row>
    <row r="121" spans="1:60" outlineLevel="1">
      <c r="A121" s="317">
        <v>112</v>
      </c>
      <c r="B121" s="317" t="s">
        <v>2350</v>
      </c>
      <c r="C121" s="318" t="s">
        <v>2351</v>
      </c>
      <c r="D121" s="319" t="s">
        <v>150</v>
      </c>
      <c r="E121" s="320">
        <v>2</v>
      </c>
      <c r="F121" s="321">
        <f t="shared" si="33"/>
        <v>0</v>
      </c>
      <c r="G121" s="321">
        <f t="shared" si="34"/>
        <v>0</v>
      </c>
      <c r="H121" s="598"/>
      <c r="I121" s="321">
        <f t="shared" si="35"/>
        <v>0</v>
      </c>
      <c r="J121" s="598"/>
      <c r="K121" s="321">
        <f t="shared" si="36"/>
        <v>0</v>
      </c>
      <c r="L121" s="321">
        <v>21</v>
      </c>
      <c r="M121" s="321">
        <f t="shared" si="37"/>
        <v>0</v>
      </c>
      <c r="N121" s="319">
        <v>0.03</v>
      </c>
      <c r="O121" s="319">
        <f t="shared" si="38"/>
        <v>0.06</v>
      </c>
      <c r="P121" s="319">
        <v>0</v>
      </c>
      <c r="Q121" s="319">
        <f t="shared" si="39"/>
        <v>0</v>
      </c>
      <c r="R121" s="319"/>
      <c r="S121" s="319"/>
      <c r="T121" s="322">
        <v>0</v>
      </c>
      <c r="U121" s="319">
        <f t="shared" si="40"/>
        <v>0</v>
      </c>
      <c r="V121" s="323"/>
      <c r="W121" s="323"/>
      <c r="X121" s="323"/>
      <c r="Y121" s="323"/>
      <c r="Z121" s="323"/>
      <c r="AA121" s="323"/>
      <c r="AB121" s="323"/>
      <c r="AC121" s="323"/>
      <c r="AD121" s="323"/>
      <c r="AE121" s="323" t="s">
        <v>2163</v>
      </c>
      <c r="AF121" s="323"/>
      <c r="AG121" s="323"/>
      <c r="AH121" s="323"/>
      <c r="AI121" s="323"/>
      <c r="AJ121" s="323"/>
      <c r="AK121" s="323"/>
      <c r="AL121" s="323"/>
      <c r="AM121" s="323"/>
      <c r="AN121" s="323"/>
      <c r="AO121" s="323"/>
      <c r="AP121" s="323"/>
      <c r="AQ121" s="323"/>
      <c r="AR121" s="323"/>
      <c r="AS121" s="323"/>
      <c r="AT121" s="323"/>
      <c r="AU121" s="323"/>
      <c r="AV121" s="323"/>
      <c r="AW121" s="323"/>
      <c r="AX121" s="323"/>
      <c r="AY121" s="323"/>
      <c r="AZ121" s="323"/>
      <c r="BA121" s="323"/>
      <c r="BB121" s="323"/>
      <c r="BC121" s="323"/>
      <c r="BD121" s="323"/>
      <c r="BE121" s="323"/>
      <c r="BF121" s="323"/>
      <c r="BG121" s="323"/>
      <c r="BH121" s="323"/>
    </row>
    <row r="122" spans="1:60" outlineLevel="1">
      <c r="A122" s="317">
        <v>114</v>
      </c>
      <c r="B122" s="317" t="s">
        <v>2352</v>
      </c>
      <c r="C122" s="318" t="s">
        <v>2353</v>
      </c>
      <c r="D122" s="319" t="s">
        <v>150</v>
      </c>
      <c r="E122" s="320">
        <v>2</v>
      </c>
      <c r="F122" s="321">
        <f t="shared" si="33"/>
        <v>0</v>
      </c>
      <c r="G122" s="321">
        <f t="shared" si="34"/>
        <v>0</v>
      </c>
      <c r="H122" s="598"/>
      <c r="I122" s="321">
        <f t="shared" si="35"/>
        <v>0</v>
      </c>
      <c r="J122" s="598"/>
      <c r="K122" s="321">
        <f t="shared" si="36"/>
        <v>0</v>
      </c>
      <c r="L122" s="321">
        <v>21</v>
      </c>
      <c r="M122" s="321">
        <f t="shared" si="37"/>
        <v>0</v>
      </c>
      <c r="N122" s="319">
        <v>2.3900000000000001E-2</v>
      </c>
      <c r="O122" s="319">
        <f t="shared" si="38"/>
        <v>4.7800000000000002E-2</v>
      </c>
      <c r="P122" s="319">
        <v>0</v>
      </c>
      <c r="Q122" s="319">
        <f t="shared" si="39"/>
        <v>0</v>
      </c>
      <c r="R122" s="319"/>
      <c r="S122" s="319"/>
      <c r="T122" s="322">
        <v>0</v>
      </c>
      <c r="U122" s="319">
        <f t="shared" si="40"/>
        <v>0</v>
      </c>
      <c r="V122" s="323"/>
      <c r="W122" s="323"/>
      <c r="X122" s="323"/>
      <c r="Y122" s="323"/>
      <c r="Z122" s="323"/>
      <c r="AA122" s="323"/>
      <c r="AB122" s="323"/>
      <c r="AC122" s="323"/>
      <c r="AD122" s="323"/>
      <c r="AE122" s="323" t="s">
        <v>2163</v>
      </c>
      <c r="AF122" s="323"/>
      <c r="AG122" s="323"/>
      <c r="AH122" s="323"/>
      <c r="AI122" s="323"/>
      <c r="AJ122" s="323"/>
      <c r="AK122" s="323"/>
      <c r="AL122" s="323"/>
      <c r="AM122" s="323"/>
      <c r="AN122" s="323"/>
      <c r="AO122" s="323"/>
      <c r="AP122" s="323"/>
      <c r="AQ122" s="323"/>
      <c r="AR122" s="323"/>
      <c r="AS122" s="323"/>
      <c r="AT122" s="323"/>
      <c r="AU122" s="323"/>
      <c r="AV122" s="323"/>
      <c r="AW122" s="323"/>
      <c r="AX122" s="323"/>
      <c r="AY122" s="323"/>
      <c r="AZ122" s="323"/>
      <c r="BA122" s="323"/>
      <c r="BB122" s="323"/>
      <c r="BC122" s="323"/>
      <c r="BD122" s="323"/>
      <c r="BE122" s="323"/>
      <c r="BF122" s="323"/>
      <c r="BG122" s="323"/>
      <c r="BH122" s="323"/>
    </row>
    <row r="123" spans="1:60" outlineLevel="1">
      <c r="A123" s="317">
        <v>115</v>
      </c>
      <c r="B123" s="317" t="s">
        <v>2354</v>
      </c>
      <c r="C123" s="318" t="s">
        <v>2355</v>
      </c>
      <c r="D123" s="319" t="s">
        <v>150</v>
      </c>
      <c r="E123" s="320">
        <v>2</v>
      </c>
      <c r="F123" s="321">
        <f t="shared" si="33"/>
        <v>0</v>
      </c>
      <c r="G123" s="321">
        <f t="shared" si="34"/>
        <v>0</v>
      </c>
      <c r="H123" s="598"/>
      <c r="I123" s="321">
        <f t="shared" si="35"/>
        <v>0</v>
      </c>
      <c r="J123" s="598"/>
      <c r="K123" s="321">
        <f t="shared" si="36"/>
        <v>0</v>
      </c>
      <c r="L123" s="321">
        <v>21</v>
      </c>
      <c r="M123" s="321">
        <f t="shared" si="37"/>
        <v>0</v>
      </c>
      <c r="N123" s="319">
        <v>3.7100000000000001E-2</v>
      </c>
      <c r="O123" s="319">
        <f t="shared" si="38"/>
        <v>7.4200000000000002E-2</v>
      </c>
      <c r="P123" s="319">
        <v>0</v>
      </c>
      <c r="Q123" s="319">
        <f t="shared" si="39"/>
        <v>0</v>
      </c>
      <c r="R123" s="319"/>
      <c r="S123" s="319"/>
      <c r="T123" s="322">
        <v>0</v>
      </c>
      <c r="U123" s="319">
        <f t="shared" si="40"/>
        <v>0</v>
      </c>
      <c r="V123" s="323"/>
      <c r="W123" s="323"/>
      <c r="X123" s="323"/>
      <c r="Y123" s="323"/>
      <c r="Z123" s="323"/>
      <c r="AA123" s="323"/>
      <c r="AB123" s="323"/>
      <c r="AC123" s="323"/>
      <c r="AD123" s="323"/>
      <c r="AE123" s="323" t="s">
        <v>2163</v>
      </c>
      <c r="AF123" s="323"/>
      <c r="AG123" s="323"/>
      <c r="AH123" s="323"/>
      <c r="AI123" s="323"/>
      <c r="AJ123" s="323"/>
      <c r="AK123" s="323"/>
      <c r="AL123" s="323"/>
      <c r="AM123" s="323"/>
      <c r="AN123" s="323"/>
      <c r="AO123" s="323"/>
      <c r="AP123" s="323"/>
      <c r="AQ123" s="323"/>
      <c r="AR123" s="323"/>
      <c r="AS123" s="323"/>
      <c r="AT123" s="323"/>
      <c r="AU123" s="323"/>
      <c r="AV123" s="323"/>
      <c r="AW123" s="323"/>
      <c r="AX123" s="323"/>
      <c r="AY123" s="323"/>
      <c r="AZ123" s="323"/>
      <c r="BA123" s="323"/>
      <c r="BB123" s="323"/>
      <c r="BC123" s="323"/>
      <c r="BD123" s="323"/>
      <c r="BE123" s="323"/>
      <c r="BF123" s="323"/>
      <c r="BG123" s="323"/>
      <c r="BH123" s="323"/>
    </row>
    <row r="124" spans="1:60" outlineLevel="1">
      <c r="A124" s="317">
        <v>116</v>
      </c>
      <c r="B124" s="317" t="s">
        <v>2356</v>
      </c>
      <c r="C124" s="318" t="s">
        <v>2357</v>
      </c>
      <c r="D124" s="319" t="s">
        <v>224</v>
      </c>
      <c r="E124" s="320">
        <v>197</v>
      </c>
      <c r="F124" s="321">
        <f t="shared" si="33"/>
        <v>0</v>
      </c>
      <c r="G124" s="321">
        <f t="shared" si="34"/>
        <v>0</v>
      </c>
      <c r="H124" s="598"/>
      <c r="I124" s="321">
        <f t="shared" si="35"/>
        <v>0</v>
      </c>
      <c r="J124" s="598"/>
      <c r="K124" s="321">
        <f t="shared" si="36"/>
        <v>0</v>
      </c>
      <c r="L124" s="321">
        <v>21</v>
      </c>
      <c r="M124" s="321">
        <f t="shared" si="37"/>
        <v>0</v>
      </c>
      <c r="N124" s="319">
        <v>0</v>
      </c>
      <c r="O124" s="319">
        <f t="shared" si="38"/>
        <v>0</v>
      </c>
      <c r="P124" s="319">
        <v>0</v>
      </c>
      <c r="Q124" s="319">
        <f t="shared" si="39"/>
        <v>0</v>
      </c>
      <c r="R124" s="319"/>
      <c r="S124" s="319"/>
      <c r="T124" s="322">
        <v>3.1E-2</v>
      </c>
      <c r="U124" s="319">
        <f t="shared" si="40"/>
        <v>6.11</v>
      </c>
      <c r="V124" s="323"/>
      <c r="W124" s="323"/>
      <c r="X124" s="323"/>
      <c r="Y124" s="323"/>
      <c r="Z124" s="323"/>
      <c r="AA124" s="323"/>
      <c r="AB124" s="323"/>
      <c r="AC124" s="323"/>
      <c r="AD124" s="323"/>
      <c r="AE124" s="323" t="s">
        <v>2150</v>
      </c>
      <c r="AF124" s="323"/>
      <c r="AG124" s="323"/>
      <c r="AH124" s="323"/>
      <c r="AI124" s="323"/>
      <c r="AJ124" s="323"/>
      <c r="AK124" s="323"/>
      <c r="AL124" s="323"/>
      <c r="AM124" s="323"/>
      <c r="AN124" s="323"/>
      <c r="AO124" s="323"/>
      <c r="AP124" s="323"/>
      <c r="AQ124" s="323"/>
      <c r="AR124" s="323"/>
      <c r="AS124" s="323"/>
      <c r="AT124" s="323"/>
      <c r="AU124" s="323"/>
      <c r="AV124" s="323"/>
      <c r="AW124" s="323"/>
      <c r="AX124" s="323"/>
      <c r="AY124" s="323"/>
      <c r="AZ124" s="323"/>
      <c r="BA124" s="323"/>
      <c r="BB124" s="323"/>
      <c r="BC124" s="323"/>
      <c r="BD124" s="323"/>
      <c r="BE124" s="323"/>
      <c r="BF124" s="323"/>
      <c r="BG124" s="323"/>
      <c r="BH124" s="323"/>
    </row>
    <row r="125" spans="1:60" outlineLevel="1">
      <c r="A125" s="317">
        <v>117</v>
      </c>
      <c r="B125" s="317" t="s">
        <v>2358</v>
      </c>
      <c r="C125" s="318" t="s">
        <v>2359</v>
      </c>
      <c r="D125" s="319" t="s">
        <v>186</v>
      </c>
      <c r="E125" s="320">
        <v>0.3</v>
      </c>
      <c r="F125" s="321">
        <f t="shared" si="33"/>
        <v>0</v>
      </c>
      <c r="G125" s="321">
        <f t="shared" si="34"/>
        <v>0</v>
      </c>
      <c r="H125" s="598"/>
      <c r="I125" s="321">
        <f t="shared" si="35"/>
        <v>0</v>
      </c>
      <c r="J125" s="598"/>
      <c r="K125" s="321">
        <f t="shared" si="36"/>
        <v>0</v>
      </c>
      <c r="L125" s="321">
        <v>21</v>
      </c>
      <c r="M125" s="321">
        <f t="shared" si="37"/>
        <v>0</v>
      </c>
      <c r="N125" s="319">
        <v>0</v>
      </c>
      <c r="O125" s="319">
        <f t="shared" si="38"/>
        <v>0</v>
      </c>
      <c r="P125" s="319">
        <v>0</v>
      </c>
      <c r="Q125" s="319">
        <f t="shared" si="39"/>
        <v>0</v>
      </c>
      <c r="R125" s="319"/>
      <c r="S125" s="319"/>
      <c r="T125" s="322">
        <v>1.3740000000000001</v>
      </c>
      <c r="U125" s="319">
        <f t="shared" si="40"/>
        <v>0.41</v>
      </c>
      <c r="V125" s="323"/>
      <c r="W125" s="323"/>
      <c r="X125" s="323"/>
      <c r="Y125" s="323"/>
      <c r="Z125" s="323"/>
      <c r="AA125" s="323"/>
      <c r="AB125" s="323"/>
      <c r="AC125" s="323"/>
      <c r="AD125" s="323"/>
      <c r="AE125" s="323" t="s">
        <v>2150</v>
      </c>
      <c r="AF125" s="323"/>
      <c r="AG125" s="323"/>
      <c r="AH125" s="323"/>
      <c r="AI125" s="323"/>
      <c r="AJ125" s="323"/>
      <c r="AK125" s="323"/>
      <c r="AL125" s="323"/>
      <c r="AM125" s="323"/>
      <c r="AN125" s="323"/>
      <c r="AO125" s="323"/>
      <c r="AP125" s="323"/>
      <c r="AQ125" s="323"/>
      <c r="AR125" s="323"/>
      <c r="AS125" s="323"/>
      <c r="AT125" s="323"/>
      <c r="AU125" s="323"/>
      <c r="AV125" s="323"/>
      <c r="AW125" s="323"/>
      <c r="AX125" s="323"/>
      <c r="AY125" s="323"/>
      <c r="AZ125" s="323"/>
      <c r="BA125" s="323"/>
      <c r="BB125" s="323"/>
      <c r="BC125" s="323"/>
      <c r="BD125" s="323"/>
      <c r="BE125" s="323"/>
      <c r="BF125" s="323"/>
      <c r="BG125" s="323"/>
      <c r="BH125" s="323"/>
    </row>
    <row r="126" spans="1:60" ht="20.399999999999999" outlineLevel="1">
      <c r="A126" s="317">
        <v>118</v>
      </c>
      <c r="B126" s="317" t="s">
        <v>2360</v>
      </c>
      <c r="C126" s="318" t="s">
        <v>2361</v>
      </c>
      <c r="D126" s="319" t="s">
        <v>150</v>
      </c>
      <c r="E126" s="320">
        <v>1</v>
      </c>
      <c r="F126" s="321">
        <f t="shared" si="33"/>
        <v>0</v>
      </c>
      <c r="G126" s="321">
        <f t="shared" si="34"/>
        <v>0</v>
      </c>
      <c r="H126" s="598"/>
      <c r="I126" s="321">
        <f t="shared" si="35"/>
        <v>0</v>
      </c>
      <c r="J126" s="598"/>
      <c r="K126" s="321">
        <f t="shared" si="36"/>
        <v>0</v>
      </c>
      <c r="L126" s="321">
        <v>21</v>
      </c>
      <c r="M126" s="321">
        <f t="shared" si="37"/>
        <v>0</v>
      </c>
      <c r="N126" s="319">
        <v>1.14E-3</v>
      </c>
      <c r="O126" s="319">
        <f t="shared" si="38"/>
        <v>1.14E-3</v>
      </c>
      <c r="P126" s="319">
        <v>0</v>
      </c>
      <c r="Q126" s="319">
        <f t="shared" si="39"/>
        <v>0</v>
      </c>
      <c r="R126" s="319"/>
      <c r="S126" s="319"/>
      <c r="T126" s="322">
        <v>0</v>
      </c>
      <c r="U126" s="319">
        <f t="shared" si="40"/>
        <v>0</v>
      </c>
      <c r="V126" s="323"/>
      <c r="W126" s="323"/>
      <c r="X126" s="323"/>
      <c r="Y126" s="323"/>
      <c r="Z126" s="323"/>
      <c r="AA126" s="323"/>
      <c r="AB126" s="323"/>
      <c r="AC126" s="323"/>
      <c r="AD126" s="323"/>
      <c r="AE126" s="323" t="s">
        <v>2163</v>
      </c>
      <c r="AF126" s="323"/>
      <c r="AG126" s="323"/>
      <c r="AH126" s="323"/>
      <c r="AI126" s="323"/>
      <c r="AJ126" s="323"/>
      <c r="AK126" s="323"/>
      <c r="AL126" s="323"/>
      <c r="AM126" s="323"/>
      <c r="AN126" s="323"/>
      <c r="AO126" s="323"/>
      <c r="AP126" s="323"/>
      <c r="AQ126" s="323"/>
      <c r="AR126" s="323"/>
      <c r="AS126" s="323"/>
      <c r="AT126" s="323"/>
      <c r="AU126" s="323"/>
      <c r="AV126" s="323"/>
      <c r="AW126" s="323"/>
      <c r="AX126" s="323"/>
      <c r="AY126" s="323"/>
      <c r="AZ126" s="323"/>
      <c r="BA126" s="323"/>
      <c r="BB126" s="323"/>
      <c r="BC126" s="323"/>
      <c r="BD126" s="323"/>
      <c r="BE126" s="323"/>
      <c r="BF126" s="323"/>
      <c r="BG126" s="323"/>
      <c r="BH126" s="323"/>
    </row>
    <row r="127" spans="1:60" outlineLevel="1">
      <c r="A127" s="317">
        <v>119</v>
      </c>
      <c r="B127" s="317" t="s">
        <v>2362</v>
      </c>
      <c r="C127" s="318" t="s">
        <v>2363</v>
      </c>
      <c r="D127" s="319" t="s">
        <v>150</v>
      </c>
      <c r="E127" s="320">
        <v>15</v>
      </c>
      <c r="F127" s="321">
        <f t="shared" si="33"/>
        <v>0</v>
      </c>
      <c r="G127" s="321">
        <f t="shared" si="34"/>
        <v>0</v>
      </c>
      <c r="H127" s="598"/>
      <c r="I127" s="321">
        <f t="shared" si="35"/>
        <v>0</v>
      </c>
      <c r="J127" s="598"/>
      <c r="K127" s="321">
        <f t="shared" si="36"/>
        <v>0</v>
      </c>
      <c r="L127" s="321">
        <v>21</v>
      </c>
      <c r="M127" s="321">
        <f t="shared" si="37"/>
        <v>0</v>
      </c>
      <c r="N127" s="319">
        <v>1.1E-4</v>
      </c>
      <c r="O127" s="319">
        <f t="shared" si="38"/>
        <v>1.65E-3</v>
      </c>
      <c r="P127" s="319">
        <v>0</v>
      </c>
      <c r="Q127" s="319">
        <f t="shared" si="39"/>
        <v>0</v>
      </c>
      <c r="R127" s="319"/>
      <c r="S127" s="319"/>
      <c r="T127" s="322">
        <v>0</v>
      </c>
      <c r="U127" s="319">
        <f t="shared" si="40"/>
        <v>0</v>
      </c>
      <c r="V127" s="323"/>
      <c r="W127" s="323"/>
      <c r="X127" s="323"/>
      <c r="Y127" s="323"/>
      <c r="Z127" s="323"/>
      <c r="AA127" s="323"/>
      <c r="AB127" s="323"/>
      <c r="AC127" s="323"/>
      <c r="AD127" s="323"/>
      <c r="AE127" s="323" t="s">
        <v>2163</v>
      </c>
      <c r="AF127" s="323"/>
      <c r="AG127" s="323"/>
      <c r="AH127" s="323"/>
      <c r="AI127" s="323"/>
      <c r="AJ127" s="323"/>
      <c r="AK127" s="323"/>
      <c r="AL127" s="323"/>
      <c r="AM127" s="323"/>
      <c r="AN127" s="323"/>
      <c r="AO127" s="323"/>
      <c r="AP127" s="323"/>
      <c r="AQ127" s="323"/>
      <c r="AR127" s="323"/>
      <c r="AS127" s="323"/>
      <c r="AT127" s="323"/>
      <c r="AU127" s="323"/>
      <c r="AV127" s="323"/>
      <c r="AW127" s="323"/>
      <c r="AX127" s="323"/>
      <c r="AY127" s="323"/>
      <c r="AZ127" s="323"/>
      <c r="BA127" s="323"/>
      <c r="BB127" s="323"/>
      <c r="BC127" s="323"/>
      <c r="BD127" s="323"/>
      <c r="BE127" s="323"/>
      <c r="BF127" s="323"/>
      <c r="BG127" s="323"/>
      <c r="BH127" s="323"/>
    </row>
    <row r="128" spans="1:60" outlineLevel="1">
      <c r="A128" s="317">
        <v>120</v>
      </c>
      <c r="B128" s="317" t="s">
        <v>2364</v>
      </c>
      <c r="C128" s="318" t="s">
        <v>2365</v>
      </c>
      <c r="D128" s="319" t="s">
        <v>224</v>
      </c>
      <c r="E128" s="320">
        <v>20</v>
      </c>
      <c r="F128" s="321">
        <f t="shared" si="33"/>
        <v>0</v>
      </c>
      <c r="G128" s="321">
        <f t="shared" si="34"/>
        <v>0</v>
      </c>
      <c r="H128" s="598"/>
      <c r="I128" s="321">
        <f t="shared" si="35"/>
        <v>0</v>
      </c>
      <c r="J128" s="598"/>
      <c r="K128" s="321">
        <f t="shared" si="36"/>
        <v>0</v>
      </c>
      <c r="L128" s="321">
        <v>21</v>
      </c>
      <c r="M128" s="321">
        <f t="shared" si="37"/>
        <v>0</v>
      </c>
      <c r="N128" s="319">
        <v>0</v>
      </c>
      <c r="O128" s="319">
        <f t="shared" si="38"/>
        <v>0</v>
      </c>
      <c r="P128" s="319">
        <v>2.1299999999999999E-3</v>
      </c>
      <c r="Q128" s="319">
        <f t="shared" si="39"/>
        <v>4.2599999999999999E-2</v>
      </c>
      <c r="R128" s="319"/>
      <c r="S128" s="319"/>
      <c r="T128" s="322">
        <v>0.17299999999999999</v>
      </c>
      <c r="U128" s="319">
        <f t="shared" si="40"/>
        <v>3.46</v>
      </c>
      <c r="V128" s="323"/>
      <c r="W128" s="323"/>
      <c r="X128" s="323"/>
      <c r="Y128" s="323"/>
      <c r="Z128" s="323"/>
      <c r="AA128" s="323"/>
      <c r="AB128" s="323"/>
      <c r="AC128" s="323"/>
      <c r="AD128" s="323"/>
      <c r="AE128" s="323" t="s">
        <v>2150</v>
      </c>
      <c r="AF128" s="323"/>
      <c r="AG128" s="323"/>
      <c r="AH128" s="323"/>
      <c r="AI128" s="323"/>
      <c r="AJ128" s="323"/>
      <c r="AK128" s="323"/>
      <c r="AL128" s="323"/>
      <c r="AM128" s="323"/>
      <c r="AN128" s="323"/>
      <c r="AO128" s="323"/>
      <c r="AP128" s="323"/>
      <c r="AQ128" s="323"/>
      <c r="AR128" s="323"/>
      <c r="AS128" s="323"/>
      <c r="AT128" s="323"/>
      <c r="AU128" s="323"/>
      <c r="AV128" s="323"/>
      <c r="AW128" s="323"/>
      <c r="AX128" s="323"/>
      <c r="AY128" s="323"/>
      <c r="AZ128" s="323"/>
      <c r="BA128" s="323"/>
      <c r="BB128" s="323"/>
      <c r="BC128" s="323"/>
      <c r="BD128" s="323"/>
      <c r="BE128" s="323"/>
      <c r="BF128" s="323"/>
      <c r="BG128" s="323"/>
      <c r="BH128" s="323"/>
    </row>
    <row r="129" spans="1:60">
      <c r="A129" s="324" t="s">
        <v>2143</v>
      </c>
      <c r="B129" s="324" t="s">
        <v>1297</v>
      </c>
      <c r="C129" s="325" t="s">
        <v>2115</v>
      </c>
      <c r="D129" s="326"/>
      <c r="E129" s="327"/>
      <c r="F129" s="328"/>
      <c r="G129" s="328">
        <f>SUMIF(AE130:AE162,"&lt;&gt;NOR",G130:G162)</f>
        <v>0</v>
      </c>
      <c r="H129" s="328"/>
      <c r="I129" s="328">
        <f>SUM(I130:I162)</f>
        <v>0</v>
      </c>
      <c r="J129" s="328"/>
      <c r="K129" s="328">
        <f>SUM(K130:K162)</f>
        <v>0</v>
      </c>
      <c r="L129" s="328"/>
      <c r="M129" s="328">
        <f>SUM(M130:M162)</f>
        <v>0</v>
      </c>
      <c r="N129" s="326"/>
      <c r="O129" s="326">
        <f>SUM(O130:O162)</f>
        <v>0.55082999999999993</v>
      </c>
      <c r="P129" s="326"/>
      <c r="Q129" s="326">
        <f>SUM(Q130:Q162)</f>
        <v>0.155</v>
      </c>
      <c r="R129" s="326"/>
      <c r="S129" s="326"/>
      <c r="T129" s="329"/>
      <c r="U129" s="326">
        <f>SUM(U130:U162)</f>
        <v>77.990000000000009</v>
      </c>
      <c r="AE129" s="181" t="s">
        <v>2144</v>
      </c>
    </row>
    <row r="130" spans="1:60" ht="20.399999999999999" outlineLevel="1">
      <c r="A130" s="317">
        <v>121</v>
      </c>
      <c r="B130" s="317" t="s">
        <v>2366</v>
      </c>
      <c r="C130" s="318" t="s">
        <v>2367</v>
      </c>
      <c r="D130" s="319" t="s">
        <v>150</v>
      </c>
      <c r="E130" s="320">
        <v>11</v>
      </c>
      <c r="F130" s="321">
        <f>H130+J130</f>
        <v>0</v>
      </c>
      <c r="G130" s="321">
        <f>E130*F130</f>
        <v>0</v>
      </c>
      <c r="H130" s="598"/>
      <c r="I130" s="321">
        <f>ROUND(E130*H130,2)</f>
        <v>0</v>
      </c>
      <c r="J130" s="598"/>
      <c r="K130" s="321">
        <f>ROUND(E130*J130,2)</f>
        <v>0</v>
      </c>
      <c r="L130" s="321">
        <v>21</v>
      </c>
      <c r="M130" s="321">
        <f>G130*(1+L130/100)</f>
        <v>0</v>
      </c>
      <c r="N130" s="319">
        <v>1.772E-2</v>
      </c>
      <c r="O130" s="319">
        <f>ROUND(E130*N130,5)</f>
        <v>0.19492000000000001</v>
      </c>
      <c r="P130" s="319">
        <v>0</v>
      </c>
      <c r="Q130" s="319">
        <f>ROUND(E130*P130,5)</f>
        <v>0</v>
      </c>
      <c r="R130" s="319"/>
      <c r="S130" s="319"/>
      <c r="T130" s="322">
        <v>0.97299999999999998</v>
      </c>
      <c r="U130" s="319">
        <f>ROUND(E130*T130,2)</f>
        <v>10.7</v>
      </c>
      <c r="V130" s="323"/>
      <c r="W130" s="323"/>
      <c r="X130" s="323"/>
      <c r="Y130" s="323"/>
      <c r="Z130" s="323"/>
      <c r="AA130" s="323"/>
      <c r="AB130" s="323"/>
      <c r="AC130" s="323"/>
      <c r="AD130" s="323"/>
      <c r="AE130" s="323" t="s">
        <v>2150</v>
      </c>
      <c r="AF130" s="323"/>
      <c r="AG130" s="323"/>
      <c r="AH130" s="323"/>
      <c r="AI130" s="323"/>
      <c r="AJ130" s="323"/>
      <c r="AK130" s="323"/>
      <c r="AL130" s="323"/>
      <c r="AM130" s="323"/>
      <c r="AN130" s="323"/>
      <c r="AO130" s="323"/>
      <c r="AP130" s="323"/>
      <c r="AQ130" s="323"/>
      <c r="AR130" s="323"/>
      <c r="AS130" s="323"/>
      <c r="AT130" s="323"/>
      <c r="AU130" s="323"/>
      <c r="AV130" s="323"/>
      <c r="AW130" s="323"/>
      <c r="AX130" s="323"/>
      <c r="AY130" s="323"/>
      <c r="AZ130" s="323"/>
      <c r="BA130" s="323"/>
      <c r="BB130" s="323"/>
      <c r="BC130" s="323"/>
      <c r="BD130" s="323"/>
      <c r="BE130" s="323"/>
      <c r="BF130" s="323"/>
      <c r="BG130" s="323"/>
      <c r="BH130" s="323"/>
    </row>
    <row r="131" spans="1:60" ht="20.399999999999999" outlineLevel="1">
      <c r="A131" s="317">
        <v>122</v>
      </c>
      <c r="B131" s="317" t="s">
        <v>2368</v>
      </c>
      <c r="C131" s="318" t="s">
        <v>2369</v>
      </c>
      <c r="D131" s="319" t="s">
        <v>150</v>
      </c>
      <c r="E131" s="320">
        <v>1</v>
      </c>
      <c r="F131" s="321">
        <f>H131+J131</f>
        <v>0</v>
      </c>
      <c r="G131" s="321">
        <f>E131*F131</f>
        <v>0</v>
      </c>
      <c r="H131" s="598"/>
      <c r="I131" s="321">
        <f>ROUND(E131*H131,2)</f>
        <v>0</v>
      </c>
      <c r="J131" s="598"/>
      <c r="K131" s="321">
        <f>ROUND(E131*J131,2)</f>
        <v>0</v>
      </c>
      <c r="L131" s="321">
        <v>21</v>
      </c>
      <c r="M131" s="321">
        <f>G131*(1+L131/100)</f>
        <v>0</v>
      </c>
      <c r="N131" s="319">
        <v>1.772E-2</v>
      </c>
      <c r="O131" s="319">
        <f>ROUND(E131*N131,5)</f>
        <v>1.772E-2</v>
      </c>
      <c r="P131" s="319">
        <v>0</v>
      </c>
      <c r="Q131" s="319">
        <f>ROUND(E131*P131,5)</f>
        <v>0</v>
      </c>
      <c r="R131" s="319"/>
      <c r="S131" s="319"/>
      <c r="T131" s="322">
        <v>0.97299999999999998</v>
      </c>
      <c r="U131" s="319">
        <f>ROUND(E131*T131,2)</f>
        <v>0.97</v>
      </c>
      <c r="V131" s="323"/>
      <c r="W131" s="323"/>
      <c r="X131" s="323"/>
      <c r="Y131" s="323"/>
      <c r="Z131" s="323"/>
      <c r="AA131" s="323"/>
      <c r="AB131" s="323"/>
      <c r="AC131" s="323"/>
      <c r="AD131" s="323"/>
      <c r="AE131" s="323" t="s">
        <v>2150</v>
      </c>
      <c r="AF131" s="323"/>
      <c r="AG131" s="323"/>
      <c r="AH131" s="323"/>
      <c r="AI131" s="323"/>
      <c r="AJ131" s="323"/>
      <c r="AK131" s="323"/>
      <c r="AL131" s="323"/>
      <c r="AM131" s="323"/>
      <c r="AN131" s="323"/>
      <c r="AO131" s="323"/>
      <c r="AP131" s="323"/>
      <c r="AQ131" s="323"/>
      <c r="AR131" s="323"/>
      <c r="AS131" s="323"/>
      <c r="AT131" s="323"/>
      <c r="AU131" s="323"/>
      <c r="AV131" s="323"/>
      <c r="AW131" s="323"/>
      <c r="AX131" s="323"/>
      <c r="AY131" s="323"/>
      <c r="AZ131" s="323"/>
      <c r="BA131" s="323"/>
      <c r="BB131" s="323"/>
      <c r="BC131" s="323"/>
      <c r="BD131" s="323"/>
      <c r="BE131" s="323"/>
      <c r="BF131" s="323"/>
      <c r="BG131" s="323"/>
      <c r="BH131" s="323"/>
    </row>
    <row r="132" spans="1:60" ht="20.399999999999999" outlineLevel="1">
      <c r="A132" s="317">
        <v>123</v>
      </c>
      <c r="B132" s="317" t="s">
        <v>2370</v>
      </c>
      <c r="C132" s="318" t="s">
        <v>2371</v>
      </c>
      <c r="D132" s="319" t="s">
        <v>150</v>
      </c>
      <c r="E132" s="320">
        <v>11</v>
      </c>
      <c r="F132" s="321">
        <f>H132+J132</f>
        <v>0</v>
      </c>
      <c r="G132" s="321">
        <f>E132*F132</f>
        <v>0</v>
      </c>
      <c r="H132" s="598"/>
      <c r="I132" s="321">
        <f>ROUND(E132*H132,2)</f>
        <v>0</v>
      </c>
      <c r="J132" s="598"/>
      <c r="K132" s="321">
        <f>ROUND(E132*J132,2)</f>
        <v>0</v>
      </c>
      <c r="L132" s="321">
        <v>21</v>
      </c>
      <c r="M132" s="321">
        <f>G132*(1+L132/100)</f>
        <v>0</v>
      </c>
      <c r="N132" s="319">
        <v>3.8000000000000002E-4</v>
      </c>
      <c r="O132" s="319">
        <f>ROUND(E132*N132,5)</f>
        <v>4.1799999999999997E-3</v>
      </c>
      <c r="P132" s="319">
        <v>0</v>
      </c>
      <c r="Q132" s="319">
        <f>ROUND(E132*P132,5)</f>
        <v>0</v>
      </c>
      <c r="R132" s="319"/>
      <c r="S132" s="319"/>
      <c r="T132" s="322">
        <v>0</v>
      </c>
      <c r="U132" s="319">
        <f>ROUND(E132*T132,2)</f>
        <v>0</v>
      </c>
      <c r="V132" s="323"/>
      <c r="W132" s="323"/>
      <c r="X132" s="323"/>
      <c r="Y132" s="323"/>
      <c r="Z132" s="323"/>
      <c r="AA132" s="323"/>
      <c r="AB132" s="323"/>
      <c r="AC132" s="323"/>
      <c r="AD132" s="323"/>
      <c r="AE132" s="323" t="s">
        <v>2163</v>
      </c>
      <c r="AF132" s="323"/>
      <c r="AG132" s="323"/>
      <c r="AH132" s="323"/>
      <c r="AI132" s="323"/>
      <c r="AJ132" s="323"/>
      <c r="AK132" s="323"/>
      <c r="AL132" s="323"/>
      <c r="AM132" s="323"/>
      <c r="AN132" s="323"/>
      <c r="AO132" s="323"/>
      <c r="AP132" s="323"/>
      <c r="AQ132" s="323"/>
      <c r="AR132" s="323"/>
      <c r="AS132" s="323"/>
      <c r="AT132" s="323"/>
      <c r="AU132" s="323"/>
      <c r="AV132" s="323"/>
      <c r="AW132" s="323"/>
      <c r="AX132" s="323"/>
      <c r="AY132" s="323"/>
      <c r="AZ132" s="323"/>
      <c r="BA132" s="323"/>
      <c r="BB132" s="323"/>
      <c r="BC132" s="323"/>
      <c r="BD132" s="323"/>
      <c r="BE132" s="323"/>
      <c r="BF132" s="323"/>
      <c r="BG132" s="323"/>
      <c r="BH132" s="323"/>
    </row>
    <row r="133" spans="1:60" outlineLevel="1">
      <c r="A133" s="317"/>
      <c r="B133" s="317"/>
      <c r="C133" s="694" t="s">
        <v>2372</v>
      </c>
      <c r="D133" s="695"/>
      <c r="E133" s="696"/>
      <c r="F133" s="697"/>
      <c r="G133" s="698"/>
      <c r="H133" s="598"/>
      <c r="I133" s="321"/>
      <c r="J133" s="598"/>
      <c r="K133" s="321"/>
      <c r="L133" s="321"/>
      <c r="M133" s="321"/>
      <c r="N133" s="319"/>
      <c r="O133" s="319"/>
      <c r="P133" s="319"/>
      <c r="Q133" s="319"/>
      <c r="R133" s="319"/>
      <c r="S133" s="319"/>
      <c r="T133" s="322"/>
      <c r="U133" s="319"/>
      <c r="V133" s="323"/>
      <c r="W133" s="323"/>
      <c r="X133" s="323"/>
      <c r="Y133" s="323"/>
      <c r="Z133" s="323"/>
      <c r="AA133" s="323"/>
      <c r="AB133" s="323"/>
      <c r="AC133" s="323"/>
      <c r="AD133" s="323"/>
      <c r="AE133" s="323" t="s">
        <v>2177</v>
      </c>
      <c r="AF133" s="323"/>
      <c r="AG133" s="323"/>
      <c r="AH133" s="323"/>
      <c r="AI133" s="323"/>
      <c r="AJ133" s="323"/>
      <c r="AK133" s="323"/>
      <c r="AL133" s="323"/>
      <c r="AM133" s="323"/>
      <c r="AN133" s="323"/>
      <c r="AO133" s="323"/>
      <c r="AP133" s="323"/>
      <c r="AQ133" s="323"/>
      <c r="AR133" s="323"/>
      <c r="AS133" s="323"/>
      <c r="AT133" s="323"/>
      <c r="AU133" s="323"/>
      <c r="AV133" s="323"/>
      <c r="AW133" s="323"/>
      <c r="AX133" s="323"/>
      <c r="AY133" s="323"/>
      <c r="AZ133" s="323"/>
      <c r="BA133" s="330" t="str">
        <f>C133</f>
        <v>(např. Grohe Arena Cosmopolitan S)</v>
      </c>
      <c r="BB133" s="323"/>
      <c r="BC133" s="323"/>
      <c r="BD133" s="323"/>
      <c r="BE133" s="323"/>
      <c r="BF133" s="323"/>
      <c r="BG133" s="323"/>
      <c r="BH133" s="323"/>
    </row>
    <row r="134" spans="1:60" ht="20.399999999999999" outlineLevel="1">
      <c r="A134" s="317">
        <v>124</v>
      </c>
      <c r="B134" s="317" t="s">
        <v>2373</v>
      </c>
      <c r="C134" s="318" t="s">
        <v>2374</v>
      </c>
      <c r="D134" s="319" t="s">
        <v>150</v>
      </c>
      <c r="E134" s="320">
        <v>7</v>
      </c>
      <c r="F134" s="321">
        <f>H134+J134</f>
        <v>0</v>
      </c>
      <c r="G134" s="321">
        <f>E134*F134</f>
        <v>0</v>
      </c>
      <c r="H134" s="598"/>
      <c r="I134" s="321">
        <f>ROUND(E134*H134,2)</f>
        <v>0</v>
      </c>
      <c r="J134" s="598"/>
      <c r="K134" s="321">
        <f>ROUND(E134*J134,2)</f>
        <v>0</v>
      </c>
      <c r="L134" s="321">
        <v>21</v>
      </c>
      <c r="M134" s="321">
        <f>G134*(1+L134/100)</f>
        <v>0</v>
      </c>
      <c r="N134" s="319">
        <v>1.8669999999999999E-2</v>
      </c>
      <c r="O134" s="319">
        <f>ROUND(E134*N134,5)</f>
        <v>0.13069</v>
      </c>
      <c r="P134" s="319">
        <v>0</v>
      </c>
      <c r="Q134" s="319">
        <f>ROUND(E134*P134,5)</f>
        <v>0</v>
      </c>
      <c r="R134" s="319"/>
      <c r="S134" s="319"/>
      <c r="T134" s="322">
        <v>2.92136</v>
      </c>
      <c r="U134" s="319">
        <f>ROUND(E134*T134,2)</f>
        <v>20.45</v>
      </c>
      <c r="V134" s="323"/>
      <c r="W134" s="323"/>
      <c r="X134" s="323"/>
      <c r="Y134" s="323"/>
      <c r="Z134" s="323"/>
      <c r="AA134" s="323"/>
      <c r="AB134" s="323"/>
      <c r="AC134" s="323"/>
      <c r="AD134" s="323"/>
      <c r="AE134" s="323" t="s">
        <v>2147</v>
      </c>
      <c r="AF134" s="323"/>
      <c r="AG134" s="323"/>
      <c r="AH134" s="323"/>
      <c r="AI134" s="323"/>
      <c r="AJ134" s="323"/>
      <c r="AK134" s="323"/>
      <c r="AL134" s="323"/>
      <c r="AM134" s="323"/>
      <c r="AN134" s="323"/>
      <c r="AO134" s="323"/>
      <c r="AP134" s="323"/>
      <c r="AQ134" s="323"/>
      <c r="AR134" s="323"/>
      <c r="AS134" s="323"/>
      <c r="AT134" s="323"/>
      <c r="AU134" s="323"/>
      <c r="AV134" s="323"/>
      <c r="AW134" s="323"/>
      <c r="AX134" s="323"/>
      <c r="AY134" s="323"/>
      <c r="AZ134" s="323"/>
      <c r="BA134" s="323"/>
      <c r="BB134" s="323"/>
      <c r="BC134" s="323"/>
      <c r="BD134" s="323"/>
      <c r="BE134" s="323"/>
      <c r="BF134" s="323"/>
      <c r="BG134" s="323"/>
      <c r="BH134" s="323"/>
    </row>
    <row r="135" spans="1:60" outlineLevel="1">
      <c r="A135" s="317"/>
      <c r="B135" s="317"/>
      <c r="C135" s="694" t="s">
        <v>2375</v>
      </c>
      <c r="D135" s="695"/>
      <c r="E135" s="696"/>
      <c r="F135" s="697"/>
      <c r="G135" s="698"/>
      <c r="H135" s="598"/>
      <c r="I135" s="321"/>
      <c r="J135" s="598"/>
      <c r="K135" s="321"/>
      <c r="L135" s="321"/>
      <c r="M135" s="321"/>
      <c r="N135" s="319"/>
      <c r="O135" s="319"/>
      <c r="P135" s="319"/>
      <c r="Q135" s="319"/>
      <c r="R135" s="319"/>
      <c r="S135" s="319"/>
      <c r="T135" s="322"/>
      <c r="U135" s="319"/>
      <c r="V135" s="323"/>
      <c r="W135" s="323"/>
      <c r="X135" s="323"/>
      <c r="Y135" s="323"/>
      <c r="Z135" s="323"/>
      <c r="AA135" s="323"/>
      <c r="AB135" s="323"/>
      <c r="AC135" s="323"/>
      <c r="AD135" s="323"/>
      <c r="AE135" s="323" t="s">
        <v>2177</v>
      </c>
      <c r="AF135" s="323"/>
      <c r="AG135" s="323"/>
      <c r="AH135" s="323"/>
      <c r="AI135" s="323"/>
      <c r="AJ135" s="323"/>
      <c r="AK135" s="323"/>
      <c r="AL135" s="323"/>
      <c r="AM135" s="323"/>
      <c r="AN135" s="323"/>
      <c r="AO135" s="323"/>
      <c r="AP135" s="323"/>
      <c r="AQ135" s="323"/>
      <c r="AR135" s="323"/>
      <c r="AS135" s="323"/>
      <c r="AT135" s="323"/>
      <c r="AU135" s="323"/>
      <c r="AV135" s="323"/>
      <c r="AW135" s="323"/>
      <c r="AX135" s="323"/>
      <c r="AY135" s="323"/>
      <c r="AZ135" s="323"/>
      <c r="BA135" s="330" t="str">
        <f>C135</f>
        <v>tento prvek je přesně specifikován v části D.1.1.C Specifikace - truhlářské prvky</v>
      </c>
      <c r="BB135" s="323"/>
      <c r="BC135" s="323"/>
      <c r="BD135" s="323"/>
      <c r="BE135" s="323"/>
      <c r="BF135" s="323"/>
      <c r="BG135" s="323"/>
      <c r="BH135" s="323"/>
    </row>
    <row r="136" spans="1:60" ht="20.399999999999999" outlineLevel="1">
      <c r="A136" s="317">
        <v>125</v>
      </c>
      <c r="B136" s="317" t="s">
        <v>2376</v>
      </c>
      <c r="C136" s="318" t="s">
        <v>2377</v>
      </c>
      <c r="D136" s="319" t="s">
        <v>150</v>
      </c>
      <c r="E136" s="320">
        <v>1</v>
      </c>
      <c r="F136" s="321">
        <f>H136+J136</f>
        <v>0</v>
      </c>
      <c r="G136" s="321">
        <f>E136*F136</f>
        <v>0</v>
      </c>
      <c r="H136" s="598"/>
      <c r="I136" s="321">
        <f>ROUND(E136*H136,2)</f>
        <v>0</v>
      </c>
      <c r="J136" s="598"/>
      <c r="K136" s="321">
        <f>ROUND(E136*J136,2)</f>
        <v>0</v>
      </c>
      <c r="L136" s="321">
        <v>21</v>
      </c>
      <c r="M136" s="321">
        <f>G136*(1+L136/100)</f>
        <v>0</v>
      </c>
      <c r="N136" s="319">
        <v>1.8669999999999999E-2</v>
      </c>
      <c r="O136" s="319">
        <f>ROUND(E136*N136,5)</f>
        <v>1.8669999999999999E-2</v>
      </c>
      <c r="P136" s="319">
        <v>0</v>
      </c>
      <c r="Q136" s="319">
        <f>ROUND(E136*P136,5)</f>
        <v>0</v>
      </c>
      <c r="R136" s="319"/>
      <c r="S136" s="319"/>
      <c r="T136" s="322">
        <v>2.92136</v>
      </c>
      <c r="U136" s="319">
        <f>ROUND(E136*T136,2)</f>
        <v>2.92</v>
      </c>
      <c r="V136" s="323"/>
      <c r="W136" s="323"/>
      <c r="X136" s="323"/>
      <c r="Y136" s="323"/>
      <c r="Z136" s="323"/>
      <c r="AA136" s="323"/>
      <c r="AB136" s="323"/>
      <c r="AC136" s="323"/>
      <c r="AD136" s="323"/>
      <c r="AE136" s="323" t="s">
        <v>2147</v>
      </c>
      <c r="AF136" s="323"/>
      <c r="AG136" s="323"/>
      <c r="AH136" s="323"/>
      <c r="AI136" s="323"/>
      <c r="AJ136" s="323"/>
      <c r="AK136" s="323"/>
      <c r="AL136" s="323"/>
      <c r="AM136" s="323"/>
      <c r="AN136" s="323"/>
      <c r="AO136" s="323"/>
      <c r="AP136" s="323"/>
      <c r="AQ136" s="323"/>
      <c r="AR136" s="323"/>
      <c r="AS136" s="323"/>
      <c r="AT136" s="323"/>
      <c r="AU136" s="323"/>
      <c r="AV136" s="323"/>
      <c r="AW136" s="323"/>
      <c r="AX136" s="323"/>
      <c r="AY136" s="323"/>
      <c r="AZ136" s="323"/>
      <c r="BA136" s="323"/>
      <c r="BB136" s="323"/>
      <c r="BC136" s="323"/>
      <c r="BD136" s="323"/>
      <c r="BE136" s="323"/>
      <c r="BF136" s="323"/>
      <c r="BG136" s="323"/>
      <c r="BH136" s="323"/>
    </row>
    <row r="137" spans="1:60" outlineLevel="1">
      <c r="A137" s="317"/>
      <c r="B137" s="317"/>
      <c r="C137" s="694" t="s">
        <v>2378</v>
      </c>
      <c r="D137" s="695"/>
      <c r="E137" s="696"/>
      <c r="F137" s="697"/>
      <c r="G137" s="698"/>
      <c r="H137" s="598"/>
      <c r="I137" s="321"/>
      <c r="J137" s="598"/>
      <c r="K137" s="321"/>
      <c r="L137" s="321"/>
      <c r="M137" s="321"/>
      <c r="N137" s="319"/>
      <c r="O137" s="319"/>
      <c r="P137" s="319"/>
      <c r="Q137" s="319"/>
      <c r="R137" s="319"/>
      <c r="S137" s="319"/>
      <c r="T137" s="322"/>
      <c r="U137" s="319"/>
      <c r="V137" s="323"/>
      <c r="W137" s="323"/>
      <c r="X137" s="323"/>
      <c r="Y137" s="323"/>
      <c r="Z137" s="323"/>
      <c r="AA137" s="323"/>
      <c r="AB137" s="323"/>
      <c r="AC137" s="323"/>
      <c r="AD137" s="323"/>
      <c r="AE137" s="323" t="s">
        <v>2177</v>
      </c>
      <c r="AF137" s="323"/>
      <c r="AG137" s="323"/>
      <c r="AH137" s="323"/>
      <c r="AI137" s="323"/>
      <c r="AJ137" s="323"/>
      <c r="AK137" s="323"/>
      <c r="AL137" s="323"/>
      <c r="AM137" s="323"/>
      <c r="AN137" s="323"/>
      <c r="AO137" s="323"/>
      <c r="AP137" s="323"/>
      <c r="AQ137" s="323"/>
      <c r="AR137" s="323"/>
      <c r="AS137" s="323"/>
      <c r="AT137" s="323"/>
      <c r="AU137" s="323"/>
      <c r="AV137" s="323"/>
      <c r="AW137" s="323"/>
      <c r="AX137" s="323"/>
      <c r="AY137" s="323"/>
      <c r="AZ137" s="323"/>
      <c r="BA137" s="330" t="str">
        <f>C137</f>
        <v>(např. AMUR)</v>
      </c>
      <c r="BB137" s="323"/>
      <c r="BC137" s="323"/>
      <c r="BD137" s="323"/>
      <c r="BE137" s="323"/>
      <c r="BF137" s="323"/>
      <c r="BG137" s="323"/>
      <c r="BH137" s="323"/>
    </row>
    <row r="138" spans="1:60" ht="20.399999999999999" outlineLevel="1">
      <c r="A138" s="317">
        <v>126</v>
      </c>
      <c r="B138" s="317" t="s">
        <v>2379</v>
      </c>
      <c r="C138" s="318" t="s">
        <v>2380</v>
      </c>
      <c r="D138" s="319" t="s">
        <v>150</v>
      </c>
      <c r="E138" s="320">
        <v>1</v>
      </c>
      <c r="F138" s="321">
        <f>H138+J138</f>
        <v>0</v>
      </c>
      <c r="G138" s="321">
        <f>E138*F138</f>
        <v>0</v>
      </c>
      <c r="H138" s="598"/>
      <c r="I138" s="321">
        <f>ROUND(E138*H138,2)</f>
        <v>0</v>
      </c>
      <c r="J138" s="598"/>
      <c r="K138" s="321">
        <f>ROUND(E138*J138,2)</f>
        <v>0</v>
      </c>
      <c r="L138" s="321">
        <v>21</v>
      </c>
      <c r="M138" s="321">
        <f>G138*(1+L138/100)</f>
        <v>0</v>
      </c>
      <c r="N138" s="319">
        <v>6.0000000000000001E-3</v>
      </c>
      <c r="O138" s="319">
        <f>ROUND(E138*N138,5)</f>
        <v>6.0000000000000001E-3</v>
      </c>
      <c r="P138" s="319">
        <v>0</v>
      </c>
      <c r="Q138" s="319">
        <f>ROUND(E138*P138,5)</f>
        <v>0</v>
      </c>
      <c r="R138" s="319"/>
      <c r="S138" s="319"/>
      <c r="T138" s="322">
        <v>0</v>
      </c>
      <c r="U138" s="319">
        <f>ROUND(E138*T138,2)</f>
        <v>0</v>
      </c>
      <c r="V138" s="323"/>
      <c r="W138" s="323"/>
      <c r="X138" s="323"/>
      <c r="Y138" s="323"/>
      <c r="Z138" s="323"/>
      <c r="AA138" s="323"/>
      <c r="AB138" s="323"/>
      <c r="AC138" s="323"/>
      <c r="AD138" s="323"/>
      <c r="AE138" s="323" t="s">
        <v>2163</v>
      </c>
      <c r="AF138" s="323"/>
      <c r="AG138" s="323"/>
      <c r="AH138" s="323"/>
      <c r="AI138" s="323"/>
      <c r="AJ138" s="323"/>
      <c r="AK138" s="323"/>
      <c r="AL138" s="323"/>
      <c r="AM138" s="323"/>
      <c r="AN138" s="323"/>
      <c r="AO138" s="323"/>
      <c r="AP138" s="323"/>
      <c r="AQ138" s="323"/>
      <c r="AR138" s="323"/>
      <c r="AS138" s="323"/>
      <c r="AT138" s="323"/>
      <c r="AU138" s="323"/>
      <c r="AV138" s="323"/>
      <c r="AW138" s="323"/>
      <c r="AX138" s="323"/>
      <c r="AY138" s="323"/>
      <c r="AZ138" s="323"/>
      <c r="BA138" s="323"/>
      <c r="BB138" s="323"/>
      <c r="BC138" s="323"/>
      <c r="BD138" s="323"/>
      <c r="BE138" s="323"/>
      <c r="BF138" s="323"/>
      <c r="BG138" s="323"/>
      <c r="BH138" s="323"/>
    </row>
    <row r="139" spans="1:60" outlineLevel="1">
      <c r="A139" s="317">
        <v>127</v>
      </c>
      <c r="B139" s="317" t="s">
        <v>2381</v>
      </c>
      <c r="C139" s="318" t="s">
        <v>2382</v>
      </c>
      <c r="D139" s="319" t="s">
        <v>150</v>
      </c>
      <c r="E139" s="320">
        <v>1</v>
      </c>
      <c r="F139" s="321">
        <f>H139+J139</f>
        <v>0</v>
      </c>
      <c r="G139" s="321">
        <f>E139*F139</f>
        <v>0</v>
      </c>
      <c r="H139" s="598"/>
      <c r="I139" s="321">
        <f>ROUND(E139*H139,2)</f>
        <v>0</v>
      </c>
      <c r="J139" s="598"/>
      <c r="K139" s="321">
        <f>ROUND(E139*J139,2)</f>
        <v>0</v>
      </c>
      <c r="L139" s="321">
        <v>21</v>
      </c>
      <c r="M139" s="321">
        <f>G139*(1+L139/100)</f>
        <v>0</v>
      </c>
      <c r="N139" s="319">
        <v>1.95E-2</v>
      </c>
      <c r="O139" s="319">
        <f>ROUND(E139*N139,5)</f>
        <v>1.95E-2</v>
      </c>
      <c r="P139" s="319">
        <v>0</v>
      </c>
      <c r="Q139" s="319">
        <f>ROUND(E139*P139,5)</f>
        <v>0</v>
      </c>
      <c r="R139" s="319"/>
      <c r="S139" s="319"/>
      <c r="T139" s="322">
        <v>2.92136</v>
      </c>
      <c r="U139" s="319">
        <f>ROUND(E139*T139,2)</f>
        <v>2.92</v>
      </c>
      <c r="V139" s="323"/>
      <c r="W139" s="323"/>
      <c r="X139" s="323"/>
      <c r="Y139" s="323"/>
      <c r="Z139" s="323"/>
      <c r="AA139" s="323"/>
      <c r="AB139" s="323"/>
      <c r="AC139" s="323"/>
      <c r="AD139" s="323"/>
      <c r="AE139" s="323" t="s">
        <v>2147</v>
      </c>
      <c r="AF139" s="323"/>
      <c r="AG139" s="323"/>
      <c r="AH139" s="323"/>
      <c r="AI139" s="323"/>
      <c r="AJ139" s="323"/>
      <c r="AK139" s="323"/>
      <c r="AL139" s="323"/>
      <c r="AM139" s="323"/>
      <c r="AN139" s="323"/>
      <c r="AO139" s="323"/>
      <c r="AP139" s="323"/>
      <c r="AQ139" s="323"/>
      <c r="AR139" s="323"/>
      <c r="AS139" s="323"/>
      <c r="AT139" s="323"/>
      <c r="AU139" s="323"/>
      <c r="AV139" s="323"/>
      <c r="AW139" s="323"/>
      <c r="AX139" s="323"/>
      <c r="AY139" s="323"/>
      <c r="AZ139" s="323"/>
      <c r="BA139" s="323"/>
      <c r="BB139" s="323"/>
      <c r="BC139" s="323"/>
      <c r="BD139" s="323"/>
      <c r="BE139" s="323"/>
      <c r="BF139" s="323"/>
      <c r="BG139" s="323"/>
      <c r="BH139" s="323"/>
    </row>
    <row r="140" spans="1:60" ht="20.399999999999999" outlineLevel="1">
      <c r="A140" s="317">
        <v>128</v>
      </c>
      <c r="B140" s="317" t="s">
        <v>2383</v>
      </c>
      <c r="C140" s="318" t="s">
        <v>2384</v>
      </c>
      <c r="D140" s="319" t="s">
        <v>150</v>
      </c>
      <c r="E140" s="320">
        <v>1</v>
      </c>
      <c r="F140" s="321">
        <f>H140+J140</f>
        <v>0</v>
      </c>
      <c r="G140" s="321">
        <f>E140*F140</f>
        <v>0</v>
      </c>
      <c r="H140" s="598"/>
      <c r="I140" s="321">
        <f>ROUND(E140*H140,2)</f>
        <v>0</v>
      </c>
      <c r="J140" s="598"/>
      <c r="K140" s="321">
        <f>ROUND(E140*J140,2)</f>
        <v>0</v>
      </c>
      <c r="L140" s="321">
        <v>21</v>
      </c>
      <c r="M140" s="321">
        <f>G140*(1+L140/100)</f>
        <v>0</v>
      </c>
      <c r="N140" s="319">
        <v>3.9E-2</v>
      </c>
      <c r="O140" s="319">
        <f>ROUND(E140*N140,5)</f>
        <v>3.9E-2</v>
      </c>
      <c r="P140" s="319">
        <v>0</v>
      </c>
      <c r="Q140" s="319">
        <f>ROUND(E140*P140,5)</f>
        <v>0</v>
      </c>
      <c r="R140" s="319"/>
      <c r="S140" s="319"/>
      <c r="T140" s="322">
        <v>0</v>
      </c>
      <c r="U140" s="319">
        <f>ROUND(E140*T140,2)</f>
        <v>0</v>
      </c>
      <c r="V140" s="323"/>
      <c r="W140" s="323"/>
      <c r="X140" s="323"/>
      <c r="Y140" s="323"/>
      <c r="Z140" s="323"/>
      <c r="AA140" s="323"/>
      <c r="AB140" s="323"/>
      <c r="AC140" s="323"/>
      <c r="AD140" s="323"/>
      <c r="AE140" s="323" t="s">
        <v>2163</v>
      </c>
      <c r="AF140" s="323"/>
      <c r="AG140" s="323"/>
      <c r="AH140" s="323"/>
      <c r="AI140" s="323"/>
      <c r="AJ140" s="323"/>
      <c r="AK140" s="323"/>
      <c r="AL140" s="323"/>
      <c r="AM140" s="323"/>
      <c r="AN140" s="323"/>
      <c r="AO140" s="323"/>
      <c r="AP140" s="323"/>
      <c r="AQ140" s="323"/>
      <c r="AR140" s="323"/>
      <c r="AS140" s="323"/>
      <c r="AT140" s="323"/>
      <c r="AU140" s="323"/>
      <c r="AV140" s="323"/>
      <c r="AW140" s="323"/>
      <c r="AX140" s="323"/>
      <c r="AY140" s="323"/>
      <c r="AZ140" s="323"/>
      <c r="BA140" s="323"/>
      <c r="BB140" s="323"/>
      <c r="BC140" s="323"/>
      <c r="BD140" s="323"/>
      <c r="BE140" s="323"/>
      <c r="BF140" s="323"/>
      <c r="BG140" s="323"/>
      <c r="BH140" s="323"/>
    </row>
    <row r="141" spans="1:60" outlineLevel="1">
      <c r="A141" s="317"/>
      <c r="B141" s="317"/>
      <c r="C141" s="694" t="s">
        <v>2385</v>
      </c>
      <c r="D141" s="695"/>
      <c r="E141" s="696"/>
      <c r="F141" s="697"/>
      <c r="G141" s="698"/>
      <c r="H141" s="598"/>
      <c r="I141" s="321"/>
      <c r="J141" s="598"/>
      <c r="K141" s="321"/>
      <c r="L141" s="321"/>
      <c r="M141" s="321"/>
      <c r="N141" s="319"/>
      <c r="O141" s="319"/>
      <c r="P141" s="319"/>
      <c r="Q141" s="319"/>
      <c r="R141" s="319"/>
      <c r="S141" s="319"/>
      <c r="T141" s="322"/>
      <c r="U141" s="319"/>
      <c r="V141" s="323"/>
      <c r="W141" s="323"/>
      <c r="X141" s="323"/>
      <c r="Y141" s="323"/>
      <c r="Z141" s="323"/>
      <c r="AA141" s="323"/>
      <c r="AB141" s="323"/>
      <c r="AC141" s="323"/>
      <c r="AD141" s="323"/>
      <c r="AE141" s="323" t="s">
        <v>2177</v>
      </c>
      <c r="AF141" s="323"/>
      <c r="AG141" s="323"/>
      <c r="AH141" s="323"/>
      <c r="AI141" s="323"/>
      <c r="AJ141" s="323"/>
      <c r="AK141" s="323"/>
      <c r="AL141" s="323"/>
      <c r="AM141" s="323"/>
      <c r="AN141" s="323"/>
      <c r="AO141" s="323"/>
      <c r="AP141" s="323"/>
      <c r="AQ141" s="323"/>
      <c r="AR141" s="323"/>
      <c r="AS141" s="323"/>
      <c r="AT141" s="323"/>
      <c r="AU141" s="323"/>
      <c r="AV141" s="323"/>
      <c r="AW141" s="323"/>
      <c r="AX141" s="323"/>
      <c r="AY141" s="323"/>
      <c r="AZ141" s="323"/>
      <c r="BA141" s="330" t="str">
        <f>C141</f>
        <v>(např. AURA LIGHT)</v>
      </c>
      <c r="BB141" s="323"/>
      <c r="BC141" s="323"/>
      <c r="BD141" s="323"/>
      <c r="BE141" s="323"/>
      <c r="BF141" s="323"/>
      <c r="BG141" s="323"/>
      <c r="BH141" s="323"/>
    </row>
    <row r="142" spans="1:60" ht="20.399999999999999" outlineLevel="1">
      <c r="A142" s="317">
        <v>129</v>
      </c>
      <c r="B142" s="317" t="s">
        <v>2386</v>
      </c>
      <c r="C142" s="318" t="s">
        <v>2387</v>
      </c>
      <c r="D142" s="319" t="s">
        <v>150</v>
      </c>
      <c r="E142" s="320">
        <v>1</v>
      </c>
      <c r="F142" s="321">
        <f>H142+J142</f>
        <v>0</v>
      </c>
      <c r="G142" s="321">
        <f>E142*F142</f>
        <v>0</v>
      </c>
      <c r="H142" s="598"/>
      <c r="I142" s="321">
        <f>ROUND(E142*H142,2)</f>
        <v>0</v>
      </c>
      <c r="J142" s="598"/>
      <c r="K142" s="321">
        <f>ROUND(E142*J142,2)</f>
        <v>0</v>
      </c>
      <c r="L142" s="321">
        <v>21</v>
      </c>
      <c r="M142" s="321">
        <f>G142*(1+L142/100)</f>
        <v>0</v>
      </c>
      <c r="N142" s="319">
        <v>0.01</v>
      </c>
      <c r="O142" s="319">
        <f>ROUND(E142*N142,5)</f>
        <v>0.01</v>
      </c>
      <c r="P142" s="319">
        <v>0</v>
      </c>
      <c r="Q142" s="319">
        <f>ROUND(E142*P142,5)</f>
        <v>0</v>
      </c>
      <c r="R142" s="319"/>
      <c r="S142" s="319"/>
      <c r="T142" s="322">
        <v>0</v>
      </c>
      <c r="U142" s="319">
        <f>ROUND(E142*T142,2)</f>
        <v>0</v>
      </c>
      <c r="V142" s="323"/>
      <c r="W142" s="323"/>
      <c r="X142" s="323"/>
      <c r="Y142" s="323"/>
      <c r="Z142" s="323"/>
      <c r="AA142" s="323"/>
      <c r="AB142" s="323"/>
      <c r="AC142" s="323"/>
      <c r="AD142" s="323"/>
      <c r="AE142" s="323" t="s">
        <v>2163</v>
      </c>
      <c r="AF142" s="323"/>
      <c r="AG142" s="323"/>
      <c r="AH142" s="323"/>
      <c r="AI142" s="323"/>
      <c r="AJ142" s="323"/>
      <c r="AK142" s="323"/>
      <c r="AL142" s="323"/>
      <c r="AM142" s="323"/>
      <c r="AN142" s="323"/>
      <c r="AO142" s="323"/>
      <c r="AP142" s="323"/>
      <c r="AQ142" s="323"/>
      <c r="AR142" s="323"/>
      <c r="AS142" s="323"/>
      <c r="AT142" s="323"/>
      <c r="AU142" s="323"/>
      <c r="AV142" s="323"/>
      <c r="AW142" s="323"/>
      <c r="AX142" s="323"/>
      <c r="AY142" s="323"/>
      <c r="AZ142" s="323"/>
      <c r="BA142" s="323"/>
      <c r="BB142" s="323"/>
      <c r="BC142" s="323"/>
      <c r="BD142" s="323"/>
      <c r="BE142" s="323"/>
      <c r="BF142" s="323"/>
      <c r="BG142" s="323"/>
      <c r="BH142" s="323"/>
    </row>
    <row r="143" spans="1:60" outlineLevel="1">
      <c r="A143" s="317">
        <v>130</v>
      </c>
      <c r="B143" s="317" t="s">
        <v>2388</v>
      </c>
      <c r="C143" s="318" t="s">
        <v>2389</v>
      </c>
      <c r="D143" s="319" t="s">
        <v>150</v>
      </c>
      <c r="E143" s="320">
        <v>1</v>
      </c>
      <c r="F143" s="321">
        <f>H143+J143</f>
        <v>0</v>
      </c>
      <c r="G143" s="321">
        <f>E143*F143</f>
        <v>0</v>
      </c>
      <c r="H143" s="598"/>
      <c r="I143" s="321">
        <f>ROUND(E143*H143,2)</f>
        <v>0</v>
      </c>
      <c r="J143" s="598"/>
      <c r="K143" s="321">
        <f>ROUND(E143*J143,2)</f>
        <v>0</v>
      </c>
      <c r="L143" s="321">
        <v>21</v>
      </c>
      <c r="M143" s="321">
        <f>G143*(1+L143/100)</f>
        <v>0</v>
      </c>
      <c r="N143" s="319">
        <v>5.0000000000000001E-4</v>
      </c>
      <c r="O143" s="319">
        <f>ROUND(E143*N143,5)</f>
        <v>5.0000000000000001E-4</v>
      </c>
      <c r="P143" s="319">
        <v>0</v>
      </c>
      <c r="Q143" s="319">
        <f>ROUND(E143*P143,5)</f>
        <v>0</v>
      </c>
      <c r="R143" s="319"/>
      <c r="S143" s="319"/>
      <c r="T143" s="322">
        <v>0</v>
      </c>
      <c r="U143" s="319">
        <f>ROUND(E143*T143,2)</f>
        <v>0</v>
      </c>
      <c r="V143" s="323"/>
      <c r="W143" s="323"/>
      <c r="X143" s="323"/>
      <c r="Y143" s="323"/>
      <c r="Z143" s="323"/>
      <c r="AA143" s="323"/>
      <c r="AB143" s="323"/>
      <c r="AC143" s="323"/>
      <c r="AD143" s="323"/>
      <c r="AE143" s="323" t="s">
        <v>2163</v>
      </c>
      <c r="AF143" s="323"/>
      <c r="AG143" s="323"/>
      <c r="AH143" s="323"/>
      <c r="AI143" s="323"/>
      <c r="AJ143" s="323"/>
      <c r="AK143" s="323"/>
      <c r="AL143" s="323"/>
      <c r="AM143" s="323"/>
      <c r="AN143" s="323"/>
      <c r="AO143" s="323"/>
      <c r="AP143" s="323"/>
      <c r="AQ143" s="323"/>
      <c r="AR143" s="323"/>
      <c r="AS143" s="323"/>
      <c r="AT143" s="323"/>
      <c r="AU143" s="323"/>
      <c r="AV143" s="323"/>
      <c r="AW143" s="323"/>
      <c r="AX143" s="323"/>
      <c r="AY143" s="323"/>
      <c r="AZ143" s="323"/>
      <c r="BA143" s="323"/>
      <c r="BB143" s="323"/>
      <c r="BC143" s="323"/>
      <c r="BD143" s="323"/>
      <c r="BE143" s="323"/>
      <c r="BF143" s="323"/>
      <c r="BG143" s="323"/>
      <c r="BH143" s="323"/>
    </row>
    <row r="144" spans="1:60" outlineLevel="1">
      <c r="A144" s="317">
        <v>131</v>
      </c>
      <c r="B144" s="317" t="s">
        <v>2390</v>
      </c>
      <c r="C144" s="318" t="s">
        <v>2391</v>
      </c>
      <c r="D144" s="319" t="s">
        <v>150</v>
      </c>
      <c r="E144" s="320">
        <v>4</v>
      </c>
      <c r="F144" s="321">
        <f>H144+J144</f>
        <v>0</v>
      </c>
      <c r="G144" s="321">
        <f>E144*F144</f>
        <v>0</v>
      </c>
      <c r="H144" s="598"/>
      <c r="I144" s="321">
        <f>ROUND(E144*H144,2)</f>
        <v>0</v>
      </c>
      <c r="J144" s="598"/>
      <c r="K144" s="321">
        <f>ROUND(E144*J144,2)</f>
        <v>0</v>
      </c>
      <c r="L144" s="321">
        <v>21</v>
      </c>
      <c r="M144" s="321">
        <f>G144*(1+L144/100)</f>
        <v>0</v>
      </c>
      <c r="N144" s="319">
        <v>1.35E-2</v>
      </c>
      <c r="O144" s="319">
        <f>ROUND(E144*N144,5)</f>
        <v>5.3999999999999999E-2</v>
      </c>
      <c r="P144" s="319">
        <v>0</v>
      </c>
      <c r="Q144" s="319">
        <f>ROUND(E144*P144,5)</f>
        <v>0</v>
      </c>
      <c r="R144" s="319"/>
      <c r="S144" s="319"/>
      <c r="T144" s="322">
        <v>0</v>
      </c>
      <c r="U144" s="319">
        <f>ROUND(E144*T144,2)</f>
        <v>0</v>
      </c>
      <c r="V144" s="323"/>
      <c r="W144" s="323"/>
      <c r="X144" s="323"/>
      <c r="Y144" s="323"/>
      <c r="Z144" s="323"/>
      <c r="AA144" s="323"/>
      <c r="AB144" s="323"/>
      <c r="AC144" s="323"/>
      <c r="AD144" s="323"/>
      <c r="AE144" s="323" t="s">
        <v>2163</v>
      </c>
      <c r="AF144" s="323"/>
      <c r="AG144" s="323"/>
      <c r="AH144" s="323"/>
      <c r="AI144" s="323"/>
      <c r="AJ144" s="323"/>
      <c r="AK144" s="323"/>
      <c r="AL144" s="323"/>
      <c r="AM144" s="323"/>
      <c r="AN144" s="323"/>
      <c r="AO144" s="323"/>
      <c r="AP144" s="323"/>
      <c r="AQ144" s="323"/>
      <c r="AR144" s="323"/>
      <c r="AS144" s="323"/>
      <c r="AT144" s="323"/>
      <c r="AU144" s="323"/>
      <c r="AV144" s="323"/>
      <c r="AW144" s="323"/>
      <c r="AX144" s="323"/>
      <c r="AY144" s="323"/>
      <c r="AZ144" s="323"/>
      <c r="BA144" s="323"/>
      <c r="BB144" s="323"/>
      <c r="BC144" s="323"/>
      <c r="BD144" s="323"/>
      <c r="BE144" s="323"/>
      <c r="BF144" s="323"/>
      <c r="BG144" s="323"/>
      <c r="BH144" s="323"/>
    </row>
    <row r="145" spans="1:60" outlineLevel="1">
      <c r="A145" s="317"/>
      <c r="B145" s="317"/>
      <c r="C145" s="694" t="s">
        <v>2392</v>
      </c>
      <c r="D145" s="695"/>
      <c r="E145" s="696"/>
      <c r="F145" s="697"/>
      <c r="G145" s="698"/>
      <c r="H145" s="598"/>
      <c r="I145" s="321"/>
      <c r="J145" s="598"/>
      <c r="K145" s="321"/>
      <c r="L145" s="321"/>
      <c r="M145" s="321"/>
      <c r="N145" s="319"/>
      <c r="O145" s="319"/>
      <c r="P145" s="319"/>
      <c r="Q145" s="319"/>
      <c r="R145" s="319"/>
      <c r="S145" s="319"/>
      <c r="T145" s="322"/>
      <c r="U145" s="319"/>
      <c r="V145" s="323"/>
      <c r="W145" s="323"/>
      <c r="X145" s="323"/>
      <c r="Y145" s="323"/>
      <c r="Z145" s="323"/>
      <c r="AA145" s="323"/>
      <c r="AB145" s="323"/>
      <c r="AC145" s="323"/>
      <c r="AD145" s="323"/>
      <c r="AE145" s="323" t="s">
        <v>2177</v>
      </c>
      <c r="AF145" s="323"/>
      <c r="AG145" s="323"/>
      <c r="AH145" s="323"/>
      <c r="AI145" s="323"/>
      <c r="AJ145" s="323"/>
      <c r="AK145" s="323"/>
      <c r="AL145" s="323"/>
      <c r="AM145" s="323"/>
      <c r="AN145" s="323"/>
      <c r="AO145" s="323"/>
      <c r="AP145" s="323"/>
      <c r="AQ145" s="323"/>
      <c r="AR145" s="323"/>
      <c r="AS145" s="323"/>
      <c r="AT145" s="323"/>
      <c r="AU145" s="323"/>
      <c r="AV145" s="323"/>
      <c r="AW145" s="323"/>
      <c r="AX145" s="323"/>
      <c r="AY145" s="323"/>
      <c r="AZ145" s="323"/>
      <c r="BA145" s="330" t="str">
        <f>C145</f>
        <v>230 V-integrovaný zdroj</v>
      </c>
      <c r="BB145" s="323"/>
      <c r="BC145" s="323"/>
      <c r="BD145" s="323"/>
      <c r="BE145" s="323"/>
      <c r="BF145" s="323"/>
      <c r="BG145" s="323"/>
      <c r="BH145" s="323"/>
    </row>
    <row r="146" spans="1:60" ht="20.399999999999999" outlineLevel="1">
      <c r="A146" s="317">
        <v>132</v>
      </c>
      <c r="B146" s="317" t="s">
        <v>2393</v>
      </c>
      <c r="C146" s="318" t="s">
        <v>2394</v>
      </c>
      <c r="D146" s="319" t="s">
        <v>150</v>
      </c>
      <c r="E146" s="320">
        <v>1</v>
      </c>
      <c r="F146" s="321">
        <f>H146+J146</f>
        <v>0</v>
      </c>
      <c r="G146" s="321">
        <f>E146*F146</f>
        <v>0</v>
      </c>
      <c r="H146" s="598"/>
      <c r="I146" s="321">
        <f>ROUND(E146*H146,2)</f>
        <v>0</v>
      </c>
      <c r="J146" s="598"/>
      <c r="K146" s="321">
        <f>ROUND(E146*J146,2)</f>
        <v>0</v>
      </c>
      <c r="L146" s="321">
        <v>21</v>
      </c>
      <c r="M146" s="321">
        <f>G146*(1+L146/100)</f>
        <v>0</v>
      </c>
      <c r="N146" s="319">
        <v>3.5999999999999997E-2</v>
      </c>
      <c r="O146" s="319">
        <f>ROUND(E146*N146,5)</f>
        <v>3.5999999999999997E-2</v>
      </c>
      <c r="P146" s="319">
        <v>0</v>
      </c>
      <c r="Q146" s="319">
        <f>ROUND(E146*P146,5)</f>
        <v>0</v>
      </c>
      <c r="R146" s="319"/>
      <c r="S146" s="319"/>
      <c r="T146" s="322">
        <v>0</v>
      </c>
      <c r="U146" s="319">
        <f>ROUND(E146*T146,2)</f>
        <v>0</v>
      </c>
      <c r="V146" s="323"/>
      <c r="W146" s="323"/>
      <c r="X146" s="323"/>
      <c r="Y146" s="323"/>
      <c r="Z146" s="323"/>
      <c r="AA146" s="323"/>
      <c r="AB146" s="323"/>
      <c r="AC146" s="323"/>
      <c r="AD146" s="323"/>
      <c r="AE146" s="323" t="s">
        <v>2163</v>
      </c>
      <c r="AF146" s="323"/>
      <c r="AG146" s="323"/>
      <c r="AH146" s="323"/>
      <c r="AI146" s="323"/>
      <c r="AJ146" s="323"/>
      <c r="AK146" s="323"/>
      <c r="AL146" s="323"/>
      <c r="AM146" s="323"/>
      <c r="AN146" s="323"/>
      <c r="AO146" s="323"/>
      <c r="AP146" s="323"/>
      <c r="AQ146" s="323"/>
      <c r="AR146" s="323"/>
      <c r="AS146" s="323"/>
      <c r="AT146" s="323"/>
      <c r="AU146" s="323"/>
      <c r="AV146" s="323"/>
      <c r="AW146" s="323"/>
      <c r="AX146" s="323"/>
      <c r="AY146" s="323"/>
      <c r="AZ146" s="323"/>
      <c r="BA146" s="323"/>
      <c r="BB146" s="323"/>
      <c r="BC146" s="323"/>
      <c r="BD146" s="323"/>
      <c r="BE146" s="323"/>
      <c r="BF146" s="323"/>
      <c r="BG146" s="323"/>
      <c r="BH146" s="323"/>
    </row>
    <row r="147" spans="1:60" outlineLevel="1">
      <c r="A147" s="317">
        <v>133</v>
      </c>
      <c r="B147" s="317" t="s">
        <v>2395</v>
      </c>
      <c r="C147" s="318" t="s">
        <v>2396</v>
      </c>
      <c r="D147" s="319" t="s">
        <v>150</v>
      </c>
      <c r="E147" s="320">
        <v>1</v>
      </c>
      <c r="F147" s="321">
        <f>H147+J147</f>
        <v>0</v>
      </c>
      <c r="G147" s="321">
        <f>E147*F147</f>
        <v>0</v>
      </c>
      <c r="H147" s="598"/>
      <c r="I147" s="321">
        <f>ROUND(E147*H147,2)</f>
        <v>0</v>
      </c>
      <c r="J147" s="598"/>
      <c r="K147" s="321">
        <f>ROUND(E147*J147,2)</f>
        <v>0</v>
      </c>
      <c r="L147" s="321">
        <v>21</v>
      </c>
      <c r="M147" s="321">
        <f>G147*(1+L147/100)</f>
        <v>0</v>
      </c>
      <c r="N147" s="319">
        <v>3.2000000000000002E-3</v>
      </c>
      <c r="O147" s="319">
        <f>ROUND(E147*N147,5)</f>
        <v>3.2000000000000002E-3</v>
      </c>
      <c r="P147" s="319">
        <v>0</v>
      </c>
      <c r="Q147" s="319">
        <f>ROUND(E147*P147,5)</f>
        <v>0</v>
      </c>
      <c r="R147" s="319"/>
      <c r="S147" s="319"/>
      <c r="T147" s="322">
        <v>0</v>
      </c>
      <c r="U147" s="319">
        <f>ROUND(E147*T147,2)</f>
        <v>0</v>
      </c>
      <c r="V147" s="323"/>
      <c r="W147" s="323"/>
      <c r="X147" s="323"/>
      <c r="Y147" s="323"/>
      <c r="Z147" s="323"/>
      <c r="AA147" s="323"/>
      <c r="AB147" s="323"/>
      <c r="AC147" s="323"/>
      <c r="AD147" s="323"/>
      <c r="AE147" s="323" t="s">
        <v>2163</v>
      </c>
      <c r="AF147" s="323"/>
      <c r="AG147" s="323"/>
      <c r="AH147" s="323"/>
      <c r="AI147" s="323"/>
      <c r="AJ147" s="323"/>
      <c r="AK147" s="323"/>
      <c r="AL147" s="323"/>
      <c r="AM147" s="323"/>
      <c r="AN147" s="323"/>
      <c r="AO147" s="323"/>
      <c r="AP147" s="323"/>
      <c r="AQ147" s="323"/>
      <c r="AR147" s="323"/>
      <c r="AS147" s="323"/>
      <c r="AT147" s="323"/>
      <c r="AU147" s="323"/>
      <c r="AV147" s="323"/>
      <c r="AW147" s="323"/>
      <c r="AX147" s="323"/>
      <c r="AY147" s="323"/>
      <c r="AZ147" s="323"/>
      <c r="BA147" s="323"/>
      <c r="BB147" s="323"/>
      <c r="BC147" s="323"/>
      <c r="BD147" s="323"/>
      <c r="BE147" s="323"/>
      <c r="BF147" s="323"/>
      <c r="BG147" s="323"/>
      <c r="BH147" s="323"/>
    </row>
    <row r="148" spans="1:60" outlineLevel="1">
      <c r="A148" s="317"/>
      <c r="B148" s="317"/>
      <c r="C148" s="694" t="s">
        <v>2397</v>
      </c>
      <c r="D148" s="695"/>
      <c r="E148" s="696"/>
      <c r="F148" s="697"/>
      <c r="G148" s="698"/>
      <c r="H148" s="598"/>
      <c r="I148" s="321"/>
      <c r="J148" s="598"/>
      <c r="K148" s="321"/>
      <c r="L148" s="321"/>
      <c r="M148" s="321"/>
      <c r="N148" s="319"/>
      <c r="O148" s="319"/>
      <c r="P148" s="319"/>
      <c r="Q148" s="319"/>
      <c r="R148" s="319"/>
      <c r="S148" s="319"/>
      <c r="T148" s="322"/>
      <c r="U148" s="319"/>
      <c r="V148" s="323"/>
      <c r="W148" s="323"/>
      <c r="X148" s="323"/>
      <c r="Y148" s="323"/>
      <c r="Z148" s="323"/>
      <c r="AA148" s="323"/>
      <c r="AB148" s="323"/>
      <c r="AC148" s="323"/>
      <c r="AD148" s="323"/>
      <c r="AE148" s="323" t="s">
        <v>2177</v>
      </c>
      <c r="AF148" s="323"/>
      <c r="AG148" s="323"/>
      <c r="AH148" s="323"/>
      <c r="AI148" s="323"/>
      <c r="AJ148" s="323"/>
      <c r="AK148" s="323"/>
      <c r="AL148" s="323"/>
      <c r="AM148" s="323"/>
      <c r="AN148" s="323"/>
      <c r="AO148" s="323"/>
      <c r="AP148" s="323"/>
      <c r="AQ148" s="323"/>
      <c r="AR148" s="323"/>
      <c r="AS148" s="323"/>
      <c r="AT148" s="323"/>
      <c r="AU148" s="323"/>
      <c r="AV148" s="323"/>
      <c r="AW148" s="323"/>
      <c r="AX148" s="323"/>
      <c r="AY148" s="323"/>
      <c r="AZ148" s="323"/>
      <c r="BA148" s="330" t="str">
        <f>C148</f>
        <v>vsazen do kuchyňské linky</v>
      </c>
      <c r="BB148" s="323"/>
      <c r="BC148" s="323"/>
      <c r="BD148" s="323"/>
      <c r="BE148" s="323"/>
      <c r="BF148" s="323"/>
      <c r="BG148" s="323"/>
      <c r="BH148" s="323"/>
    </row>
    <row r="149" spans="1:60" outlineLevel="1">
      <c r="A149" s="317">
        <v>134</v>
      </c>
      <c r="B149" s="317" t="s">
        <v>2398</v>
      </c>
      <c r="C149" s="318" t="s">
        <v>2399</v>
      </c>
      <c r="D149" s="319" t="s">
        <v>1295</v>
      </c>
      <c r="E149" s="320">
        <v>1</v>
      </c>
      <c r="F149" s="321">
        <f>H149+J149</f>
        <v>0</v>
      </c>
      <c r="G149" s="321">
        <f>E149*F149</f>
        <v>0</v>
      </c>
      <c r="H149" s="598"/>
      <c r="I149" s="321">
        <f>ROUND(E149*H149,2)</f>
        <v>0</v>
      </c>
      <c r="J149" s="598"/>
      <c r="K149" s="321">
        <f>ROUND(E149*J149,2)</f>
        <v>0</v>
      </c>
      <c r="L149" s="321">
        <v>21</v>
      </c>
      <c r="M149" s="321">
        <f>G149*(1+L149/100)</f>
        <v>0</v>
      </c>
      <c r="N149" s="319">
        <v>2.5000000000000001E-4</v>
      </c>
      <c r="O149" s="319">
        <f>ROUND(E149*N149,5)</f>
        <v>2.5000000000000001E-4</v>
      </c>
      <c r="P149" s="319">
        <v>0</v>
      </c>
      <c r="Q149" s="319">
        <f>ROUND(E149*P149,5)</f>
        <v>0</v>
      </c>
      <c r="R149" s="319"/>
      <c r="S149" s="319"/>
      <c r="T149" s="322">
        <v>0.25800000000000001</v>
      </c>
      <c r="U149" s="319">
        <f>ROUND(E149*T149,2)</f>
        <v>0.26</v>
      </c>
      <c r="V149" s="323"/>
      <c r="W149" s="323"/>
      <c r="X149" s="323"/>
      <c r="Y149" s="323"/>
      <c r="Z149" s="323"/>
      <c r="AA149" s="323"/>
      <c r="AB149" s="323"/>
      <c r="AC149" s="323"/>
      <c r="AD149" s="323"/>
      <c r="AE149" s="323" t="s">
        <v>2150</v>
      </c>
      <c r="AF149" s="323"/>
      <c r="AG149" s="323"/>
      <c r="AH149" s="323"/>
      <c r="AI149" s="323"/>
      <c r="AJ149" s="323"/>
      <c r="AK149" s="323"/>
      <c r="AL149" s="323"/>
      <c r="AM149" s="323"/>
      <c r="AN149" s="323"/>
      <c r="AO149" s="323"/>
      <c r="AP149" s="323"/>
      <c r="AQ149" s="323"/>
      <c r="AR149" s="323"/>
      <c r="AS149" s="323"/>
      <c r="AT149" s="323"/>
      <c r="AU149" s="323"/>
      <c r="AV149" s="323"/>
      <c r="AW149" s="323"/>
      <c r="AX149" s="323"/>
      <c r="AY149" s="323"/>
      <c r="AZ149" s="323"/>
      <c r="BA149" s="323"/>
      <c r="BB149" s="323"/>
      <c r="BC149" s="323"/>
      <c r="BD149" s="323"/>
      <c r="BE149" s="323"/>
      <c r="BF149" s="323"/>
      <c r="BG149" s="323"/>
      <c r="BH149" s="323"/>
    </row>
    <row r="150" spans="1:60" outlineLevel="1">
      <c r="A150" s="317">
        <v>135</v>
      </c>
      <c r="B150" s="317" t="s">
        <v>2400</v>
      </c>
      <c r="C150" s="318" t="s">
        <v>2401</v>
      </c>
      <c r="D150" s="319" t="s">
        <v>186</v>
      </c>
      <c r="E150" s="320">
        <v>0.4</v>
      </c>
      <c r="F150" s="321">
        <f>H150+J150</f>
        <v>0</v>
      </c>
      <c r="G150" s="321">
        <f>E150*F150</f>
        <v>0</v>
      </c>
      <c r="H150" s="598"/>
      <c r="I150" s="321">
        <f>ROUND(E150*H150,2)</f>
        <v>0</v>
      </c>
      <c r="J150" s="598"/>
      <c r="K150" s="321">
        <f>ROUND(E150*J150,2)</f>
        <v>0</v>
      </c>
      <c r="L150" s="321">
        <v>21</v>
      </c>
      <c r="M150" s="321">
        <f>G150*(1+L150/100)</f>
        <v>0</v>
      </c>
      <c r="N150" s="319">
        <v>0</v>
      </c>
      <c r="O150" s="319">
        <f>ROUND(E150*N150,5)</f>
        <v>0</v>
      </c>
      <c r="P150" s="319">
        <v>0</v>
      </c>
      <c r="Q150" s="319">
        <f>ROUND(E150*P150,5)</f>
        <v>0</v>
      </c>
      <c r="R150" s="319"/>
      <c r="S150" s="319"/>
      <c r="T150" s="322">
        <v>1.573</v>
      </c>
      <c r="U150" s="319">
        <f>ROUND(E150*T150,2)</f>
        <v>0.63</v>
      </c>
      <c r="V150" s="323"/>
      <c r="W150" s="323"/>
      <c r="X150" s="323"/>
      <c r="Y150" s="323"/>
      <c r="Z150" s="323"/>
      <c r="AA150" s="323"/>
      <c r="AB150" s="323"/>
      <c r="AC150" s="323"/>
      <c r="AD150" s="323"/>
      <c r="AE150" s="323" t="s">
        <v>2150</v>
      </c>
      <c r="AF150" s="323"/>
      <c r="AG150" s="323"/>
      <c r="AH150" s="323"/>
      <c r="AI150" s="323"/>
      <c r="AJ150" s="323"/>
      <c r="AK150" s="323"/>
      <c r="AL150" s="323"/>
      <c r="AM150" s="323"/>
      <c r="AN150" s="323"/>
      <c r="AO150" s="323"/>
      <c r="AP150" s="323"/>
      <c r="AQ150" s="323"/>
      <c r="AR150" s="323"/>
      <c r="AS150" s="323"/>
      <c r="AT150" s="323"/>
      <c r="AU150" s="323"/>
      <c r="AV150" s="323"/>
      <c r="AW150" s="323"/>
      <c r="AX150" s="323"/>
      <c r="AY150" s="323"/>
      <c r="AZ150" s="323"/>
      <c r="BA150" s="323"/>
      <c r="BB150" s="323"/>
      <c r="BC150" s="323"/>
      <c r="BD150" s="323"/>
      <c r="BE150" s="323"/>
      <c r="BF150" s="323"/>
      <c r="BG150" s="323"/>
      <c r="BH150" s="323"/>
    </row>
    <row r="151" spans="1:60" ht="20.399999999999999" outlineLevel="1">
      <c r="A151" s="317">
        <v>136</v>
      </c>
      <c r="B151" s="317" t="s">
        <v>2402</v>
      </c>
      <c r="C151" s="318" t="s">
        <v>2403</v>
      </c>
      <c r="D151" s="319" t="s">
        <v>150</v>
      </c>
      <c r="E151" s="320">
        <v>1</v>
      </c>
      <c r="F151" s="321">
        <f>H151+J151</f>
        <v>0</v>
      </c>
      <c r="G151" s="321">
        <f>E151*F151</f>
        <v>0</v>
      </c>
      <c r="H151" s="598"/>
      <c r="I151" s="321">
        <f>ROUND(E151*H151,2)</f>
        <v>0</v>
      </c>
      <c r="J151" s="598"/>
      <c r="K151" s="321">
        <f>ROUND(E151*J151,2)</f>
        <v>0</v>
      </c>
      <c r="L151" s="321">
        <v>21</v>
      </c>
      <c r="M151" s="321">
        <f>G151*(1+L151/100)</f>
        <v>0</v>
      </c>
      <c r="N151" s="319">
        <v>1.64E-3</v>
      </c>
      <c r="O151" s="319">
        <f>ROUND(E151*N151,5)</f>
        <v>1.64E-3</v>
      </c>
      <c r="P151" s="319">
        <v>0</v>
      </c>
      <c r="Q151" s="319">
        <f>ROUND(E151*P151,5)</f>
        <v>0</v>
      </c>
      <c r="R151" s="319"/>
      <c r="S151" s="319"/>
      <c r="T151" s="322">
        <v>0.44500000000000001</v>
      </c>
      <c r="U151" s="319">
        <f>ROUND(E151*T151,2)</f>
        <v>0.45</v>
      </c>
      <c r="V151" s="323"/>
      <c r="W151" s="323"/>
      <c r="X151" s="323"/>
      <c r="Y151" s="323"/>
      <c r="Z151" s="323"/>
      <c r="AA151" s="323"/>
      <c r="AB151" s="323"/>
      <c r="AC151" s="323"/>
      <c r="AD151" s="323"/>
      <c r="AE151" s="323" t="s">
        <v>2150</v>
      </c>
      <c r="AF151" s="323"/>
      <c r="AG151" s="323"/>
      <c r="AH151" s="323"/>
      <c r="AI151" s="323"/>
      <c r="AJ151" s="323"/>
      <c r="AK151" s="323"/>
      <c r="AL151" s="323"/>
      <c r="AM151" s="323"/>
      <c r="AN151" s="323"/>
      <c r="AO151" s="323"/>
      <c r="AP151" s="323"/>
      <c r="AQ151" s="323"/>
      <c r="AR151" s="323"/>
      <c r="AS151" s="323"/>
      <c r="AT151" s="323"/>
      <c r="AU151" s="323"/>
      <c r="AV151" s="323"/>
      <c r="AW151" s="323"/>
      <c r="AX151" s="323"/>
      <c r="AY151" s="323"/>
      <c r="AZ151" s="323"/>
      <c r="BA151" s="323"/>
      <c r="BB151" s="323"/>
      <c r="BC151" s="323"/>
      <c r="BD151" s="323"/>
      <c r="BE151" s="323"/>
      <c r="BF151" s="323"/>
      <c r="BG151" s="323"/>
      <c r="BH151" s="323"/>
    </row>
    <row r="152" spans="1:60" outlineLevel="1">
      <c r="A152" s="317"/>
      <c r="B152" s="317"/>
      <c r="C152" s="694" t="s">
        <v>2404</v>
      </c>
      <c r="D152" s="695"/>
      <c r="E152" s="696"/>
      <c r="F152" s="697"/>
      <c r="G152" s="698"/>
      <c r="H152" s="598"/>
      <c r="I152" s="321"/>
      <c r="J152" s="598"/>
      <c r="K152" s="321"/>
      <c r="L152" s="321"/>
      <c r="M152" s="321"/>
      <c r="N152" s="319"/>
      <c r="O152" s="319"/>
      <c r="P152" s="319"/>
      <c r="Q152" s="319"/>
      <c r="R152" s="319"/>
      <c r="S152" s="319"/>
      <c r="T152" s="322"/>
      <c r="U152" s="319"/>
      <c r="V152" s="323"/>
      <c r="W152" s="323"/>
      <c r="X152" s="323"/>
      <c r="Y152" s="323"/>
      <c r="Z152" s="323"/>
      <c r="AA152" s="323"/>
      <c r="AB152" s="323"/>
      <c r="AC152" s="323"/>
      <c r="AD152" s="323"/>
      <c r="AE152" s="323" t="s">
        <v>2177</v>
      </c>
      <c r="AF152" s="323"/>
      <c r="AG152" s="323"/>
      <c r="AH152" s="323"/>
      <c r="AI152" s="323"/>
      <c r="AJ152" s="323"/>
      <c r="AK152" s="323"/>
      <c r="AL152" s="323"/>
      <c r="AM152" s="323"/>
      <c r="AN152" s="323"/>
      <c r="AO152" s="323"/>
      <c r="AP152" s="323"/>
      <c r="AQ152" s="323"/>
      <c r="AR152" s="323"/>
      <c r="AS152" s="323"/>
      <c r="AT152" s="323"/>
      <c r="AU152" s="323"/>
      <c r="AV152" s="323"/>
      <c r="AW152" s="323"/>
      <c r="AX152" s="323"/>
      <c r="AY152" s="323"/>
      <c r="AZ152" s="323"/>
      <c r="BA152" s="330" t="str">
        <f>C152</f>
        <v>keramická kartuš</v>
      </c>
      <c r="BB152" s="323"/>
      <c r="BC152" s="323"/>
      <c r="BD152" s="323"/>
      <c r="BE152" s="323"/>
      <c r="BF152" s="323"/>
      <c r="BG152" s="323"/>
      <c r="BH152" s="323"/>
    </row>
    <row r="153" spans="1:60" ht="20.399999999999999" outlineLevel="1">
      <c r="A153" s="317">
        <v>137</v>
      </c>
      <c r="B153" s="317" t="s">
        <v>2405</v>
      </c>
      <c r="C153" s="318" t="s">
        <v>2406</v>
      </c>
      <c r="D153" s="319" t="s">
        <v>150</v>
      </c>
      <c r="E153" s="320">
        <v>7</v>
      </c>
      <c r="F153" s="321">
        <f>H153+J153</f>
        <v>0</v>
      </c>
      <c r="G153" s="321">
        <f>E153*F153</f>
        <v>0</v>
      </c>
      <c r="H153" s="598"/>
      <c r="I153" s="321">
        <f>ROUND(E153*H153,2)</f>
        <v>0</v>
      </c>
      <c r="J153" s="598"/>
      <c r="K153" s="321">
        <f>ROUND(E153*J153,2)</f>
        <v>0</v>
      </c>
      <c r="L153" s="321">
        <v>21</v>
      </c>
      <c r="M153" s="321">
        <f>G153*(1+L153/100)</f>
        <v>0</v>
      </c>
      <c r="N153" s="319">
        <v>1.2999999999999999E-3</v>
      </c>
      <c r="O153" s="319">
        <f>ROUND(E153*N153,5)</f>
        <v>9.1000000000000004E-3</v>
      </c>
      <c r="P153" s="319">
        <v>0</v>
      </c>
      <c r="Q153" s="319">
        <f>ROUND(E153*P153,5)</f>
        <v>0</v>
      </c>
      <c r="R153" s="319"/>
      <c r="S153" s="319"/>
      <c r="T153" s="322">
        <v>0.48499999999999999</v>
      </c>
      <c r="U153" s="319">
        <f>ROUND(E153*T153,2)</f>
        <v>3.4</v>
      </c>
      <c r="V153" s="323"/>
      <c r="W153" s="323"/>
      <c r="X153" s="323"/>
      <c r="Y153" s="323"/>
      <c r="Z153" s="323"/>
      <c r="AA153" s="323"/>
      <c r="AB153" s="323"/>
      <c r="AC153" s="323"/>
      <c r="AD153" s="323"/>
      <c r="AE153" s="323" t="s">
        <v>2150</v>
      </c>
      <c r="AF153" s="323"/>
      <c r="AG153" s="323"/>
      <c r="AH153" s="323"/>
      <c r="AI153" s="323"/>
      <c r="AJ153" s="323"/>
      <c r="AK153" s="323"/>
      <c r="AL153" s="323"/>
      <c r="AM153" s="323"/>
      <c r="AN153" s="323"/>
      <c r="AO153" s="323"/>
      <c r="AP153" s="323"/>
      <c r="AQ153" s="323"/>
      <c r="AR153" s="323"/>
      <c r="AS153" s="323"/>
      <c r="AT153" s="323"/>
      <c r="AU153" s="323"/>
      <c r="AV153" s="323"/>
      <c r="AW153" s="323"/>
      <c r="AX153" s="323"/>
      <c r="AY153" s="323"/>
      <c r="AZ153" s="323"/>
      <c r="BA153" s="323"/>
      <c r="BB153" s="323"/>
      <c r="BC153" s="323"/>
      <c r="BD153" s="323"/>
      <c r="BE153" s="323"/>
      <c r="BF153" s="323"/>
      <c r="BG153" s="323"/>
      <c r="BH153" s="323"/>
    </row>
    <row r="154" spans="1:60" outlineLevel="1">
      <c r="A154" s="317"/>
      <c r="B154" s="317"/>
      <c r="C154" s="694" t="s">
        <v>2407</v>
      </c>
      <c r="D154" s="695"/>
      <c r="E154" s="696"/>
      <c r="F154" s="697"/>
      <c r="G154" s="698"/>
      <c r="H154" s="598"/>
      <c r="I154" s="321"/>
      <c r="J154" s="598"/>
      <c r="K154" s="321"/>
      <c r="L154" s="321"/>
      <c r="M154" s="321"/>
      <c r="N154" s="319"/>
      <c r="O154" s="319"/>
      <c r="P154" s="319"/>
      <c r="Q154" s="319"/>
      <c r="R154" s="319"/>
      <c r="S154" s="319"/>
      <c r="T154" s="322"/>
      <c r="U154" s="319"/>
      <c r="V154" s="323"/>
      <c r="W154" s="323"/>
      <c r="X154" s="323"/>
      <c r="Y154" s="323"/>
      <c r="Z154" s="323"/>
      <c r="AA154" s="323"/>
      <c r="AB154" s="323"/>
      <c r="AC154" s="323"/>
      <c r="AD154" s="323"/>
      <c r="AE154" s="323" t="s">
        <v>2177</v>
      </c>
      <c r="AF154" s="323"/>
      <c r="AG154" s="323"/>
      <c r="AH154" s="323"/>
      <c r="AI154" s="323"/>
      <c r="AJ154" s="323"/>
      <c r="AK154" s="323"/>
      <c r="AL154" s="323"/>
      <c r="AM154" s="323"/>
      <c r="AN154" s="323"/>
      <c r="AO154" s="323"/>
      <c r="AP154" s="323"/>
      <c r="AQ154" s="323"/>
      <c r="AR154" s="323"/>
      <c r="AS154" s="323"/>
      <c r="AT154" s="323"/>
      <c r="AU154" s="323"/>
      <c r="AV154" s="323"/>
      <c r="AW154" s="323"/>
      <c r="AX154" s="323"/>
      <c r="AY154" s="323"/>
      <c r="AZ154" s="323"/>
      <c r="BA154" s="330" t="str">
        <f>C154</f>
        <v>pro umyvadlo vsazené do desky</v>
      </c>
      <c r="BB154" s="323"/>
      <c r="BC154" s="323"/>
      <c r="BD154" s="323"/>
      <c r="BE154" s="323"/>
      <c r="BF154" s="323"/>
      <c r="BG154" s="323"/>
      <c r="BH154" s="323"/>
    </row>
    <row r="155" spans="1:60" outlineLevel="1">
      <c r="A155" s="317"/>
      <c r="B155" s="317"/>
      <c r="C155" s="694" t="s">
        <v>2408</v>
      </c>
      <c r="D155" s="695"/>
      <c r="E155" s="696"/>
      <c r="F155" s="697"/>
      <c r="G155" s="698"/>
      <c r="H155" s="598"/>
      <c r="I155" s="321"/>
      <c r="J155" s="598"/>
      <c r="K155" s="321"/>
      <c r="L155" s="321"/>
      <c r="M155" s="321"/>
      <c r="N155" s="319"/>
      <c r="O155" s="319"/>
      <c r="P155" s="319"/>
      <c r="Q155" s="319"/>
      <c r="R155" s="319"/>
      <c r="S155" s="319"/>
      <c r="T155" s="322"/>
      <c r="U155" s="319"/>
      <c r="V155" s="323"/>
      <c r="W155" s="323"/>
      <c r="X155" s="323"/>
      <c r="Y155" s="323"/>
      <c r="Z155" s="323"/>
      <c r="AA155" s="323"/>
      <c r="AB155" s="323"/>
      <c r="AC155" s="323"/>
      <c r="AD155" s="323"/>
      <c r="AE155" s="323" t="s">
        <v>2177</v>
      </c>
      <c r="AF155" s="323"/>
      <c r="AG155" s="323"/>
      <c r="AH155" s="323"/>
      <c r="AI155" s="323"/>
      <c r="AJ155" s="323"/>
      <c r="AK155" s="323"/>
      <c r="AL155" s="323"/>
      <c r="AM155" s="323"/>
      <c r="AN155" s="323"/>
      <c r="AO155" s="323"/>
      <c r="AP155" s="323"/>
      <c r="AQ155" s="323"/>
      <c r="AR155" s="323"/>
      <c r="AS155" s="323"/>
      <c r="AT155" s="323"/>
      <c r="AU155" s="323"/>
      <c r="AV155" s="323"/>
      <c r="AW155" s="323"/>
      <c r="AX155" s="323"/>
      <c r="AY155" s="323"/>
      <c r="AZ155" s="323"/>
      <c r="BA155" s="330" t="str">
        <f>C155</f>
        <v>chrom, kartuš keramická</v>
      </c>
      <c r="BB155" s="323"/>
      <c r="BC155" s="323"/>
      <c r="BD155" s="323"/>
      <c r="BE155" s="323"/>
      <c r="BF155" s="323"/>
      <c r="BG155" s="323"/>
      <c r="BH155" s="323"/>
    </row>
    <row r="156" spans="1:60" outlineLevel="1">
      <c r="A156" s="317">
        <v>138</v>
      </c>
      <c r="B156" s="317" t="s">
        <v>2409</v>
      </c>
      <c r="C156" s="318" t="s">
        <v>2410</v>
      </c>
      <c r="D156" s="319" t="s">
        <v>150</v>
      </c>
      <c r="E156" s="320">
        <v>2</v>
      </c>
      <c r="F156" s="321">
        <f>H156+J156</f>
        <v>0</v>
      </c>
      <c r="G156" s="321">
        <f>E156*F156</f>
        <v>0</v>
      </c>
      <c r="H156" s="598"/>
      <c r="I156" s="321">
        <f>ROUND(E156*H156,2)</f>
        <v>0</v>
      </c>
      <c r="J156" s="598"/>
      <c r="K156" s="321">
        <f>ROUND(E156*J156,2)</f>
        <v>0</v>
      </c>
      <c r="L156" s="321">
        <v>21</v>
      </c>
      <c r="M156" s="321">
        <f>G156*(1+L156/100)</f>
        <v>0</v>
      </c>
      <c r="N156" s="319">
        <v>1.2999999999999999E-3</v>
      </c>
      <c r="O156" s="319">
        <f>ROUND(E156*N156,5)</f>
        <v>2.5999999999999999E-3</v>
      </c>
      <c r="P156" s="319">
        <v>0</v>
      </c>
      <c r="Q156" s="319">
        <f>ROUND(E156*P156,5)</f>
        <v>0</v>
      </c>
      <c r="R156" s="319"/>
      <c r="S156" s="319"/>
      <c r="T156" s="322">
        <v>0.48499999999999999</v>
      </c>
      <c r="U156" s="319">
        <f>ROUND(E156*T156,2)</f>
        <v>0.97</v>
      </c>
      <c r="V156" s="323"/>
      <c r="W156" s="323"/>
      <c r="X156" s="323"/>
      <c r="Y156" s="323"/>
      <c r="Z156" s="323"/>
      <c r="AA156" s="323"/>
      <c r="AB156" s="323"/>
      <c r="AC156" s="323"/>
      <c r="AD156" s="323"/>
      <c r="AE156" s="323" t="s">
        <v>2150</v>
      </c>
      <c r="AF156" s="323"/>
      <c r="AG156" s="323"/>
      <c r="AH156" s="323"/>
      <c r="AI156" s="323"/>
      <c r="AJ156" s="323"/>
      <c r="AK156" s="323"/>
      <c r="AL156" s="323"/>
      <c r="AM156" s="323"/>
      <c r="AN156" s="323"/>
      <c r="AO156" s="323"/>
      <c r="AP156" s="323"/>
      <c r="AQ156" s="323"/>
      <c r="AR156" s="323"/>
      <c r="AS156" s="323"/>
      <c r="AT156" s="323"/>
      <c r="AU156" s="323"/>
      <c r="AV156" s="323"/>
      <c r="AW156" s="323"/>
      <c r="AX156" s="323"/>
      <c r="AY156" s="323"/>
      <c r="AZ156" s="323"/>
      <c r="BA156" s="323"/>
      <c r="BB156" s="323"/>
      <c r="BC156" s="323"/>
      <c r="BD156" s="323"/>
      <c r="BE156" s="323"/>
      <c r="BF156" s="323"/>
      <c r="BG156" s="323"/>
      <c r="BH156" s="323"/>
    </row>
    <row r="157" spans="1:60" outlineLevel="1">
      <c r="A157" s="317"/>
      <c r="B157" s="317"/>
      <c r="C157" s="694" t="s">
        <v>2404</v>
      </c>
      <c r="D157" s="695"/>
      <c r="E157" s="696"/>
      <c r="F157" s="697"/>
      <c r="G157" s="698"/>
      <c r="H157" s="598"/>
      <c r="I157" s="321"/>
      <c r="J157" s="598"/>
      <c r="K157" s="321"/>
      <c r="L157" s="321"/>
      <c r="M157" s="321"/>
      <c r="N157" s="319"/>
      <c r="O157" s="319"/>
      <c r="P157" s="319"/>
      <c r="Q157" s="319"/>
      <c r="R157" s="319"/>
      <c r="S157" s="319"/>
      <c r="T157" s="322"/>
      <c r="U157" s="319"/>
      <c r="V157" s="323"/>
      <c r="W157" s="323"/>
      <c r="X157" s="323"/>
      <c r="Y157" s="323"/>
      <c r="Z157" s="323"/>
      <c r="AA157" s="323"/>
      <c r="AB157" s="323"/>
      <c r="AC157" s="323"/>
      <c r="AD157" s="323"/>
      <c r="AE157" s="323" t="s">
        <v>2177</v>
      </c>
      <c r="AF157" s="323"/>
      <c r="AG157" s="323"/>
      <c r="AH157" s="323"/>
      <c r="AI157" s="323"/>
      <c r="AJ157" s="323"/>
      <c r="AK157" s="323"/>
      <c r="AL157" s="323"/>
      <c r="AM157" s="323"/>
      <c r="AN157" s="323"/>
      <c r="AO157" s="323"/>
      <c r="AP157" s="323"/>
      <c r="AQ157" s="323"/>
      <c r="AR157" s="323"/>
      <c r="AS157" s="323"/>
      <c r="AT157" s="323"/>
      <c r="AU157" s="323"/>
      <c r="AV157" s="323"/>
      <c r="AW157" s="323"/>
      <c r="AX157" s="323"/>
      <c r="AY157" s="323"/>
      <c r="AZ157" s="323"/>
      <c r="BA157" s="330" t="str">
        <f>C157</f>
        <v>keramická kartuš</v>
      </c>
      <c r="BB157" s="323"/>
      <c r="BC157" s="323"/>
      <c r="BD157" s="323"/>
      <c r="BE157" s="323"/>
      <c r="BF157" s="323"/>
      <c r="BG157" s="323"/>
      <c r="BH157" s="323"/>
    </row>
    <row r="158" spans="1:60" ht="20.399999999999999" outlineLevel="1">
      <c r="A158" s="317">
        <v>139</v>
      </c>
      <c r="B158" s="317" t="s">
        <v>2411</v>
      </c>
      <c r="C158" s="318" t="s">
        <v>2412</v>
      </c>
      <c r="D158" s="319" t="s">
        <v>2413</v>
      </c>
      <c r="E158" s="320">
        <v>1</v>
      </c>
      <c r="F158" s="321">
        <f>H158+J158</f>
        <v>0</v>
      </c>
      <c r="G158" s="321">
        <f>E158*F158</f>
        <v>0</v>
      </c>
      <c r="H158" s="598"/>
      <c r="I158" s="321">
        <f>ROUND(E158*H158,2)</f>
        <v>0</v>
      </c>
      <c r="J158" s="598"/>
      <c r="K158" s="321">
        <f>ROUND(E158*J158,2)</f>
        <v>0</v>
      </c>
      <c r="L158" s="321">
        <v>21</v>
      </c>
      <c r="M158" s="321">
        <f>G158*(1+L158/100)</f>
        <v>0</v>
      </c>
      <c r="N158" s="319">
        <v>1.34E-3</v>
      </c>
      <c r="O158" s="319">
        <f>ROUND(E158*N158,5)</f>
        <v>1.34E-3</v>
      </c>
      <c r="P158" s="319">
        <v>0</v>
      </c>
      <c r="Q158" s="319">
        <f>ROUND(E158*P158,5)</f>
        <v>0</v>
      </c>
      <c r="R158" s="319"/>
      <c r="S158" s="319"/>
      <c r="T158" s="322">
        <v>0.58699999999999997</v>
      </c>
      <c r="U158" s="319">
        <f>ROUND(E158*T158,2)</f>
        <v>0.59</v>
      </c>
      <c r="V158" s="323"/>
      <c r="W158" s="323"/>
      <c r="X158" s="323"/>
      <c r="Y158" s="323"/>
      <c r="Z158" s="323"/>
      <c r="AA158" s="323"/>
      <c r="AB158" s="323"/>
      <c r="AC158" s="323"/>
      <c r="AD158" s="323"/>
      <c r="AE158" s="323" t="s">
        <v>2150</v>
      </c>
      <c r="AF158" s="323"/>
      <c r="AG158" s="323"/>
      <c r="AH158" s="323"/>
      <c r="AI158" s="323"/>
      <c r="AJ158" s="323"/>
      <c r="AK158" s="323"/>
      <c r="AL158" s="323"/>
      <c r="AM158" s="323"/>
      <c r="AN158" s="323"/>
      <c r="AO158" s="323"/>
      <c r="AP158" s="323"/>
      <c r="AQ158" s="323"/>
      <c r="AR158" s="323"/>
      <c r="AS158" s="323"/>
      <c r="AT158" s="323"/>
      <c r="AU158" s="323"/>
      <c r="AV158" s="323"/>
      <c r="AW158" s="323"/>
      <c r="AX158" s="323"/>
      <c r="AY158" s="323"/>
      <c r="AZ158" s="323"/>
      <c r="BA158" s="323"/>
      <c r="BB158" s="323"/>
      <c r="BC158" s="323"/>
      <c r="BD158" s="323"/>
      <c r="BE158" s="323"/>
      <c r="BF158" s="323"/>
      <c r="BG158" s="323"/>
      <c r="BH158" s="323"/>
    </row>
    <row r="159" spans="1:60" outlineLevel="1">
      <c r="A159" s="317"/>
      <c r="B159" s="317"/>
      <c r="C159" s="694" t="s">
        <v>2404</v>
      </c>
      <c r="D159" s="695"/>
      <c r="E159" s="696"/>
      <c r="F159" s="697"/>
      <c r="G159" s="698"/>
      <c r="H159" s="598"/>
      <c r="I159" s="321"/>
      <c r="J159" s="598"/>
      <c r="K159" s="321"/>
      <c r="L159" s="321"/>
      <c r="M159" s="321"/>
      <c r="N159" s="319"/>
      <c r="O159" s="319"/>
      <c r="P159" s="319"/>
      <c r="Q159" s="319"/>
      <c r="R159" s="319"/>
      <c r="S159" s="319"/>
      <c r="T159" s="322"/>
      <c r="U159" s="319"/>
      <c r="V159" s="323"/>
      <c r="W159" s="323"/>
      <c r="X159" s="323"/>
      <c r="Y159" s="323"/>
      <c r="Z159" s="323"/>
      <c r="AA159" s="323"/>
      <c r="AB159" s="323"/>
      <c r="AC159" s="323"/>
      <c r="AD159" s="323"/>
      <c r="AE159" s="323" t="s">
        <v>2177</v>
      </c>
      <c r="AF159" s="323"/>
      <c r="AG159" s="323"/>
      <c r="AH159" s="323"/>
      <c r="AI159" s="323"/>
      <c r="AJ159" s="323"/>
      <c r="AK159" s="323"/>
      <c r="AL159" s="323"/>
      <c r="AM159" s="323"/>
      <c r="AN159" s="323"/>
      <c r="AO159" s="323"/>
      <c r="AP159" s="323"/>
      <c r="AQ159" s="323"/>
      <c r="AR159" s="323"/>
      <c r="AS159" s="323"/>
      <c r="AT159" s="323"/>
      <c r="AU159" s="323"/>
      <c r="AV159" s="323"/>
      <c r="AW159" s="323"/>
      <c r="AX159" s="323"/>
      <c r="AY159" s="323"/>
      <c r="AZ159" s="323"/>
      <c r="BA159" s="330" t="str">
        <f>C159</f>
        <v>keramická kartuš</v>
      </c>
      <c r="BB159" s="323"/>
      <c r="BC159" s="323"/>
      <c r="BD159" s="323"/>
      <c r="BE159" s="323"/>
      <c r="BF159" s="323"/>
      <c r="BG159" s="323"/>
      <c r="BH159" s="323"/>
    </row>
    <row r="160" spans="1:60" ht="20.399999999999999" outlineLevel="1">
      <c r="A160" s="317">
        <v>140</v>
      </c>
      <c r="B160" s="317" t="s">
        <v>2414</v>
      </c>
      <c r="C160" s="318" t="s">
        <v>2415</v>
      </c>
      <c r="D160" s="319" t="s">
        <v>150</v>
      </c>
      <c r="E160" s="320">
        <v>1</v>
      </c>
      <c r="F160" s="321">
        <f t="shared" ref="F160:F162" si="41">H160+J160</f>
        <v>0</v>
      </c>
      <c r="G160" s="321">
        <f t="shared" ref="G160:G162" si="42">E160*F160</f>
        <v>0</v>
      </c>
      <c r="H160" s="598"/>
      <c r="I160" s="321">
        <f t="shared" ref="I160:I162" si="43">ROUND(E160*H160,2)</f>
        <v>0</v>
      </c>
      <c r="J160" s="598"/>
      <c r="K160" s="321">
        <f t="shared" ref="K160:K162" si="44">ROUND(E160*J160,2)</f>
        <v>0</v>
      </c>
      <c r="L160" s="321">
        <v>21</v>
      </c>
      <c r="M160" s="321">
        <f t="shared" ref="M160:M162" si="45">G160*(1+L160/100)</f>
        <v>0</v>
      </c>
      <c r="N160" s="319">
        <v>1.5200000000000001E-3</v>
      </c>
      <c r="O160" s="319">
        <f t="shared" ref="O160:O162" si="46">ROUND(E160*N160,5)</f>
        <v>1.5200000000000001E-3</v>
      </c>
      <c r="P160" s="319">
        <v>0</v>
      </c>
      <c r="Q160" s="319">
        <f t="shared" ref="Q160:Q162" si="47">ROUND(E160*P160,5)</f>
        <v>0</v>
      </c>
      <c r="R160" s="319"/>
      <c r="S160" s="319"/>
      <c r="T160" s="322">
        <v>0.58699999999999997</v>
      </c>
      <c r="U160" s="319">
        <f t="shared" ref="U160:U162" si="48">ROUND(E160*T160,2)</f>
        <v>0.59</v>
      </c>
      <c r="V160" s="323"/>
      <c r="W160" s="323"/>
      <c r="X160" s="323"/>
      <c r="Y160" s="323"/>
      <c r="Z160" s="323"/>
      <c r="AA160" s="323"/>
      <c r="AB160" s="323"/>
      <c r="AC160" s="323"/>
      <c r="AD160" s="323"/>
      <c r="AE160" s="323" t="s">
        <v>2150</v>
      </c>
      <c r="AF160" s="323"/>
      <c r="AG160" s="323"/>
      <c r="AH160" s="323"/>
      <c r="AI160" s="323"/>
      <c r="AJ160" s="323"/>
      <c r="AK160" s="323"/>
      <c r="AL160" s="323"/>
      <c r="AM160" s="323"/>
      <c r="AN160" s="323"/>
      <c r="AO160" s="323"/>
      <c r="AP160" s="323"/>
      <c r="AQ160" s="323"/>
      <c r="AR160" s="323"/>
      <c r="AS160" s="323"/>
      <c r="AT160" s="323"/>
      <c r="AU160" s="323"/>
      <c r="AV160" s="323"/>
      <c r="AW160" s="323"/>
      <c r="AX160" s="323"/>
      <c r="AY160" s="323"/>
      <c r="AZ160" s="323"/>
      <c r="BA160" s="323"/>
      <c r="BB160" s="323"/>
      <c r="BC160" s="323"/>
      <c r="BD160" s="323"/>
      <c r="BE160" s="323"/>
      <c r="BF160" s="323"/>
      <c r="BG160" s="323"/>
      <c r="BH160" s="323"/>
    </row>
    <row r="161" spans="1:60" outlineLevel="1">
      <c r="A161" s="317">
        <v>142</v>
      </c>
      <c r="B161" s="317" t="s">
        <v>2416</v>
      </c>
      <c r="C161" s="318" t="s">
        <v>2417</v>
      </c>
      <c r="D161" s="319" t="s">
        <v>1295</v>
      </c>
      <c r="E161" s="320">
        <v>17</v>
      </c>
      <c r="F161" s="321">
        <f t="shared" si="41"/>
        <v>0</v>
      </c>
      <c r="G161" s="321">
        <f t="shared" si="42"/>
        <v>0</v>
      </c>
      <c r="H161" s="598"/>
      <c r="I161" s="321">
        <f t="shared" si="43"/>
        <v>0</v>
      </c>
      <c r="J161" s="598"/>
      <c r="K161" s="321">
        <f t="shared" si="44"/>
        <v>0</v>
      </c>
      <c r="L161" s="321">
        <v>21</v>
      </c>
      <c r="M161" s="321">
        <f t="shared" si="45"/>
        <v>0</v>
      </c>
      <c r="N161" s="319">
        <v>0</v>
      </c>
      <c r="O161" s="319">
        <f t="shared" si="46"/>
        <v>0</v>
      </c>
      <c r="P161" s="319">
        <v>0</v>
      </c>
      <c r="Q161" s="319">
        <f t="shared" si="47"/>
        <v>0</v>
      </c>
      <c r="R161" s="319"/>
      <c r="S161" s="319"/>
      <c r="T161" s="322">
        <v>1.9</v>
      </c>
      <c r="U161" s="319">
        <f t="shared" si="48"/>
        <v>32.299999999999997</v>
      </c>
      <c r="V161" s="323"/>
      <c r="W161" s="323"/>
      <c r="X161" s="323"/>
      <c r="Y161" s="323"/>
      <c r="Z161" s="323"/>
      <c r="AA161" s="323"/>
      <c r="AB161" s="323"/>
      <c r="AC161" s="323"/>
      <c r="AD161" s="323"/>
      <c r="AE161" s="323" t="s">
        <v>2150</v>
      </c>
      <c r="AF161" s="323"/>
      <c r="AG161" s="323"/>
      <c r="AH161" s="323"/>
      <c r="AI161" s="323"/>
      <c r="AJ161" s="323"/>
      <c r="AK161" s="323"/>
      <c r="AL161" s="323"/>
      <c r="AM161" s="323"/>
      <c r="AN161" s="323"/>
      <c r="AO161" s="323"/>
      <c r="AP161" s="323"/>
      <c r="AQ161" s="323"/>
      <c r="AR161" s="323"/>
      <c r="AS161" s="323"/>
      <c r="AT161" s="323"/>
      <c r="AU161" s="323"/>
      <c r="AV161" s="323"/>
      <c r="AW161" s="323"/>
      <c r="AX161" s="323"/>
      <c r="AY161" s="323"/>
      <c r="AZ161" s="323"/>
      <c r="BA161" s="323"/>
      <c r="BB161" s="323"/>
      <c r="BC161" s="323"/>
      <c r="BD161" s="323"/>
      <c r="BE161" s="323"/>
      <c r="BF161" s="323"/>
      <c r="BG161" s="323"/>
      <c r="BH161" s="323"/>
    </row>
    <row r="162" spans="1:60" outlineLevel="1">
      <c r="A162" s="317">
        <v>153</v>
      </c>
      <c r="B162" s="317" t="s">
        <v>2418</v>
      </c>
      <c r="C162" s="318" t="s">
        <v>2419</v>
      </c>
      <c r="D162" s="319" t="s">
        <v>1295</v>
      </c>
      <c r="E162" s="320">
        <v>1</v>
      </c>
      <c r="F162" s="321">
        <f t="shared" si="41"/>
        <v>0</v>
      </c>
      <c r="G162" s="321">
        <f t="shared" si="42"/>
        <v>0</v>
      </c>
      <c r="H162" s="598"/>
      <c r="I162" s="321">
        <f t="shared" si="43"/>
        <v>0</v>
      </c>
      <c r="J162" s="598"/>
      <c r="K162" s="321">
        <f t="shared" si="44"/>
        <v>0</v>
      </c>
      <c r="L162" s="321">
        <v>21</v>
      </c>
      <c r="M162" s="321">
        <f t="shared" si="45"/>
        <v>0</v>
      </c>
      <c r="N162" s="319">
        <v>0</v>
      </c>
      <c r="O162" s="319">
        <f t="shared" si="46"/>
        <v>0</v>
      </c>
      <c r="P162" s="319">
        <v>0.155</v>
      </c>
      <c r="Q162" s="319">
        <f t="shared" si="47"/>
        <v>0.155</v>
      </c>
      <c r="R162" s="319"/>
      <c r="S162" s="319"/>
      <c r="T162" s="322">
        <v>0.83699999999999997</v>
      </c>
      <c r="U162" s="319">
        <f t="shared" si="48"/>
        <v>0.84</v>
      </c>
      <c r="V162" s="323"/>
      <c r="W162" s="323"/>
      <c r="X162" s="323"/>
      <c r="Y162" s="323"/>
      <c r="Z162" s="323"/>
      <c r="AA162" s="323"/>
      <c r="AB162" s="323"/>
      <c r="AC162" s="323"/>
      <c r="AD162" s="323"/>
      <c r="AE162" s="323" t="s">
        <v>2150</v>
      </c>
      <c r="AF162" s="323"/>
      <c r="AG162" s="323"/>
      <c r="AH162" s="323"/>
      <c r="AI162" s="323"/>
      <c r="AJ162" s="323"/>
      <c r="AK162" s="323"/>
      <c r="AL162" s="323"/>
      <c r="AM162" s="323"/>
      <c r="AN162" s="323"/>
      <c r="AO162" s="323"/>
      <c r="AP162" s="323"/>
      <c r="AQ162" s="323"/>
      <c r="AR162" s="323"/>
      <c r="AS162" s="323"/>
      <c r="AT162" s="323"/>
      <c r="AU162" s="323"/>
      <c r="AV162" s="323"/>
      <c r="AW162" s="323"/>
      <c r="AX162" s="323"/>
      <c r="AY162" s="323"/>
      <c r="AZ162" s="323"/>
      <c r="BA162" s="323"/>
      <c r="BB162" s="323"/>
      <c r="BC162" s="323"/>
      <c r="BD162" s="323"/>
      <c r="BE162" s="323"/>
      <c r="BF162" s="323"/>
      <c r="BG162" s="323"/>
      <c r="BH162" s="323"/>
    </row>
    <row r="163" spans="1:60">
      <c r="A163" s="324" t="s">
        <v>2143</v>
      </c>
      <c r="B163" s="324" t="s">
        <v>2116</v>
      </c>
      <c r="C163" s="325" t="s">
        <v>2117</v>
      </c>
      <c r="D163" s="326"/>
      <c r="E163" s="327"/>
      <c r="F163" s="328"/>
      <c r="G163" s="328">
        <f>SUMIF(AE164:AE168,"&lt;&gt;NOR",G164:G168)</f>
        <v>0</v>
      </c>
      <c r="H163" s="328"/>
      <c r="I163" s="328">
        <f>SUM(I164:I168)</f>
        <v>0</v>
      </c>
      <c r="J163" s="328"/>
      <c r="K163" s="328">
        <f>SUM(K164:K168)</f>
        <v>0</v>
      </c>
      <c r="L163" s="328"/>
      <c r="M163" s="328">
        <f>SUM(M164:M168)</f>
        <v>0</v>
      </c>
      <c r="N163" s="326"/>
      <c r="O163" s="326">
        <f>SUM(O164:O168)</f>
        <v>0.22517000000000001</v>
      </c>
      <c r="P163" s="326"/>
      <c r="Q163" s="326">
        <f>SUM(Q164:Q168)</f>
        <v>0</v>
      </c>
      <c r="R163" s="326"/>
      <c r="S163" s="326"/>
      <c r="T163" s="329"/>
      <c r="U163" s="326">
        <f>SUM(U164:U168)</f>
        <v>30.869999999999997</v>
      </c>
      <c r="AE163" s="181" t="s">
        <v>2144</v>
      </c>
    </row>
    <row r="164" spans="1:60" ht="20.399999999999999" outlineLevel="1">
      <c r="A164" s="317">
        <v>154</v>
      </c>
      <c r="B164" s="317" t="s">
        <v>2420</v>
      </c>
      <c r="C164" s="318" t="s">
        <v>2421</v>
      </c>
      <c r="D164" s="319" t="s">
        <v>186</v>
      </c>
      <c r="E164" s="320">
        <v>0.1</v>
      </c>
      <c r="F164" s="321">
        <f>H164+J164</f>
        <v>0</v>
      </c>
      <c r="G164" s="321">
        <f>E164*F164</f>
        <v>0</v>
      </c>
      <c r="H164" s="598"/>
      <c r="I164" s="321">
        <f>ROUND(E164*H164,2)</f>
        <v>0</v>
      </c>
      <c r="J164" s="598"/>
      <c r="K164" s="321">
        <f>ROUND(E164*J164,2)</f>
        <v>0</v>
      </c>
      <c r="L164" s="321">
        <v>21</v>
      </c>
      <c r="M164" s="321">
        <f>G164*(1+L164/100)</f>
        <v>0</v>
      </c>
      <c r="N164" s="319">
        <v>0</v>
      </c>
      <c r="O164" s="319">
        <f>ROUND(E164*N164,5)</f>
        <v>0</v>
      </c>
      <c r="P164" s="319">
        <v>0</v>
      </c>
      <c r="Q164" s="319">
        <f>ROUND(E164*P164,5)</f>
        <v>0</v>
      </c>
      <c r="R164" s="319"/>
      <c r="S164" s="319"/>
      <c r="T164" s="322">
        <v>1.7230000000000001</v>
      </c>
      <c r="U164" s="319">
        <f>ROUND(E164*T164,2)</f>
        <v>0.17</v>
      </c>
      <c r="V164" s="323"/>
      <c r="W164" s="323"/>
      <c r="X164" s="323"/>
      <c r="Y164" s="323"/>
      <c r="Z164" s="323"/>
      <c r="AA164" s="323"/>
      <c r="AB164" s="323"/>
      <c r="AC164" s="323"/>
      <c r="AD164" s="323"/>
      <c r="AE164" s="323" t="s">
        <v>2150</v>
      </c>
      <c r="AF164" s="323"/>
      <c r="AG164" s="323"/>
      <c r="AH164" s="323"/>
      <c r="AI164" s="323"/>
      <c r="AJ164" s="323"/>
      <c r="AK164" s="323"/>
      <c r="AL164" s="323"/>
      <c r="AM164" s="323"/>
      <c r="AN164" s="323"/>
      <c r="AO164" s="323"/>
      <c r="AP164" s="323"/>
      <c r="AQ164" s="323"/>
      <c r="AR164" s="323"/>
      <c r="AS164" s="323"/>
      <c r="AT164" s="323"/>
      <c r="AU164" s="323"/>
      <c r="AV164" s="323"/>
      <c r="AW164" s="323"/>
      <c r="AX164" s="323"/>
      <c r="AY164" s="323"/>
      <c r="AZ164" s="323"/>
      <c r="BA164" s="323"/>
      <c r="BB164" s="323"/>
      <c r="BC164" s="323"/>
      <c r="BD164" s="323"/>
      <c r="BE164" s="323"/>
      <c r="BF164" s="323"/>
      <c r="BG164" s="323"/>
      <c r="BH164" s="323"/>
    </row>
    <row r="165" spans="1:60" outlineLevel="1">
      <c r="A165" s="317">
        <v>155</v>
      </c>
      <c r="B165" s="317" t="s">
        <v>2422</v>
      </c>
      <c r="C165" s="318" t="s">
        <v>2423</v>
      </c>
      <c r="D165" s="319" t="s">
        <v>150</v>
      </c>
      <c r="E165" s="320">
        <v>11</v>
      </c>
      <c r="F165" s="321">
        <f>H165+J165</f>
        <v>0</v>
      </c>
      <c r="G165" s="321">
        <f>E165*F165</f>
        <v>0</v>
      </c>
      <c r="H165" s="598"/>
      <c r="I165" s="321">
        <f>ROUND(E165*H165,2)</f>
        <v>0</v>
      </c>
      <c r="J165" s="598"/>
      <c r="K165" s="321">
        <f>ROUND(E165*J165,2)</f>
        <v>0</v>
      </c>
      <c r="L165" s="321">
        <v>21</v>
      </c>
      <c r="M165" s="321">
        <f>G165*(1+L165/100)</f>
        <v>0</v>
      </c>
      <c r="N165" s="319">
        <v>1.2970000000000001E-2</v>
      </c>
      <c r="O165" s="319">
        <f>ROUND(E165*N165,5)</f>
        <v>0.14266999999999999</v>
      </c>
      <c r="P165" s="319">
        <v>0</v>
      </c>
      <c r="Q165" s="319">
        <f>ROUND(E165*P165,5)</f>
        <v>0</v>
      </c>
      <c r="R165" s="319"/>
      <c r="S165" s="319"/>
      <c r="T165" s="322">
        <v>1.9</v>
      </c>
      <c r="U165" s="319">
        <f>ROUND(E165*T165,2)</f>
        <v>20.9</v>
      </c>
      <c r="V165" s="323"/>
      <c r="W165" s="323"/>
      <c r="X165" s="323"/>
      <c r="Y165" s="323"/>
      <c r="Z165" s="323"/>
      <c r="AA165" s="323"/>
      <c r="AB165" s="323"/>
      <c r="AC165" s="323"/>
      <c r="AD165" s="323"/>
      <c r="AE165" s="323" t="s">
        <v>2150</v>
      </c>
      <c r="AF165" s="323"/>
      <c r="AG165" s="323"/>
      <c r="AH165" s="323"/>
      <c r="AI165" s="323"/>
      <c r="AJ165" s="323"/>
      <c r="AK165" s="323"/>
      <c r="AL165" s="323"/>
      <c r="AM165" s="323"/>
      <c r="AN165" s="323"/>
      <c r="AO165" s="323"/>
      <c r="AP165" s="323"/>
      <c r="AQ165" s="323"/>
      <c r="AR165" s="323"/>
      <c r="AS165" s="323"/>
      <c r="AT165" s="323"/>
      <c r="AU165" s="323"/>
      <c r="AV165" s="323"/>
      <c r="AW165" s="323"/>
      <c r="AX165" s="323"/>
      <c r="AY165" s="323"/>
      <c r="AZ165" s="323"/>
      <c r="BA165" s="323"/>
      <c r="BB165" s="323"/>
      <c r="BC165" s="323"/>
      <c r="BD165" s="323"/>
      <c r="BE165" s="323"/>
      <c r="BF165" s="323"/>
      <c r="BG165" s="323"/>
      <c r="BH165" s="323"/>
    </row>
    <row r="166" spans="1:60" ht="20.399999999999999" outlineLevel="1">
      <c r="A166" s="317">
        <v>156</v>
      </c>
      <c r="B166" s="317" t="s">
        <v>2424</v>
      </c>
      <c r="C166" s="318" t="s">
        <v>2425</v>
      </c>
      <c r="D166" s="319" t="s">
        <v>1295</v>
      </c>
      <c r="E166" s="320">
        <v>1</v>
      </c>
      <c r="F166" s="321">
        <f>H166+J166</f>
        <v>0</v>
      </c>
      <c r="G166" s="321">
        <f>E166*F166</f>
        <v>0</v>
      </c>
      <c r="H166" s="598"/>
      <c r="I166" s="321">
        <f>ROUND(E166*H166,2)</f>
        <v>0</v>
      </c>
      <c r="J166" s="598"/>
      <c r="K166" s="321">
        <f>ROUND(E166*J166,2)</f>
        <v>0</v>
      </c>
      <c r="L166" s="321">
        <v>21</v>
      </c>
      <c r="M166" s="321">
        <f>G166*(1+L166/100)</f>
        <v>0</v>
      </c>
      <c r="N166" s="319">
        <v>1.4500000000000001E-2</v>
      </c>
      <c r="O166" s="319">
        <f>ROUND(E166*N166,5)</f>
        <v>1.4500000000000001E-2</v>
      </c>
      <c r="P166" s="319">
        <v>0</v>
      </c>
      <c r="Q166" s="319">
        <f>ROUND(E166*P166,5)</f>
        <v>0</v>
      </c>
      <c r="R166" s="319"/>
      <c r="S166" s="319"/>
      <c r="T166" s="322">
        <v>1.9</v>
      </c>
      <c r="U166" s="319">
        <f>ROUND(E166*T166,2)</f>
        <v>1.9</v>
      </c>
      <c r="V166" s="323"/>
      <c r="W166" s="323"/>
      <c r="X166" s="323"/>
      <c r="Y166" s="323"/>
      <c r="Z166" s="323"/>
      <c r="AA166" s="323"/>
      <c r="AB166" s="323"/>
      <c r="AC166" s="323"/>
      <c r="AD166" s="323"/>
      <c r="AE166" s="323" t="s">
        <v>2150</v>
      </c>
      <c r="AF166" s="323"/>
      <c r="AG166" s="323"/>
      <c r="AH166" s="323"/>
      <c r="AI166" s="323"/>
      <c r="AJ166" s="323"/>
      <c r="AK166" s="323"/>
      <c r="AL166" s="323"/>
      <c r="AM166" s="323"/>
      <c r="AN166" s="323"/>
      <c r="AO166" s="323"/>
      <c r="AP166" s="323"/>
      <c r="AQ166" s="323"/>
      <c r="AR166" s="323"/>
      <c r="AS166" s="323"/>
      <c r="AT166" s="323"/>
      <c r="AU166" s="323"/>
      <c r="AV166" s="323"/>
      <c r="AW166" s="323"/>
      <c r="AX166" s="323"/>
      <c r="AY166" s="323"/>
      <c r="AZ166" s="323"/>
      <c r="BA166" s="323"/>
      <c r="BB166" s="323"/>
      <c r="BC166" s="323"/>
      <c r="BD166" s="323"/>
      <c r="BE166" s="323"/>
      <c r="BF166" s="323"/>
      <c r="BG166" s="323"/>
      <c r="BH166" s="323"/>
    </row>
    <row r="167" spans="1:60" outlineLevel="1">
      <c r="A167" s="317">
        <v>157</v>
      </c>
      <c r="B167" s="317" t="s">
        <v>2426</v>
      </c>
      <c r="C167" s="318" t="s">
        <v>2427</v>
      </c>
      <c r="D167" s="319" t="s">
        <v>1295</v>
      </c>
      <c r="E167" s="320">
        <v>4</v>
      </c>
      <c r="F167" s="321">
        <f>H167+J167</f>
        <v>0</v>
      </c>
      <c r="G167" s="321">
        <f>E167*F167</f>
        <v>0</v>
      </c>
      <c r="H167" s="598"/>
      <c r="I167" s="321">
        <f>ROUND(E167*H167,2)</f>
        <v>0</v>
      </c>
      <c r="J167" s="598"/>
      <c r="K167" s="321">
        <f>ROUND(E167*J167,2)</f>
        <v>0</v>
      </c>
      <c r="L167" s="321">
        <v>21</v>
      </c>
      <c r="M167" s="321">
        <f>G167*(1+L167/100)</f>
        <v>0</v>
      </c>
      <c r="N167" s="319">
        <v>1.4E-2</v>
      </c>
      <c r="O167" s="319">
        <f>ROUND(E167*N167,5)</f>
        <v>5.6000000000000001E-2</v>
      </c>
      <c r="P167" s="319">
        <v>0</v>
      </c>
      <c r="Q167" s="319">
        <f>ROUND(E167*P167,5)</f>
        <v>0</v>
      </c>
      <c r="R167" s="319"/>
      <c r="S167" s="319"/>
      <c r="T167" s="322">
        <v>1.6</v>
      </c>
      <c r="U167" s="319">
        <f>ROUND(E167*T167,2)</f>
        <v>6.4</v>
      </c>
      <c r="V167" s="323"/>
      <c r="W167" s="323"/>
      <c r="X167" s="323"/>
      <c r="Y167" s="323"/>
      <c r="Z167" s="323"/>
      <c r="AA167" s="323"/>
      <c r="AB167" s="323"/>
      <c r="AC167" s="323"/>
      <c r="AD167" s="323"/>
      <c r="AE167" s="323" t="s">
        <v>2150</v>
      </c>
      <c r="AF167" s="323"/>
      <c r="AG167" s="323"/>
      <c r="AH167" s="323"/>
      <c r="AI167" s="323"/>
      <c r="AJ167" s="323"/>
      <c r="AK167" s="323"/>
      <c r="AL167" s="323"/>
      <c r="AM167" s="323"/>
      <c r="AN167" s="323"/>
      <c r="AO167" s="323"/>
      <c r="AP167" s="323"/>
      <c r="AQ167" s="323"/>
      <c r="AR167" s="323"/>
      <c r="AS167" s="323"/>
      <c r="AT167" s="323"/>
      <c r="AU167" s="323"/>
      <c r="AV167" s="323"/>
      <c r="AW167" s="323"/>
      <c r="AX167" s="323"/>
      <c r="AY167" s="323"/>
      <c r="AZ167" s="323"/>
      <c r="BA167" s="323"/>
      <c r="BB167" s="323"/>
      <c r="BC167" s="323"/>
      <c r="BD167" s="323"/>
      <c r="BE167" s="323"/>
      <c r="BF167" s="323"/>
      <c r="BG167" s="323"/>
      <c r="BH167" s="323"/>
    </row>
    <row r="168" spans="1:60" outlineLevel="1">
      <c r="A168" s="331">
        <v>158</v>
      </c>
      <c r="B168" s="331" t="s">
        <v>2428</v>
      </c>
      <c r="C168" s="332" t="s">
        <v>2429</v>
      </c>
      <c r="D168" s="333" t="s">
        <v>1295</v>
      </c>
      <c r="E168" s="334">
        <v>1</v>
      </c>
      <c r="F168" s="335">
        <f>H168+J168</f>
        <v>0</v>
      </c>
      <c r="G168" s="335">
        <f>E168*F168</f>
        <v>0</v>
      </c>
      <c r="H168" s="600"/>
      <c r="I168" s="335">
        <f>ROUND(E168*H168,2)</f>
        <v>0</v>
      </c>
      <c r="J168" s="600"/>
      <c r="K168" s="335">
        <f>ROUND(E168*J168,2)</f>
        <v>0</v>
      </c>
      <c r="L168" s="335">
        <v>21</v>
      </c>
      <c r="M168" s="335">
        <f>G168*(1+L168/100)</f>
        <v>0</v>
      </c>
      <c r="N168" s="333">
        <v>1.2E-2</v>
      </c>
      <c r="O168" s="333">
        <f>ROUND(E168*N168,5)</f>
        <v>1.2E-2</v>
      </c>
      <c r="P168" s="333">
        <v>0</v>
      </c>
      <c r="Q168" s="333">
        <f>ROUND(E168*P168,5)</f>
        <v>0</v>
      </c>
      <c r="R168" s="333"/>
      <c r="S168" s="333"/>
      <c r="T168" s="336">
        <v>1.5</v>
      </c>
      <c r="U168" s="333">
        <f>ROUND(E168*T168,2)</f>
        <v>1.5</v>
      </c>
      <c r="V168" s="323"/>
      <c r="W168" s="323"/>
      <c r="X168" s="323"/>
      <c r="Y168" s="323"/>
      <c r="Z168" s="323"/>
      <c r="AA168" s="323"/>
      <c r="AB168" s="323"/>
      <c r="AC168" s="323"/>
      <c r="AD168" s="323"/>
      <c r="AE168" s="323" t="s">
        <v>2150</v>
      </c>
      <c r="AF168" s="323"/>
      <c r="AG168" s="323"/>
      <c r="AH168" s="323"/>
      <c r="AI168" s="323"/>
      <c r="AJ168" s="323"/>
      <c r="AK168" s="323"/>
      <c r="AL168" s="323"/>
      <c r="AM168" s="323"/>
      <c r="AN168" s="323"/>
      <c r="AO168" s="323"/>
      <c r="AP168" s="323"/>
      <c r="AQ168" s="323"/>
      <c r="AR168" s="323"/>
      <c r="AS168" s="323"/>
      <c r="AT168" s="323"/>
      <c r="AU168" s="323"/>
      <c r="AV168" s="323"/>
      <c r="AW168" s="323"/>
      <c r="AX168" s="323"/>
      <c r="AY168" s="323"/>
      <c r="AZ168" s="323"/>
      <c r="BA168" s="323"/>
      <c r="BB168" s="323"/>
      <c r="BC168" s="323"/>
      <c r="BD168" s="323"/>
      <c r="BE168" s="323"/>
      <c r="BF168" s="323"/>
      <c r="BG168" s="323"/>
      <c r="BH168" s="323"/>
    </row>
    <row r="169" spans="1:60">
      <c r="A169" s="337"/>
      <c r="B169" s="338" t="s">
        <v>1</v>
      </c>
      <c r="C169" s="339" t="s">
        <v>1</v>
      </c>
      <c r="D169" s="337"/>
      <c r="E169" s="337"/>
      <c r="F169" s="337"/>
      <c r="G169" s="337"/>
      <c r="H169" s="337"/>
      <c r="I169" s="337"/>
      <c r="J169" s="337"/>
      <c r="K169" s="337"/>
      <c r="L169" s="337"/>
      <c r="M169" s="337"/>
      <c r="N169" s="337"/>
      <c r="O169" s="337"/>
      <c r="P169" s="337"/>
      <c r="Q169" s="337"/>
      <c r="R169" s="337"/>
      <c r="S169" s="337"/>
      <c r="T169" s="337"/>
      <c r="U169" s="337"/>
      <c r="AC169" s="181">
        <v>15</v>
      </c>
      <c r="AD169" s="181">
        <v>21</v>
      </c>
    </row>
    <row r="170" spans="1:60">
      <c r="B170" s="181"/>
      <c r="C170" s="340"/>
      <c r="AE170" s="181" t="s">
        <v>2430</v>
      </c>
    </row>
  </sheetData>
  <mergeCells count="20">
    <mergeCell ref="C157:G157"/>
    <mergeCell ref="C159:G159"/>
    <mergeCell ref="C141:G141"/>
    <mergeCell ref="C145:G145"/>
    <mergeCell ref="C148:G148"/>
    <mergeCell ref="C152:G152"/>
    <mergeCell ref="C154:G154"/>
    <mergeCell ref="C155:G155"/>
    <mergeCell ref="C137:G137"/>
    <mergeCell ref="A1:G1"/>
    <mergeCell ref="C2:G2"/>
    <mergeCell ref="C3:G3"/>
    <mergeCell ref="C4:G4"/>
    <mergeCell ref="C25:G25"/>
    <mergeCell ref="C26:G26"/>
    <mergeCell ref="C27:G27"/>
    <mergeCell ref="C37:G37"/>
    <mergeCell ref="C43:G43"/>
    <mergeCell ref="C133:G133"/>
    <mergeCell ref="C135:G135"/>
  </mergeCells>
  <pageMargins left="0.39370078740157499" right="0.196850393700787" top="0.78740157499999996" bottom="0.78740157499999996" header="0.3" footer="0.3"/>
  <pageSetup paperSize="9" orientation="landscape" horizontalDpi="429496729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81"/>
  <sheetViews>
    <sheetView zoomScaleNormal="100" zoomScalePageLayoutView="60" workbookViewId="0">
      <selection activeCell="F75" sqref="F75"/>
    </sheetView>
  </sheetViews>
  <sheetFormatPr defaultColWidth="8.85546875" defaultRowHeight="13.2"/>
  <cols>
    <col min="1" max="1" width="5.28515625" style="348" customWidth="1"/>
    <col min="2" max="2" width="8.140625" style="348" customWidth="1"/>
    <col min="3" max="3" width="46.5703125" style="348" customWidth="1"/>
    <col min="4" max="4" width="11.28515625" style="348" customWidth="1"/>
    <col min="5" max="5" width="11.28515625" style="412" customWidth="1"/>
    <col min="6" max="6" width="11.28515625" style="413" customWidth="1"/>
    <col min="7" max="11" width="11.28515625" style="348" customWidth="1"/>
    <col min="12" max="16" width="8.85546875" style="348"/>
    <col min="17" max="17" width="11.140625" style="348" customWidth="1"/>
    <col min="18" max="16384" width="8.85546875" style="348"/>
  </cols>
  <sheetData>
    <row r="1" spans="1:17" ht="21.75" customHeight="1">
      <c r="A1" s="342"/>
      <c r="B1" s="343"/>
      <c r="C1" s="343" t="s">
        <v>2431</v>
      </c>
      <c r="D1" s="343"/>
      <c r="E1" s="344"/>
      <c r="F1" s="345"/>
      <c r="G1" s="346"/>
      <c r="H1" s="346"/>
      <c r="I1" s="346"/>
      <c r="J1" s="346"/>
      <c r="K1" s="347"/>
    </row>
    <row r="2" spans="1:17" ht="21.75" customHeight="1">
      <c r="A2" s="342"/>
      <c r="B2" s="343"/>
      <c r="C2" s="343" t="s">
        <v>2432</v>
      </c>
      <c r="D2" s="343"/>
      <c r="E2" s="344"/>
      <c r="F2" s="345"/>
      <c r="G2" s="346"/>
      <c r="H2" s="346"/>
      <c r="I2" s="346"/>
      <c r="J2" s="346"/>
      <c r="K2" s="347"/>
    </row>
    <row r="3" spans="1:17" ht="11.55" customHeight="1" thickBot="1">
      <c r="A3" s="349"/>
      <c r="B3" s="350"/>
      <c r="C3" s="350"/>
      <c r="D3" s="349"/>
      <c r="E3" s="349"/>
      <c r="F3" s="351"/>
      <c r="G3" s="351"/>
      <c r="H3" s="351"/>
      <c r="I3" s="351"/>
      <c r="J3" s="351"/>
      <c r="K3" s="351"/>
    </row>
    <row r="4" spans="1:17" ht="11.55" customHeight="1" thickBot="1">
      <c r="A4" s="703" t="s">
        <v>2433</v>
      </c>
      <c r="B4" s="703" t="s">
        <v>2434</v>
      </c>
      <c r="C4" s="352" t="s">
        <v>2435</v>
      </c>
      <c r="D4" s="353" t="s">
        <v>2436</v>
      </c>
      <c r="E4" s="353" t="s">
        <v>2437</v>
      </c>
      <c r="F4" s="704" t="s">
        <v>2438</v>
      </c>
      <c r="G4" s="704"/>
      <c r="H4" s="704" t="s">
        <v>2439</v>
      </c>
      <c r="I4" s="704"/>
      <c r="J4" s="354" t="s">
        <v>2104</v>
      </c>
      <c r="K4" s="353" t="s">
        <v>2440</v>
      </c>
    </row>
    <row r="5" spans="1:17" ht="34.5" customHeight="1">
      <c r="A5" s="703"/>
      <c r="B5" s="703"/>
      <c r="C5" s="355"/>
      <c r="D5" s="356" t="s">
        <v>2441</v>
      </c>
      <c r="E5" s="356" t="s">
        <v>2442</v>
      </c>
      <c r="F5" s="357" t="s">
        <v>2443</v>
      </c>
      <c r="G5" s="357" t="s">
        <v>2444</v>
      </c>
      <c r="H5" s="357" t="s">
        <v>2443</v>
      </c>
      <c r="I5" s="357" t="s">
        <v>2444</v>
      </c>
      <c r="J5" s="358" t="s">
        <v>2445</v>
      </c>
      <c r="K5" s="356" t="s">
        <v>2446</v>
      </c>
    </row>
    <row r="6" spans="1:17" ht="13.8" thickBot="1">
      <c r="A6" s="359"/>
      <c r="B6" s="360"/>
      <c r="C6" s="360"/>
      <c r="D6" s="359"/>
      <c r="E6" s="359"/>
      <c r="F6" s="359" t="s">
        <v>2447</v>
      </c>
      <c r="G6" s="359" t="s">
        <v>2447</v>
      </c>
      <c r="H6" s="359" t="s">
        <v>2447</v>
      </c>
      <c r="I6" s="359" t="s">
        <v>2447</v>
      </c>
      <c r="J6" s="359" t="s">
        <v>2447</v>
      </c>
      <c r="K6" s="361"/>
    </row>
    <row r="7" spans="1:17" s="368" customFormat="1" ht="29.55" customHeight="1">
      <c r="A7" s="362"/>
      <c r="B7" s="343"/>
      <c r="C7" s="343" t="s">
        <v>2448</v>
      </c>
      <c r="D7" s="363"/>
      <c r="E7" s="364"/>
      <c r="F7" s="365"/>
      <c r="G7" s="366"/>
      <c r="H7" s="366"/>
      <c r="I7" s="366"/>
      <c r="J7" s="367">
        <f>J9+J12+J20+J41+J58+J67+J70+J73+J80</f>
        <v>0</v>
      </c>
      <c r="K7" s="347"/>
    </row>
    <row r="8" spans="1:17" s="377" customFormat="1">
      <c r="A8" s="362"/>
      <c r="B8" s="369"/>
      <c r="C8" s="370"/>
      <c r="D8" s="370"/>
      <c r="E8" s="371"/>
      <c r="F8" s="372"/>
      <c r="G8" s="373"/>
      <c r="H8" s="374"/>
      <c r="I8" s="373"/>
      <c r="J8" s="375"/>
      <c r="K8" s="376"/>
    </row>
    <row r="9" spans="1:17" ht="15.6">
      <c r="A9" s="378"/>
      <c r="B9" s="379" t="s">
        <v>81</v>
      </c>
      <c r="C9" s="380" t="s">
        <v>2449</v>
      </c>
      <c r="D9" s="381"/>
      <c r="E9" s="382"/>
      <c r="F9" s="383"/>
      <c r="G9" s="384"/>
      <c r="H9" s="385"/>
      <c r="I9" s="384"/>
      <c r="J9" s="386">
        <f>SUM(J10:J10)</f>
        <v>0</v>
      </c>
      <c r="K9" s="387"/>
    </row>
    <row r="10" spans="1:17" ht="30">
      <c r="A10" s="378"/>
      <c r="B10" s="388" t="s">
        <v>2450</v>
      </c>
      <c r="C10" s="381" t="s">
        <v>2451</v>
      </c>
      <c r="D10" s="381" t="s">
        <v>2413</v>
      </c>
      <c r="E10" s="389">
        <v>1</v>
      </c>
      <c r="F10" s="390"/>
      <c r="G10" s="384"/>
      <c r="H10" s="385">
        <f>E10*F10</f>
        <v>0</v>
      </c>
      <c r="I10" s="384">
        <f>E10*G10</f>
        <v>0</v>
      </c>
      <c r="J10" s="383">
        <f>H10+I10</f>
        <v>0</v>
      </c>
      <c r="K10" s="387"/>
    </row>
    <row r="11" spans="1:17" ht="15">
      <c r="A11" s="378"/>
      <c r="B11" s="381"/>
      <c r="C11" s="381"/>
      <c r="D11" s="381"/>
      <c r="E11" s="389"/>
      <c r="F11" s="383"/>
      <c r="G11" s="384"/>
      <c r="H11" s="385"/>
      <c r="I11" s="384"/>
      <c r="J11" s="383"/>
      <c r="K11" s="387"/>
    </row>
    <row r="12" spans="1:17" ht="15.6">
      <c r="A12" s="378"/>
      <c r="B12" s="379" t="s">
        <v>85</v>
      </c>
      <c r="C12" s="391" t="s">
        <v>2452</v>
      </c>
      <c r="D12" s="381"/>
      <c r="E12" s="389"/>
      <c r="F12" s="383"/>
      <c r="G12" s="384"/>
      <c r="H12" s="385"/>
      <c r="I12" s="384"/>
      <c r="J12" s="392">
        <f>SUM(J13:J18)</f>
        <v>0</v>
      </c>
      <c r="K12" s="387"/>
    </row>
    <row r="13" spans="1:17" ht="15">
      <c r="A13" s="378"/>
      <c r="B13" s="388" t="s">
        <v>2453</v>
      </c>
      <c r="C13" s="393" t="s">
        <v>2454</v>
      </c>
      <c r="D13" s="381" t="s">
        <v>224</v>
      </c>
      <c r="E13" s="389">
        <f>(233)*1.1</f>
        <v>256.3</v>
      </c>
      <c r="F13" s="390"/>
      <c r="G13" s="384"/>
      <c r="H13" s="385">
        <f t="shared" ref="H13:H18" si="0">E13*F13</f>
        <v>0</v>
      </c>
      <c r="I13" s="384">
        <f t="shared" ref="I13:I18" si="1">E13*G13</f>
        <v>0</v>
      </c>
      <c r="J13" s="383">
        <f t="shared" ref="J13:J18" si="2">H13+I13</f>
        <v>0</v>
      </c>
      <c r="K13" s="387"/>
      <c r="N13" s="394"/>
      <c r="P13" s="394"/>
      <c r="Q13" s="394"/>
    </row>
    <row r="14" spans="1:17" ht="15">
      <c r="A14" s="378"/>
      <c r="B14" s="388" t="s">
        <v>2455</v>
      </c>
      <c r="C14" s="393" t="s">
        <v>2456</v>
      </c>
      <c r="D14" s="381" t="s">
        <v>224</v>
      </c>
      <c r="E14" s="389">
        <f>(20)*1.1</f>
        <v>22</v>
      </c>
      <c r="F14" s="390"/>
      <c r="G14" s="384"/>
      <c r="H14" s="385">
        <f t="shared" si="0"/>
        <v>0</v>
      </c>
      <c r="I14" s="384">
        <f t="shared" si="1"/>
        <v>0</v>
      </c>
      <c r="J14" s="383">
        <f t="shared" si="2"/>
        <v>0</v>
      </c>
      <c r="K14" s="387"/>
      <c r="N14" s="394"/>
      <c r="P14" s="394"/>
      <c r="Q14" s="394"/>
    </row>
    <row r="15" spans="1:17" ht="15">
      <c r="A15" s="378"/>
      <c r="B15" s="388" t="s">
        <v>2457</v>
      </c>
      <c r="C15" s="393" t="s">
        <v>2458</v>
      </c>
      <c r="D15" s="381" t="s">
        <v>224</v>
      </c>
      <c r="E15" s="389">
        <f>(0.6+25)*1.1</f>
        <v>28.160000000000004</v>
      </c>
      <c r="F15" s="390"/>
      <c r="G15" s="384"/>
      <c r="H15" s="385">
        <f t="shared" si="0"/>
        <v>0</v>
      </c>
      <c r="I15" s="384">
        <f t="shared" si="1"/>
        <v>0</v>
      </c>
      <c r="J15" s="383">
        <f t="shared" si="2"/>
        <v>0</v>
      </c>
      <c r="K15" s="387"/>
      <c r="N15" s="394"/>
      <c r="P15" s="394"/>
      <c r="Q15" s="394"/>
    </row>
    <row r="16" spans="1:17" ht="15">
      <c r="A16" s="378"/>
      <c r="B16" s="388" t="s">
        <v>2459</v>
      </c>
      <c r="C16" s="393" t="s">
        <v>2460</v>
      </c>
      <c r="D16" s="381" t="s">
        <v>224</v>
      </c>
      <c r="E16" s="389">
        <f>(22.4+44)*1.1</f>
        <v>73.040000000000006</v>
      </c>
      <c r="F16" s="390"/>
      <c r="G16" s="384"/>
      <c r="H16" s="385">
        <f t="shared" si="0"/>
        <v>0</v>
      </c>
      <c r="I16" s="384">
        <f t="shared" si="1"/>
        <v>0</v>
      </c>
      <c r="J16" s="383">
        <f t="shared" si="2"/>
        <v>0</v>
      </c>
      <c r="K16" s="387"/>
      <c r="N16" s="394"/>
      <c r="P16" s="394"/>
      <c r="Q16" s="394"/>
    </row>
    <row r="17" spans="1:17" ht="15">
      <c r="A17" s="378"/>
      <c r="B17" s="388" t="s">
        <v>2461</v>
      </c>
      <c r="C17" s="393" t="s">
        <v>2462</v>
      </c>
      <c r="D17" s="381" t="s">
        <v>224</v>
      </c>
      <c r="E17" s="389">
        <f>(13)*1.1</f>
        <v>14.3</v>
      </c>
      <c r="F17" s="390"/>
      <c r="G17" s="384"/>
      <c r="H17" s="385">
        <f t="shared" si="0"/>
        <v>0</v>
      </c>
      <c r="I17" s="384">
        <f t="shared" si="1"/>
        <v>0</v>
      </c>
      <c r="J17" s="383">
        <f t="shared" si="2"/>
        <v>0</v>
      </c>
      <c r="K17" s="387"/>
      <c r="N17" s="394"/>
      <c r="P17" s="394"/>
      <c r="Q17" s="394"/>
    </row>
    <row r="18" spans="1:17" ht="15">
      <c r="A18" s="378"/>
      <c r="B18" s="388" t="s">
        <v>2463</v>
      </c>
      <c r="C18" s="393" t="s">
        <v>2464</v>
      </c>
      <c r="D18" s="381" t="s">
        <v>224</v>
      </c>
      <c r="E18" s="389">
        <f>(61)*1.1</f>
        <v>67.100000000000009</v>
      </c>
      <c r="F18" s="390"/>
      <c r="G18" s="384"/>
      <c r="H18" s="385">
        <f t="shared" si="0"/>
        <v>0</v>
      </c>
      <c r="I18" s="384">
        <f t="shared" si="1"/>
        <v>0</v>
      </c>
      <c r="J18" s="383">
        <f t="shared" si="2"/>
        <v>0</v>
      </c>
      <c r="K18" s="387"/>
      <c r="N18" s="394"/>
      <c r="P18" s="394"/>
      <c r="Q18" s="394"/>
    </row>
    <row r="19" spans="1:17" ht="15">
      <c r="A19" s="378"/>
      <c r="B19" s="381"/>
      <c r="C19" s="381"/>
      <c r="D19" s="381"/>
      <c r="E19" s="389"/>
      <c r="F19" s="383"/>
      <c r="G19" s="384"/>
      <c r="H19" s="385"/>
      <c r="I19" s="384"/>
      <c r="J19" s="383"/>
      <c r="K19" s="387"/>
    </row>
    <row r="20" spans="1:17" ht="15.6">
      <c r="A20" s="378"/>
      <c r="B20" s="379" t="s">
        <v>161</v>
      </c>
      <c r="C20" s="391" t="s">
        <v>2465</v>
      </c>
      <c r="D20" s="381"/>
      <c r="E20" s="389"/>
      <c r="F20" s="383"/>
      <c r="G20" s="384"/>
      <c r="H20" s="385"/>
      <c r="I20" s="384"/>
      <c r="J20" s="392">
        <f>SUM(J21:J39)</f>
        <v>0</v>
      </c>
      <c r="K20" s="387"/>
    </row>
    <row r="21" spans="1:17" ht="30.6">
      <c r="A21" s="378"/>
      <c r="B21" s="388" t="s">
        <v>2466</v>
      </c>
      <c r="C21" s="393" t="s">
        <v>2467</v>
      </c>
      <c r="D21" s="381" t="s">
        <v>2413</v>
      </c>
      <c r="E21" s="389">
        <v>1</v>
      </c>
      <c r="F21" s="390"/>
      <c r="G21" s="384"/>
      <c r="H21" s="385">
        <f>E21*F21</f>
        <v>0</v>
      </c>
      <c r="I21" s="384">
        <f>E21*G21</f>
        <v>0</v>
      </c>
      <c r="J21" s="383">
        <f>H21+I21</f>
        <v>0</v>
      </c>
      <c r="K21" s="387"/>
      <c r="N21" s="394"/>
      <c r="P21" s="394"/>
      <c r="Q21" s="394"/>
    </row>
    <row r="22" spans="1:17" ht="15">
      <c r="A22" s="378"/>
      <c r="B22" s="388" t="s">
        <v>2468</v>
      </c>
      <c r="C22" s="388" t="s">
        <v>2469</v>
      </c>
      <c r="D22" s="381" t="s">
        <v>2413</v>
      </c>
      <c r="E22" s="389">
        <v>1</v>
      </c>
      <c r="F22" s="390"/>
      <c r="G22" s="384"/>
      <c r="H22" s="385">
        <f>E22*F22</f>
        <v>0</v>
      </c>
      <c r="I22" s="384">
        <f>E22*G22</f>
        <v>0</v>
      </c>
      <c r="J22" s="383">
        <f>H22+I22</f>
        <v>0</v>
      </c>
      <c r="K22" s="387"/>
      <c r="N22" s="394"/>
      <c r="P22" s="394"/>
      <c r="Q22" s="394"/>
    </row>
    <row r="23" spans="1:17" ht="15">
      <c r="A23" s="378"/>
      <c r="B23" s="381" t="s">
        <v>2470</v>
      </c>
      <c r="C23" s="388" t="s">
        <v>2471</v>
      </c>
      <c r="D23" s="381" t="s">
        <v>2413</v>
      </c>
      <c r="E23" s="389">
        <v>1</v>
      </c>
      <c r="F23" s="390"/>
      <c r="G23" s="384"/>
      <c r="H23" s="385">
        <f>E23*F23</f>
        <v>0</v>
      </c>
      <c r="I23" s="384">
        <f>E23*G23</f>
        <v>0</v>
      </c>
      <c r="J23" s="383">
        <f>H23+I23</f>
        <v>0</v>
      </c>
      <c r="K23" s="387"/>
      <c r="N23" s="394"/>
      <c r="P23" s="394"/>
      <c r="Q23" s="394"/>
    </row>
    <row r="24" spans="1:17" ht="15">
      <c r="A24" s="378"/>
      <c r="B24" s="381" t="s">
        <v>2472</v>
      </c>
      <c r="C24" s="388" t="s">
        <v>2473</v>
      </c>
      <c r="D24" s="381" t="s">
        <v>2413</v>
      </c>
      <c r="E24" s="389">
        <v>10</v>
      </c>
      <c r="F24" s="390"/>
      <c r="G24" s="384"/>
      <c r="H24" s="385">
        <f>E24*F24</f>
        <v>0</v>
      </c>
      <c r="I24" s="384">
        <f>E24*G24</f>
        <v>0</v>
      </c>
      <c r="J24" s="383">
        <f>H24+I24</f>
        <v>0</v>
      </c>
      <c r="K24" s="387"/>
      <c r="N24" s="394"/>
      <c r="P24" s="394"/>
      <c r="Q24" s="394"/>
    </row>
    <row r="25" spans="1:17" ht="15">
      <c r="A25" s="378"/>
      <c r="B25" s="381" t="s">
        <v>2474</v>
      </c>
      <c r="C25" s="388" t="s">
        <v>2475</v>
      </c>
      <c r="D25" s="381" t="s">
        <v>2413</v>
      </c>
      <c r="E25" s="389">
        <v>2</v>
      </c>
      <c r="F25" s="390"/>
      <c r="G25" s="384"/>
      <c r="H25" s="385">
        <f>E25*F25</f>
        <v>0</v>
      </c>
      <c r="I25" s="384">
        <f>E25*G25</f>
        <v>0</v>
      </c>
      <c r="J25" s="383">
        <f>H25+I25</f>
        <v>0</v>
      </c>
      <c r="K25" s="387"/>
      <c r="N25" s="394"/>
      <c r="P25" s="394"/>
      <c r="Q25" s="394"/>
    </row>
    <row r="26" spans="1:17" ht="15">
      <c r="A26" s="378"/>
      <c r="B26" s="381"/>
      <c r="C26" s="395"/>
      <c r="D26" s="381"/>
      <c r="E26" s="389"/>
      <c r="F26" s="383"/>
      <c r="G26" s="384"/>
      <c r="H26" s="385"/>
      <c r="I26" s="384"/>
      <c r="J26" s="383"/>
      <c r="K26" s="387"/>
      <c r="N26" s="394"/>
      <c r="P26" s="394"/>
      <c r="Q26" s="394"/>
    </row>
    <row r="27" spans="1:17" ht="15">
      <c r="A27" s="378"/>
      <c r="B27" s="388" t="s">
        <v>2476</v>
      </c>
      <c r="C27" s="395" t="s">
        <v>2477</v>
      </c>
      <c r="D27" s="381" t="s">
        <v>2413</v>
      </c>
      <c r="E27" s="389">
        <v>2</v>
      </c>
      <c r="F27" s="390"/>
      <c r="G27" s="384"/>
      <c r="H27" s="385">
        <f>E27*F27</f>
        <v>0</v>
      </c>
      <c r="I27" s="384">
        <f>E27*G27</f>
        <v>0</v>
      </c>
      <c r="J27" s="383">
        <f>H27+I27</f>
        <v>0</v>
      </c>
      <c r="K27" s="387"/>
      <c r="N27" s="394"/>
      <c r="P27" s="394"/>
      <c r="Q27" s="394"/>
    </row>
    <row r="28" spans="1:17" ht="15">
      <c r="A28" s="378"/>
      <c r="B28" s="388"/>
      <c r="C28" s="395"/>
      <c r="D28" s="381"/>
      <c r="E28" s="389"/>
      <c r="F28" s="383"/>
      <c r="G28" s="384"/>
      <c r="H28" s="385"/>
      <c r="I28" s="384"/>
      <c r="J28" s="383"/>
      <c r="K28" s="387"/>
      <c r="N28" s="394"/>
      <c r="P28" s="394"/>
      <c r="Q28" s="394"/>
    </row>
    <row r="29" spans="1:17" ht="15">
      <c r="A29" s="378"/>
      <c r="B29" s="388" t="s">
        <v>2478</v>
      </c>
      <c r="C29" s="395" t="s">
        <v>2479</v>
      </c>
      <c r="D29" s="381" t="s">
        <v>2413</v>
      </c>
      <c r="E29" s="389">
        <v>4</v>
      </c>
      <c r="F29" s="390"/>
      <c r="G29" s="384"/>
      <c r="H29" s="385">
        <f>E29*F29</f>
        <v>0</v>
      </c>
      <c r="I29" s="384">
        <f>E29*G29</f>
        <v>0</v>
      </c>
      <c r="J29" s="383">
        <f>H29+I29</f>
        <v>0</v>
      </c>
      <c r="K29" s="387"/>
      <c r="N29" s="394"/>
      <c r="P29" s="394"/>
      <c r="Q29" s="394"/>
    </row>
    <row r="30" spans="1:17" ht="15">
      <c r="A30" s="378"/>
      <c r="B30" s="388"/>
      <c r="C30" s="395"/>
      <c r="D30" s="381"/>
      <c r="E30" s="389"/>
      <c r="F30" s="383"/>
      <c r="G30" s="384"/>
      <c r="H30" s="385"/>
      <c r="I30" s="384"/>
      <c r="J30" s="383"/>
      <c r="K30" s="387"/>
      <c r="N30" s="394"/>
      <c r="P30" s="394"/>
      <c r="Q30" s="394"/>
    </row>
    <row r="31" spans="1:17" ht="15">
      <c r="A31" s="395"/>
      <c r="B31" s="388" t="s">
        <v>2480</v>
      </c>
      <c r="C31" s="395" t="s">
        <v>2481</v>
      </c>
      <c r="D31" s="381" t="s">
        <v>2413</v>
      </c>
      <c r="E31" s="389">
        <v>1</v>
      </c>
      <c r="F31" s="390"/>
      <c r="G31" s="384"/>
      <c r="H31" s="385">
        <f>E31*F31</f>
        <v>0</v>
      </c>
      <c r="I31" s="384">
        <f>E31*G31</f>
        <v>0</v>
      </c>
      <c r="J31" s="383">
        <f>H31+I31</f>
        <v>0</v>
      </c>
      <c r="K31" s="387"/>
      <c r="N31" s="394"/>
      <c r="P31" s="394"/>
      <c r="Q31" s="394"/>
    </row>
    <row r="32" spans="1:17" ht="15">
      <c r="A32" s="395"/>
      <c r="B32" s="381" t="s">
        <v>2482</v>
      </c>
      <c r="C32" s="388" t="s">
        <v>2483</v>
      </c>
      <c r="D32" s="381" t="s">
        <v>2413</v>
      </c>
      <c r="E32" s="389">
        <v>1</v>
      </c>
      <c r="F32" s="390"/>
      <c r="G32" s="384"/>
      <c r="H32" s="385">
        <f>E32*F32</f>
        <v>0</v>
      </c>
      <c r="I32" s="384">
        <f>E32*G32</f>
        <v>0</v>
      </c>
      <c r="J32" s="383">
        <f>H32+I32</f>
        <v>0</v>
      </c>
      <c r="K32" s="387"/>
      <c r="N32" s="394"/>
      <c r="P32" s="394"/>
      <c r="Q32" s="394"/>
    </row>
    <row r="33" spans="1:17" ht="15">
      <c r="A33" s="395"/>
      <c r="B33" s="381" t="s">
        <v>2484</v>
      </c>
      <c r="C33" s="388" t="s">
        <v>2485</v>
      </c>
      <c r="D33" s="381" t="s">
        <v>2413</v>
      </c>
      <c r="E33" s="389">
        <v>16</v>
      </c>
      <c r="F33" s="390"/>
      <c r="G33" s="384"/>
      <c r="H33" s="385">
        <f>E33*F33</f>
        <v>0</v>
      </c>
      <c r="I33" s="384">
        <f>E33*G33</f>
        <v>0</v>
      </c>
      <c r="J33" s="383">
        <f>H33+I33</f>
        <v>0</v>
      </c>
      <c r="K33" s="387"/>
      <c r="N33" s="394"/>
      <c r="P33" s="394"/>
      <c r="Q33" s="394"/>
    </row>
    <row r="34" spans="1:17" ht="15">
      <c r="A34" s="395"/>
      <c r="B34" s="381" t="s">
        <v>2486</v>
      </c>
      <c r="C34" s="395" t="s">
        <v>2487</v>
      </c>
      <c r="D34" s="381" t="s">
        <v>2413</v>
      </c>
      <c r="E34" s="389">
        <v>17</v>
      </c>
      <c r="F34" s="390"/>
      <c r="G34" s="384"/>
      <c r="H34" s="385">
        <f>E34*F34</f>
        <v>0</v>
      </c>
      <c r="I34" s="384">
        <f>E34*G34</f>
        <v>0</v>
      </c>
      <c r="J34" s="383">
        <f>H34+I34</f>
        <v>0</v>
      </c>
      <c r="K34" s="387"/>
      <c r="N34" s="394"/>
      <c r="P34" s="394"/>
      <c r="Q34" s="394"/>
    </row>
    <row r="35" spans="1:17" ht="15">
      <c r="A35" s="395"/>
      <c r="B35" s="381"/>
      <c r="C35" s="388"/>
      <c r="D35" s="381"/>
      <c r="E35" s="389"/>
      <c r="F35" s="383"/>
      <c r="G35" s="384"/>
      <c r="H35" s="385"/>
      <c r="I35" s="384"/>
      <c r="J35" s="383"/>
      <c r="K35" s="387"/>
      <c r="N35" s="394"/>
      <c r="P35" s="394"/>
      <c r="Q35" s="394"/>
    </row>
    <row r="36" spans="1:17" ht="15">
      <c r="A36" s="395"/>
      <c r="B36" s="388" t="s">
        <v>2488</v>
      </c>
      <c r="C36" s="395" t="s">
        <v>2489</v>
      </c>
      <c r="D36" s="381" t="s">
        <v>2413</v>
      </c>
      <c r="E36" s="389">
        <v>4</v>
      </c>
      <c r="F36" s="390"/>
      <c r="G36" s="384"/>
      <c r="H36" s="385">
        <f>E36*F36</f>
        <v>0</v>
      </c>
      <c r="I36" s="384">
        <f>E36*G36</f>
        <v>0</v>
      </c>
      <c r="J36" s="383">
        <f>H36+I36</f>
        <v>0</v>
      </c>
      <c r="K36" s="387"/>
      <c r="N36" s="394"/>
      <c r="P36" s="394"/>
      <c r="Q36" s="394"/>
    </row>
    <row r="37" spans="1:17" ht="15">
      <c r="A37" s="395"/>
      <c r="B37" s="388"/>
      <c r="C37" s="395"/>
      <c r="D37" s="381"/>
      <c r="E37" s="389"/>
      <c r="F37" s="383"/>
      <c r="G37" s="384"/>
      <c r="H37" s="385"/>
      <c r="I37" s="384"/>
      <c r="J37" s="383"/>
      <c r="K37" s="387"/>
      <c r="N37" s="394"/>
      <c r="P37" s="394"/>
      <c r="Q37" s="394"/>
    </row>
    <row r="38" spans="1:17" ht="15">
      <c r="A38" s="395"/>
      <c r="B38" s="388" t="s">
        <v>2490</v>
      </c>
      <c r="C38" s="395" t="s">
        <v>2491</v>
      </c>
      <c r="D38" s="381" t="s">
        <v>2413</v>
      </c>
      <c r="E38" s="389">
        <v>4</v>
      </c>
      <c r="F38" s="390"/>
      <c r="G38" s="384"/>
      <c r="H38" s="385">
        <f>E38*F38</f>
        <v>0</v>
      </c>
      <c r="I38" s="384">
        <f>E38*G38</f>
        <v>0</v>
      </c>
      <c r="J38" s="383">
        <f>H38+I38</f>
        <v>0</v>
      </c>
      <c r="K38" s="387"/>
      <c r="N38" s="394"/>
      <c r="P38" s="394"/>
      <c r="Q38" s="394"/>
    </row>
    <row r="39" spans="1:17" ht="15">
      <c r="A39" s="395"/>
      <c r="B39" s="388" t="s">
        <v>2492</v>
      </c>
      <c r="C39" s="395" t="s">
        <v>2493</v>
      </c>
      <c r="D39" s="381" t="s">
        <v>2413</v>
      </c>
      <c r="E39" s="389">
        <v>1</v>
      </c>
      <c r="F39" s="390"/>
      <c r="G39" s="384"/>
      <c r="H39" s="385">
        <f>E39*F39</f>
        <v>0</v>
      </c>
      <c r="I39" s="384">
        <f>E39*G39</f>
        <v>0</v>
      </c>
      <c r="J39" s="383">
        <f>H39+I39</f>
        <v>0</v>
      </c>
      <c r="K39" s="387"/>
      <c r="N39" s="394"/>
      <c r="P39" s="394"/>
      <c r="Q39" s="394"/>
    </row>
    <row r="40" spans="1:17" ht="15.6">
      <c r="A40" s="395"/>
      <c r="B40" s="396"/>
      <c r="C40" s="395"/>
      <c r="D40" s="381"/>
      <c r="E40" s="389"/>
      <c r="F40" s="383"/>
      <c r="G40" s="384"/>
      <c r="H40" s="385"/>
      <c r="I40" s="384"/>
      <c r="J40" s="383"/>
      <c r="K40" s="387"/>
      <c r="N40" s="394"/>
      <c r="P40" s="394"/>
      <c r="Q40" s="394"/>
    </row>
    <row r="41" spans="1:17" ht="15.6">
      <c r="A41" s="395"/>
      <c r="B41" s="396" t="s">
        <v>151</v>
      </c>
      <c r="C41" s="397" t="s">
        <v>2494</v>
      </c>
      <c r="D41" s="381"/>
      <c r="E41" s="389"/>
      <c r="F41" s="383"/>
      <c r="G41" s="384"/>
      <c r="H41" s="385"/>
      <c r="I41" s="384"/>
      <c r="J41" s="392">
        <f>SUM(J43:J56)</f>
        <v>0</v>
      </c>
      <c r="K41" s="387"/>
      <c r="N41" s="394"/>
      <c r="P41" s="394"/>
      <c r="Q41" s="394"/>
    </row>
    <row r="42" spans="1:17" ht="30">
      <c r="A42" s="395"/>
      <c r="B42" s="396"/>
      <c r="C42" s="381" t="s">
        <v>2495</v>
      </c>
      <c r="D42" s="381"/>
      <c r="E42" s="389"/>
      <c r="F42" s="383"/>
      <c r="G42" s="384"/>
      <c r="H42" s="385"/>
      <c r="I42" s="384"/>
      <c r="J42" s="383"/>
      <c r="K42" s="387"/>
      <c r="N42" s="394"/>
      <c r="P42" s="394"/>
      <c r="Q42" s="394"/>
    </row>
    <row r="43" spans="1:17" ht="15">
      <c r="A43" s="395"/>
      <c r="B43" s="388" t="s">
        <v>2496</v>
      </c>
      <c r="C43" s="381" t="s">
        <v>2497</v>
      </c>
      <c r="D43" s="381" t="s">
        <v>2413</v>
      </c>
      <c r="E43" s="389">
        <v>1</v>
      </c>
      <c r="F43" s="390"/>
      <c r="G43" s="384"/>
      <c r="H43" s="385">
        <f t="shared" ref="H43:H56" si="3">E43*F43</f>
        <v>0</v>
      </c>
      <c r="I43" s="384">
        <f t="shared" ref="I43:I56" si="4">E43*G43</f>
        <v>0</v>
      </c>
      <c r="J43" s="383">
        <f t="shared" ref="J43:J56" si="5">H43+I43</f>
        <v>0</v>
      </c>
      <c r="K43" s="387"/>
      <c r="N43" s="394"/>
      <c r="P43" s="394"/>
      <c r="Q43" s="394"/>
    </row>
    <row r="44" spans="1:17" ht="15">
      <c r="A44" s="395"/>
      <c r="B44" s="388" t="s">
        <v>2498</v>
      </c>
      <c r="C44" s="381" t="s">
        <v>2499</v>
      </c>
      <c r="D44" s="381" t="s">
        <v>2413</v>
      </c>
      <c r="E44" s="389">
        <v>4</v>
      </c>
      <c r="F44" s="390"/>
      <c r="G44" s="384"/>
      <c r="H44" s="385">
        <f t="shared" si="3"/>
        <v>0</v>
      </c>
      <c r="I44" s="384">
        <f t="shared" si="4"/>
        <v>0</v>
      </c>
      <c r="J44" s="383">
        <f t="shared" si="5"/>
        <v>0</v>
      </c>
      <c r="K44" s="387"/>
      <c r="N44" s="394"/>
      <c r="P44" s="394"/>
      <c r="Q44" s="394"/>
    </row>
    <row r="45" spans="1:17" ht="15">
      <c r="A45" s="395"/>
      <c r="B45" s="388" t="s">
        <v>2500</v>
      </c>
      <c r="C45" s="381" t="s">
        <v>2501</v>
      </c>
      <c r="D45" s="381" t="s">
        <v>2413</v>
      </c>
      <c r="E45" s="389">
        <v>1</v>
      </c>
      <c r="F45" s="390"/>
      <c r="G45" s="384"/>
      <c r="H45" s="385">
        <f t="shared" si="3"/>
        <v>0</v>
      </c>
      <c r="I45" s="384">
        <f t="shared" si="4"/>
        <v>0</v>
      </c>
      <c r="J45" s="383">
        <f t="shared" si="5"/>
        <v>0</v>
      </c>
      <c r="K45" s="387"/>
      <c r="N45" s="394"/>
      <c r="P45" s="394"/>
      <c r="Q45" s="394"/>
    </row>
    <row r="46" spans="1:17" ht="15">
      <c r="A46" s="395"/>
      <c r="B46" s="388" t="s">
        <v>2502</v>
      </c>
      <c r="C46" s="381" t="s">
        <v>2503</v>
      </c>
      <c r="D46" s="381" t="s">
        <v>2413</v>
      </c>
      <c r="E46" s="389">
        <v>1</v>
      </c>
      <c r="F46" s="390"/>
      <c r="G46" s="384"/>
      <c r="H46" s="385">
        <f t="shared" si="3"/>
        <v>0</v>
      </c>
      <c r="I46" s="384">
        <f t="shared" si="4"/>
        <v>0</v>
      </c>
      <c r="J46" s="383">
        <f t="shared" si="5"/>
        <v>0</v>
      </c>
      <c r="K46" s="387"/>
      <c r="N46" s="394"/>
      <c r="P46" s="394"/>
      <c r="Q46" s="394"/>
    </row>
    <row r="47" spans="1:17" ht="15">
      <c r="A47" s="395"/>
      <c r="B47" s="388" t="s">
        <v>2504</v>
      </c>
      <c r="C47" s="381" t="s">
        <v>2505</v>
      </c>
      <c r="D47" s="381" t="s">
        <v>2413</v>
      </c>
      <c r="E47" s="389">
        <v>1</v>
      </c>
      <c r="F47" s="390"/>
      <c r="G47" s="384"/>
      <c r="H47" s="385">
        <f t="shared" si="3"/>
        <v>0</v>
      </c>
      <c r="I47" s="384">
        <f t="shared" si="4"/>
        <v>0</v>
      </c>
      <c r="J47" s="383">
        <f t="shared" si="5"/>
        <v>0</v>
      </c>
      <c r="K47" s="387"/>
      <c r="N47" s="394"/>
      <c r="P47" s="394"/>
      <c r="Q47" s="394"/>
    </row>
    <row r="48" spans="1:17" ht="15">
      <c r="A48" s="395"/>
      <c r="B48" s="388" t="s">
        <v>2506</v>
      </c>
      <c r="C48" s="381" t="s">
        <v>2507</v>
      </c>
      <c r="D48" s="381" t="s">
        <v>2413</v>
      </c>
      <c r="E48" s="389">
        <v>1</v>
      </c>
      <c r="F48" s="390"/>
      <c r="G48" s="384"/>
      <c r="H48" s="385">
        <f t="shared" si="3"/>
        <v>0</v>
      </c>
      <c r="I48" s="384">
        <f t="shared" si="4"/>
        <v>0</v>
      </c>
      <c r="J48" s="383">
        <f t="shared" si="5"/>
        <v>0</v>
      </c>
      <c r="K48" s="387"/>
      <c r="N48" s="394"/>
      <c r="P48" s="394"/>
      <c r="Q48" s="394"/>
    </row>
    <row r="49" spans="1:17" ht="15">
      <c r="A49" s="395"/>
      <c r="B49" s="388" t="s">
        <v>2508</v>
      </c>
      <c r="C49" s="381" t="s">
        <v>2509</v>
      </c>
      <c r="D49" s="381" t="s">
        <v>2413</v>
      </c>
      <c r="E49" s="389">
        <v>1</v>
      </c>
      <c r="F49" s="390"/>
      <c r="G49" s="384"/>
      <c r="H49" s="385">
        <f t="shared" si="3"/>
        <v>0</v>
      </c>
      <c r="I49" s="384">
        <f t="shared" si="4"/>
        <v>0</v>
      </c>
      <c r="J49" s="383">
        <f t="shared" si="5"/>
        <v>0</v>
      </c>
      <c r="K49" s="387"/>
      <c r="N49" s="394"/>
      <c r="P49" s="394"/>
      <c r="Q49" s="394"/>
    </row>
    <row r="50" spans="1:17" ht="15">
      <c r="A50" s="395"/>
      <c r="B50" s="381" t="s">
        <v>2510</v>
      </c>
      <c r="C50" s="381" t="s">
        <v>2511</v>
      </c>
      <c r="D50" s="381" t="s">
        <v>2413</v>
      </c>
      <c r="E50" s="389">
        <v>1</v>
      </c>
      <c r="F50" s="390"/>
      <c r="G50" s="384"/>
      <c r="H50" s="385">
        <f t="shared" si="3"/>
        <v>0</v>
      </c>
      <c r="I50" s="384">
        <f t="shared" si="4"/>
        <v>0</v>
      </c>
      <c r="J50" s="383">
        <f t="shared" si="5"/>
        <v>0</v>
      </c>
      <c r="K50" s="387"/>
      <c r="N50" s="394"/>
      <c r="P50" s="394"/>
      <c r="Q50" s="394"/>
    </row>
    <row r="51" spans="1:17" ht="15">
      <c r="A51" s="395"/>
      <c r="B51" s="381" t="s">
        <v>2512</v>
      </c>
      <c r="C51" s="381" t="s">
        <v>2513</v>
      </c>
      <c r="D51" s="381" t="s">
        <v>2413</v>
      </c>
      <c r="E51" s="389">
        <v>2</v>
      </c>
      <c r="F51" s="390"/>
      <c r="G51" s="384"/>
      <c r="H51" s="385">
        <f t="shared" si="3"/>
        <v>0</v>
      </c>
      <c r="I51" s="384">
        <f t="shared" si="4"/>
        <v>0</v>
      </c>
      <c r="J51" s="383">
        <f t="shared" si="5"/>
        <v>0</v>
      </c>
      <c r="K51" s="387"/>
      <c r="N51" s="394"/>
      <c r="P51" s="394"/>
      <c r="Q51" s="394"/>
    </row>
    <row r="52" spans="1:17" ht="15">
      <c r="A52" s="395"/>
      <c r="B52" s="381" t="s">
        <v>2514</v>
      </c>
      <c r="C52" s="381" t="s">
        <v>2515</v>
      </c>
      <c r="D52" s="381" t="s">
        <v>2413</v>
      </c>
      <c r="E52" s="389">
        <v>1</v>
      </c>
      <c r="F52" s="390"/>
      <c r="G52" s="384"/>
      <c r="H52" s="385">
        <f t="shared" si="3"/>
        <v>0</v>
      </c>
      <c r="I52" s="384">
        <f t="shared" si="4"/>
        <v>0</v>
      </c>
      <c r="J52" s="383">
        <f t="shared" si="5"/>
        <v>0</v>
      </c>
      <c r="K52" s="387"/>
      <c r="N52" s="394"/>
      <c r="P52" s="394"/>
      <c r="Q52" s="394"/>
    </row>
    <row r="53" spans="1:17" ht="15">
      <c r="A53" s="395"/>
      <c r="B53" s="381" t="s">
        <v>2516</v>
      </c>
      <c r="C53" s="381" t="s">
        <v>2517</v>
      </c>
      <c r="D53" s="381" t="s">
        <v>2413</v>
      </c>
      <c r="E53" s="389">
        <v>1</v>
      </c>
      <c r="F53" s="390"/>
      <c r="G53" s="384"/>
      <c r="H53" s="385">
        <f t="shared" si="3"/>
        <v>0</v>
      </c>
      <c r="I53" s="384">
        <f t="shared" si="4"/>
        <v>0</v>
      </c>
      <c r="J53" s="383">
        <f t="shared" si="5"/>
        <v>0</v>
      </c>
      <c r="K53" s="387"/>
      <c r="N53" s="394"/>
      <c r="P53" s="394"/>
      <c r="Q53" s="394"/>
    </row>
    <row r="54" spans="1:17" ht="45">
      <c r="A54" s="395"/>
      <c r="B54" s="381" t="s">
        <v>2518</v>
      </c>
      <c r="C54" s="381" t="s">
        <v>2519</v>
      </c>
      <c r="D54" s="381" t="s">
        <v>2413</v>
      </c>
      <c r="E54" s="389">
        <v>1</v>
      </c>
      <c r="F54" s="390"/>
      <c r="G54" s="384"/>
      <c r="H54" s="385">
        <f t="shared" si="3"/>
        <v>0</v>
      </c>
      <c r="I54" s="384">
        <f t="shared" si="4"/>
        <v>0</v>
      </c>
      <c r="J54" s="383">
        <f t="shared" si="5"/>
        <v>0</v>
      </c>
      <c r="K54" s="387"/>
      <c r="N54" s="394"/>
      <c r="P54" s="394"/>
      <c r="Q54" s="394"/>
    </row>
    <row r="55" spans="1:17" ht="75">
      <c r="A55" s="395"/>
      <c r="B55" s="381" t="s">
        <v>2520</v>
      </c>
      <c r="C55" s="381" t="s">
        <v>2521</v>
      </c>
      <c r="D55" s="381" t="s">
        <v>2413</v>
      </c>
      <c r="E55" s="389">
        <v>3</v>
      </c>
      <c r="F55" s="390"/>
      <c r="G55" s="384"/>
      <c r="H55" s="385">
        <f t="shared" si="3"/>
        <v>0</v>
      </c>
      <c r="I55" s="384">
        <f t="shared" si="4"/>
        <v>0</v>
      </c>
      <c r="J55" s="383">
        <f t="shared" si="5"/>
        <v>0</v>
      </c>
      <c r="K55" s="387"/>
      <c r="N55" s="394"/>
      <c r="P55" s="394"/>
      <c r="Q55" s="394"/>
    </row>
    <row r="56" spans="1:17" ht="75">
      <c r="A56" s="395"/>
      <c r="B56" s="381" t="s">
        <v>2522</v>
      </c>
      <c r="C56" s="381" t="s">
        <v>2523</v>
      </c>
      <c r="D56" s="381" t="s">
        <v>2413</v>
      </c>
      <c r="E56" s="389">
        <v>6</v>
      </c>
      <c r="F56" s="390"/>
      <c r="G56" s="384"/>
      <c r="H56" s="385">
        <f t="shared" si="3"/>
        <v>0</v>
      </c>
      <c r="I56" s="384">
        <f t="shared" si="4"/>
        <v>0</v>
      </c>
      <c r="J56" s="383">
        <f t="shared" si="5"/>
        <v>0</v>
      </c>
      <c r="K56" s="387"/>
      <c r="N56" s="394"/>
      <c r="P56" s="394"/>
      <c r="Q56" s="394"/>
    </row>
    <row r="57" spans="1:17" ht="15.6">
      <c r="A57" s="395"/>
      <c r="B57" s="398"/>
      <c r="C57" s="381"/>
      <c r="D57" s="381"/>
      <c r="E57" s="389"/>
      <c r="F57" s="383"/>
      <c r="G57" s="384"/>
      <c r="H57" s="385"/>
      <c r="I57" s="384"/>
      <c r="J57" s="383"/>
      <c r="K57" s="387"/>
      <c r="N57" s="394"/>
      <c r="P57" s="394"/>
      <c r="Q57" s="394"/>
    </row>
    <row r="58" spans="1:17" ht="15.6">
      <c r="A58" s="395"/>
      <c r="B58" s="398" t="s">
        <v>173</v>
      </c>
      <c r="C58" s="398" t="s">
        <v>2524</v>
      </c>
      <c r="D58" s="381"/>
      <c r="E58" s="389"/>
      <c r="F58" s="383"/>
      <c r="G58" s="384"/>
      <c r="H58" s="385"/>
      <c r="I58" s="384"/>
      <c r="J58" s="392">
        <f>SUM(J60:J65)</f>
        <v>0</v>
      </c>
      <c r="K58" s="387"/>
      <c r="N58" s="394"/>
      <c r="P58" s="394"/>
      <c r="Q58" s="394"/>
    </row>
    <row r="59" spans="1:17" ht="30">
      <c r="A59" s="395"/>
      <c r="B59" s="398"/>
      <c r="C59" s="381" t="s">
        <v>2525</v>
      </c>
      <c r="D59" s="381"/>
      <c r="E59" s="389"/>
      <c r="F59" s="383"/>
      <c r="G59" s="384"/>
      <c r="H59" s="385"/>
      <c r="I59" s="384"/>
      <c r="J59" s="383"/>
      <c r="K59" s="387"/>
      <c r="N59" s="394"/>
      <c r="P59" s="394"/>
      <c r="Q59" s="394"/>
    </row>
    <row r="60" spans="1:17" ht="15">
      <c r="A60" s="395"/>
      <c r="B60" s="381" t="s">
        <v>2526</v>
      </c>
      <c r="C60" s="381" t="s">
        <v>2527</v>
      </c>
      <c r="D60" s="381" t="s">
        <v>224</v>
      </c>
      <c r="E60" s="389">
        <f>(233)*1.1</f>
        <v>256.3</v>
      </c>
      <c r="F60" s="390"/>
      <c r="G60" s="384"/>
      <c r="H60" s="385">
        <f t="shared" ref="H60:H65" si="6">E60*F60</f>
        <v>0</v>
      </c>
      <c r="I60" s="384">
        <f t="shared" ref="I60:I65" si="7">E60*G60</f>
        <v>0</v>
      </c>
      <c r="J60" s="383">
        <f t="shared" ref="J60:J65" si="8">H60+I60</f>
        <v>0</v>
      </c>
      <c r="K60" s="387"/>
      <c r="N60" s="394"/>
      <c r="P60" s="394"/>
      <c r="Q60" s="394"/>
    </row>
    <row r="61" spans="1:17" ht="15">
      <c r="A61" s="395"/>
      <c r="B61" s="381" t="s">
        <v>2528</v>
      </c>
      <c r="C61" s="388" t="s">
        <v>2529</v>
      </c>
      <c r="D61" s="381" t="s">
        <v>224</v>
      </c>
      <c r="E61" s="389">
        <f>(20)*1.1</f>
        <v>22</v>
      </c>
      <c r="F61" s="390"/>
      <c r="G61" s="384"/>
      <c r="H61" s="385">
        <f t="shared" si="6"/>
        <v>0</v>
      </c>
      <c r="I61" s="384">
        <f t="shared" si="7"/>
        <v>0</v>
      </c>
      <c r="J61" s="383">
        <f t="shared" si="8"/>
        <v>0</v>
      </c>
      <c r="K61" s="387"/>
      <c r="N61" s="394"/>
      <c r="P61" s="394"/>
      <c r="Q61" s="394"/>
    </row>
    <row r="62" spans="1:17" ht="15">
      <c r="A62" s="395"/>
      <c r="B62" s="381" t="s">
        <v>2530</v>
      </c>
      <c r="C62" s="388" t="s">
        <v>2531</v>
      </c>
      <c r="D62" s="381" t="s">
        <v>224</v>
      </c>
      <c r="E62" s="389">
        <f>(0.6+25)*1.1</f>
        <v>28.160000000000004</v>
      </c>
      <c r="F62" s="390"/>
      <c r="G62" s="384"/>
      <c r="H62" s="385">
        <f t="shared" si="6"/>
        <v>0</v>
      </c>
      <c r="I62" s="384">
        <f t="shared" si="7"/>
        <v>0</v>
      </c>
      <c r="J62" s="383">
        <f t="shared" si="8"/>
        <v>0</v>
      </c>
      <c r="K62" s="387"/>
      <c r="N62" s="394"/>
      <c r="P62" s="394"/>
      <c r="Q62" s="394"/>
    </row>
    <row r="63" spans="1:17" ht="15">
      <c r="A63" s="395"/>
      <c r="B63" s="381" t="s">
        <v>2532</v>
      </c>
      <c r="C63" s="388" t="s">
        <v>2533</v>
      </c>
      <c r="D63" s="381" t="s">
        <v>224</v>
      </c>
      <c r="E63" s="389">
        <f>(22.4+44)*1.1</f>
        <v>73.040000000000006</v>
      </c>
      <c r="F63" s="390"/>
      <c r="G63" s="384"/>
      <c r="H63" s="385">
        <f t="shared" si="6"/>
        <v>0</v>
      </c>
      <c r="I63" s="384">
        <f t="shared" si="7"/>
        <v>0</v>
      </c>
      <c r="J63" s="383">
        <f t="shared" si="8"/>
        <v>0</v>
      </c>
      <c r="K63" s="387"/>
      <c r="N63" s="394"/>
      <c r="P63" s="394"/>
      <c r="Q63" s="394"/>
    </row>
    <row r="64" spans="1:17" ht="15">
      <c r="A64" s="395"/>
      <c r="B64" s="381" t="s">
        <v>2534</v>
      </c>
      <c r="C64" s="388" t="s">
        <v>2535</v>
      </c>
      <c r="D64" s="381" t="s">
        <v>224</v>
      </c>
      <c r="E64" s="389">
        <f>(13)*1.1</f>
        <v>14.3</v>
      </c>
      <c r="F64" s="390"/>
      <c r="G64" s="384"/>
      <c r="H64" s="385">
        <f t="shared" si="6"/>
        <v>0</v>
      </c>
      <c r="I64" s="384">
        <f t="shared" si="7"/>
        <v>0</v>
      </c>
      <c r="J64" s="383">
        <f t="shared" si="8"/>
        <v>0</v>
      </c>
      <c r="K64" s="387"/>
      <c r="N64" s="394"/>
      <c r="P64" s="394"/>
      <c r="Q64" s="394"/>
    </row>
    <row r="65" spans="1:17" ht="15">
      <c r="A65" s="395"/>
      <c r="B65" s="381" t="s">
        <v>2536</v>
      </c>
      <c r="C65" s="388" t="s">
        <v>2537</v>
      </c>
      <c r="D65" s="381" t="s">
        <v>224</v>
      </c>
      <c r="E65" s="389">
        <f>(61)*1.1</f>
        <v>67.100000000000009</v>
      </c>
      <c r="F65" s="390"/>
      <c r="G65" s="384"/>
      <c r="H65" s="385">
        <f t="shared" si="6"/>
        <v>0</v>
      </c>
      <c r="I65" s="384">
        <f t="shared" si="7"/>
        <v>0</v>
      </c>
      <c r="J65" s="383">
        <f t="shared" si="8"/>
        <v>0</v>
      </c>
      <c r="K65" s="387"/>
      <c r="N65" s="394"/>
      <c r="P65" s="394"/>
      <c r="Q65" s="394"/>
    </row>
    <row r="66" spans="1:17" ht="15.6">
      <c r="A66" s="395"/>
      <c r="B66" s="398"/>
      <c r="C66" s="381"/>
      <c r="D66" s="381"/>
      <c r="E66" s="389"/>
      <c r="F66" s="383"/>
      <c r="G66" s="384"/>
      <c r="H66" s="385"/>
      <c r="I66" s="384"/>
      <c r="J66" s="383"/>
      <c r="K66" s="387"/>
      <c r="N66" s="394"/>
      <c r="P66" s="394"/>
      <c r="Q66" s="394"/>
    </row>
    <row r="67" spans="1:17" ht="15.6">
      <c r="A67" s="395"/>
      <c r="B67" s="398" t="s">
        <v>178</v>
      </c>
      <c r="C67" s="397" t="s">
        <v>2538</v>
      </c>
      <c r="D67" s="381"/>
      <c r="E67" s="389"/>
      <c r="F67" s="383"/>
      <c r="G67" s="384"/>
      <c r="H67" s="385"/>
      <c r="I67" s="384"/>
      <c r="J67" s="392">
        <f>SUM(J68:J69)</f>
        <v>0</v>
      </c>
      <c r="K67" s="387"/>
      <c r="N67" s="394"/>
      <c r="P67" s="394"/>
      <c r="Q67" s="394"/>
    </row>
    <row r="68" spans="1:17" ht="30">
      <c r="A68" s="395"/>
      <c r="B68" s="381" t="s">
        <v>2539</v>
      </c>
      <c r="C68" s="381" t="s">
        <v>2540</v>
      </c>
      <c r="D68" s="381" t="s">
        <v>2541</v>
      </c>
      <c r="E68" s="389">
        <v>72</v>
      </c>
      <c r="F68" s="390"/>
      <c r="G68" s="384"/>
      <c r="H68" s="385">
        <f>E68*F68</f>
        <v>0</v>
      </c>
      <c r="I68" s="384">
        <f>E68*G68</f>
        <v>0</v>
      </c>
      <c r="J68" s="383">
        <f>H68+I68</f>
        <v>0</v>
      </c>
      <c r="K68" s="387"/>
      <c r="N68" s="394"/>
      <c r="P68" s="394"/>
      <c r="Q68" s="394"/>
    </row>
    <row r="69" spans="1:17" ht="15.6">
      <c r="A69" s="395"/>
      <c r="B69" s="398"/>
      <c r="C69" s="381"/>
      <c r="D69" s="381"/>
      <c r="E69" s="389"/>
      <c r="F69" s="383"/>
      <c r="G69" s="384"/>
      <c r="H69" s="385"/>
      <c r="I69" s="384"/>
      <c r="J69" s="383"/>
      <c r="K69" s="387"/>
      <c r="N69" s="394"/>
      <c r="P69" s="394"/>
      <c r="Q69" s="394"/>
    </row>
    <row r="70" spans="1:17" ht="15.6">
      <c r="A70" s="395"/>
      <c r="B70" s="398" t="s">
        <v>183</v>
      </c>
      <c r="C70" s="397" t="s">
        <v>2542</v>
      </c>
      <c r="D70" s="381"/>
      <c r="E70" s="389"/>
      <c r="F70" s="383"/>
      <c r="G70" s="384"/>
      <c r="H70" s="385"/>
      <c r="I70" s="384"/>
      <c r="J70" s="392">
        <f>SUM(J71:J72)</f>
        <v>0</v>
      </c>
      <c r="K70" s="387"/>
      <c r="N70" s="394"/>
      <c r="P70" s="394"/>
      <c r="Q70" s="394"/>
    </row>
    <row r="71" spans="1:17" ht="30">
      <c r="A71" s="395"/>
      <c r="B71" s="381" t="s">
        <v>2543</v>
      </c>
      <c r="C71" s="381" t="s">
        <v>2544</v>
      </c>
      <c r="D71" s="381" t="s">
        <v>2545</v>
      </c>
      <c r="E71" s="389">
        <v>70</v>
      </c>
      <c r="F71" s="390"/>
      <c r="G71" s="384"/>
      <c r="H71" s="385">
        <f>E71*F71</f>
        <v>0</v>
      </c>
      <c r="I71" s="384">
        <f>E71*G71</f>
        <v>0</v>
      </c>
      <c r="J71" s="383">
        <f>H71+I71</f>
        <v>0</v>
      </c>
      <c r="K71" s="387"/>
      <c r="N71" s="394"/>
      <c r="P71" s="394"/>
      <c r="Q71" s="394"/>
    </row>
    <row r="72" spans="1:17" ht="15.6">
      <c r="A72" s="395"/>
      <c r="B72" s="398"/>
      <c r="C72" s="381"/>
      <c r="D72" s="381"/>
      <c r="E72" s="389"/>
      <c r="F72" s="383"/>
      <c r="G72" s="384"/>
      <c r="H72" s="385"/>
      <c r="I72" s="384"/>
      <c r="J72" s="383"/>
      <c r="K72" s="387"/>
      <c r="N72" s="394"/>
      <c r="P72" s="394"/>
      <c r="Q72" s="394"/>
    </row>
    <row r="73" spans="1:17" ht="15.6">
      <c r="A73" s="395"/>
      <c r="B73" s="398" t="s">
        <v>189</v>
      </c>
      <c r="C73" s="399" t="s">
        <v>2546</v>
      </c>
      <c r="D73" s="381"/>
      <c r="E73" s="389"/>
      <c r="F73" s="383"/>
      <c r="G73" s="384"/>
      <c r="H73" s="385"/>
      <c r="I73" s="384"/>
      <c r="J73" s="392">
        <f>SUM(J74:J78)</f>
        <v>0</v>
      </c>
      <c r="K73" s="387"/>
      <c r="N73" s="394"/>
      <c r="P73" s="394"/>
      <c r="Q73" s="394"/>
    </row>
    <row r="74" spans="1:17" ht="30">
      <c r="A74" s="395"/>
      <c r="B74" s="381" t="s">
        <v>2547</v>
      </c>
      <c r="C74" s="381" t="s">
        <v>2548</v>
      </c>
      <c r="D74" s="381" t="s">
        <v>224</v>
      </c>
      <c r="E74" s="389">
        <v>8</v>
      </c>
      <c r="F74" s="390"/>
      <c r="G74" s="384"/>
      <c r="H74" s="385">
        <f>E74*F74</f>
        <v>0</v>
      </c>
      <c r="I74" s="384">
        <f>E74*G74</f>
        <v>0</v>
      </c>
      <c r="J74" s="383">
        <f>H74+I74</f>
        <v>0</v>
      </c>
      <c r="K74" s="387"/>
      <c r="N74" s="394"/>
      <c r="P74" s="394"/>
      <c r="Q74" s="394"/>
    </row>
    <row r="75" spans="1:17" ht="30">
      <c r="A75" s="395"/>
      <c r="B75" s="381" t="s">
        <v>2549</v>
      </c>
      <c r="C75" s="381" t="s">
        <v>2550</v>
      </c>
      <c r="D75" s="381" t="s">
        <v>2413</v>
      </c>
      <c r="E75" s="389">
        <v>6</v>
      </c>
      <c r="F75" s="390"/>
      <c r="G75" s="384"/>
      <c r="H75" s="385">
        <f>E75*F75</f>
        <v>0</v>
      </c>
      <c r="I75" s="384">
        <f>E75*G75</f>
        <v>0</v>
      </c>
      <c r="J75" s="383">
        <f>H75+I75</f>
        <v>0</v>
      </c>
      <c r="K75" s="387"/>
      <c r="N75" s="394"/>
      <c r="P75" s="394"/>
      <c r="Q75" s="394"/>
    </row>
    <row r="76" spans="1:17" ht="30">
      <c r="A76" s="395"/>
      <c r="B76" s="381" t="s">
        <v>2551</v>
      </c>
      <c r="C76" s="381" t="s">
        <v>2552</v>
      </c>
      <c r="D76" s="381" t="s">
        <v>2413</v>
      </c>
      <c r="E76" s="389">
        <v>3</v>
      </c>
      <c r="F76" s="390"/>
      <c r="G76" s="384"/>
      <c r="H76" s="385">
        <f>E76*F76</f>
        <v>0</v>
      </c>
      <c r="I76" s="384">
        <f>E76*G76</f>
        <v>0</v>
      </c>
      <c r="J76" s="383">
        <f>H76+I76</f>
        <v>0</v>
      </c>
      <c r="K76" s="387"/>
      <c r="N76" s="394"/>
      <c r="P76" s="394"/>
      <c r="Q76" s="394"/>
    </row>
    <row r="77" spans="1:17" ht="30">
      <c r="A77" s="400"/>
      <c r="B77" s="401" t="s">
        <v>2553</v>
      </c>
      <c r="C77" s="381" t="s">
        <v>2554</v>
      </c>
      <c r="D77" s="381" t="s">
        <v>2413</v>
      </c>
      <c r="E77" s="389">
        <v>10</v>
      </c>
      <c r="F77" s="390"/>
      <c r="G77" s="384"/>
      <c r="H77" s="385">
        <f>E77*F77</f>
        <v>0</v>
      </c>
      <c r="I77" s="384">
        <f>E77*G77</f>
        <v>0</v>
      </c>
      <c r="J77" s="383">
        <f>H77+I77</f>
        <v>0</v>
      </c>
      <c r="K77" s="387"/>
      <c r="N77" s="394"/>
      <c r="P77" s="394"/>
      <c r="Q77" s="394"/>
    </row>
    <row r="78" spans="1:17" ht="30">
      <c r="A78" s="400"/>
      <c r="B78" s="401" t="s">
        <v>2555</v>
      </c>
      <c r="C78" s="381" t="s">
        <v>2556</v>
      </c>
      <c r="D78" s="381" t="s">
        <v>2413</v>
      </c>
      <c r="E78" s="389">
        <v>2</v>
      </c>
      <c r="F78" s="390"/>
      <c r="G78" s="384"/>
      <c r="H78" s="385">
        <f>E78*F78</f>
        <v>0</v>
      </c>
      <c r="I78" s="384">
        <f>E78*G78</f>
        <v>0</v>
      </c>
      <c r="J78" s="383">
        <f>H78+I78</f>
        <v>0</v>
      </c>
      <c r="K78" s="387"/>
      <c r="N78" s="394"/>
      <c r="P78" s="394"/>
      <c r="Q78" s="394"/>
    </row>
    <row r="79" spans="1:17" ht="15">
      <c r="A79" s="400"/>
      <c r="B79" s="402"/>
      <c r="C79" s="403"/>
      <c r="D79" s="404"/>
      <c r="E79" s="405"/>
      <c r="F79" s="406"/>
      <c r="G79" s="407"/>
      <c r="H79" s="408"/>
      <c r="I79" s="407"/>
      <c r="J79" s="409"/>
      <c r="K79" s="387"/>
      <c r="N79" s="410"/>
      <c r="P79" s="394"/>
      <c r="Q79" s="410"/>
    </row>
    <row r="80" spans="1:17" ht="15.6">
      <c r="A80" s="400"/>
      <c r="B80" s="398" t="s">
        <v>193</v>
      </c>
      <c r="C80" s="399" t="s">
        <v>2557</v>
      </c>
      <c r="D80" s="404"/>
      <c r="E80" s="405"/>
      <c r="F80" s="406"/>
      <c r="G80" s="407"/>
      <c r="H80" s="408"/>
      <c r="I80" s="407"/>
      <c r="J80" s="392">
        <f>SUM(J81:J81)</f>
        <v>0</v>
      </c>
      <c r="K80" s="387"/>
      <c r="N80" s="410"/>
      <c r="P80" s="394"/>
      <c r="Q80" s="410"/>
    </row>
    <row r="81" spans="1:17" ht="15">
      <c r="A81" s="400"/>
      <c r="B81" s="381" t="s">
        <v>2558</v>
      </c>
      <c r="C81" s="411" t="s">
        <v>2559</v>
      </c>
      <c r="D81" s="381" t="s">
        <v>2413</v>
      </c>
      <c r="E81" s="389">
        <v>1</v>
      </c>
      <c r="F81" s="390"/>
      <c r="G81" s="384"/>
      <c r="H81" s="385">
        <f>E81*F81</f>
        <v>0</v>
      </c>
      <c r="I81" s="384">
        <f>E81*G81</f>
        <v>0</v>
      </c>
      <c r="J81" s="383">
        <f>H81+I81</f>
        <v>0</v>
      </c>
      <c r="K81" s="387"/>
      <c r="N81" s="394"/>
      <c r="P81" s="394"/>
      <c r="Q81" s="394"/>
    </row>
  </sheetData>
  <mergeCells count="4">
    <mergeCell ref="A4:A5"/>
    <mergeCell ref="B4:B5"/>
    <mergeCell ref="F4:G4"/>
    <mergeCell ref="H4:I4"/>
  </mergeCells>
  <printOptions horizontalCentered="1"/>
  <pageMargins left="0.55118110236220474" right="0.39370078740157483" top="0.62992125984251968" bottom="0.6692913385826772" header="0.51181102362204722" footer="0.39370078740157483"/>
  <pageSetup paperSize="9" firstPageNumber="0" orientation="landscape" r:id="rId1"/>
  <headerFooter>
    <oddFooter>&amp;LStavební část / Structural&amp;C&amp;8&amp;P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28"/>
  <sheetViews>
    <sheetView showGridLines="0" showOutlineSymbols="0" zoomScaleNormal="100" workbookViewId="0">
      <selection activeCell="G30" sqref="G30"/>
    </sheetView>
  </sheetViews>
  <sheetFormatPr defaultRowHeight="13.2"/>
  <cols>
    <col min="1" max="1" width="2" style="414" customWidth="1"/>
    <col min="2" max="2" width="7.28515625" style="414" customWidth="1"/>
    <col min="3" max="3" width="9.7109375" style="414" customWidth="1"/>
    <col min="4" max="4" width="74.7109375" style="414" customWidth="1"/>
    <col min="5" max="6" width="18.7109375" style="414" customWidth="1"/>
    <col min="7" max="7" width="22" style="414" customWidth="1"/>
    <col min="8" max="9" width="9.7109375" style="414" customWidth="1"/>
    <col min="10" max="256" width="8.85546875" style="414"/>
    <col min="257" max="257" width="2" style="414" customWidth="1"/>
    <col min="258" max="258" width="7.28515625" style="414" customWidth="1"/>
    <col min="259" max="259" width="9.7109375" style="414" customWidth="1"/>
    <col min="260" max="260" width="74.7109375" style="414" customWidth="1"/>
    <col min="261" max="262" width="18.7109375" style="414" customWidth="1"/>
    <col min="263" max="263" width="22" style="414" customWidth="1"/>
    <col min="264" max="265" width="9.7109375" style="414" customWidth="1"/>
    <col min="266" max="512" width="8.85546875" style="414"/>
    <col min="513" max="513" width="2" style="414" customWidth="1"/>
    <col min="514" max="514" width="7.28515625" style="414" customWidth="1"/>
    <col min="515" max="515" width="9.7109375" style="414" customWidth="1"/>
    <col min="516" max="516" width="74.7109375" style="414" customWidth="1"/>
    <col min="517" max="518" width="18.7109375" style="414" customWidth="1"/>
    <col min="519" max="519" width="22" style="414" customWidth="1"/>
    <col min="520" max="521" width="9.7109375" style="414" customWidth="1"/>
    <col min="522" max="768" width="8.85546875" style="414"/>
    <col min="769" max="769" width="2" style="414" customWidth="1"/>
    <col min="770" max="770" width="7.28515625" style="414" customWidth="1"/>
    <col min="771" max="771" width="9.7109375" style="414" customWidth="1"/>
    <col min="772" max="772" width="74.7109375" style="414" customWidth="1"/>
    <col min="773" max="774" width="18.7109375" style="414" customWidth="1"/>
    <col min="775" max="775" width="22" style="414" customWidth="1"/>
    <col min="776" max="777" width="9.7109375" style="414" customWidth="1"/>
    <col min="778" max="1024" width="8.85546875" style="414"/>
    <col min="1025" max="1025" width="2" style="414" customWidth="1"/>
    <col min="1026" max="1026" width="7.28515625" style="414" customWidth="1"/>
    <col min="1027" max="1027" width="9.7109375" style="414" customWidth="1"/>
    <col min="1028" max="1028" width="74.7109375" style="414" customWidth="1"/>
    <col min="1029" max="1030" width="18.7109375" style="414" customWidth="1"/>
    <col min="1031" max="1031" width="22" style="414" customWidth="1"/>
    <col min="1032" max="1033" width="9.7109375" style="414" customWidth="1"/>
    <col min="1034" max="1280" width="8.85546875" style="414"/>
    <col min="1281" max="1281" width="2" style="414" customWidth="1"/>
    <col min="1282" max="1282" width="7.28515625" style="414" customWidth="1"/>
    <col min="1283" max="1283" width="9.7109375" style="414" customWidth="1"/>
    <col min="1284" max="1284" width="74.7109375" style="414" customWidth="1"/>
    <col min="1285" max="1286" width="18.7109375" style="414" customWidth="1"/>
    <col min="1287" max="1287" width="22" style="414" customWidth="1"/>
    <col min="1288" max="1289" width="9.7109375" style="414" customWidth="1"/>
    <col min="1290" max="1536" width="8.85546875" style="414"/>
    <col min="1537" max="1537" width="2" style="414" customWidth="1"/>
    <col min="1538" max="1538" width="7.28515625" style="414" customWidth="1"/>
    <col min="1539" max="1539" width="9.7109375" style="414" customWidth="1"/>
    <col min="1540" max="1540" width="74.7109375" style="414" customWidth="1"/>
    <col min="1541" max="1542" width="18.7109375" style="414" customWidth="1"/>
    <col min="1543" max="1543" width="22" style="414" customWidth="1"/>
    <col min="1544" max="1545" width="9.7109375" style="414" customWidth="1"/>
    <col min="1546" max="1792" width="8.85546875" style="414"/>
    <col min="1793" max="1793" width="2" style="414" customWidth="1"/>
    <col min="1794" max="1794" width="7.28515625" style="414" customWidth="1"/>
    <col min="1795" max="1795" width="9.7109375" style="414" customWidth="1"/>
    <col min="1796" max="1796" width="74.7109375" style="414" customWidth="1"/>
    <col min="1797" max="1798" width="18.7109375" style="414" customWidth="1"/>
    <col min="1799" max="1799" width="22" style="414" customWidth="1"/>
    <col min="1800" max="1801" width="9.7109375" style="414" customWidth="1"/>
    <col min="1802" max="2048" width="8.85546875" style="414"/>
    <col min="2049" max="2049" width="2" style="414" customWidth="1"/>
    <col min="2050" max="2050" width="7.28515625" style="414" customWidth="1"/>
    <col min="2051" max="2051" width="9.7109375" style="414" customWidth="1"/>
    <col min="2052" max="2052" width="74.7109375" style="414" customWidth="1"/>
    <col min="2053" max="2054" width="18.7109375" style="414" customWidth="1"/>
    <col min="2055" max="2055" width="22" style="414" customWidth="1"/>
    <col min="2056" max="2057" width="9.7109375" style="414" customWidth="1"/>
    <col min="2058" max="2304" width="8.85546875" style="414"/>
    <col min="2305" max="2305" width="2" style="414" customWidth="1"/>
    <col min="2306" max="2306" width="7.28515625" style="414" customWidth="1"/>
    <col min="2307" max="2307" width="9.7109375" style="414" customWidth="1"/>
    <col min="2308" max="2308" width="74.7109375" style="414" customWidth="1"/>
    <col min="2309" max="2310" width="18.7109375" style="414" customWidth="1"/>
    <col min="2311" max="2311" width="22" style="414" customWidth="1"/>
    <col min="2312" max="2313" width="9.7109375" style="414" customWidth="1"/>
    <col min="2314" max="2560" width="8.85546875" style="414"/>
    <col min="2561" max="2561" width="2" style="414" customWidth="1"/>
    <col min="2562" max="2562" width="7.28515625" style="414" customWidth="1"/>
    <col min="2563" max="2563" width="9.7109375" style="414" customWidth="1"/>
    <col min="2564" max="2564" width="74.7109375" style="414" customWidth="1"/>
    <col min="2565" max="2566" width="18.7109375" style="414" customWidth="1"/>
    <col min="2567" max="2567" width="22" style="414" customWidth="1"/>
    <col min="2568" max="2569" width="9.7109375" style="414" customWidth="1"/>
    <col min="2570" max="2816" width="8.85546875" style="414"/>
    <col min="2817" max="2817" width="2" style="414" customWidth="1"/>
    <col min="2818" max="2818" width="7.28515625" style="414" customWidth="1"/>
    <col min="2819" max="2819" width="9.7109375" style="414" customWidth="1"/>
    <col min="2820" max="2820" width="74.7109375" style="414" customWidth="1"/>
    <col min="2821" max="2822" width="18.7109375" style="414" customWidth="1"/>
    <col min="2823" max="2823" width="22" style="414" customWidth="1"/>
    <col min="2824" max="2825" width="9.7109375" style="414" customWidth="1"/>
    <col min="2826" max="3072" width="8.85546875" style="414"/>
    <col min="3073" max="3073" width="2" style="414" customWidth="1"/>
    <col min="3074" max="3074" width="7.28515625" style="414" customWidth="1"/>
    <col min="3075" max="3075" width="9.7109375" style="414" customWidth="1"/>
    <col min="3076" max="3076" width="74.7109375" style="414" customWidth="1"/>
    <col min="3077" max="3078" width="18.7109375" style="414" customWidth="1"/>
    <col min="3079" max="3079" width="22" style="414" customWidth="1"/>
    <col min="3080" max="3081" width="9.7109375" style="414" customWidth="1"/>
    <col min="3082" max="3328" width="8.85546875" style="414"/>
    <col min="3329" max="3329" width="2" style="414" customWidth="1"/>
    <col min="3330" max="3330" width="7.28515625" style="414" customWidth="1"/>
    <col min="3331" max="3331" width="9.7109375" style="414" customWidth="1"/>
    <col min="3332" max="3332" width="74.7109375" style="414" customWidth="1"/>
    <col min="3333" max="3334" width="18.7109375" style="414" customWidth="1"/>
    <col min="3335" max="3335" width="22" style="414" customWidth="1"/>
    <col min="3336" max="3337" width="9.7109375" style="414" customWidth="1"/>
    <col min="3338" max="3584" width="8.85546875" style="414"/>
    <col min="3585" max="3585" width="2" style="414" customWidth="1"/>
    <col min="3586" max="3586" width="7.28515625" style="414" customWidth="1"/>
    <col min="3587" max="3587" width="9.7109375" style="414" customWidth="1"/>
    <col min="3588" max="3588" width="74.7109375" style="414" customWidth="1"/>
    <col min="3589" max="3590" width="18.7109375" style="414" customWidth="1"/>
    <col min="3591" max="3591" width="22" style="414" customWidth="1"/>
    <col min="3592" max="3593" width="9.7109375" style="414" customWidth="1"/>
    <col min="3594" max="3840" width="8.85546875" style="414"/>
    <col min="3841" max="3841" width="2" style="414" customWidth="1"/>
    <col min="3842" max="3842" width="7.28515625" style="414" customWidth="1"/>
    <col min="3843" max="3843" width="9.7109375" style="414" customWidth="1"/>
    <col min="3844" max="3844" width="74.7109375" style="414" customWidth="1"/>
    <col min="3845" max="3846" width="18.7109375" style="414" customWidth="1"/>
    <col min="3847" max="3847" width="22" style="414" customWidth="1"/>
    <col min="3848" max="3849" width="9.7109375" style="414" customWidth="1"/>
    <col min="3850" max="4096" width="8.85546875" style="414"/>
    <col min="4097" max="4097" width="2" style="414" customWidth="1"/>
    <col min="4098" max="4098" width="7.28515625" style="414" customWidth="1"/>
    <col min="4099" max="4099" width="9.7109375" style="414" customWidth="1"/>
    <col min="4100" max="4100" width="74.7109375" style="414" customWidth="1"/>
    <col min="4101" max="4102" width="18.7109375" style="414" customWidth="1"/>
    <col min="4103" max="4103" width="22" style="414" customWidth="1"/>
    <col min="4104" max="4105" width="9.7109375" style="414" customWidth="1"/>
    <col min="4106" max="4352" width="8.85546875" style="414"/>
    <col min="4353" max="4353" width="2" style="414" customWidth="1"/>
    <col min="4354" max="4354" width="7.28515625" style="414" customWidth="1"/>
    <col min="4355" max="4355" width="9.7109375" style="414" customWidth="1"/>
    <col min="4356" max="4356" width="74.7109375" style="414" customWidth="1"/>
    <col min="4357" max="4358" width="18.7109375" style="414" customWidth="1"/>
    <col min="4359" max="4359" width="22" style="414" customWidth="1"/>
    <col min="4360" max="4361" width="9.7109375" style="414" customWidth="1"/>
    <col min="4362" max="4608" width="8.85546875" style="414"/>
    <col min="4609" max="4609" width="2" style="414" customWidth="1"/>
    <col min="4610" max="4610" width="7.28515625" style="414" customWidth="1"/>
    <col min="4611" max="4611" width="9.7109375" style="414" customWidth="1"/>
    <col min="4612" max="4612" width="74.7109375" style="414" customWidth="1"/>
    <col min="4613" max="4614" width="18.7109375" style="414" customWidth="1"/>
    <col min="4615" max="4615" width="22" style="414" customWidth="1"/>
    <col min="4616" max="4617" width="9.7109375" style="414" customWidth="1"/>
    <col min="4618" max="4864" width="8.85546875" style="414"/>
    <col min="4865" max="4865" width="2" style="414" customWidth="1"/>
    <col min="4866" max="4866" width="7.28515625" style="414" customWidth="1"/>
    <col min="4867" max="4867" width="9.7109375" style="414" customWidth="1"/>
    <col min="4868" max="4868" width="74.7109375" style="414" customWidth="1"/>
    <col min="4869" max="4870" width="18.7109375" style="414" customWidth="1"/>
    <col min="4871" max="4871" width="22" style="414" customWidth="1"/>
    <col min="4872" max="4873" width="9.7109375" style="414" customWidth="1"/>
    <col min="4874" max="5120" width="8.85546875" style="414"/>
    <col min="5121" max="5121" width="2" style="414" customWidth="1"/>
    <col min="5122" max="5122" width="7.28515625" style="414" customWidth="1"/>
    <col min="5123" max="5123" width="9.7109375" style="414" customWidth="1"/>
    <col min="5124" max="5124" width="74.7109375" style="414" customWidth="1"/>
    <col min="5125" max="5126" width="18.7109375" style="414" customWidth="1"/>
    <col min="5127" max="5127" width="22" style="414" customWidth="1"/>
    <col min="5128" max="5129" width="9.7109375" style="414" customWidth="1"/>
    <col min="5130" max="5376" width="8.85546875" style="414"/>
    <col min="5377" max="5377" width="2" style="414" customWidth="1"/>
    <col min="5378" max="5378" width="7.28515625" style="414" customWidth="1"/>
    <col min="5379" max="5379" width="9.7109375" style="414" customWidth="1"/>
    <col min="5380" max="5380" width="74.7109375" style="414" customWidth="1"/>
    <col min="5381" max="5382" width="18.7109375" style="414" customWidth="1"/>
    <col min="5383" max="5383" width="22" style="414" customWidth="1"/>
    <col min="5384" max="5385" width="9.7109375" style="414" customWidth="1"/>
    <col min="5386" max="5632" width="8.85546875" style="414"/>
    <col min="5633" max="5633" width="2" style="414" customWidth="1"/>
    <col min="5634" max="5634" width="7.28515625" style="414" customWidth="1"/>
    <col min="5635" max="5635" width="9.7109375" style="414" customWidth="1"/>
    <col min="5636" max="5636" width="74.7109375" style="414" customWidth="1"/>
    <col min="5637" max="5638" width="18.7109375" style="414" customWidth="1"/>
    <col min="5639" max="5639" width="22" style="414" customWidth="1"/>
    <col min="5640" max="5641" width="9.7109375" style="414" customWidth="1"/>
    <col min="5642" max="5888" width="8.85546875" style="414"/>
    <col min="5889" max="5889" width="2" style="414" customWidth="1"/>
    <col min="5890" max="5890" width="7.28515625" style="414" customWidth="1"/>
    <col min="5891" max="5891" width="9.7109375" style="414" customWidth="1"/>
    <col min="5892" max="5892" width="74.7109375" style="414" customWidth="1"/>
    <col min="5893" max="5894" width="18.7109375" style="414" customWidth="1"/>
    <col min="5895" max="5895" width="22" style="414" customWidth="1"/>
    <col min="5896" max="5897" width="9.7109375" style="414" customWidth="1"/>
    <col min="5898" max="6144" width="8.85546875" style="414"/>
    <col min="6145" max="6145" width="2" style="414" customWidth="1"/>
    <col min="6146" max="6146" width="7.28515625" style="414" customWidth="1"/>
    <col min="6147" max="6147" width="9.7109375" style="414" customWidth="1"/>
    <col min="6148" max="6148" width="74.7109375" style="414" customWidth="1"/>
    <col min="6149" max="6150" width="18.7109375" style="414" customWidth="1"/>
    <col min="6151" max="6151" width="22" style="414" customWidth="1"/>
    <col min="6152" max="6153" width="9.7109375" style="414" customWidth="1"/>
    <col min="6154" max="6400" width="8.85546875" style="414"/>
    <col min="6401" max="6401" width="2" style="414" customWidth="1"/>
    <col min="6402" max="6402" width="7.28515625" style="414" customWidth="1"/>
    <col min="6403" max="6403" width="9.7109375" style="414" customWidth="1"/>
    <col min="6404" max="6404" width="74.7109375" style="414" customWidth="1"/>
    <col min="6405" max="6406" width="18.7109375" style="414" customWidth="1"/>
    <col min="6407" max="6407" width="22" style="414" customWidth="1"/>
    <col min="6408" max="6409" width="9.7109375" style="414" customWidth="1"/>
    <col min="6410" max="6656" width="8.85546875" style="414"/>
    <col min="6657" max="6657" width="2" style="414" customWidth="1"/>
    <col min="6658" max="6658" width="7.28515625" style="414" customWidth="1"/>
    <col min="6659" max="6659" width="9.7109375" style="414" customWidth="1"/>
    <col min="6660" max="6660" width="74.7109375" style="414" customWidth="1"/>
    <col min="6661" max="6662" width="18.7109375" style="414" customWidth="1"/>
    <col min="6663" max="6663" width="22" style="414" customWidth="1"/>
    <col min="6664" max="6665" width="9.7109375" style="414" customWidth="1"/>
    <col min="6666" max="6912" width="8.85546875" style="414"/>
    <col min="6913" max="6913" width="2" style="414" customWidth="1"/>
    <col min="6914" max="6914" width="7.28515625" style="414" customWidth="1"/>
    <col min="6915" max="6915" width="9.7109375" style="414" customWidth="1"/>
    <col min="6916" max="6916" width="74.7109375" style="414" customWidth="1"/>
    <col min="6917" max="6918" width="18.7109375" style="414" customWidth="1"/>
    <col min="6919" max="6919" width="22" style="414" customWidth="1"/>
    <col min="6920" max="6921" width="9.7109375" style="414" customWidth="1"/>
    <col min="6922" max="7168" width="8.85546875" style="414"/>
    <col min="7169" max="7169" width="2" style="414" customWidth="1"/>
    <col min="7170" max="7170" width="7.28515625" style="414" customWidth="1"/>
    <col min="7171" max="7171" width="9.7109375" style="414" customWidth="1"/>
    <col min="7172" max="7172" width="74.7109375" style="414" customWidth="1"/>
    <col min="7173" max="7174" width="18.7109375" style="414" customWidth="1"/>
    <col min="7175" max="7175" width="22" style="414" customWidth="1"/>
    <col min="7176" max="7177" width="9.7109375" style="414" customWidth="1"/>
    <col min="7178" max="7424" width="8.85546875" style="414"/>
    <col min="7425" max="7425" width="2" style="414" customWidth="1"/>
    <col min="7426" max="7426" width="7.28515625" style="414" customWidth="1"/>
    <col min="7427" max="7427" width="9.7109375" style="414" customWidth="1"/>
    <col min="7428" max="7428" width="74.7109375" style="414" customWidth="1"/>
    <col min="7429" max="7430" width="18.7109375" style="414" customWidth="1"/>
    <col min="7431" max="7431" width="22" style="414" customWidth="1"/>
    <col min="7432" max="7433" width="9.7109375" style="414" customWidth="1"/>
    <col min="7434" max="7680" width="8.85546875" style="414"/>
    <col min="7681" max="7681" width="2" style="414" customWidth="1"/>
    <col min="7682" max="7682" width="7.28515625" style="414" customWidth="1"/>
    <col min="7683" max="7683" width="9.7109375" style="414" customWidth="1"/>
    <col min="7684" max="7684" width="74.7109375" style="414" customWidth="1"/>
    <col min="7685" max="7686" width="18.7109375" style="414" customWidth="1"/>
    <col min="7687" max="7687" width="22" style="414" customWidth="1"/>
    <col min="7688" max="7689" width="9.7109375" style="414" customWidth="1"/>
    <col min="7690" max="7936" width="8.85546875" style="414"/>
    <col min="7937" max="7937" width="2" style="414" customWidth="1"/>
    <col min="7938" max="7938" width="7.28515625" style="414" customWidth="1"/>
    <col min="7939" max="7939" width="9.7109375" style="414" customWidth="1"/>
    <col min="7940" max="7940" width="74.7109375" style="414" customWidth="1"/>
    <col min="7941" max="7942" width="18.7109375" style="414" customWidth="1"/>
    <col min="7943" max="7943" width="22" style="414" customWidth="1"/>
    <col min="7944" max="7945" width="9.7109375" style="414" customWidth="1"/>
    <col min="7946" max="8192" width="8.85546875" style="414"/>
    <col min="8193" max="8193" width="2" style="414" customWidth="1"/>
    <col min="8194" max="8194" width="7.28515625" style="414" customWidth="1"/>
    <col min="8195" max="8195" width="9.7109375" style="414" customWidth="1"/>
    <col min="8196" max="8196" width="74.7109375" style="414" customWidth="1"/>
    <col min="8197" max="8198" width="18.7109375" style="414" customWidth="1"/>
    <col min="8199" max="8199" width="22" style="414" customWidth="1"/>
    <col min="8200" max="8201" width="9.7109375" style="414" customWidth="1"/>
    <col min="8202" max="8448" width="8.85546875" style="414"/>
    <col min="8449" max="8449" width="2" style="414" customWidth="1"/>
    <col min="8450" max="8450" width="7.28515625" style="414" customWidth="1"/>
    <col min="8451" max="8451" width="9.7109375" style="414" customWidth="1"/>
    <col min="8452" max="8452" width="74.7109375" style="414" customWidth="1"/>
    <col min="8453" max="8454" width="18.7109375" style="414" customWidth="1"/>
    <col min="8455" max="8455" width="22" style="414" customWidth="1"/>
    <col min="8456" max="8457" width="9.7109375" style="414" customWidth="1"/>
    <col min="8458" max="8704" width="8.85546875" style="414"/>
    <col min="8705" max="8705" width="2" style="414" customWidth="1"/>
    <col min="8706" max="8706" width="7.28515625" style="414" customWidth="1"/>
    <col min="8707" max="8707" width="9.7109375" style="414" customWidth="1"/>
    <col min="8708" max="8708" width="74.7109375" style="414" customWidth="1"/>
    <col min="8709" max="8710" width="18.7109375" style="414" customWidth="1"/>
    <col min="8711" max="8711" width="22" style="414" customWidth="1"/>
    <col min="8712" max="8713" width="9.7109375" style="414" customWidth="1"/>
    <col min="8714" max="8960" width="8.85546875" style="414"/>
    <col min="8961" max="8961" width="2" style="414" customWidth="1"/>
    <col min="8962" max="8962" width="7.28515625" style="414" customWidth="1"/>
    <col min="8963" max="8963" width="9.7109375" style="414" customWidth="1"/>
    <col min="8964" max="8964" width="74.7109375" style="414" customWidth="1"/>
    <col min="8965" max="8966" width="18.7109375" style="414" customWidth="1"/>
    <col min="8967" max="8967" width="22" style="414" customWidth="1"/>
    <col min="8968" max="8969" width="9.7109375" style="414" customWidth="1"/>
    <col min="8970" max="9216" width="8.85546875" style="414"/>
    <col min="9217" max="9217" width="2" style="414" customWidth="1"/>
    <col min="9218" max="9218" width="7.28515625" style="414" customWidth="1"/>
    <col min="9219" max="9219" width="9.7109375" style="414" customWidth="1"/>
    <col min="9220" max="9220" width="74.7109375" style="414" customWidth="1"/>
    <col min="9221" max="9222" width="18.7109375" style="414" customWidth="1"/>
    <col min="9223" max="9223" width="22" style="414" customWidth="1"/>
    <col min="9224" max="9225" width="9.7109375" style="414" customWidth="1"/>
    <col min="9226" max="9472" width="8.85546875" style="414"/>
    <col min="9473" max="9473" width="2" style="414" customWidth="1"/>
    <col min="9474" max="9474" width="7.28515625" style="414" customWidth="1"/>
    <col min="9475" max="9475" width="9.7109375" style="414" customWidth="1"/>
    <col min="9476" max="9476" width="74.7109375" style="414" customWidth="1"/>
    <col min="9477" max="9478" width="18.7109375" style="414" customWidth="1"/>
    <col min="9479" max="9479" width="22" style="414" customWidth="1"/>
    <col min="9480" max="9481" width="9.7109375" style="414" customWidth="1"/>
    <col min="9482" max="9728" width="8.85546875" style="414"/>
    <col min="9729" max="9729" width="2" style="414" customWidth="1"/>
    <col min="9730" max="9730" width="7.28515625" style="414" customWidth="1"/>
    <col min="9731" max="9731" width="9.7109375" style="414" customWidth="1"/>
    <col min="9732" max="9732" width="74.7109375" style="414" customWidth="1"/>
    <col min="9733" max="9734" width="18.7109375" style="414" customWidth="1"/>
    <col min="9735" max="9735" width="22" style="414" customWidth="1"/>
    <col min="9736" max="9737" width="9.7109375" style="414" customWidth="1"/>
    <col min="9738" max="9984" width="8.85546875" style="414"/>
    <col min="9985" max="9985" width="2" style="414" customWidth="1"/>
    <col min="9986" max="9986" width="7.28515625" style="414" customWidth="1"/>
    <col min="9987" max="9987" width="9.7109375" style="414" customWidth="1"/>
    <col min="9988" max="9988" width="74.7109375" style="414" customWidth="1"/>
    <col min="9989" max="9990" width="18.7109375" style="414" customWidth="1"/>
    <col min="9991" max="9991" width="22" style="414" customWidth="1"/>
    <col min="9992" max="9993" width="9.7109375" style="414" customWidth="1"/>
    <col min="9994" max="10240" width="8.85546875" style="414"/>
    <col min="10241" max="10241" width="2" style="414" customWidth="1"/>
    <col min="10242" max="10242" width="7.28515625" style="414" customWidth="1"/>
    <col min="10243" max="10243" width="9.7109375" style="414" customWidth="1"/>
    <col min="10244" max="10244" width="74.7109375" style="414" customWidth="1"/>
    <col min="10245" max="10246" width="18.7109375" style="414" customWidth="1"/>
    <col min="10247" max="10247" width="22" style="414" customWidth="1"/>
    <col min="10248" max="10249" width="9.7109375" style="414" customWidth="1"/>
    <col min="10250" max="10496" width="8.85546875" style="414"/>
    <col min="10497" max="10497" width="2" style="414" customWidth="1"/>
    <col min="10498" max="10498" width="7.28515625" style="414" customWidth="1"/>
    <col min="10499" max="10499" width="9.7109375" style="414" customWidth="1"/>
    <col min="10500" max="10500" width="74.7109375" style="414" customWidth="1"/>
    <col min="10501" max="10502" width="18.7109375" style="414" customWidth="1"/>
    <col min="10503" max="10503" width="22" style="414" customWidth="1"/>
    <col min="10504" max="10505" width="9.7109375" style="414" customWidth="1"/>
    <col min="10506" max="10752" width="8.85546875" style="414"/>
    <col min="10753" max="10753" width="2" style="414" customWidth="1"/>
    <col min="10754" max="10754" width="7.28515625" style="414" customWidth="1"/>
    <col min="10755" max="10755" width="9.7109375" style="414" customWidth="1"/>
    <col min="10756" max="10756" width="74.7109375" style="414" customWidth="1"/>
    <col min="10757" max="10758" width="18.7109375" style="414" customWidth="1"/>
    <col min="10759" max="10759" width="22" style="414" customWidth="1"/>
    <col min="10760" max="10761" width="9.7109375" style="414" customWidth="1"/>
    <col min="10762" max="11008" width="8.85546875" style="414"/>
    <col min="11009" max="11009" width="2" style="414" customWidth="1"/>
    <col min="11010" max="11010" width="7.28515625" style="414" customWidth="1"/>
    <col min="11011" max="11011" width="9.7109375" style="414" customWidth="1"/>
    <col min="11012" max="11012" width="74.7109375" style="414" customWidth="1"/>
    <col min="11013" max="11014" width="18.7109375" style="414" customWidth="1"/>
    <col min="11015" max="11015" width="22" style="414" customWidth="1"/>
    <col min="11016" max="11017" width="9.7109375" style="414" customWidth="1"/>
    <col min="11018" max="11264" width="8.85546875" style="414"/>
    <col min="11265" max="11265" width="2" style="414" customWidth="1"/>
    <col min="11266" max="11266" width="7.28515625" style="414" customWidth="1"/>
    <col min="11267" max="11267" width="9.7109375" style="414" customWidth="1"/>
    <col min="11268" max="11268" width="74.7109375" style="414" customWidth="1"/>
    <col min="11269" max="11270" width="18.7109375" style="414" customWidth="1"/>
    <col min="11271" max="11271" width="22" style="414" customWidth="1"/>
    <col min="11272" max="11273" width="9.7109375" style="414" customWidth="1"/>
    <col min="11274" max="11520" width="8.85546875" style="414"/>
    <col min="11521" max="11521" width="2" style="414" customWidth="1"/>
    <col min="11522" max="11522" width="7.28515625" style="414" customWidth="1"/>
    <col min="11523" max="11523" width="9.7109375" style="414" customWidth="1"/>
    <col min="11524" max="11524" width="74.7109375" style="414" customWidth="1"/>
    <col min="11525" max="11526" width="18.7109375" style="414" customWidth="1"/>
    <col min="11527" max="11527" width="22" style="414" customWidth="1"/>
    <col min="11528" max="11529" width="9.7109375" style="414" customWidth="1"/>
    <col min="11530" max="11776" width="8.85546875" style="414"/>
    <col min="11777" max="11777" width="2" style="414" customWidth="1"/>
    <col min="11778" max="11778" width="7.28515625" style="414" customWidth="1"/>
    <col min="11779" max="11779" width="9.7109375" style="414" customWidth="1"/>
    <col min="11780" max="11780" width="74.7109375" style="414" customWidth="1"/>
    <col min="11781" max="11782" width="18.7109375" style="414" customWidth="1"/>
    <col min="11783" max="11783" width="22" style="414" customWidth="1"/>
    <col min="11784" max="11785" width="9.7109375" style="414" customWidth="1"/>
    <col min="11786" max="12032" width="8.85546875" style="414"/>
    <col min="12033" max="12033" width="2" style="414" customWidth="1"/>
    <col min="12034" max="12034" width="7.28515625" style="414" customWidth="1"/>
    <col min="12035" max="12035" width="9.7109375" style="414" customWidth="1"/>
    <col min="12036" max="12036" width="74.7109375" style="414" customWidth="1"/>
    <col min="12037" max="12038" width="18.7109375" style="414" customWidth="1"/>
    <col min="12039" max="12039" width="22" style="414" customWidth="1"/>
    <col min="12040" max="12041" width="9.7109375" style="414" customWidth="1"/>
    <col min="12042" max="12288" width="8.85546875" style="414"/>
    <col min="12289" max="12289" width="2" style="414" customWidth="1"/>
    <col min="12290" max="12290" width="7.28515625" style="414" customWidth="1"/>
    <col min="12291" max="12291" width="9.7109375" style="414" customWidth="1"/>
    <col min="12292" max="12292" width="74.7109375" style="414" customWidth="1"/>
    <col min="12293" max="12294" width="18.7109375" style="414" customWidth="1"/>
    <col min="12295" max="12295" width="22" style="414" customWidth="1"/>
    <col min="12296" max="12297" width="9.7109375" style="414" customWidth="1"/>
    <col min="12298" max="12544" width="8.85546875" style="414"/>
    <col min="12545" max="12545" width="2" style="414" customWidth="1"/>
    <col min="12546" max="12546" width="7.28515625" style="414" customWidth="1"/>
    <col min="12547" max="12547" width="9.7109375" style="414" customWidth="1"/>
    <col min="12548" max="12548" width="74.7109375" style="414" customWidth="1"/>
    <col min="12549" max="12550" width="18.7109375" style="414" customWidth="1"/>
    <col min="12551" max="12551" width="22" style="414" customWidth="1"/>
    <col min="12552" max="12553" width="9.7109375" style="414" customWidth="1"/>
    <col min="12554" max="12800" width="8.85546875" style="414"/>
    <col min="12801" max="12801" width="2" style="414" customWidth="1"/>
    <col min="12802" max="12802" width="7.28515625" style="414" customWidth="1"/>
    <col min="12803" max="12803" width="9.7109375" style="414" customWidth="1"/>
    <col min="12804" max="12804" width="74.7109375" style="414" customWidth="1"/>
    <col min="12805" max="12806" width="18.7109375" style="414" customWidth="1"/>
    <col min="12807" max="12807" width="22" style="414" customWidth="1"/>
    <col min="12808" max="12809" width="9.7109375" style="414" customWidth="1"/>
    <col min="12810" max="13056" width="8.85546875" style="414"/>
    <col min="13057" max="13057" width="2" style="414" customWidth="1"/>
    <col min="13058" max="13058" width="7.28515625" style="414" customWidth="1"/>
    <col min="13059" max="13059" width="9.7109375" style="414" customWidth="1"/>
    <col min="13060" max="13060" width="74.7109375" style="414" customWidth="1"/>
    <col min="13061" max="13062" width="18.7109375" style="414" customWidth="1"/>
    <col min="13063" max="13063" width="22" style="414" customWidth="1"/>
    <col min="13064" max="13065" width="9.7109375" style="414" customWidth="1"/>
    <col min="13066" max="13312" width="8.85546875" style="414"/>
    <col min="13313" max="13313" width="2" style="414" customWidth="1"/>
    <col min="13314" max="13314" width="7.28515625" style="414" customWidth="1"/>
    <col min="13315" max="13315" width="9.7109375" style="414" customWidth="1"/>
    <col min="13316" max="13316" width="74.7109375" style="414" customWidth="1"/>
    <col min="13317" max="13318" width="18.7109375" style="414" customWidth="1"/>
    <col min="13319" max="13319" width="22" style="414" customWidth="1"/>
    <col min="13320" max="13321" width="9.7109375" style="414" customWidth="1"/>
    <col min="13322" max="13568" width="8.85546875" style="414"/>
    <col min="13569" max="13569" width="2" style="414" customWidth="1"/>
    <col min="13570" max="13570" width="7.28515625" style="414" customWidth="1"/>
    <col min="13571" max="13571" width="9.7109375" style="414" customWidth="1"/>
    <col min="13572" max="13572" width="74.7109375" style="414" customWidth="1"/>
    <col min="13573" max="13574" width="18.7109375" style="414" customWidth="1"/>
    <col min="13575" max="13575" width="22" style="414" customWidth="1"/>
    <col min="13576" max="13577" width="9.7109375" style="414" customWidth="1"/>
    <col min="13578" max="13824" width="8.85546875" style="414"/>
    <col min="13825" max="13825" width="2" style="414" customWidth="1"/>
    <col min="13826" max="13826" width="7.28515625" style="414" customWidth="1"/>
    <col min="13827" max="13827" width="9.7109375" style="414" customWidth="1"/>
    <col min="13828" max="13828" width="74.7109375" style="414" customWidth="1"/>
    <col min="13829" max="13830" width="18.7109375" style="414" customWidth="1"/>
    <col min="13831" max="13831" width="22" style="414" customWidth="1"/>
    <col min="13832" max="13833" width="9.7109375" style="414" customWidth="1"/>
    <col min="13834" max="14080" width="8.85546875" style="414"/>
    <col min="14081" max="14081" width="2" style="414" customWidth="1"/>
    <col min="14082" max="14082" width="7.28515625" style="414" customWidth="1"/>
    <col min="14083" max="14083" width="9.7109375" style="414" customWidth="1"/>
    <col min="14084" max="14084" width="74.7109375" style="414" customWidth="1"/>
    <col min="14085" max="14086" width="18.7109375" style="414" customWidth="1"/>
    <col min="14087" max="14087" width="22" style="414" customWidth="1"/>
    <col min="14088" max="14089" width="9.7109375" style="414" customWidth="1"/>
    <col min="14090" max="14336" width="8.85546875" style="414"/>
    <col min="14337" max="14337" width="2" style="414" customWidth="1"/>
    <col min="14338" max="14338" width="7.28515625" style="414" customWidth="1"/>
    <col min="14339" max="14339" width="9.7109375" style="414" customWidth="1"/>
    <col min="14340" max="14340" width="74.7109375" style="414" customWidth="1"/>
    <col min="14341" max="14342" width="18.7109375" style="414" customWidth="1"/>
    <col min="14343" max="14343" width="22" style="414" customWidth="1"/>
    <col min="14344" max="14345" width="9.7109375" style="414" customWidth="1"/>
    <col min="14346" max="14592" width="8.85546875" style="414"/>
    <col min="14593" max="14593" width="2" style="414" customWidth="1"/>
    <col min="14594" max="14594" width="7.28515625" style="414" customWidth="1"/>
    <col min="14595" max="14595" width="9.7109375" style="414" customWidth="1"/>
    <col min="14596" max="14596" width="74.7109375" style="414" customWidth="1"/>
    <col min="14597" max="14598" width="18.7109375" style="414" customWidth="1"/>
    <col min="14599" max="14599" width="22" style="414" customWidth="1"/>
    <col min="14600" max="14601" width="9.7109375" style="414" customWidth="1"/>
    <col min="14602" max="14848" width="8.85546875" style="414"/>
    <col min="14849" max="14849" width="2" style="414" customWidth="1"/>
    <col min="14850" max="14850" width="7.28515625" style="414" customWidth="1"/>
    <col min="14851" max="14851" width="9.7109375" style="414" customWidth="1"/>
    <col min="14852" max="14852" width="74.7109375" style="414" customWidth="1"/>
    <col min="14853" max="14854" width="18.7109375" style="414" customWidth="1"/>
    <col min="14855" max="14855" width="22" style="414" customWidth="1"/>
    <col min="14856" max="14857" width="9.7109375" style="414" customWidth="1"/>
    <col min="14858" max="15104" width="8.85546875" style="414"/>
    <col min="15105" max="15105" width="2" style="414" customWidth="1"/>
    <col min="15106" max="15106" width="7.28515625" style="414" customWidth="1"/>
    <col min="15107" max="15107" width="9.7109375" style="414" customWidth="1"/>
    <col min="15108" max="15108" width="74.7109375" style="414" customWidth="1"/>
    <col min="15109" max="15110" width="18.7109375" style="414" customWidth="1"/>
    <col min="15111" max="15111" width="22" style="414" customWidth="1"/>
    <col min="15112" max="15113" width="9.7109375" style="414" customWidth="1"/>
    <col min="15114" max="15360" width="8.85546875" style="414"/>
    <col min="15361" max="15361" width="2" style="414" customWidth="1"/>
    <col min="15362" max="15362" width="7.28515625" style="414" customWidth="1"/>
    <col min="15363" max="15363" width="9.7109375" style="414" customWidth="1"/>
    <col min="15364" max="15364" width="74.7109375" style="414" customWidth="1"/>
    <col min="15365" max="15366" width="18.7109375" style="414" customWidth="1"/>
    <col min="15367" max="15367" width="22" style="414" customWidth="1"/>
    <col min="15368" max="15369" width="9.7109375" style="414" customWidth="1"/>
    <col min="15370" max="15616" width="8.85546875" style="414"/>
    <col min="15617" max="15617" width="2" style="414" customWidth="1"/>
    <col min="15618" max="15618" width="7.28515625" style="414" customWidth="1"/>
    <col min="15619" max="15619" width="9.7109375" style="414" customWidth="1"/>
    <col min="15620" max="15620" width="74.7109375" style="414" customWidth="1"/>
    <col min="15621" max="15622" width="18.7109375" style="414" customWidth="1"/>
    <col min="15623" max="15623" width="22" style="414" customWidth="1"/>
    <col min="15624" max="15625" width="9.7109375" style="414" customWidth="1"/>
    <col min="15626" max="15872" width="8.85546875" style="414"/>
    <col min="15873" max="15873" width="2" style="414" customWidth="1"/>
    <col min="15874" max="15874" width="7.28515625" style="414" customWidth="1"/>
    <col min="15875" max="15875" width="9.7109375" style="414" customWidth="1"/>
    <col min="15876" max="15876" width="74.7109375" style="414" customWidth="1"/>
    <col min="15877" max="15878" width="18.7109375" style="414" customWidth="1"/>
    <col min="15879" max="15879" width="22" style="414" customWidth="1"/>
    <col min="15880" max="15881" width="9.7109375" style="414" customWidth="1"/>
    <col min="15882" max="16128" width="8.85546875" style="414"/>
    <col min="16129" max="16129" width="2" style="414" customWidth="1"/>
    <col min="16130" max="16130" width="7.28515625" style="414" customWidth="1"/>
    <col min="16131" max="16131" width="9.7109375" style="414" customWidth="1"/>
    <col min="16132" max="16132" width="74.7109375" style="414" customWidth="1"/>
    <col min="16133" max="16134" width="18.7109375" style="414" customWidth="1"/>
    <col min="16135" max="16135" width="22" style="414" customWidth="1"/>
    <col min="16136" max="16137" width="9.7109375" style="414" customWidth="1"/>
    <col min="16138" max="16384" width="8.85546875" style="414"/>
  </cols>
  <sheetData>
    <row r="1" spans="1:9" ht="6.75" customHeight="1"/>
    <row r="2" spans="1:9">
      <c r="B2" s="415"/>
      <c r="C2" s="416"/>
      <c r="D2" s="417"/>
      <c r="E2" s="417"/>
      <c r="F2" s="417"/>
      <c r="G2" s="418"/>
    </row>
    <row r="3" spans="1:9" ht="15.6">
      <c r="B3" s="419"/>
      <c r="C3" s="420"/>
      <c r="D3" s="421" t="s">
        <v>2560</v>
      </c>
      <c r="G3" s="422"/>
    </row>
    <row r="4" spans="1:9">
      <c r="B4" s="419"/>
      <c r="C4" s="420"/>
      <c r="D4" s="423" t="str">
        <f>[3]hlavička!C3</f>
        <v xml:space="preserve"> </v>
      </c>
      <c r="G4" s="422"/>
    </row>
    <row r="5" spans="1:9">
      <c r="B5" s="419"/>
      <c r="C5" s="420" t="s">
        <v>2561</v>
      </c>
      <c r="D5" s="424" t="str">
        <f>[3]hlavička!C4</f>
        <v>STAVEBNÍ ÚPRAVY A DOSTAVBA KULTURNÍHO DOMU V ZÁBŘEHU, II. ETAPA</v>
      </c>
      <c r="G5" s="422"/>
    </row>
    <row r="6" spans="1:9">
      <c r="B6" s="419"/>
      <c r="C6" s="420" t="s">
        <v>2562</v>
      </c>
      <c r="D6" s="425" t="str">
        <f>[3]hlavička!C5</f>
        <v>Dokumentace pro provedení stavby (DPS)</v>
      </c>
      <c r="G6" s="422"/>
    </row>
    <row r="7" spans="1:9">
      <c r="B7" s="419"/>
      <c r="C7" s="420" t="s">
        <v>22</v>
      </c>
      <c r="D7" s="426">
        <f>[3]hlavička!C6</f>
        <v>44691</v>
      </c>
      <c r="G7" s="422"/>
    </row>
    <row r="8" spans="1:9">
      <c r="B8" s="427"/>
      <c r="C8" s="428"/>
      <c r="D8" s="429"/>
      <c r="E8" s="429"/>
      <c r="F8" s="429"/>
      <c r="G8" s="430"/>
    </row>
    <row r="9" spans="1:9" ht="4.2" customHeight="1">
      <c r="A9" s="431"/>
      <c r="B9" s="431"/>
      <c r="G9" s="431"/>
    </row>
    <row r="10" spans="1:9" ht="12.75" customHeight="1">
      <c r="B10" s="432"/>
      <c r="C10" s="432"/>
      <c r="D10" s="432"/>
      <c r="E10" s="432"/>
      <c r="F10" s="432"/>
      <c r="G10" s="432"/>
    </row>
    <row r="11" spans="1:9">
      <c r="E11" s="705" t="s">
        <v>2563</v>
      </c>
      <c r="F11" s="706"/>
      <c r="G11" s="707"/>
    </row>
    <row r="12" spans="1:9">
      <c r="E12" s="433" t="s">
        <v>2564</v>
      </c>
      <c r="F12" s="433" t="s">
        <v>2565</v>
      </c>
      <c r="G12" s="433" t="s">
        <v>2566</v>
      </c>
    </row>
    <row r="13" spans="1:9">
      <c r="B13" s="432"/>
      <c r="C13" s="433" t="str">
        <f>'specifikace VZT'!C11</f>
        <v>Zařízení číslo:</v>
      </c>
      <c r="D13" s="432" t="str">
        <f>'specifikace VZT'!D11</f>
        <v>01 - Sál</v>
      </c>
      <c r="E13" s="434" t="str">
        <f>'specifikace VZT'!H29</f>
        <v/>
      </c>
      <c r="F13" s="434" t="str">
        <f>'specifikace VZT'!J29</f>
        <v/>
      </c>
      <c r="G13" s="434" t="str">
        <f>'specifikace VZT'!K29</f>
        <v/>
      </c>
      <c r="I13" s="435"/>
    </row>
    <row r="14" spans="1:9">
      <c r="B14" s="432"/>
      <c r="C14" s="433" t="str">
        <f>'specifikace VZT'!C33</f>
        <v>Zařízení číslo:</v>
      </c>
      <c r="D14" s="432" t="str">
        <f>'specifikace VZT'!D33</f>
        <v>02 - Jeviště</v>
      </c>
      <c r="E14" s="434" t="str">
        <f>'specifikace VZT'!H51</f>
        <v/>
      </c>
      <c r="F14" s="434" t="str">
        <f>'specifikace VZT'!J51</f>
        <v/>
      </c>
      <c r="G14" s="434" t="str">
        <f>'specifikace VZT'!K51</f>
        <v/>
      </c>
      <c r="I14" s="435"/>
    </row>
    <row r="15" spans="1:9">
      <c r="B15" s="432"/>
      <c r="C15" s="433" t="str">
        <f>'specifikace VZT'!C55</f>
        <v>Zařízení číslo:</v>
      </c>
      <c r="D15" s="432" t="str">
        <f>'specifikace VZT'!D55</f>
        <v>03 - Bar, šatna a sociální zázemí návštěvníci</v>
      </c>
      <c r="E15" s="434" t="str">
        <f>'specifikace VZT'!H108</f>
        <v/>
      </c>
      <c r="F15" s="434" t="str">
        <f>'specifikace VZT'!J108</f>
        <v/>
      </c>
      <c r="G15" s="434" t="str">
        <f>'specifikace VZT'!K108</f>
        <v/>
      </c>
      <c r="I15" s="435"/>
    </row>
    <row r="16" spans="1:9" hidden="1">
      <c r="B16" s="432"/>
      <c r="C16" s="433" t="e">
        <f>'specifikace VZT'!#REF!</f>
        <v>#REF!</v>
      </c>
      <c r="D16" s="432" t="e">
        <f>'specifikace VZT'!#REF!</f>
        <v>#REF!</v>
      </c>
      <c r="E16" s="434"/>
      <c r="F16" s="434"/>
      <c r="G16" s="434"/>
      <c r="I16" s="435"/>
    </row>
    <row r="17" spans="2:9" hidden="1">
      <c r="B17" s="432"/>
      <c r="C17" s="433" t="e">
        <f>'specifikace VZT'!#REF!</f>
        <v>#REF!</v>
      </c>
      <c r="D17" s="432" t="e">
        <f>'specifikace VZT'!#REF!</f>
        <v>#REF!</v>
      </c>
      <c r="E17" s="434"/>
      <c r="F17" s="434"/>
      <c r="G17" s="434"/>
      <c r="I17" s="435"/>
    </row>
    <row r="18" spans="2:9" hidden="1">
      <c r="B18" s="432"/>
      <c r="C18" s="433" t="e">
        <f>'specifikace VZT'!#REF!</f>
        <v>#REF!</v>
      </c>
      <c r="D18" s="432" t="e">
        <f>'specifikace VZT'!#REF!</f>
        <v>#REF!</v>
      </c>
      <c r="E18" s="434"/>
      <c r="F18" s="434"/>
      <c r="G18" s="434"/>
      <c r="I18" s="435"/>
    </row>
    <row r="19" spans="2:9" hidden="1">
      <c r="B19" s="432"/>
      <c r="C19" s="433" t="e">
        <f>'specifikace VZT'!#REF!</f>
        <v>#REF!</v>
      </c>
      <c r="D19" s="432" t="e">
        <f>'specifikace VZT'!#REF!</f>
        <v>#REF!</v>
      </c>
      <c r="E19" s="434"/>
      <c r="F19" s="434"/>
      <c r="G19" s="434"/>
      <c r="I19" s="435"/>
    </row>
    <row r="20" spans="2:9">
      <c r="B20" s="432"/>
      <c r="C20" s="433" t="str">
        <f>'specifikace VZT'!C112</f>
        <v>Zařízení číslo:</v>
      </c>
      <c r="D20" s="432" t="str">
        <f>'specifikace VZT'!D112</f>
        <v>04 - Infocentrum</v>
      </c>
      <c r="E20" s="434" t="str">
        <f>'specifikace VZT'!H146</f>
        <v/>
      </c>
      <c r="F20" s="434" t="str">
        <f>'specifikace VZT'!J146</f>
        <v/>
      </c>
      <c r="G20" s="434" t="str">
        <f>'specifikace VZT'!K146</f>
        <v/>
      </c>
      <c r="I20" s="435"/>
    </row>
    <row r="21" spans="2:9" hidden="1">
      <c r="B21" s="432"/>
      <c r="C21" s="433" t="e">
        <f>'specifikace VZT'!#REF!</f>
        <v>#REF!</v>
      </c>
      <c r="D21" s="432" t="e">
        <f>'specifikace VZT'!#REF!</f>
        <v>#REF!</v>
      </c>
      <c r="E21" s="434"/>
      <c r="F21" s="434"/>
      <c r="G21" s="434"/>
      <c r="I21" s="435"/>
    </row>
    <row r="22" spans="2:9">
      <c r="B22" s="432"/>
      <c r="C22" s="433" t="str">
        <f>'specifikace VZT'!C150</f>
        <v>Zařízení číslo:</v>
      </c>
      <c r="D22" s="432" t="str">
        <f>'specifikace VZT'!D150</f>
        <v>05 – Klub 1.pp</v>
      </c>
      <c r="E22" s="434" t="str">
        <f>'specifikace VZT'!H170</f>
        <v/>
      </c>
      <c r="F22" s="434" t="str">
        <f>'specifikace VZT'!J170</f>
        <v/>
      </c>
      <c r="G22" s="434" t="str">
        <f>'specifikace VZT'!K170</f>
        <v/>
      </c>
      <c r="I22" s="435"/>
    </row>
    <row r="23" spans="2:9">
      <c r="B23" s="432"/>
      <c r="C23" s="433" t="str">
        <f>'specifikace VZT'!C174</f>
        <v>Zařízení číslo:</v>
      </c>
      <c r="D23" s="432" t="str">
        <f>'specifikace VZT'!D174</f>
        <v>06 – Sklady 1.pp</v>
      </c>
      <c r="E23" s="434" t="str">
        <f>'specifikace VZT'!H186</f>
        <v/>
      </c>
      <c r="F23" s="434" t="str">
        <f>'specifikace VZT'!J186</f>
        <v/>
      </c>
      <c r="G23" s="434" t="str">
        <f>'specifikace VZT'!K186</f>
        <v/>
      </c>
      <c r="I23" s="435"/>
    </row>
    <row r="24" spans="2:9">
      <c r="B24" s="432"/>
      <c r="C24" s="433" t="str">
        <f>'specifikace VZT'!C190</f>
        <v>Zařízení číslo:</v>
      </c>
      <c r="D24" s="432" t="str">
        <f>'specifikace VZT'!D190</f>
        <v xml:space="preserve">10 – Dveřní clony </v>
      </c>
      <c r="E24" s="434" t="str">
        <f>'specifikace VZT'!H196</f>
        <v/>
      </c>
      <c r="F24" s="434" t="str">
        <f>'specifikace VZT'!J196</f>
        <v/>
      </c>
      <c r="G24" s="434" t="str">
        <f>'specifikace VZT'!K196</f>
        <v/>
      </c>
      <c r="I24" s="435"/>
    </row>
    <row r="25" spans="2:9">
      <c r="B25" s="432"/>
      <c r="C25" s="433" t="str">
        <f>'specifikace VZT'!C200</f>
        <v>Zařízení číslo:</v>
      </c>
      <c r="D25" s="432" t="str">
        <f>'specifikace VZT'!D200</f>
        <v>13 - Demontáže a ostatní</v>
      </c>
      <c r="E25" s="434" t="str">
        <f>'specifikace VZT'!H216</f>
        <v/>
      </c>
      <c r="F25" s="434" t="str">
        <f>'specifikace VZT'!J216</f>
        <v/>
      </c>
      <c r="G25" s="434" t="str">
        <f>'specifikace VZT'!K216</f>
        <v/>
      </c>
      <c r="I25" s="435"/>
    </row>
    <row r="27" spans="2:9">
      <c r="D27" s="420" t="s">
        <v>2567</v>
      </c>
      <c r="E27" s="435">
        <f>SUM(E13:E26)</f>
        <v>0</v>
      </c>
      <c r="F27" s="435">
        <f>SUM(F13:F26)</f>
        <v>0</v>
      </c>
      <c r="G27" s="436">
        <f>SUM(G13:G26)</f>
        <v>0</v>
      </c>
      <c r="H27" s="435"/>
      <c r="I27" s="435"/>
    </row>
    <row r="28" spans="2:9">
      <c r="F28" s="420"/>
      <c r="G28" s="420" t="s">
        <v>2568</v>
      </c>
    </row>
  </sheetData>
  <sheetProtection selectLockedCells="1" selectUnlockedCells="1"/>
  <mergeCells count="1">
    <mergeCell ref="E11:G11"/>
  </mergeCells>
  <pageMargins left="0.59027777777777779" right="0.19652777777777777" top="0.59027777777777779" bottom="0.59027777777777779" header="0.51180555555555551" footer="0.39374999999999999"/>
  <pageSetup paperSize="9" firstPageNumber="0" pageOrder="overThenDown" orientation="landscape" horizontalDpi="300" verticalDpi="300" r:id="rId1"/>
  <headerFooter alignWithMargins="0">
    <oddFooter>&amp;L&amp;D (&amp;T)&amp;Rstrana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218"/>
  <sheetViews>
    <sheetView showGridLines="0" showOutlineSymbols="0" view="pageBreakPreview" topLeftCell="A159" zoomScale="60" zoomScaleNormal="100" workbookViewId="0">
      <selection activeCell="J134" sqref="J134"/>
    </sheetView>
  </sheetViews>
  <sheetFormatPr defaultRowHeight="13.2"/>
  <cols>
    <col min="1" max="1" width="2" style="414" customWidth="1"/>
    <col min="2" max="2" width="20.5703125" style="414" customWidth="1"/>
    <col min="3" max="3" width="9.7109375" style="414" customWidth="1"/>
    <col min="4" max="4" width="103.85546875" style="414" customWidth="1"/>
    <col min="5" max="5" width="7.28515625" style="414" customWidth="1"/>
    <col min="6" max="6" width="5" style="414" customWidth="1"/>
    <col min="7" max="10" width="12" style="414" customWidth="1"/>
    <col min="11" max="11" width="17.5703125" style="414" customWidth="1"/>
    <col min="12" max="14" width="9.7109375" style="414" customWidth="1"/>
    <col min="15" max="256" width="8.85546875" style="414"/>
    <col min="257" max="257" width="2" style="414" customWidth="1"/>
    <col min="258" max="258" width="20.5703125" style="414" customWidth="1"/>
    <col min="259" max="259" width="9.7109375" style="414" customWidth="1"/>
    <col min="260" max="260" width="103.85546875" style="414" customWidth="1"/>
    <col min="261" max="261" width="7.28515625" style="414" customWidth="1"/>
    <col min="262" max="262" width="5" style="414" customWidth="1"/>
    <col min="263" max="266" width="12" style="414" customWidth="1"/>
    <col min="267" max="267" width="17.5703125" style="414" customWidth="1"/>
    <col min="268" max="270" width="9.7109375" style="414" customWidth="1"/>
    <col min="271" max="512" width="8.85546875" style="414"/>
    <col min="513" max="513" width="2" style="414" customWidth="1"/>
    <col min="514" max="514" width="20.5703125" style="414" customWidth="1"/>
    <col min="515" max="515" width="9.7109375" style="414" customWidth="1"/>
    <col min="516" max="516" width="103.85546875" style="414" customWidth="1"/>
    <col min="517" max="517" width="7.28515625" style="414" customWidth="1"/>
    <col min="518" max="518" width="5" style="414" customWidth="1"/>
    <col min="519" max="522" width="12" style="414" customWidth="1"/>
    <col min="523" max="523" width="17.5703125" style="414" customWidth="1"/>
    <col min="524" max="526" width="9.7109375" style="414" customWidth="1"/>
    <col min="527" max="768" width="8.85546875" style="414"/>
    <col min="769" max="769" width="2" style="414" customWidth="1"/>
    <col min="770" max="770" width="20.5703125" style="414" customWidth="1"/>
    <col min="771" max="771" width="9.7109375" style="414" customWidth="1"/>
    <col min="772" max="772" width="103.85546875" style="414" customWidth="1"/>
    <col min="773" max="773" width="7.28515625" style="414" customWidth="1"/>
    <col min="774" max="774" width="5" style="414" customWidth="1"/>
    <col min="775" max="778" width="12" style="414" customWidth="1"/>
    <col min="779" max="779" width="17.5703125" style="414" customWidth="1"/>
    <col min="780" max="782" width="9.7109375" style="414" customWidth="1"/>
    <col min="783" max="1024" width="8.85546875" style="414"/>
    <col min="1025" max="1025" width="2" style="414" customWidth="1"/>
    <col min="1026" max="1026" width="20.5703125" style="414" customWidth="1"/>
    <col min="1027" max="1027" width="9.7109375" style="414" customWidth="1"/>
    <col min="1028" max="1028" width="103.85546875" style="414" customWidth="1"/>
    <col min="1029" max="1029" width="7.28515625" style="414" customWidth="1"/>
    <col min="1030" max="1030" width="5" style="414" customWidth="1"/>
    <col min="1031" max="1034" width="12" style="414" customWidth="1"/>
    <col min="1035" max="1035" width="17.5703125" style="414" customWidth="1"/>
    <col min="1036" max="1038" width="9.7109375" style="414" customWidth="1"/>
    <col min="1039" max="1280" width="8.85546875" style="414"/>
    <col min="1281" max="1281" width="2" style="414" customWidth="1"/>
    <col min="1282" max="1282" width="20.5703125" style="414" customWidth="1"/>
    <col min="1283" max="1283" width="9.7109375" style="414" customWidth="1"/>
    <col min="1284" max="1284" width="103.85546875" style="414" customWidth="1"/>
    <col min="1285" max="1285" width="7.28515625" style="414" customWidth="1"/>
    <col min="1286" max="1286" width="5" style="414" customWidth="1"/>
    <col min="1287" max="1290" width="12" style="414" customWidth="1"/>
    <col min="1291" max="1291" width="17.5703125" style="414" customWidth="1"/>
    <col min="1292" max="1294" width="9.7109375" style="414" customWidth="1"/>
    <col min="1295" max="1536" width="8.85546875" style="414"/>
    <col min="1537" max="1537" width="2" style="414" customWidth="1"/>
    <col min="1538" max="1538" width="20.5703125" style="414" customWidth="1"/>
    <col min="1539" max="1539" width="9.7109375" style="414" customWidth="1"/>
    <col min="1540" max="1540" width="103.85546875" style="414" customWidth="1"/>
    <col min="1541" max="1541" width="7.28515625" style="414" customWidth="1"/>
    <col min="1542" max="1542" width="5" style="414" customWidth="1"/>
    <col min="1543" max="1546" width="12" style="414" customWidth="1"/>
    <col min="1547" max="1547" width="17.5703125" style="414" customWidth="1"/>
    <col min="1548" max="1550" width="9.7109375" style="414" customWidth="1"/>
    <col min="1551" max="1792" width="8.85546875" style="414"/>
    <col min="1793" max="1793" width="2" style="414" customWidth="1"/>
    <col min="1794" max="1794" width="20.5703125" style="414" customWidth="1"/>
    <col min="1795" max="1795" width="9.7109375" style="414" customWidth="1"/>
    <col min="1796" max="1796" width="103.85546875" style="414" customWidth="1"/>
    <col min="1797" max="1797" width="7.28515625" style="414" customWidth="1"/>
    <col min="1798" max="1798" width="5" style="414" customWidth="1"/>
    <col min="1799" max="1802" width="12" style="414" customWidth="1"/>
    <col min="1803" max="1803" width="17.5703125" style="414" customWidth="1"/>
    <col min="1804" max="1806" width="9.7109375" style="414" customWidth="1"/>
    <col min="1807" max="2048" width="8.85546875" style="414"/>
    <col min="2049" max="2049" width="2" style="414" customWidth="1"/>
    <col min="2050" max="2050" width="20.5703125" style="414" customWidth="1"/>
    <col min="2051" max="2051" width="9.7109375" style="414" customWidth="1"/>
    <col min="2052" max="2052" width="103.85546875" style="414" customWidth="1"/>
    <col min="2053" max="2053" width="7.28515625" style="414" customWidth="1"/>
    <col min="2054" max="2054" width="5" style="414" customWidth="1"/>
    <col min="2055" max="2058" width="12" style="414" customWidth="1"/>
    <col min="2059" max="2059" width="17.5703125" style="414" customWidth="1"/>
    <col min="2060" max="2062" width="9.7109375" style="414" customWidth="1"/>
    <col min="2063" max="2304" width="8.85546875" style="414"/>
    <col min="2305" max="2305" width="2" style="414" customWidth="1"/>
    <col min="2306" max="2306" width="20.5703125" style="414" customWidth="1"/>
    <col min="2307" max="2307" width="9.7109375" style="414" customWidth="1"/>
    <col min="2308" max="2308" width="103.85546875" style="414" customWidth="1"/>
    <col min="2309" max="2309" width="7.28515625" style="414" customWidth="1"/>
    <col min="2310" max="2310" width="5" style="414" customWidth="1"/>
    <col min="2311" max="2314" width="12" style="414" customWidth="1"/>
    <col min="2315" max="2315" width="17.5703125" style="414" customWidth="1"/>
    <col min="2316" max="2318" width="9.7109375" style="414" customWidth="1"/>
    <col min="2319" max="2560" width="8.85546875" style="414"/>
    <col min="2561" max="2561" width="2" style="414" customWidth="1"/>
    <col min="2562" max="2562" width="20.5703125" style="414" customWidth="1"/>
    <col min="2563" max="2563" width="9.7109375" style="414" customWidth="1"/>
    <col min="2564" max="2564" width="103.85546875" style="414" customWidth="1"/>
    <col min="2565" max="2565" width="7.28515625" style="414" customWidth="1"/>
    <col min="2566" max="2566" width="5" style="414" customWidth="1"/>
    <col min="2567" max="2570" width="12" style="414" customWidth="1"/>
    <col min="2571" max="2571" width="17.5703125" style="414" customWidth="1"/>
    <col min="2572" max="2574" width="9.7109375" style="414" customWidth="1"/>
    <col min="2575" max="2816" width="8.85546875" style="414"/>
    <col min="2817" max="2817" width="2" style="414" customWidth="1"/>
    <col min="2818" max="2818" width="20.5703125" style="414" customWidth="1"/>
    <col min="2819" max="2819" width="9.7109375" style="414" customWidth="1"/>
    <col min="2820" max="2820" width="103.85546875" style="414" customWidth="1"/>
    <col min="2821" max="2821" width="7.28515625" style="414" customWidth="1"/>
    <col min="2822" max="2822" width="5" style="414" customWidth="1"/>
    <col min="2823" max="2826" width="12" style="414" customWidth="1"/>
    <col min="2827" max="2827" width="17.5703125" style="414" customWidth="1"/>
    <col min="2828" max="2830" width="9.7109375" style="414" customWidth="1"/>
    <col min="2831" max="3072" width="8.85546875" style="414"/>
    <col min="3073" max="3073" width="2" style="414" customWidth="1"/>
    <col min="3074" max="3074" width="20.5703125" style="414" customWidth="1"/>
    <col min="3075" max="3075" width="9.7109375" style="414" customWidth="1"/>
    <col min="3076" max="3076" width="103.85546875" style="414" customWidth="1"/>
    <col min="3077" max="3077" width="7.28515625" style="414" customWidth="1"/>
    <col min="3078" max="3078" width="5" style="414" customWidth="1"/>
    <col min="3079" max="3082" width="12" style="414" customWidth="1"/>
    <col min="3083" max="3083" width="17.5703125" style="414" customWidth="1"/>
    <col min="3084" max="3086" width="9.7109375" style="414" customWidth="1"/>
    <col min="3087" max="3328" width="8.85546875" style="414"/>
    <col min="3329" max="3329" width="2" style="414" customWidth="1"/>
    <col min="3330" max="3330" width="20.5703125" style="414" customWidth="1"/>
    <col min="3331" max="3331" width="9.7109375" style="414" customWidth="1"/>
    <col min="3332" max="3332" width="103.85546875" style="414" customWidth="1"/>
    <col min="3333" max="3333" width="7.28515625" style="414" customWidth="1"/>
    <col min="3334" max="3334" width="5" style="414" customWidth="1"/>
    <col min="3335" max="3338" width="12" style="414" customWidth="1"/>
    <col min="3339" max="3339" width="17.5703125" style="414" customWidth="1"/>
    <col min="3340" max="3342" width="9.7109375" style="414" customWidth="1"/>
    <col min="3343" max="3584" width="8.85546875" style="414"/>
    <col min="3585" max="3585" width="2" style="414" customWidth="1"/>
    <col min="3586" max="3586" width="20.5703125" style="414" customWidth="1"/>
    <col min="3587" max="3587" width="9.7109375" style="414" customWidth="1"/>
    <col min="3588" max="3588" width="103.85546875" style="414" customWidth="1"/>
    <col min="3589" max="3589" width="7.28515625" style="414" customWidth="1"/>
    <col min="3590" max="3590" width="5" style="414" customWidth="1"/>
    <col min="3591" max="3594" width="12" style="414" customWidth="1"/>
    <col min="3595" max="3595" width="17.5703125" style="414" customWidth="1"/>
    <col min="3596" max="3598" width="9.7109375" style="414" customWidth="1"/>
    <col min="3599" max="3840" width="8.85546875" style="414"/>
    <col min="3841" max="3841" width="2" style="414" customWidth="1"/>
    <col min="3842" max="3842" width="20.5703125" style="414" customWidth="1"/>
    <col min="3843" max="3843" width="9.7109375" style="414" customWidth="1"/>
    <col min="3844" max="3844" width="103.85546875" style="414" customWidth="1"/>
    <col min="3845" max="3845" width="7.28515625" style="414" customWidth="1"/>
    <col min="3846" max="3846" width="5" style="414" customWidth="1"/>
    <col min="3847" max="3850" width="12" style="414" customWidth="1"/>
    <col min="3851" max="3851" width="17.5703125" style="414" customWidth="1"/>
    <col min="3852" max="3854" width="9.7109375" style="414" customWidth="1"/>
    <col min="3855" max="4096" width="8.85546875" style="414"/>
    <col min="4097" max="4097" width="2" style="414" customWidth="1"/>
    <col min="4098" max="4098" width="20.5703125" style="414" customWidth="1"/>
    <col min="4099" max="4099" width="9.7109375" style="414" customWidth="1"/>
    <col min="4100" max="4100" width="103.85546875" style="414" customWidth="1"/>
    <col min="4101" max="4101" width="7.28515625" style="414" customWidth="1"/>
    <col min="4102" max="4102" width="5" style="414" customWidth="1"/>
    <col min="4103" max="4106" width="12" style="414" customWidth="1"/>
    <col min="4107" max="4107" width="17.5703125" style="414" customWidth="1"/>
    <col min="4108" max="4110" width="9.7109375" style="414" customWidth="1"/>
    <col min="4111" max="4352" width="8.85546875" style="414"/>
    <col min="4353" max="4353" width="2" style="414" customWidth="1"/>
    <col min="4354" max="4354" width="20.5703125" style="414" customWidth="1"/>
    <col min="4355" max="4355" width="9.7109375" style="414" customWidth="1"/>
    <col min="4356" max="4356" width="103.85546875" style="414" customWidth="1"/>
    <col min="4357" max="4357" width="7.28515625" style="414" customWidth="1"/>
    <col min="4358" max="4358" width="5" style="414" customWidth="1"/>
    <col min="4359" max="4362" width="12" style="414" customWidth="1"/>
    <col min="4363" max="4363" width="17.5703125" style="414" customWidth="1"/>
    <col min="4364" max="4366" width="9.7109375" style="414" customWidth="1"/>
    <col min="4367" max="4608" width="8.85546875" style="414"/>
    <col min="4609" max="4609" width="2" style="414" customWidth="1"/>
    <col min="4610" max="4610" width="20.5703125" style="414" customWidth="1"/>
    <col min="4611" max="4611" width="9.7109375" style="414" customWidth="1"/>
    <col min="4612" max="4612" width="103.85546875" style="414" customWidth="1"/>
    <col min="4613" max="4613" width="7.28515625" style="414" customWidth="1"/>
    <col min="4614" max="4614" width="5" style="414" customWidth="1"/>
    <col min="4615" max="4618" width="12" style="414" customWidth="1"/>
    <col min="4619" max="4619" width="17.5703125" style="414" customWidth="1"/>
    <col min="4620" max="4622" width="9.7109375" style="414" customWidth="1"/>
    <col min="4623" max="4864" width="8.85546875" style="414"/>
    <col min="4865" max="4865" width="2" style="414" customWidth="1"/>
    <col min="4866" max="4866" width="20.5703125" style="414" customWidth="1"/>
    <col min="4867" max="4867" width="9.7109375" style="414" customWidth="1"/>
    <col min="4868" max="4868" width="103.85546875" style="414" customWidth="1"/>
    <col min="4869" max="4869" width="7.28515625" style="414" customWidth="1"/>
    <col min="4870" max="4870" width="5" style="414" customWidth="1"/>
    <col min="4871" max="4874" width="12" style="414" customWidth="1"/>
    <col min="4875" max="4875" width="17.5703125" style="414" customWidth="1"/>
    <col min="4876" max="4878" width="9.7109375" style="414" customWidth="1"/>
    <col min="4879" max="5120" width="8.85546875" style="414"/>
    <col min="5121" max="5121" width="2" style="414" customWidth="1"/>
    <col min="5122" max="5122" width="20.5703125" style="414" customWidth="1"/>
    <col min="5123" max="5123" width="9.7109375" style="414" customWidth="1"/>
    <col min="5124" max="5124" width="103.85546875" style="414" customWidth="1"/>
    <col min="5125" max="5125" width="7.28515625" style="414" customWidth="1"/>
    <col min="5126" max="5126" width="5" style="414" customWidth="1"/>
    <col min="5127" max="5130" width="12" style="414" customWidth="1"/>
    <col min="5131" max="5131" width="17.5703125" style="414" customWidth="1"/>
    <col min="5132" max="5134" width="9.7109375" style="414" customWidth="1"/>
    <col min="5135" max="5376" width="8.85546875" style="414"/>
    <col min="5377" max="5377" width="2" style="414" customWidth="1"/>
    <col min="5378" max="5378" width="20.5703125" style="414" customWidth="1"/>
    <col min="5379" max="5379" width="9.7109375" style="414" customWidth="1"/>
    <col min="5380" max="5380" width="103.85546875" style="414" customWidth="1"/>
    <col min="5381" max="5381" width="7.28515625" style="414" customWidth="1"/>
    <col min="5382" max="5382" width="5" style="414" customWidth="1"/>
    <col min="5383" max="5386" width="12" style="414" customWidth="1"/>
    <col min="5387" max="5387" width="17.5703125" style="414" customWidth="1"/>
    <col min="5388" max="5390" width="9.7109375" style="414" customWidth="1"/>
    <col min="5391" max="5632" width="8.85546875" style="414"/>
    <col min="5633" max="5633" width="2" style="414" customWidth="1"/>
    <col min="5634" max="5634" width="20.5703125" style="414" customWidth="1"/>
    <col min="5635" max="5635" width="9.7109375" style="414" customWidth="1"/>
    <col min="5636" max="5636" width="103.85546875" style="414" customWidth="1"/>
    <col min="5637" max="5637" width="7.28515625" style="414" customWidth="1"/>
    <col min="5638" max="5638" width="5" style="414" customWidth="1"/>
    <col min="5639" max="5642" width="12" style="414" customWidth="1"/>
    <col min="5643" max="5643" width="17.5703125" style="414" customWidth="1"/>
    <col min="5644" max="5646" width="9.7109375" style="414" customWidth="1"/>
    <col min="5647" max="5888" width="8.85546875" style="414"/>
    <col min="5889" max="5889" width="2" style="414" customWidth="1"/>
    <col min="5890" max="5890" width="20.5703125" style="414" customWidth="1"/>
    <col min="5891" max="5891" width="9.7109375" style="414" customWidth="1"/>
    <col min="5892" max="5892" width="103.85546875" style="414" customWidth="1"/>
    <col min="5893" max="5893" width="7.28515625" style="414" customWidth="1"/>
    <col min="5894" max="5894" width="5" style="414" customWidth="1"/>
    <col min="5895" max="5898" width="12" style="414" customWidth="1"/>
    <col min="5899" max="5899" width="17.5703125" style="414" customWidth="1"/>
    <col min="5900" max="5902" width="9.7109375" style="414" customWidth="1"/>
    <col min="5903" max="6144" width="8.85546875" style="414"/>
    <col min="6145" max="6145" width="2" style="414" customWidth="1"/>
    <col min="6146" max="6146" width="20.5703125" style="414" customWidth="1"/>
    <col min="6147" max="6147" width="9.7109375" style="414" customWidth="1"/>
    <col min="6148" max="6148" width="103.85546875" style="414" customWidth="1"/>
    <col min="6149" max="6149" width="7.28515625" style="414" customWidth="1"/>
    <col min="6150" max="6150" width="5" style="414" customWidth="1"/>
    <col min="6151" max="6154" width="12" style="414" customWidth="1"/>
    <col min="6155" max="6155" width="17.5703125" style="414" customWidth="1"/>
    <col min="6156" max="6158" width="9.7109375" style="414" customWidth="1"/>
    <col min="6159" max="6400" width="8.85546875" style="414"/>
    <col min="6401" max="6401" width="2" style="414" customWidth="1"/>
    <col min="6402" max="6402" width="20.5703125" style="414" customWidth="1"/>
    <col min="6403" max="6403" width="9.7109375" style="414" customWidth="1"/>
    <col min="6404" max="6404" width="103.85546875" style="414" customWidth="1"/>
    <col min="6405" max="6405" width="7.28515625" style="414" customWidth="1"/>
    <col min="6406" max="6406" width="5" style="414" customWidth="1"/>
    <col min="6407" max="6410" width="12" style="414" customWidth="1"/>
    <col min="6411" max="6411" width="17.5703125" style="414" customWidth="1"/>
    <col min="6412" max="6414" width="9.7109375" style="414" customWidth="1"/>
    <col min="6415" max="6656" width="8.85546875" style="414"/>
    <col min="6657" max="6657" width="2" style="414" customWidth="1"/>
    <col min="6658" max="6658" width="20.5703125" style="414" customWidth="1"/>
    <col min="6659" max="6659" width="9.7109375" style="414" customWidth="1"/>
    <col min="6660" max="6660" width="103.85546875" style="414" customWidth="1"/>
    <col min="6661" max="6661" width="7.28515625" style="414" customWidth="1"/>
    <col min="6662" max="6662" width="5" style="414" customWidth="1"/>
    <col min="6663" max="6666" width="12" style="414" customWidth="1"/>
    <col min="6667" max="6667" width="17.5703125" style="414" customWidth="1"/>
    <col min="6668" max="6670" width="9.7109375" style="414" customWidth="1"/>
    <col min="6671" max="6912" width="8.85546875" style="414"/>
    <col min="6913" max="6913" width="2" style="414" customWidth="1"/>
    <col min="6914" max="6914" width="20.5703125" style="414" customWidth="1"/>
    <col min="6915" max="6915" width="9.7109375" style="414" customWidth="1"/>
    <col min="6916" max="6916" width="103.85546875" style="414" customWidth="1"/>
    <col min="6917" max="6917" width="7.28515625" style="414" customWidth="1"/>
    <col min="6918" max="6918" width="5" style="414" customWidth="1"/>
    <col min="6919" max="6922" width="12" style="414" customWidth="1"/>
    <col min="6923" max="6923" width="17.5703125" style="414" customWidth="1"/>
    <col min="6924" max="6926" width="9.7109375" style="414" customWidth="1"/>
    <col min="6927" max="7168" width="8.85546875" style="414"/>
    <col min="7169" max="7169" width="2" style="414" customWidth="1"/>
    <col min="7170" max="7170" width="20.5703125" style="414" customWidth="1"/>
    <col min="7171" max="7171" width="9.7109375" style="414" customWidth="1"/>
    <col min="7172" max="7172" width="103.85546875" style="414" customWidth="1"/>
    <col min="7173" max="7173" width="7.28515625" style="414" customWidth="1"/>
    <col min="7174" max="7174" width="5" style="414" customWidth="1"/>
    <col min="7175" max="7178" width="12" style="414" customWidth="1"/>
    <col min="7179" max="7179" width="17.5703125" style="414" customWidth="1"/>
    <col min="7180" max="7182" width="9.7109375" style="414" customWidth="1"/>
    <col min="7183" max="7424" width="8.85546875" style="414"/>
    <col min="7425" max="7425" width="2" style="414" customWidth="1"/>
    <col min="7426" max="7426" width="20.5703125" style="414" customWidth="1"/>
    <col min="7427" max="7427" width="9.7109375" style="414" customWidth="1"/>
    <col min="7428" max="7428" width="103.85546875" style="414" customWidth="1"/>
    <col min="7429" max="7429" width="7.28515625" style="414" customWidth="1"/>
    <col min="7430" max="7430" width="5" style="414" customWidth="1"/>
    <col min="7431" max="7434" width="12" style="414" customWidth="1"/>
    <col min="7435" max="7435" width="17.5703125" style="414" customWidth="1"/>
    <col min="7436" max="7438" width="9.7109375" style="414" customWidth="1"/>
    <col min="7439" max="7680" width="8.85546875" style="414"/>
    <col min="7681" max="7681" width="2" style="414" customWidth="1"/>
    <col min="7682" max="7682" width="20.5703125" style="414" customWidth="1"/>
    <col min="7683" max="7683" width="9.7109375" style="414" customWidth="1"/>
    <col min="7684" max="7684" width="103.85546875" style="414" customWidth="1"/>
    <col min="7685" max="7685" width="7.28515625" style="414" customWidth="1"/>
    <col min="7686" max="7686" width="5" style="414" customWidth="1"/>
    <col min="7687" max="7690" width="12" style="414" customWidth="1"/>
    <col min="7691" max="7691" width="17.5703125" style="414" customWidth="1"/>
    <col min="7692" max="7694" width="9.7109375" style="414" customWidth="1"/>
    <col min="7695" max="7936" width="8.85546875" style="414"/>
    <col min="7937" max="7937" width="2" style="414" customWidth="1"/>
    <col min="7938" max="7938" width="20.5703125" style="414" customWidth="1"/>
    <col min="7939" max="7939" width="9.7109375" style="414" customWidth="1"/>
    <col min="7940" max="7940" width="103.85546875" style="414" customWidth="1"/>
    <col min="7941" max="7941" width="7.28515625" style="414" customWidth="1"/>
    <col min="7942" max="7942" width="5" style="414" customWidth="1"/>
    <col min="7943" max="7946" width="12" style="414" customWidth="1"/>
    <col min="7947" max="7947" width="17.5703125" style="414" customWidth="1"/>
    <col min="7948" max="7950" width="9.7109375" style="414" customWidth="1"/>
    <col min="7951" max="8192" width="8.85546875" style="414"/>
    <col min="8193" max="8193" width="2" style="414" customWidth="1"/>
    <col min="8194" max="8194" width="20.5703125" style="414" customWidth="1"/>
    <col min="8195" max="8195" width="9.7109375" style="414" customWidth="1"/>
    <col min="8196" max="8196" width="103.85546875" style="414" customWidth="1"/>
    <col min="8197" max="8197" width="7.28515625" style="414" customWidth="1"/>
    <col min="8198" max="8198" width="5" style="414" customWidth="1"/>
    <col min="8199" max="8202" width="12" style="414" customWidth="1"/>
    <col min="8203" max="8203" width="17.5703125" style="414" customWidth="1"/>
    <col min="8204" max="8206" width="9.7109375" style="414" customWidth="1"/>
    <col min="8207" max="8448" width="8.85546875" style="414"/>
    <col min="8449" max="8449" width="2" style="414" customWidth="1"/>
    <col min="8450" max="8450" width="20.5703125" style="414" customWidth="1"/>
    <col min="8451" max="8451" width="9.7109375" style="414" customWidth="1"/>
    <col min="8452" max="8452" width="103.85546875" style="414" customWidth="1"/>
    <col min="8453" max="8453" width="7.28515625" style="414" customWidth="1"/>
    <col min="8454" max="8454" width="5" style="414" customWidth="1"/>
    <col min="8455" max="8458" width="12" style="414" customWidth="1"/>
    <col min="8459" max="8459" width="17.5703125" style="414" customWidth="1"/>
    <col min="8460" max="8462" width="9.7109375" style="414" customWidth="1"/>
    <col min="8463" max="8704" width="8.85546875" style="414"/>
    <col min="8705" max="8705" width="2" style="414" customWidth="1"/>
    <col min="8706" max="8706" width="20.5703125" style="414" customWidth="1"/>
    <col min="8707" max="8707" width="9.7109375" style="414" customWidth="1"/>
    <col min="8708" max="8708" width="103.85546875" style="414" customWidth="1"/>
    <col min="8709" max="8709" width="7.28515625" style="414" customWidth="1"/>
    <col min="8710" max="8710" width="5" style="414" customWidth="1"/>
    <col min="8711" max="8714" width="12" style="414" customWidth="1"/>
    <col min="8715" max="8715" width="17.5703125" style="414" customWidth="1"/>
    <col min="8716" max="8718" width="9.7109375" style="414" customWidth="1"/>
    <col min="8719" max="8960" width="8.85546875" style="414"/>
    <col min="8961" max="8961" width="2" style="414" customWidth="1"/>
    <col min="8962" max="8962" width="20.5703125" style="414" customWidth="1"/>
    <col min="8963" max="8963" width="9.7109375" style="414" customWidth="1"/>
    <col min="8964" max="8964" width="103.85546875" style="414" customWidth="1"/>
    <col min="8965" max="8965" width="7.28515625" style="414" customWidth="1"/>
    <col min="8966" max="8966" width="5" style="414" customWidth="1"/>
    <col min="8967" max="8970" width="12" style="414" customWidth="1"/>
    <col min="8971" max="8971" width="17.5703125" style="414" customWidth="1"/>
    <col min="8972" max="8974" width="9.7109375" style="414" customWidth="1"/>
    <col min="8975" max="9216" width="8.85546875" style="414"/>
    <col min="9217" max="9217" width="2" style="414" customWidth="1"/>
    <col min="9218" max="9218" width="20.5703125" style="414" customWidth="1"/>
    <col min="9219" max="9219" width="9.7109375" style="414" customWidth="1"/>
    <col min="9220" max="9220" width="103.85546875" style="414" customWidth="1"/>
    <col min="9221" max="9221" width="7.28515625" style="414" customWidth="1"/>
    <col min="9222" max="9222" width="5" style="414" customWidth="1"/>
    <col min="9223" max="9226" width="12" style="414" customWidth="1"/>
    <col min="9227" max="9227" width="17.5703125" style="414" customWidth="1"/>
    <col min="9228" max="9230" width="9.7109375" style="414" customWidth="1"/>
    <col min="9231" max="9472" width="8.85546875" style="414"/>
    <col min="9473" max="9473" width="2" style="414" customWidth="1"/>
    <col min="9474" max="9474" width="20.5703125" style="414" customWidth="1"/>
    <col min="9475" max="9475" width="9.7109375" style="414" customWidth="1"/>
    <col min="9476" max="9476" width="103.85546875" style="414" customWidth="1"/>
    <col min="9477" max="9477" width="7.28515625" style="414" customWidth="1"/>
    <col min="9478" max="9478" width="5" style="414" customWidth="1"/>
    <col min="9479" max="9482" width="12" style="414" customWidth="1"/>
    <col min="9483" max="9483" width="17.5703125" style="414" customWidth="1"/>
    <col min="9484" max="9486" width="9.7109375" style="414" customWidth="1"/>
    <col min="9487" max="9728" width="8.85546875" style="414"/>
    <col min="9729" max="9729" width="2" style="414" customWidth="1"/>
    <col min="9730" max="9730" width="20.5703125" style="414" customWidth="1"/>
    <col min="9731" max="9731" width="9.7109375" style="414" customWidth="1"/>
    <col min="9732" max="9732" width="103.85546875" style="414" customWidth="1"/>
    <col min="9733" max="9733" width="7.28515625" style="414" customWidth="1"/>
    <col min="9734" max="9734" width="5" style="414" customWidth="1"/>
    <col min="9735" max="9738" width="12" style="414" customWidth="1"/>
    <col min="9739" max="9739" width="17.5703125" style="414" customWidth="1"/>
    <col min="9740" max="9742" width="9.7109375" style="414" customWidth="1"/>
    <col min="9743" max="9984" width="8.85546875" style="414"/>
    <col min="9985" max="9985" width="2" style="414" customWidth="1"/>
    <col min="9986" max="9986" width="20.5703125" style="414" customWidth="1"/>
    <col min="9987" max="9987" width="9.7109375" style="414" customWidth="1"/>
    <col min="9988" max="9988" width="103.85546875" style="414" customWidth="1"/>
    <col min="9989" max="9989" width="7.28515625" style="414" customWidth="1"/>
    <col min="9990" max="9990" width="5" style="414" customWidth="1"/>
    <col min="9991" max="9994" width="12" style="414" customWidth="1"/>
    <col min="9995" max="9995" width="17.5703125" style="414" customWidth="1"/>
    <col min="9996" max="9998" width="9.7109375" style="414" customWidth="1"/>
    <col min="9999" max="10240" width="8.85546875" style="414"/>
    <col min="10241" max="10241" width="2" style="414" customWidth="1"/>
    <col min="10242" max="10242" width="20.5703125" style="414" customWidth="1"/>
    <col min="10243" max="10243" width="9.7109375" style="414" customWidth="1"/>
    <col min="10244" max="10244" width="103.85546875" style="414" customWidth="1"/>
    <col min="10245" max="10245" width="7.28515625" style="414" customWidth="1"/>
    <col min="10246" max="10246" width="5" style="414" customWidth="1"/>
    <col min="10247" max="10250" width="12" style="414" customWidth="1"/>
    <col min="10251" max="10251" width="17.5703125" style="414" customWidth="1"/>
    <col min="10252" max="10254" width="9.7109375" style="414" customWidth="1"/>
    <col min="10255" max="10496" width="8.85546875" style="414"/>
    <col min="10497" max="10497" width="2" style="414" customWidth="1"/>
    <col min="10498" max="10498" width="20.5703125" style="414" customWidth="1"/>
    <col min="10499" max="10499" width="9.7109375" style="414" customWidth="1"/>
    <col min="10500" max="10500" width="103.85546875" style="414" customWidth="1"/>
    <col min="10501" max="10501" width="7.28515625" style="414" customWidth="1"/>
    <col min="10502" max="10502" width="5" style="414" customWidth="1"/>
    <col min="10503" max="10506" width="12" style="414" customWidth="1"/>
    <col min="10507" max="10507" width="17.5703125" style="414" customWidth="1"/>
    <col min="10508" max="10510" width="9.7109375" style="414" customWidth="1"/>
    <col min="10511" max="10752" width="8.85546875" style="414"/>
    <col min="10753" max="10753" width="2" style="414" customWidth="1"/>
    <col min="10754" max="10754" width="20.5703125" style="414" customWidth="1"/>
    <col min="10755" max="10755" width="9.7109375" style="414" customWidth="1"/>
    <col min="10756" max="10756" width="103.85546875" style="414" customWidth="1"/>
    <col min="10757" max="10757" width="7.28515625" style="414" customWidth="1"/>
    <col min="10758" max="10758" width="5" style="414" customWidth="1"/>
    <col min="10759" max="10762" width="12" style="414" customWidth="1"/>
    <col min="10763" max="10763" width="17.5703125" style="414" customWidth="1"/>
    <col min="10764" max="10766" width="9.7109375" style="414" customWidth="1"/>
    <col min="10767" max="11008" width="8.85546875" style="414"/>
    <col min="11009" max="11009" width="2" style="414" customWidth="1"/>
    <col min="11010" max="11010" width="20.5703125" style="414" customWidth="1"/>
    <col min="11011" max="11011" width="9.7109375" style="414" customWidth="1"/>
    <col min="11012" max="11012" width="103.85546875" style="414" customWidth="1"/>
    <col min="11013" max="11013" width="7.28515625" style="414" customWidth="1"/>
    <col min="11014" max="11014" width="5" style="414" customWidth="1"/>
    <col min="11015" max="11018" width="12" style="414" customWidth="1"/>
    <col min="11019" max="11019" width="17.5703125" style="414" customWidth="1"/>
    <col min="11020" max="11022" width="9.7109375" style="414" customWidth="1"/>
    <col min="11023" max="11264" width="8.85546875" style="414"/>
    <col min="11265" max="11265" width="2" style="414" customWidth="1"/>
    <col min="11266" max="11266" width="20.5703125" style="414" customWidth="1"/>
    <col min="11267" max="11267" width="9.7109375" style="414" customWidth="1"/>
    <col min="11268" max="11268" width="103.85546875" style="414" customWidth="1"/>
    <col min="11269" max="11269" width="7.28515625" style="414" customWidth="1"/>
    <col min="11270" max="11270" width="5" style="414" customWidth="1"/>
    <col min="11271" max="11274" width="12" style="414" customWidth="1"/>
    <col min="11275" max="11275" width="17.5703125" style="414" customWidth="1"/>
    <col min="11276" max="11278" width="9.7109375" style="414" customWidth="1"/>
    <col min="11279" max="11520" width="8.85546875" style="414"/>
    <col min="11521" max="11521" width="2" style="414" customWidth="1"/>
    <col min="11522" max="11522" width="20.5703125" style="414" customWidth="1"/>
    <col min="11523" max="11523" width="9.7109375" style="414" customWidth="1"/>
    <col min="11524" max="11524" width="103.85546875" style="414" customWidth="1"/>
    <col min="11525" max="11525" width="7.28515625" style="414" customWidth="1"/>
    <col min="11526" max="11526" width="5" style="414" customWidth="1"/>
    <col min="11527" max="11530" width="12" style="414" customWidth="1"/>
    <col min="11531" max="11531" width="17.5703125" style="414" customWidth="1"/>
    <col min="11532" max="11534" width="9.7109375" style="414" customWidth="1"/>
    <col min="11535" max="11776" width="8.85546875" style="414"/>
    <col min="11777" max="11777" width="2" style="414" customWidth="1"/>
    <col min="11778" max="11778" width="20.5703125" style="414" customWidth="1"/>
    <col min="11779" max="11779" width="9.7109375" style="414" customWidth="1"/>
    <col min="11780" max="11780" width="103.85546875" style="414" customWidth="1"/>
    <col min="11781" max="11781" width="7.28515625" style="414" customWidth="1"/>
    <col min="11782" max="11782" width="5" style="414" customWidth="1"/>
    <col min="11783" max="11786" width="12" style="414" customWidth="1"/>
    <col min="11787" max="11787" width="17.5703125" style="414" customWidth="1"/>
    <col min="11788" max="11790" width="9.7109375" style="414" customWidth="1"/>
    <col min="11791" max="12032" width="8.85546875" style="414"/>
    <col min="12033" max="12033" width="2" style="414" customWidth="1"/>
    <col min="12034" max="12034" width="20.5703125" style="414" customWidth="1"/>
    <col min="12035" max="12035" width="9.7109375" style="414" customWidth="1"/>
    <col min="12036" max="12036" width="103.85546875" style="414" customWidth="1"/>
    <col min="12037" max="12037" width="7.28515625" style="414" customWidth="1"/>
    <col min="12038" max="12038" width="5" style="414" customWidth="1"/>
    <col min="12039" max="12042" width="12" style="414" customWidth="1"/>
    <col min="12043" max="12043" width="17.5703125" style="414" customWidth="1"/>
    <col min="12044" max="12046" width="9.7109375" style="414" customWidth="1"/>
    <col min="12047" max="12288" width="8.85546875" style="414"/>
    <col min="12289" max="12289" width="2" style="414" customWidth="1"/>
    <col min="12290" max="12290" width="20.5703125" style="414" customWidth="1"/>
    <col min="12291" max="12291" width="9.7109375" style="414" customWidth="1"/>
    <col min="12292" max="12292" width="103.85546875" style="414" customWidth="1"/>
    <col min="12293" max="12293" width="7.28515625" style="414" customWidth="1"/>
    <col min="12294" max="12294" width="5" style="414" customWidth="1"/>
    <col min="12295" max="12298" width="12" style="414" customWidth="1"/>
    <col min="12299" max="12299" width="17.5703125" style="414" customWidth="1"/>
    <col min="12300" max="12302" width="9.7109375" style="414" customWidth="1"/>
    <col min="12303" max="12544" width="8.85546875" style="414"/>
    <col min="12545" max="12545" width="2" style="414" customWidth="1"/>
    <col min="12546" max="12546" width="20.5703125" style="414" customWidth="1"/>
    <col min="12547" max="12547" width="9.7109375" style="414" customWidth="1"/>
    <col min="12548" max="12548" width="103.85546875" style="414" customWidth="1"/>
    <col min="12549" max="12549" width="7.28515625" style="414" customWidth="1"/>
    <col min="12550" max="12550" width="5" style="414" customWidth="1"/>
    <col min="12551" max="12554" width="12" style="414" customWidth="1"/>
    <col min="12555" max="12555" width="17.5703125" style="414" customWidth="1"/>
    <col min="12556" max="12558" width="9.7109375" style="414" customWidth="1"/>
    <col min="12559" max="12800" width="8.85546875" style="414"/>
    <col min="12801" max="12801" width="2" style="414" customWidth="1"/>
    <col min="12802" max="12802" width="20.5703125" style="414" customWidth="1"/>
    <col min="12803" max="12803" width="9.7109375" style="414" customWidth="1"/>
    <col min="12804" max="12804" width="103.85546875" style="414" customWidth="1"/>
    <col min="12805" max="12805" width="7.28515625" style="414" customWidth="1"/>
    <col min="12806" max="12806" width="5" style="414" customWidth="1"/>
    <col min="12807" max="12810" width="12" style="414" customWidth="1"/>
    <col min="12811" max="12811" width="17.5703125" style="414" customWidth="1"/>
    <col min="12812" max="12814" width="9.7109375" style="414" customWidth="1"/>
    <col min="12815" max="13056" width="8.85546875" style="414"/>
    <col min="13057" max="13057" width="2" style="414" customWidth="1"/>
    <col min="13058" max="13058" width="20.5703125" style="414" customWidth="1"/>
    <col min="13059" max="13059" width="9.7109375" style="414" customWidth="1"/>
    <col min="13060" max="13060" width="103.85546875" style="414" customWidth="1"/>
    <col min="13061" max="13061" width="7.28515625" style="414" customWidth="1"/>
    <col min="13062" max="13062" width="5" style="414" customWidth="1"/>
    <col min="13063" max="13066" width="12" style="414" customWidth="1"/>
    <col min="13067" max="13067" width="17.5703125" style="414" customWidth="1"/>
    <col min="13068" max="13070" width="9.7109375" style="414" customWidth="1"/>
    <col min="13071" max="13312" width="8.85546875" style="414"/>
    <col min="13313" max="13313" width="2" style="414" customWidth="1"/>
    <col min="13314" max="13314" width="20.5703125" style="414" customWidth="1"/>
    <col min="13315" max="13315" width="9.7109375" style="414" customWidth="1"/>
    <col min="13316" max="13316" width="103.85546875" style="414" customWidth="1"/>
    <col min="13317" max="13317" width="7.28515625" style="414" customWidth="1"/>
    <col min="13318" max="13318" width="5" style="414" customWidth="1"/>
    <col min="13319" max="13322" width="12" style="414" customWidth="1"/>
    <col min="13323" max="13323" width="17.5703125" style="414" customWidth="1"/>
    <col min="13324" max="13326" width="9.7109375" style="414" customWidth="1"/>
    <col min="13327" max="13568" width="8.85546875" style="414"/>
    <col min="13569" max="13569" width="2" style="414" customWidth="1"/>
    <col min="13570" max="13570" width="20.5703125" style="414" customWidth="1"/>
    <col min="13571" max="13571" width="9.7109375" style="414" customWidth="1"/>
    <col min="13572" max="13572" width="103.85546875" style="414" customWidth="1"/>
    <col min="13573" max="13573" width="7.28515625" style="414" customWidth="1"/>
    <col min="13574" max="13574" width="5" style="414" customWidth="1"/>
    <col min="13575" max="13578" width="12" style="414" customWidth="1"/>
    <col min="13579" max="13579" width="17.5703125" style="414" customWidth="1"/>
    <col min="13580" max="13582" width="9.7109375" style="414" customWidth="1"/>
    <col min="13583" max="13824" width="8.85546875" style="414"/>
    <col min="13825" max="13825" width="2" style="414" customWidth="1"/>
    <col min="13826" max="13826" width="20.5703125" style="414" customWidth="1"/>
    <col min="13827" max="13827" width="9.7109375" style="414" customWidth="1"/>
    <col min="13828" max="13828" width="103.85546875" style="414" customWidth="1"/>
    <col min="13829" max="13829" width="7.28515625" style="414" customWidth="1"/>
    <col min="13830" max="13830" width="5" style="414" customWidth="1"/>
    <col min="13831" max="13834" width="12" style="414" customWidth="1"/>
    <col min="13835" max="13835" width="17.5703125" style="414" customWidth="1"/>
    <col min="13836" max="13838" width="9.7109375" style="414" customWidth="1"/>
    <col min="13839" max="14080" width="8.85546875" style="414"/>
    <col min="14081" max="14081" width="2" style="414" customWidth="1"/>
    <col min="14082" max="14082" width="20.5703125" style="414" customWidth="1"/>
    <col min="14083" max="14083" width="9.7109375" style="414" customWidth="1"/>
    <col min="14084" max="14084" width="103.85546875" style="414" customWidth="1"/>
    <col min="14085" max="14085" width="7.28515625" style="414" customWidth="1"/>
    <col min="14086" max="14086" width="5" style="414" customWidth="1"/>
    <col min="14087" max="14090" width="12" style="414" customWidth="1"/>
    <col min="14091" max="14091" width="17.5703125" style="414" customWidth="1"/>
    <col min="14092" max="14094" width="9.7109375" style="414" customWidth="1"/>
    <col min="14095" max="14336" width="8.85546875" style="414"/>
    <col min="14337" max="14337" width="2" style="414" customWidth="1"/>
    <col min="14338" max="14338" width="20.5703125" style="414" customWidth="1"/>
    <col min="14339" max="14339" width="9.7109375" style="414" customWidth="1"/>
    <col min="14340" max="14340" width="103.85546875" style="414" customWidth="1"/>
    <col min="14341" max="14341" width="7.28515625" style="414" customWidth="1"/>
    <col min="14342" max="14342" width="5" style="414" customWidth="1"/>
    <col min="14343" max="14346" width="12" style="414" customWidth="1"/>
    <col min="14347" max="14347" width="17.5703125" style="414" customWidth="1"/>
    <col min="14348" max="14350" width="9.7109375" style="414" customWidth="1"/>
    <col min="14351" max="14592" width="8.85546875" style="414"/>
    <col min="14593" max="14593" width="2" style="414" customWidth="1"/>
    <col min="14594" max="14594" width="20.5703125" style="414" customWidth="1"/>
    <col min="14595" max="14595" width="9.7109375" style="414" customWidth="1"/>
    <col min="14596" max="14596" width="103.85546875" style="414" customWidth="1"/>
    <col min="14597" max="14597" width="7.28515625" style="414" customWidth="1"/>
    <col min="14598" max="14598" width="5" style="414" customWidth="1"/>
    <col min="14599" max="14602" width="12" style="414" customWidth="1"/>
    <col min="14603" max="14603" width="17.5703125" style="414" customWidth="1"/>
    <col min="14604" max="14606" width="9.7109375" style="414" customWidth="1"/>
    <col min="14607" max="14848" width="8.85546875" style="414"/>
    <col min="14849" max="14849" width="2" style="414" customWidth="1"/>
    <col min="14850" max="14850" width="20.5703125" style="414" customWidth="1"/>
    <col min="14851" max="14851" width="9.7109375" style="414" customWidth="1"/>
    <col min="14852" max="14852" width="103.85546875" style="414" customWidth="1"/>
    <col min="14853" max="14853" width="7.28515625" style="414" customWidth="1"/>
    <col min="14854" max="14854" width="5" style="414" customWidth="1"/>
    <col min="14855" max="14858" width="12" style="414" customWidth="1"/>
    <col min="14859" max="14859" width="17.5703125" style="414" customWidth="1"/>
    <col min="14860" max="14862" width="9.7109375" style="414" customWidth="1"/>
    <col min="14863" max="15104" width="8.85546875" style="414"/>
    <col min="15105" max="15105" width="2" style="414" customWidth="1"/>
    <col min="15106" max="15106" width="20.5703125" style="414" customWidth="1"/>
    <col min="15107" max="15107" width="9.7109375" style="414" customWidth="1"/>
    <col min="15108" max="15108" width="103.85546875" style="414" customWidth="1"/>
    <col min="15109" max="15109" width="7.28515625" style="414" customWidth="1"/>
    <col min="15110" max="15110" width="5" style="414" customWidth="1"/>
    <col min="15111" max="15114" width="12" style="414" customWidth="1"/>
    <col min="15115" max="15115" width="17.5703125" style="414" customWidth="1"/>
    <col min="15116" max="15118" width="9.7109375" style="414" customWidth="1"/>
    <col min="15119" max="15360" width="8.85546875" style="414"/>
    <col min="15361" max="15361" width="2" style="414" customWidth="1"/>
    <col min="15362" max="15362" width="20.5703125" style="414" customWidth="1"/>
    <col min="15363" max="15363" width="9.7109375" style="414" customWidth="1"/>
    <col min="15364" max="15364" width="103.85546875" style="414" customWidth="1"/>
    <col min="15365" max="15365" width="7.28515625" style="414" customWidth="1"/>
    <col min="15366" max="15366" width="5" style="414" customWidth="1"/>
    <col min="15367" max="15370" width="12" style="414" customWidth="1"/>
    <col min="15371" max="15371" width="17.5703125" style="414" customWidth="1"/>
    <col min="15372" max="15374" width="9.7109375" style="414" customWidth="1"/>
    <col min="15375" max="15616" width="8.85546875" style="414"/>
    <col min="15617" max="15617" width="2" style="414" customWidth="1"/>
    <col min="15618" max="15618" width="20.5703125" style="414" customWidth="1"/>
    <col min="15619" max="15619" width="9.7109375" style="414" customWidth="1"/>
    <col min="15620" max="15620" width="103.85546875" style="414" customWidth="1"/>
    <col min="15621" max="15621" width="7.28515625" style="414" customWidth="1"/>
    <col min="15622" max="15622" width="5" style="414" customWidth="1"/>
    <col min="15623" max="15626" width="12" style="414" customWidth="1"/>
    <col min="15627" max="15627" width="17.5703125" style="414" customWidth="1"/>
    <col min="15628" max="15630" width="9.7109375" style="414" customWidth="1"/>
    <col min="15631" max="15872" width="8.85546875" style="414"/>
    <col min="15873" max="15873" width="2" style="414" customWidth="1"/>
    <col min="15874" max="15874" width="20.5703125" style="414" customWidth="1"/>
    <col min="15875" max="15875" width="9.7109375" style="414" customWidth="1"/>
    <col min="15876" max="15876" width="103.85546875" style="414" customWidth="1"/>
    <col min="15877" max="15877" width="7.28515625" style="414" customWidth="1"/>
    <col min="15878" max="15878" width="5" style="414" customWidth="1"/>
    <col min="15879" max="15882" width="12" style="414" customWidth="1"/>
    <col min="15883" max="15883" width="17.5703125" style="414" customWidth="1"/>
    <col min="15884" max="15886" width="9.7109375" style="414" customWidth="1"/>
    <col min="15887" max="16128" width="8.85546875" style="414"/>
    <col min="16129" max="16129" width="2" style="414" customWidth="1"/>
    <col min="16130" max="16130" width="20.5703125" style="414" customWidth="1"/>
    <col min="16131" max="16131" width="9.7109375" style="414" customWidth="1"/>
    <col min="16132" max="16132" width="103.85546875" style="414" customWidth="1"/>
    <col min="16133" max="16133" width="7.28515625" style="414" customWidth="1"/>
    <col min="16134" max="16134" width="5" style="414" customWidth="1"/>
    <col min="16135" max="16138" width="12" style="414" customWidth="1"/>
    <col min="16139" max="16139" width="17.5703125" style="414" customWidth="1"/>
    <col min="16140" max="16142" width="9.7109375" style="414" customWidth="1"/>
    <col min="16143" max="16384" width="8.85546875" style="414"/>
  </cols>
  <sheetData>
    <row r="1" spans="1:11" ht="6" customHeight="1"/>
    <row r="2" spans="1:11" ht="12.75" customHeight="1">
      <c r="B2" s="415"/>
      <c r="C2" s="416"/>
      <c r="D2" s="417"/>
      <c r="E2" s="417"/>
      <c r="F2" s="418"/>
      <c r="G2" s="437"/>
      <c r="H2" s="417"/>
      <c r="I2" s="417"/>
      <c r="J2" s="417"/>
      <c r="K2" s="418"/>
    </row>
    <row r="3" spans="1:11" ht="15.6">
      <c r="B3" s="438"/>
      <c r="C3" s="421" t="str">
        <f>[3]hlavička!C2</f>
        <v>SEZNAM STROJŮ A ZAŘÍZENÍ VZDUCHOTECHNIKY</v>
      </c>
      <c r="F3" s="422"/>
      <c r="G3" s="439"/>
      <c r="K3" s="422"/>
    </row>
    <row r="4" spans="1:11">
      <c r="B4" s="438"/>
      <c r="C4" s="440" t="str">
        <f>[3]hlavička!C3</f>
        <v xml:space="preserve"> </v>
      </c>
      <c r="F4" s="422"/>
      <c r="G4" s="439"/>
      <c r="K4" s="422"/>
    </row>
    <row r="5" spans="1:11">
      <c r="B5" s="438" t="s">
        <v>2561</v>
      </c>
      <c r="C5" s="424" t="str">
        <f>[3]hlavička!C4</f>
        <v>STAVEBNÍ ÚPRAVY A DOSTAVBA KULTURNÍHO DOMU V ZÁBŘEHU, II. ETAPA</v>
      </c>
      <c r="F5" s="422"/>
      <c r="G5" s="439"/>
      <c r="K5" s="422"/>
    </row>
    <row r="6" spans="1:11">
      <c r="B6" s="438" t="s">
        <v>2562</v>
      </c>
      <c r="C6" s="425" t="str">
        <f>[3]hlavička!C5</f>
        <v>Dokumentace pro provedení stavby (DPS)</v>
      </c>
      <c r="F6" s="422"/>
      <c r="G6" s="439"/>
      <c r="K6" s="422"/>
    </row>
    <row r="7" spans="1:11">
      <c r="B7" s="438" t="s">
        <v>22</v>
      </c>
      <c r="C7" s="718">
        <f>[3]hlavička!C6</f>
        <v>44691</v>
      </c>
      <c r="D7" s="719"/>
      <c r="F7" s="422"/>
      <c r="G7" s="439"/>
      <c r="K7" s="422"/>
    </row>
    <row r="8" spans="1:11">
      <c r="B8" s="427"/>
      <c r="C8" s="428"/>
      <c r="D8" s="429"/>
      <c r="E8" s="429"/>
      <c r="F8" s="430"/>
      <c r="G8" s="441"/>
      <c r="H8" s="429"/>
      <c r="I8" s="429"/>
      <c r="J8" s="429"/>
      <c r="K8" s="430"/>
    </row>
    <row r="9" spans="1:11" ht="4.2" customHeight="1">
      <c r="A9" s="431"/>
      <c r="B9" s="431"/>
      <c r="G9" s="431"/>
      <c r="H9" s="431"/>
      <c r="I9" s="431"/>
      <c r="J9" s="431"/>
      <c r="K9" s="431"/>
    </row>
    <row r="10" spans="1:11">
      <c r="B10" s="442"/>
      <c r="C10" s="442"/>
      <c r="D10" s="442"/>
      <c r="E10" s="442"/>
      <c r="F10" s="442"/>
      <c r="G10" s="442"/>
      <c r="H10" s="442"/>
      <c r="I10" s="442"/>
      <c r="J10" s="442"/>
      <c r="K10" s="442"/>
    </row>
    <row r="11" spans="1:11">
      <c r="B11" s="431"/>
      <c r="C11" s="420" t="s">
        <v>2569</v>
      </c>
      <c r="D11" s="440" t="s">
        <v>2570</v>
      </c>
      <c r="E11" s="710" t="s">
        <v>2571</v>
      </c>
      <c r="F11" s="720"/>
      <c r="G11" s="714" t="s">
        <v>2572</v>
      </c>
      <c r="H11" s="725"/>
      <c r="I11" s="725"/>
      <c r="J11" s="725"/>
      <c r="K11" s="715"/>
    </row>
    <row r="12" spans="1:11">
      <c r="B12" s="708" t="s">
        <v>2573</v>
      </c>
      <c r="C12" s="710" t="s">
        <v>2574</v>
      </c>
      <c r="D12" s="712" t="s">
        <v>2575</v>
      </c>
      <c r="E12" s="721"/>
      <c r="F12" s="722"/>
      <c r="G12" s="714" t="s">
        <v>2576</v>
      </c>
      <c r="H12" s="715"/>
      <c r="I12" s="714" t="s">
        <v>2577</v>
      </c>
      <c r="J12" s="715"/>
      <c r="K12" s="443" t="s">
        <v>2578</v>
      </c>
    </row>
    <row r="13" spans="1:11">
      <c r="B13" s="709"/>
      <c r="C13" s="711"/>
      <c r="D13" s="713"/>
      <c r="E13" s="723"/>
      <c r="F13" s="724"/>
      <c r="G13" s="444" t="s">
        <v>2579</v>
      </c>
      <c r="H13" s="445" t="s">
        <v>2566</v>
      </c>
      <c r="I13" s="446" t="s">
        <v>2579</v>
      </c>
      <c r="J13" s="445" t="s">
        <v>2566</v>
      </c>
      <c r="K13" s="447"/>
    </row>
    <row r="14" spans="1:11" ht="26.4">
      <c r="B14" s="448"/>
      <c r="C14" s="716" t="s">
        <v>2580</v>
      </c>
      <c r="D14" s="449" t="s">
        <v>2581</v>
      </c>
      <c r="E14" s="450"/>
      <c r="F14" s="451"/>
      <c r="G14" s="452"/>
      <c r="H14" s="453"/>
      <c r="I14" s="454"/>
      <c r="J14" s="453"/>
      <c r="K14" s="455"/>
    </row>
    <row r="15" spans="1:11" ht="12.75" customHeight="1">
      <c r="B15" s="456"/>
      <c r="C15" s="717"/>
      <c r="D15" s="457"/>
      <c r="E15" s="458">
        <v>6</v>
      </c>
      <c r="F15" s="459" t="s">
        <v>887</v>
      </c>
      <c r="G15" s="460"/>
      <c r="H15" s="461" t="str">
        <f>IF(G15&gt;0,E15*G15,"")</f>
        <v/>
      </c>
      <c r="I15" s="462"/>
      <c r="J15" s="461">
        <f>E15*I15</f>
        <v>0</v>
      </c>
      <c r="K15" s="463">
        <f>J15</f>
        <v>0</v>
      </c>
    </row>
    <row r="16" spans="1:11" ht="39.6">
      <c r="B16" s="448"/>
      <c r="C16" s="716" t="s">
        <v>2582</v>
      </c>
      <c r="D16" s="449" t="s">
        <v>2583</v>
      </c>
      <c r="E16" s="450"/>
      <c r="F16" s="451"/>
      <c r="G16" s="454"/>
      <c r="H16" s="453"/>
      <c r="I16" s="452"/>
      <c r="J16" s="453"/>
      <c r="K16" s="455"/>
    </row>
    <row r="17" spans="2:11" ht="12.75" customHeight="1">
      <c r="B17" s="456"/>
      <c r="C17" s="717"/>
      <c r="D17" s="457"/>
      <c r="E17" s="458">
        <v>1</v>
      </c>
      <c r="F17" s="459" t="s">
        <v>2413</v>
      </c>
      <c r="G17" s="462"/>
      <c r="H17" s="461" t="str">
        <f>IF(G17&gt;0,E17*G17,"")</f>
        <v/>
      </c>
      <c r="I17" s="460"/>
      <c r="J17" s="461" t="str">
        <f>IF(G17&gt;0,E17*I17,"")</f>
        <v/>
      </c>
      <c r="K17" s="463" t="str">
        <f>IF(G17&gt;0,H17+J17,"")</f>
        <v/>
      </c>
    </row>
    <row r="18" spans="2:11" ht="26.4">
      <c r="B18" s="448"/>
      <c r="C18" s="716" t="s">
        <v>2584</v>
      </c>
      <c r="D18" s="449" t="s">
        <v>2585</v>
      </c>
      <c r="E18" s="450"/>
      <c r="F18" s="451"/>
      <c r="G18" s="454"/>
      <c r="H18" s="453"/>
      <c r="I18" s="452"/>
      <c r="J18" s="453"/>
      <c r="K18" s="455"/>
    </row>
    <row r="19" spans="2:11" ht="12.75" customHeight="1">
      <c r="B19" s="456"/>
      <c r="C19" s="717"/>
      <c r="D19" s="457"/>
      <c r="E19" s="458">
        <v>1</v>
      </c>
      <c r="F19" s="459" t="s">
        <v>2413</v>
      </c>
      <c r="G19" s="462"/>
      <c r="H19" s="461" t="str">
        <f>IF(G19&gt;0,E19*G19,"")</f>
        <v/>
      </c>
      <c r="I19" s="460"/>
      <c r="J19" s="461" t="str">
        <f>IF(G19&gt;0,E19*I19,"")</f>
        <v/>
      </c>
      <c r="K19" s="463" t="str">
        <f>IF(G19&gt;0,H19+J19,"")</f>
        <v/>
      </c>
    </row>
    <row r="20" spans="2:11" ht="52.8">
      <c r="B20" s="448"/>
      <c r="C20" s="716" t="s">
        <v>2586</v>
      </c>
      <c r="D20" s="464" t="s">
        <v>2587</v>
      </c>
      <c r="E20" s="450"/>
      <c r="F20" s="451"/>
      <c r="G20" s="454"/>
      <c r="H20" s="453"/>
      <c r="I20" s="452"/>
      <c r="J20" s="453"/>
      <c r="K20" s="455"/>
    </row>
    <row r="21" spans="2:11" ht="12.75" customHeight="1">
      <c r="B21" s="456"/>
      <c r="C21" s="717"/>
      <c r="D21" s="457"/>
      <c r="E21" s="458">
        <v>1</v>
      </c>
      <c r="F21" s="459" t="s">
        <v>887</v>
      </c>
      <c r="G21" s="462"/>
      <c r="H21" s="461" t="str">
        <f>IF(G21&gt;0,E21*G21,"")</f>
        <v/>
      </c>
      <c r="I21" s="460"/>
      <c r="J21" s="461" t="str">
        <f>IF(G21&gt;0,E21*I21,"")</f>
        <v/>
      </c>
      <c r="K21" s="463" t="str">
        <f>IF(G21&gt;0,H21+J21,"")</f>
        <v/>
      </c>
    </row>
    <row r="22" spans="2:11" ht="26.4">
      <c r="B22" s="448"/>
      <c r="C22" s="716" t="s">
        <v>2588</v>
      </c>
      <c r="D22" s="449" t="s">
        <v>2589</v>
      </c>
      <c r="E22" s="450"/>
      <c r="F22" s="451"/>
      <c r="G22" s="454"/>
      <c r="H22" s="453"/>
      <c r="I22" s="452"/>
      <c r="J22" s="453"/>
      <c r="K22" s="455"/>
    </row>
    <row r="23" spans="2:11" ht="12.75" customHeight="1">
      <c r="B23" s="456"/>
      <c r="C23" s="717"/>
      <c r="D23" s="465"/>
      <c r="E23" s="458">
        <v>76</v>
      </c>
      <c r="F23" s="459" t="s">
        <v>155</v>
      </c>
      <c r="G23" s="462"/>
      <c r="H23" s="461" t="str">
        <f>IF(G23&gt;0,E23*G23,"")</f>
        <v/>
      </c>
      <c r="I23" s="460"/>
      <c r="J23" s="461" t="str">
        <f>IF(G23&gt;0,E23*I23,"")</f>
        <v/>
      </c>
      <c r="K23" s="463" t="str">
        <f>IF(G23&gt;0,H23+J23,"")</f>
        <v/>
      </c>
    </row>
    <row r="24" spans="2:11">
      <c r="B24" s="448"/>
      <c r="C24" s="716" t="s">
        <v>2590</v>
      </c>
      <c r="D24" s="449" t="s">
        <v>2591</v>
      </c>
      <c r="E24" s="450"/>
      <c r="F24" s="451"/>
      <c r="G24" s="454"/>
      <c r="H24" s="453"/>
      <c r="I24" s="452"/>
      <c r="J24" s="453"/>
      <c r="K24" s="455"/>
    </row>
    <row r="25" spans="2:11" ht="12.75" customHeight="1">
      <c r="B25" s="456"/>
      <c r="C25" s="717"/>
      <c r="D25" s="465"/>
      <c r="E25" s="458">
        <v>95</v>
      </c>
      <c r="F25" s="459" t="s">
        <v>155</v>
      </c>
      <c r="G25" s="462"/>
      <c r="H25" s="461" t="str">
        <f>IF(G25&gt;0,E25*G25,"")</f>
        <v/>
      </c>
      <c r="I25" s="460"/>
      <c r="J25" s="461" t="str">
        <f>IF(G25&gt;0,E25*I25,"")</f>
        <v/>
      </c>
      <c r="K25" s="463" t="str">
        <f>IF(G25&gt;0,H25+J25,"")</f>
        <v/>
      </c>
    </row>
    <row r="26" spans="2:11">
      <c r="B26" s="448"/>
      <c r="C26" s="716" t="s">
        <v>2592</v>
      </c>
      <c r="D26" s="449" t="s">
        <v>2593</v>
      </c>
      <c r="E26" s="450"/>
      <c r="F26" s="451"/>
      <c r="G26" s="454"/>
      <c r="H26" s="453"/>
      <c r="I26" s="452"/>
      <c r="J26" s="453"/>
      <c r="K26" s="455"/>
    </row>
    <row r="27" spans="2:11" ht="12.75" customHeight="1">
      <c r="B27" s="456"/>
      <c r="C27" s="717"/>
      <c r="D27" s="457"/>
      <c r="E27" s="458">
        <v>1</v>
      </c>
      <c r="F27" s="459" t="s">
        <v>887</v>
      </c>
      <c r="G27" s="462"/>
      <c r="H27" s="461" t="str">
        <f>IF(G27&gt;0,E27*G27,"")</f>
        <v/>
      </c>
      <c r="I27" s="460"/>
      <c r="J27" s="461" t="str">
        <f>IF(G27&gt;0,E27*I27,"")</f>
        <v/>
      </c>
      <c r="K27" s="463" t="str">
        <f>IF(G27&gt;0,H27+J27,"")</f>
        <v/>
      </c>
    </row>
    <row r="28" spans="2:11" ht="5.0999999999999996" customHeight="1">
      <c r="B28" s="466"/>
      <c r="C28" s="467"/>
      <c r="D28" s="467"/>
      <c r="E28" s="467"/>
      <c r="F28" s="468"/>
      <c r="G28" s="469"/>
      <c r="H28" s="470"/>
      <c r="I28" s="467"/>
      <c r="J28" s="470"/>
      <c r="K28" s="471"/>
    </row>
    <row r="29" spans="2:11" ht="14.25" customHeight="1">
      <c r="B29" s="472"/>
      <c r="C29" s="473" t="s">
        <v>2594</v>
      </c>
      <c r="D29" s="474" t="s">
        <v>2595</v>
      </c>
      <c r="E29" s="726"/>
      <c r="F29" s="727"/>
      <c r="G29" s="475" t="s">
        <v>2596</v>
      </c>
      <c r="H29" s="476" t="str">
        <f>IF(SUM(H13:H28)&gt;0,SUM(H13:H28),"")</f>
        <v/>
      </c>
      <c r="I29" s="477" t="s">
        <v>2597</v>
      </c>
      <c r="J29" s="476" t="str">
        <f>IF(SUM(J13:J28)&gt;0,SUM(J13:J28),"")</f>
        <v/>
      </c>
      <c r="K29" s="478" t="str">
        <f>IF(SUM(K13:K28)&gt;0,SUM(K13:K28),"")</f>
        <v/>
      </c>
    </row>
    <row r="30" spans="2:11" ht="5.0999999999999996" customHeight="1">
      <c r="B30" s="479"/>
      <c r="C30" s="480"/>
      <c r="D30" s="480"/>
      <c r="E30" s="480"/>
      <c r="F30" s="481"/>
      <c r="G30" s="482"/>
      <c r="H30" s="428"/>
      <c r="I30" s="428"/>
      <c r="J30" s="428"/>
      <c r="K30" s="483"/>
    </row>
    <row r="31" spans="2:11">
      <c r="B31" s="417"/>
      <c r="C31" s="417"/>
      <c r="D31" s="417"/>
      <c r="E31" s="417"/>
      <c r="F31" s="417"/>
      <c r="G31" s="417"/>
      <c r="H31" s="417"/>
      <c r="I31" s="417"/>
      <c r="J31" s="417"/>
      <c r="K31" s="417"/>
    </row>
    <row r="33" spans="2:11">
      <c r="B33" s="431"/>
      <c r="C33" s="420" t="s">
        <v>2569</v>
      </c>
      <c r="D33" s="440" t="s">
        <v>2598</v>
      </c>
      <c r="E33" s="710" t="s">
        <v>2571</v>
      </c>
      <c r="F33" s="720"/>
      <c r="G33" s="714" t="s">
        <v>2572</v>
      </c>
      <c r="H33" s="725"/>
      <c r="I33" s="725"/>
      <c r="J33" s="725"/>
      <c r="K33" s="715"/>
    </row>
    <row r="34" spans="2:11">
      <c r="B34" s="708" t="s">
        <v>2573</v>
      </c>
      <c r="C34" s="710" t="s">
        <v>2574</v>
      </c>
      <c r="D34" s="712" t="s">
        <v>2575</v>
      </c>
      <c r="E34" s="721"/>
      <c r="F34" s="722"/>
      <c r="G34" s="714" t="s">
        <v>2576</v>
      </c>
      <c r="H34" s="715"/>
      <c r="I34" s="714" t="s">
        <v>2577</v>
      </c>
      <c r="J34" s="715"/>
      <c r="K34" s="443" t="s">
        <v>2578</v>
      </c>
    </row>
    <row r="35" spans="2:11">
      <c r="B35" s="709"/>
      <c r="C35" s="711"/>
      <c r="D35" s="713"/>
      <c r="E35" s="723"/>
      <c r="F35" s="724"/>
      <c r="G35" s="444" t="s">
        <v>2579</v>
      </c>
      <c r="H35" s="445" t="s">
        <v>2566</v>
      </c>
      <c r="I35" s="446" t="s">
        <v>2579</v>
      </c>
      <c r="J35" s="445" t="s">
        <v>2566</v>
      </c>
      <c r="K35" s="447"/>
    </row>
    <row r="36" spans="2:11" ht="26.4">
      <c r="B36" s="728" t="s">
        <v>2599</v>
      </c>
      <c r="C36" s="716" t="s">
        <v>2600</v>
      </c>
      <c r="D36" s="449" t="s">
        <v>2601</v>
      </c>
      <c r="E36" s="450"/>
      <c r="F36" s="451"/>
      <c r="G36" s="454"/>
      <c r="H36" s="453"/>
      <c r="I36" s="452"/>
      <c r="J36" s="453"/>
      <c r="K36" s="455"/>
    </row>
    <row r="37" spans="2:11" ht="12.75" customHeight="1">
      <c r="B37" s="729"/>
      <c r="C37" s="717"/>
      <c r="D37" s="457"/>
      <c r="E37" s="458">
        <v>1</v>
      </c>
      <c r="F37" s="459" t="s">
        <v>2413</v>
      </c>
      <c r="G37" s="462"/>
      <c r="H37" s="461" t="str">
        <f>IF(G37&gt;0,E37*G37,"")</f>
        <v/>
      </c>
      <c r="I37" s="460"/>
      <c r="J37" s="461" t="str">
        <f>IF(G37&gt;0,E37*I37,"")</f>
        <v/>
      </c>
      <c r="K37" s="463" t="str">
        <f>IF(G37&gt;0,H37+J37,"")</f>
        <v/>
      </c>
    </row>
    <row r="38" spans="2:11" ht="39.6">
      <c r="B38" s="448"/>
      <c r="C38" s="716" t="s">
        <v>2602</v>
      </c>
      <c r="D38" s="449" t="s">
        <v>2603</v>
      </c>
      <c r="E38" s="450"/>
      <c r="F38" s="451"/>
      <c r="G38" s="454"/>
      <c r="H38" s="453"/>
      <c r="I38" s="452"/>
      <c r="J38" s="453"/>
      <c r="K38" s="455"/>
    </row>
    <row r="39" spans="2:11" ht="12.75" customHeight="1">
      <c r="B39" s="456"/>
      <c r="C39" s="717"/>
      <c r="D39" s="457"/>
      <c r="E39" s="458">
        <v>1</v>
      </c>
      <c r="F39" s="459" t="s">
        <v>2413</v>
      </c>
      <c r="G39" s="462"/>
      <c r="H39" s="461" t="str">
        <f>IF(G39&gt;0,E39*G39,"")</f>
        <v/>
      </c>
      <c r="I39" s="460"/>
      <c r="J39" s="461" t="str">
        <f>IF(G39&gt;0,E39*I39,"")</f>
        <v/>
      </c>
      <c r="K39" s="463" t="str">
        <f>IF(G39&gt;0,H39+J39,"")</f>
        <v/>
      </c>
    </row>
    <row r="40" spans="2:11" ht="39.6">
      <c r="B40" s="448"/>
      <c r="C40" s="716" t="s">
        <v>2604</v>
      </c>
      <c r="D40" s="449" t="s">
        <v>2603</v>
      </c>
      <c r="E40" s="450"/>
      <c r="F40" s="451"/>
      <c r="G40" s="454"/>
      <c r="H40" s="453"/>
      <c r="I40" s="452"/>
      <c r="J40" s="453"/>
      <c r="K40" s="455"/>
    </row>
    <row r="41" spans="2:11" ht="12.75" customHeight="1">
      <c r="B41" s="456"/>
      <c r="C41" s="717"/>
      <c r="D41" s="457"/>
      <c r="E41" s="458">
        <v>1</v>
      </c>
      <c r="F41" s="459" t="s">
        <v>2413</v>
      </c>
      <c r="G41" s="462"/>
      <c r="H41" s="461" t="str">
        <f>IF(G41&gt;0,E41*G41,"")</f>
        <v/>
      </c>
      <c r="I41" s="460"/>
      <c r="J41" s="461" t="str">
        <f>IF(G41&gt;0,E41*I41,"")</f>
        <v/>
      </c>
      <c r="K41" s="463" t="str">
        <f>IF(G41&gt;0,H41+J41,"")</f>
        <v/>
      </c>
    </row>
    <row r="42" spans="2:11" ht="26.4">
      <c r="B42" s="448"/>
      <c r="C42" s="716" t="s">
        <v>2605</v>
      </c>
      <c r="D42" s="449" t="s">
        <v>2606</v>
      </c>
      <c r="E42" s="450"/>
      <c r="F42" s="451"/>
      <c r="G42" s="454"/>
      <c r="H42" s="453"/>
      <c r="I42" s="452"/>
      <c r="J42" s="453"/>
      <c r="K42" s="455"/>
    </row>
    <row r="43" spans="2:11" ht="12.75" customHeight="1">
      <c r="B43" s="456"/>
      <c r="C43" s="717"/>
      <c r="D43" s="457"/>
      <c r="E43" s="458">
        <v>1</v>
      </c>
      <c r="F43" s="459" t="s">
        <v>2413</v>
      </c>
      <c r="G43" s="462"/>
      <c r="H43" s="461" t="str">
        <f>IF(G43&gt;0,E43*G43,"")</f>
        <v/>
      </c>
      <c r="I43" s="460"/>
      <c r="J43" s="461" t="str">
        <f>IF(G43&gt;0,E43*I43,"")</f>
        <v/>
      </c>
      <c r="K43" s="463" t="str">
        <f>IF(G43&gt;0,H43+J43,"")</f>
        <v/>
      </c>
    </row>
    <row r="44" spans="2:11" ht="39.6">
      <c r="B44" s="448"/>
      <c r="C44" s="716" t="s">
        <v>2607</v>
      </c>
      <c r="D44" s="449" t="s">
        <v>2608</v>
      </c>
      <c r="E44" s="450"/>
      <c r="F44" s="451"/>
      <c r="G44" s="454"/>
      <c r="H44" s="453"/>
      <c r="I44" s="452"/>
      <c r="J44" s="453"/>
      <c r="K44" s="455"/>
    </row>
    <row r="45" spans="2:11" ht="12.75" customHeight="1">
      <c r="B45" s="456"/>
      <c r="C45" s="717"/>
      <c r="D45" s="457"/>
      <c r="E45" s="458">
        <v>1</v>
      </c>
      <c r="F45" s="459" t="s">
        <v>2413</v>
      </c>
      <c r="G45" s="462"/>
      <c r="H45" s="461" t="str">
        <f>IF(G45&gt;0,E45*G45,"")</f>
        <v/>
      </c>
      <c r="I45" s="460"/>
      <c r="J45" s="461" t="str">
        <f>IF(G45&gt;0,E45*I45,"")</f>
        <v/>
      </c>
      <c r="K45" s="463" t="str">
        <f>IF(G45&gt;0,H45+J45,"")</f>
        <v/>
      </c>
    </row>
    <row r="46" spans="2:11" ht="52.8">
      <c r="B46" s="448"/>
      <c r="C46" s="716" t="s">
        <v>2609</v>
      </c>
      <c r="D46" s="464" t="s">
        <v>2610</v>
      </c>
      <c r="E46" s="450"/>
      <c r="F46" s="451"/>
      <c r="G46" s="454"/>
      <c r="H46" s="453"/>
      <c r="I46" s="452"/>
      <c r="J46" s="453"/>
      <c r="K46" s="455"/>
    </row>
    <row r="47" spans="2:11" ht="12.75" customHeight="1">
      <c r="B47" s="456"/>
      <c r="C47" s="717"/>
      <c r="D47" s="457"/>
      <c r="E47" s="458">
        <v>3</v>
      </c>
      <c r="F47" s="459" t="s">
        <v>887</v>
      </c>
      <c r="G47" s="462"/>
      <c r="H47" s="461" t="str">
        <f>IF(G47&gt;0,E47*G47,"")</f>
        <v/>
      </c>
      <c r="I47" s="460"/>
      <c r="J47" s="461" t="str">
        <f>IF(G47&gt;0,E47*I47,"")</f>
        <v/>
      </c>
      <c r="K47" s="463" t="str">
        <f>IF(G47&gt;0,H47+J47,"")</f>
        <v/>
      </c>
    </row>
    <row r="48" spans="2:11">
      <c r="B48" s="448"/>
      <c r="C48" s="716" t="s">
        <v>2611</v>
      </c>
      <c r="D48" s="449" t="s">
        <v>2593</v>
      </c>
      <c r="E48" s="450"/>
      <c r="F48" s="451"/>
      <c r="G48" s="454"/>
      <c r="H48" s="453"/>
      <c r="I48" s="452"/>
      <c r="J48" s="453"/>
      <c r="K48" s="455"/>
    </row>
    <row r="49" spans="2:11" ht="12.75" customHeight="1">
      <c r="B49" s="456"/>
      <c r="C49" s="717"/>
      <c r="D49" s="457"/>
      <c r="E49" s="458">
        <v>3</v>
      </c>
      <c r="F49" s="459" t="s">
        <v>887</v>
      </c>
      <c r="G49" s="462"/>
      <c r="H49" s="461" t="str">
        <f>IF(G49&gt;0,E49*G49,"")</f>
        <v/>
      </c>
      <c r="I49" s="460"/>
      <c r="J49" s="461" t="str">
        <f>IF(G49&gt;0,E49*I49,"")</f>
        <v/>
      </c>
      <c r="K49" s="463" t="str">
        <f>IF(G49&gt;0,H49+J49,"")</f>
        <v/>
      </c>
    </row>
    <row r="50" spans="2:11" ht="5.0999999999999996" customHeight="1">
      <c r="B50" s="466"/>
      <c r="C50" s="467"/>
      <c r="D50" s="467"/>
      <c r="E50" s="467"/>
      <c r="F50" s="468"/>
      <c r="G50" s="469"/>
      <c r="H50" s="470"/>
      <c r="I50" s="467"/>
      <c r="J50" s="470"/>
      <c r="K50" s="471"/>
    </row>
    <row r="51" spans="2:11" ht="14.25" customHeight="1">
      <c r="B51" s="472"/>
      <c r="C51" s="473" t="s">
        <v>2594</v>
      </c>
      <c r="D51" s="474" t="s">
        <v>2595</v>
      </c>
      <c r="E51" s="726"/>
      <c r="F51" s="727"/>
      <c r="G51" s="475" t="s">
        <v>2596</v>
      </c>
      <c r="H51" s="476" t="str">
        <f>IF(SUM(H35:H50)&gt;0,SUM(H35:H50),"")</f>
        <v/>
      </c>
      <c r="I51" s="477" t="s">
        <v>2597</v>
      </c>
      <c r="J51" s="476" t="str">
        <f>IF(SUM(J35:J50)&gt;0,SUM(J35:J50),"")</f>
        <v/>
      </c>
      <c r="K51" s="478" t="str">
        <f>IF(SUM(K35:K50)&gt;0,SUM(K35:K50),"")</f>
        <v/>
      </c>
    </row>
    <row r="52" spans="2:11" ht="5.0999999999999996" customHeight="1">
      <c r="B52" s="479"/>
      <c r="C52" s="480"/>
      <c r="D52" s="480"/>
      <c r="E52" s="480"/>
      <c r="F52" s="481"/>
      <c r="G52" s="482"/>
      <c r="H52" s="428"/>
      <c r="I52" s="428"/>
      <c r="J52" s="428"/>
      <c r="K52" s="483"/>
    </row>
    <row r="53" spans="2:11">
      <c r="B53" s="417"/>
      <c r="C53" s="417"/>
      <c r="D53" s="417"/>
      <c r="E53" s="417"/>
      <c r="F53" s="417"/>
      <c r="G53" s="417"/>
      <c r="H53" s="417"/>
      <c r="I53" s="417"/>
      <c r="J53" s="417"/>
      <c r="K53" s="417"/>
    </row>
    <row r="55" spans="2:11">
      <c r="B55" s="431"/>
      <c r="C55" s="420" t="s">
        <v>2569</v>
      </c>
      <c r="D55" s="440" t="s">
        <v>2612</v>
      </c>
      <c r="E55" s="710" t="s">
        <v>2571</v>
      </c>
      <c r="F55" s="720"/>
      <c r="G55" s="714" t="s">
        <v>2572</v>
      </c>
      <c r="H55" s="725"/>
      <c r="I55" s="725"/>
      <c r="J55" s="725"/>
      <c r="K55" s="715"/>
    </row>
    <row r="56" spans="2:11">
      <c r="B56" s="708" t="s">
        <v>2573</v>
      </c>
      <c r="C56" s="710" t="s">
        <v>2574</v>
      </c>
      <c r="D56" s="712" t="s">
        <v>2575</v>
      </c>
      <c r="E56" s="721"/>
      <c r="F56" s="722"/>
      <c r="G56" s="714" t="s">
        <v>2576</v>
      </c>
      <c r="H56" s="715"/>
      <c r="I56" s="714" t="s">
        <v>2577</v>
      </c>
      <c r="J56" s="715"/>
      <c r="K56" s="443" t="s">
        <v>2578</v>
      </c>
    </row>
    <row r="57" spans="2:11">
      <c r="B57" s="709"/>
      <c r="C57" s="711"/>
      <c r="D57" s="713"/>
      <c r="E57" s="723"/>
      <c r="F57" s="724"/>
      <c r="G57" s="444" t="s">
        <v>2579</v>
      </c>
      <c r="H57" s="445" t="s">
        <v>2566</v>
      </c>
      <c r="I57" s="446" t="s">
        <v>2579</v>
      </c>
      <c r="J57" s="445" t="s">
        <v>2566</v>
      </c>
      <c r="K57" s="447"/>
    </row>
    <row r="58" spans="2:11" ht="52.8">
      <c r="B58" s="448"/>
      <c r="C58" s="716" t="s">
        <v>2613</v>
      </c>
      <c r="D58" s="464" t="s">
        <v>2614</v>
      </c>
      <c r="E58" s="450"/>
      <c r="F58" s="451"/>
      <c r="G58" s="454"/>
      <c r="H58" s="453"/>
      <c r="I58" s="454"/>
      <c r="J58" s="453"/>
      <c r="K58" s="455"/>
    </row>
    <row r="59" spans="2:11" ht="12.75" customHeight="1">
      <c r="B59" s="456"/>
      <c r="C59" s="717"/>
      <c r="D59" s="457" t="s">
        <v>2615</v>
      </c>
      <c r="E59" s="458">
        <v>1</v>
      </c>
      <c r="F59" s="459" t="s">
        <v>887</v>
      </c>
      <c r="G59" s="462"/>
      <c r="H59" s="461" t="str">
        <f>IF(G59&gt;0,E59*G59,"")</f>
        <v/>
      </c>
      <c r="I59" s="462"/>
      <c r="J59" s="461" t="str">
        <f>IF(G59&gt;0,E59*I59,"")</f>
        <v/>
      </c>
      <c r="K59" s="463" t="str">
        <f>IF(G59&gt;0,H59+J59,"")</f>
        <v/>
      </c>
    </row>
    <row r="60" spans="2:11" ht="39.6">
      <c r="B60" s="448"/>
      <c r="C60" s="716" t="s">
        <v>2616</v>
      </c>
      <c r="D60" s="449" t="s">
        <v>2617</v>
      </c>
      <c r="E60" s="450"/>
      <c r="F60" s="451"/>
      <c r="G60" s="454"/>
      <c r="H60" s="453"/>
      <c r="I60" s="454"/>
      <c r="J60" s="453"/>
      <c r="K60" s="455"/>
    </row>
    <row r="61" spans="2:11" ht="12.75" customHeight="1">
      <c r="B61" s="456"/>
      <c r="C61" s="717"/>
      <c r="D61" s="457"/>
      <c r="E61" s="458">
        <v>1</v>
      </c>
      <c r="F61" s="459" t="s">
        <v>887</v>
      </c>
      <c r="G61" s="462"/>
      <c r="H61" s="461" t="str">
        <f>IF(G61&gt;0,E61*G61,"")</f>
        <v/>
      </c>
      <c r="I61" s="462"/>
      <c r="J61" s="461" t="str">
        <f>IF(G61&gt;0,E61*I61,"")</f>
        <v/>
      </c>
      <c r="K61" s="463" t="str">
        <f>IF(G61&gt;0,H61+J61,"")</f>
        <v/>
      </c>
    </row>
    <row r="62" spans="2:11" ht="39.6">
      <c r="B62" s="484"/>
      <c r="C62" s="485" t="s">
        <v>2618</v>
      </c>
      <c r="D62" s="449" t="s">
        <v>2619</v>
      </c>
      <c r="E62" s="486">
        <v>1</v>
      </c>
      <c r="F62" s="487" t="s">
        <v>887</v>
      </c>
      <c r="G62" s="488"/>
      <c r="H62" s="489" t="str">
        <f>IF(G62&gt;0,E62*G62,"")</f>
        <v/>
      </c>
      <c r="I62" s="488"/>
      <c r="J62" s="489" t="str">
        <f>IF(G62&gt;0,E62*I62,"")</f>
        <v/>
      </c>
      <c r="K62" s="490" t="str">
        <f>IF(G62&gt;0,H62+J62,"")</f>
        <v/>
      </c>
    </row>
    <row r="63" spans="2:11">
      <c r="B63" s="448"/>
      <c r="C63" s="716" t="s">
        <v>2620</v>
      </c>
      <c r="D63" s="449" t="s">
        <v>2621</v>
      </c>
      <c r="E63" s="450"/>
      <c r="F63" s="451"/>
      <c r="G63" s="454"/>
      <c r="H63" s="453"/>
      <c r="I63" s="454"/>
      <c r="J63" s="453"/>
      <c r="K63" s="455"/>
    </row>
    <row r="64" spans="2:11" ht="12.75" customHeight="1">
      <c r="B64" s="456"/>
      <c r="C64" s="717"/>
      <c r="D64" s="457"/>
      <c r="E64" s="458">
        <v>1</v>
      </c>
      <c r="F64" s="459" t="s">
        <v>887</v>
      </c>
      <c r="G64" s="462"/>
      <c r="H64" s="461" t="str">
        <f>IF(G64&gt;0,E64*G64,"")</f>
        <v/>
      </c>
      <c r="I64" s="462"/>
      <c r="J64" s="461" t="str">
        <f>IF(G64&gt;0,E64*I64,"")</f>
        <v/>
      </c>
      <c r="K64" s="463" t="str">
        <f>IF(G64&gt;0,H64+J64,"")</f>
        <v/>
      </c>
    </row>
    <row r="65" spans="2:11" ht="26.4">
      <c r="B65" s="448"/>
      <c r="C65" s="716" t="s">
        <v>2622</v>
      </c>
      <c r="D65" s="449" t="s">
        <v>2623</v>
      </c>
      <c r="E65" s="450"/>
      <c r="F65" s="451"/>
      <c r="G65" s="454"/>
      <c r="H65" s="453"/>
      <c r="I65" s="454"/>
      <c r="J65" s="453"/>
      <c r="K65" s="455"/>
    </row>
    <row r="66" spans="2:11" ht="12.75" customHeight="1">
      <c r="B66" s="456"/>
      <c r="C66" s="717"/>
      <c r="D66" s="457"/>
      <c r="E66" s="458">
        <v>4</v>
      </c>
      <c r="F66" s="459" t="s">
        <v>887</v>
      </c>
      <c r="G66" s="462"/>
      <c r="H66" s="461" t="str">
        <f>IF(G66&gt;0,E66*G66,"")</f>
        <v/>
      </c>
      <c r="I66" s="462"/>
      <c r="J66" s="461" t="str">
        <f>IF(G66&gt;0,E66*I66,"")</f>
        <v/>
      </c>
      <c r="K66" s="463" t="str">
        <f>IF(G66&gt;0,H66+J66,"")</f>
        <v/>
      </c>
    </row>
    <row r="67" spans="2:11" ht="52.8">
      <c r="B67" s="448"/>
      <c r="C67" s="716" t="s">
        <v>2624</v>
      </c>
      <c r="D67" s="464" t="s">
        <v>2625</v>
      </c>
      <c r="E67" s="450"/>
      <c r="F67" s="451"/>
      <c r="G67" s="454"/>
      <c r="H67" s="453"/>
      <c r="I67" s="454"/>
      <c r="J67" s="453"/>
      <c r="K67" s="455"/>
    </row>
    <row r="68" spans="2:11" ht="12.75" customHeight="1">
      <c r="B68" s="456"/>
      <c r="C68" s="717"/>
      <c r="D68" s="457"/>
      <c r="E68" s="458">
        <v>19</v>
      </c>
      <c r="F68" s="459" t="s">
        <v>2626</v>
      </c>
      <c r="G68" s="462"/>
      <c r="H68" s="461" t="str">
        <f>IF(G68&gt;0,E68*G68,"")</f>
        <v/>
      </c>
      <c r="I68" s="462"/>
      <c r="J68" s="461" t="str">
        <f>IF(G68&gt;0,E68*I68,"")</f>
        <v/>
      </c>
      <c r="K68" s="463" t="str">
        <f>IF(G68&gt;0,H68+J68,"")</f>
        <v/>
      </c>
    </row>
    <row r="69" spans="2:11">
      <c r="B69" s="448"/>
      <c r="C69" s="716" t="s">
        <v>2627</v>
      </c>
      <c r="D69" s="449" t="s">
        <v>2628</v>
      </c>
      <c r="E69" s="450"/>
      <c r="F69" s="451"/>
      <c r="G69" s="454"/>
      <c r="H69" s="453"/>
      <c r="I69" s="454"/>
      <c r="J69" s="453"/>
      <c r="K69" s="455"/>
    </row>
    <row r="70" spans="2:11" ht="12.75" customHeight="1">
      <c r="B70" s="456"/>
      <c r="C70" s="717"/>
      <c r="D70" s="457"/>
      <c r="E70" s="458">
        <v>5</v>
      </c>
      <c r="F70" s="459" t="s">
        <v>2626</v>
      </c>
      <c r="G70" s="462"/>
      <c r="H70" s="461" t="str">
        <f>IF(G70&gt;0,E70*G70,"")</f>
        <v/>
      </c>
      <c r="I70" s="462"/>
      <c r="J70" s="461" t="str">
        <f>IF(G70&gt;0,E70*I70,"")</f>
        <v/>
      </c>
      <c r="K70" s="463" t="str">
        <f>IF(G70&gt;0,H70+J70,"")</f>
        <v/>
      </c>
    </row>
    <row r="71" spans="2:11" ht="26.4">
      <c r="B71" s="448"/>
      <c r="C71" s="716" t="s">
        <v>2629</v>
      </c>
      <c r="D71" s="449" t="s">
        <v>2630</v>
      </c>
      <c r="E71" s="450"/>
      <c r="F71" s="451"/>
      <c r="G71" s="454"/>
      <c r="H71" s="453"/>
      <c r="I71" s="454"/>
      <c r="J71" s="453"/>
      <c r="K71" s="455"/>
    </row>
    <row r="72" spans="2:11" ht="12.75" customHeight="1">
      <c r="B72" s="456"/>
      <c r="C72" s="717"/>
      <c r="D72" s="457" t="s">
        <v>2631</v>
      </c>
      <c r="E72" s="458">
        <v>1</v>
      </c>
      <c r="F72" s="459" t="s">
        <v>2413</v>
      </c>
      <c r="G72" s="462"/>
      <c r="H72" s="461" t="str">
        <f>IF(G72&gt;0,E72*G72,"")</f>
        <v/>
      </c>
      <c r="I72" s="462"/>
      <c r="J72" s="461" t="str">
        <f>IF(G72&gt;0,E72*I72,"")</f>
        <v/>
      </c>
      <c r="K72" s="463" t="str">
        <f>IF(G72&gt;0,H72+J72,"")</f>
        <v/>
      </c>
    </row>
    <row r="73" spans="2:11" ht="26.4">
      <c r="B73" s="448"/>
      <c r="C73" s="716" t="s">
        <v>2632</v>
      </c>
      <c r="D73" s="449" t="s">
        <v>2633</v>
      </c>
      <c r="E73" s="450"/>
      <c r="F73" s="451"/>
      <c r="G73" s="454"/>
      <c r="H73" s="453"/>
      <c r="I73" s="454"/>
      <c r="J73" s="453"/>
      <c r="K73" s="455"/>
    </row>
    <row r="74" spans="2:11" ht="12.75" customHeight="1">
      <c r="B74" s="456"/>
      <c r="C74" s="717"/>
      <c r="D74" s="457" t="s">
        <v>2631</v>
      </c>
      <c r="E74" s="458">
        <v>1</v>
      </c>
      <c r="F74" s="459" t="s">
        <v>2413</v>
      </c>
      <c r="G74" s="462"/>
      <c r="H74" s="461" t="str">
        <f>IF(G74&gt;0,E74*G74,"")</f>
        <v/>
      </c>
      <c r="I74" s="462"/>
      <c r="J74" s="461" t="str">
        <f>IF(G74&gt;0,E74*I74,"")</f>
        <v/>
      </c>
      <c r="K74" s="463" t="str">
        <f>IF(G74&gt;0,H74+J74,"")</f>
        <v/>
      </c>
    </row>
    <row r="75" spans="2:11" ht="26.4">
      <c r="B75" s="448"/>
      <c r="C75" s="716" t="s">
        <v>2634</v>
      </c>
      <c r="D75" s="449" t="s">
        <v>2635</v>
      </c>
      <c r="E75" s="450"/>
      <c r="F75" s="451"/>
      <c r="G75" s="454"/>
      <c r="H75" s="453"/>
      <c r="I75" s="454"/>
      <c r="J75" s="453"/>
      <c r="K75" s="455"/>
    </row>
    <row r="76" spans="2:11" ht="12.75" customHeight="1">
      <c r="B76" s="456"/>
      <c r="C76" s="717"/>
      <c r="D76" s="457" t="s">
        <v>2631</v>
      </c>
      <c r="E76" s="458">
        <v>1</v>
      </c>
      <c r="F76" s="459" t="s">
        <v>2413</v>
      </c>
      <c r="G76" s="462"/>
      <c r="H76" s="461" t="str">
        <f>IF(G76&gt;0,E76*G76,"")</f>
        <v/>
      </c>
      <c r="I76" s="462"/>
      <c r="J76" s="461" t="str">
        <f>IF(G76&gt;0,E76*I76,"")</f>
        <v/>
      </c>
      <c r="K76" s="463" t="str">
        <f>IF(G76&gt;0,H76+J76,"")</f>
        <v/>
      </c>
    </row>
    <row r="77" spans="2:11">
      <c r="B77" s="448"/>
      <c r="C77" s="716" t="s">
        <v>2636</v>
      </c>
      <c r="D77" s="449" t="s">
        <v>2637</v>
      </c>
      <c r="E77" s="450"/>
      <c r="F77" s="451"/>
      <c r="G77" s="454"/>
      <c r="H77" s="453"/>
      <c r="I77" s="454"/>
      <c r="J77" s="453"/>
      <c r="K77" s="455"/>
    </row>
    <row r="78" spans="2:11" ht="12.75" customHeight="1">
      <c r="B78" s="456"/>
      <c r="C78" s="717"/>
      <c r="D78" s="457"/>
      <c r="E78" s="458">
        <v>5</v>
      </c>
      <c r="F78" s="459" t="s">
        <v>2413</v>
      </c>
      <c r="G78" s="462"/>
      <c r="H78" s="461" t="str">
        <f>IF(G78&gt;0,E78*G78,"")</f>
        <v/>
      </c>
      <c r="I78" s="462"/>
      <c r="J78" s="461" t="str">
        <f>IF(G78&gt;0,E78*I78,"")</f>
        <v/>
      </c>
      <c r="K78" s="463" t="str">
        <f>IF(G78&gt;0,H78+J78,"")</f>
        <v/>
      </c>
    </row>
    <row r="79" spans="2:11">
      <c r="B79" s="448"/>
      <c r="C79" s="716" t="s">
        <v>2638</v>
      </c>
      <c r="D79" s="449" t="s">
        <v>2639</v>
      </c>
      <c r="E79" s="450"/>
      <c r="F79" s="451"/>
      <c r="G79" s="454"/>
      <c r="H79" s="453"/>
      <c r="I79" s="454"/>
      <c r="J79" s="453"/>
      <c r="K79" s="455"/>
    </row>
    <row r="80" spans="2:11" ht="12.75" customHeight="1">
      <c r="B80" s="456"/>
      <c r="C80" s="717"/>
      <c r="D80" s="457"/>
      <c r="E80" s="458">
        <v>6</v>
      </c>
      <c r="F80" s="459" t="s">
        <v>2413</v>
      </c>
      <c r="G80" s="462"/>
      <c r="H80" s="461" t="str">
        <f>IF(G80&gt;0,E80*G80,"")</f>
        <v/>
      </c>
      <c r="I80" s="462"/>
      <c r="J80" s="461" t="str">
        <f>IF(G80&gt;0,E80*I80,"")</f>
        <v/>
      </c>
      <c r="K80" s="463" t="str">
        <f>IF(G80&gt;0,H80+J80,"")</f>
        <v/>
      </c>
    </row>
    <row r="81" spans="2:11">
      <c r="B81" s="448"/>
      <c r="C81" s="716" t="s">
        <v>2640</v>
      </c>
      <c r="D81" s="449" t="s">
        <v>2641</v>
      </c>
      <c r="E81" s="450"/>
      <c r="F81" s="451"/>
      <c r="G81" s="454"/>
      <c r="H81" s="453"/>
      <c r="I81" s="454"/>
      <c r="J81" s="453"/>
      <c r="K81" s="455"/>
    </row>
    <row r="82" spans="2:11" ht="12.75" customHeight="1">
      <c r="B82" s="456"/>
      <c r="C82" s="717"/>
      <c r="D82" s="457"/>
      <c r="E82" s="458">
        <v>13</v>
      </c>
      <c r="F82" s="459" t="s">
        <v>2413</v>
      </c>
      <c r="G82" s="462"/>
      <c r="H82" s="461" t="str">
        <f>IF(G82&gt;0,E82*G82,"")</f>
        <v/>
      </c>
      <c r="I82" s="462"/>
      <c r="J82" s="461" t="str">
        <f>IF(G82&gt;0,E82*I82,"")</f>
        <v/>
      </c>
      <c r="K82" s="463" t="str">
        <f>IF(G82&gt;0,H82+J82,"")</f>
        <v/>
      </c>
    </row>
    <row r="83" spans="2:11">
      <c r="B83" s="448"/>
      <c r="C83" s="716" t="s">
        <v>2642</v>
      </c>
      <c r="D83" s="449" t="s">
        <v>2643</v>
      </c>
      <c r="E83" s="450"/>
      <c r="F83" s="451"/>
      <c r="G83" s="454"/>
      <c r="H83" s="453"/>
      <c r="I83" s="454"/>
      <c r="J83" s="453"/>
      <c r="K83" s="455"/>
    </row>
    <row r="84" spans="2:11" ht="12.75" customHeight="1">
      <c r="B84" s="456"/>
      <c r="C84" s="717"/>
      <c r="D84" s="457"/>
      <c r="E84" s="458">
        <v>2</v>
      </c>
      <c r="F84" s="459" t="s">
        <v>2413</v>
      </c>
      <c r="G84" s="462"/>
      <c r="H84" s="461" t="str">
        <f>IF(G84&gt;0,E84*G84,"")</f>
        <v/>
      </c>
      <c r="I84" s="462"/>
      <c r="J84" s="461" t="str">
        <f>IF(G84&gt;0,E84*I84,"")</f>
        <v/>
      </c>
      <c r="K84" s="463" t="str">
        <f>IF(G84&gt;0,H84+J84,"")</f>
        <v/>
      </c>
    </row>
    <row r="85" spans="2:11">
      <c r="B85" s="448"/>
      <c r="C85" s="716" t="s">
        <v>2644</v>
      </c>
      <c r="D85" s="449" t="s">
        <v>2645</v>
      </c>
      <c r="E85" s="450"/>
      <c r="F85" s="451"/>
      <c r="G85" s="454"/>
      <c r="H85" s="453"/>
      <c r="I85" s="454"/>
      <c r="J85" s="453"/>
      <c r="K85" s="455"/>
    </row>
    <row r="86" spans="2:11" ht="12.75" customHeight="1">
      <c r="B86" s="456"/>
      <c r="C86" s="717"/>
      <c r="D86" s="457"/>
      <c r="E86" s="458">
        <v>1</v>
      </c>
      <c r="F86" s="459" t="s">
        <v>2413</v>
      </c>
      <c r="G86" s="462"/>
      <c r="H86" s="461" t="str">
        <f>IF(G86&gt;0,E86*G86,"")</f>
        <v/>
      </c>
      <c r="I86" s="462"/>
      <c r="J86" s="461" t="str">
        <f>IF(G86&gt;0,E86*I86,"")</f>
        <v/>
      </c>
      <c r="K86" s="463" t="str">
        <f>IF(G86&gt;0,H86+J86,"")</f>
        <v/>
      </c>
    </row>
    <row r="87" spans="2:11" ht="26.4">
      <c r="B87" s="448"/>
      <c r="C87" s="716" t="s">
        <v>2646</v>
      </c>
      <c r="D87" s="449" t="s">
        <v>2647</v>
      </c>
      <c r="E87" s="450"/>
      <c r="F87" s="451"/>
      <c r="G87" s="454"/>
      <c r="H87" s="453"/>
      <c r="I87" s="454"/>
      <c r="J87" s="453"/>
      <c r="K87" s="455"/>
    </row>
    <row r="88" spans="2:11" ht="12.75" customHeight="1">
      <c r="B88" s="456"/>
      <c r="C88" s="717"/>
      <c r="D88" s="457"/>
      <c r="E88" s="458">
        <v>1</v>
      </c>
      <c r="F88" s="459" t="s">
        <v>2413</v>
      </c>
      <c r="G88" s="462"/>
      <c r="H88" s="461" t="str">
        <f>IF(G88&gt;0,E88*G88,"")</f>
        <v/>
      </c>
      <c r="I88" s="462"/>
      <c r="J88" s="461" t="str">
        <f>IF(G88&gt;0,E88*I88,"")</f>
        <v/>
      </c>
      <c r="K88" s="463" t="str">
        <f>IF(G88&gt;0,H88+J88,"")</f>
        <v/>
      </c>
    </row>
    <row r="89" spans="2:11" ht="26.4">
      <c r="B89" s="448"/>
      <c r="C89" s="716" t="s">
        <v>2648</v>
      </c>
      <c r="D89" s="449" t="s">
        <v>2647</v>
      </c>
      <c r="E89" s="450"/>
      <c r="F89" s="451"/>
      <c r="G89" s="454"/>
      <c r="H89" s="453"/>
      <c r="I89" s="454"/>
      <c r="J89" s="453"/>
      <c r="K89" s="455"/>
    </row>
    <row r="90" spans="2:11" ht="12.75" customHeight="1">
      <c r="B90" s="456"/>
      <c r="C90" s="717"/>
      <c r="D90" s="457"/>
      <c r="E90" s="458">
        <v>1</v>
      </c>
      <c r="F90" s="459" t="s">
        <v>2413</v>
      </c>
      <c r="G90" s="462"/>
      <c r="H90" s="461" t="str">
        <f>IF(G90&gt;0,E90*G90,"")</f>
        <v/>
      </c>
      <c r="I90" s="462"/>
      <c r="J90" s="461" t="str">
        <f>IF(G90&gt;0,E90*I90,"")</f>
        <v/>
      </c>
      <c r="K90" s="463" t="str">
        <f>IF(G90&gt;0,H90+J90,"")</f>
        <v/>
      </c>
    </row>
    <row r="91" spans="2:11" ht="26.4">
      <c r="B91" s="448"/>
      <c r="C91" s="716" t="s">
        <v>2649</v>
      </c>
      <c r="D91" s="449" t="s">
        <v>2650</v>
      </c>
      <c r="E91" s="450"/>
      <c r="F91" s="451"/>
      <c r="G91" s="454"/>
      <c r="H91" s="453"/>
      <c r="I91" s="454"/>
      <c r="J91" s="453"/>
      <c r="K91" s="455"/>
    </row>
    <row r="92" spans="2:11" ht="12.75" customHeight="1">
      <c r="B92" s="456"/>
      <c r="C92" s="717"/>
      <c r="D92" s="457"/>
      <c r="E92" s="458">
        <v>1</v>
      </c>
      <c r="F92" s="459" t="s">
        <v>2413</v>
      </c>
      <c r="G92" s="462"/>
      <c r="H92" s="461" t="str">
        <f>IF(G92&gt;0,E92*G92,"")</f>
        <v/>
      </c>
      <c r="I92" s="462"/>
      <c r="J92" s="461" t="str">
        <f>IF(G92&gt;0,E92*I92,"")</f>
        <v/>
      </c>
      <c r="K92" s="463" t="str">
        <f>IF(G92&gt;0,H92+J92,"")</f>
        <v/>
      </c>
    </row>
    <row r="93" spans="2:11" ht="26.4">
      <c r="B93" s="448"/>
      <c r="C93" s="716" t="s">
        <v>2651</v>
      </c>
      <c r="D93" s="449" t="s">
        <v>2650</v>
      </c>
      <c r="E93" s="450"/>
      <c r="F93" s="451"/>
      <c r="G93" s="454"/>
      <c r="H93" s="453"/>
      <c r="I93" s="454"/>
      <c r="J93" s="453"/>
      <c r="K93" s="455"/>
    </row>
    <row r="94" spans="2:11" ht="12.75" customHeight="1">
      <c r="B94" s="456"/>
      <c r="C94" s="717"/>
      <c r="D94" s="457"/>
      <c r="E94" s="458">
        <v>1</v>
      </c>
      <c r="F94" s="459" t="s">
        <v>2413</v>
      </c>
      <c r="G94" s="462"/>
      <c r="H94" s="461" t="str">
        <f>IF(G94&gt;0,E94*G94,"")</f>
        <v/>
      </c>
      <c r="I94" s="462"/>
      <c r="J94" s="461" t="str">
        <f>IF(G94&gt;0,E94*I94,"")</f>
        <v/>
      </c>
      <c r="K94" s="463" t="str">
        <f>IF(G94&gt;0,H94+J94,"")</f>
        <v/>
      </c>
    </row>
    <row r="95" spans="2:11" ht="26.4">
      <c r="B95" s="448"/>
      <c r="C95" s="716" t="s">
        <v>2652</v>
      </c>
      <c r="D95" s="449" t="s">
        <v>2653</v>
      </c>
      <c r="E95" s="450"/>
      <c r="F95" s="451"/>
      <c r="G95" s="454"/>
      <c r="H95" s="453"/>
      <c r="I95" s="454"/>
      <c r="J95" s="453"/>
      <c r="K95" s="455"/>
    </row>
    <row r="96" spans="2:11" ht="12.75" customHeight="1">
      <c r="B96" s="456"/>
      <c r="C96" s="717"/>
      <c r="D96" s="457"/>
      <c r="E96" s="458">
        <v>1</v>
      </c>
      <c r="F96" s="459" t="s">
        <v>2413</v>
      </c>
      <c r="G96" s="462"/>
      <c r="H96" s="461" t="str">
        <f>IF(G96&gt;0,E96*G96,"")</f>
        <v/>
      </c>
      <c r="I96" s="462"/>
      <c r="J96" s="461" t="str">
        <f>IF(G96&gt;0,E96*I96,"")</f>
        <v/>
      </c>
      <c r="K96" s="463" t="str">
        <f>IF(G96&gt;0,H96+J96,"")</f>
        <v/>
      </c>
    </row>
    <row r="97" spans="1:12">
      <c r="B97" s="448"/>
      <c r="C97" s="716" t="s">
        <v>2654</v>
      </c>
      <c r="D97" s="449" t="s">
        <v>2655</v>
      </c>
      <c r="E97" s="450"/>
      <c r="F97" s="451"/>
      <c r="G97" s="454"/>
      <c r="H97" s="453"/>
      <c r="I97" s="454"/>
      <c r="J97" s="453"/>
      <c r="K97" s="455"/>
    </row>
    <row r="98" spans="1:12" ht="12.75" customHeight="1">
      <c r="B98" s="456"/>
      <c r="C98" s="717"/>
      <c r="D98" s="465"/>
      <c r="E98" s="458">
        <v>137</v>
      </c>
      <c r="F98" s="459" t="s">
        <v>155</v>
      </c>
      <c r="G98" s="462"/>
      <c r="H98" s="461" t="str">
        <f>IF(G98&gt;0,E98*G98,"")</f>
        <v/>
      </c>
      <c r="I98" s="462"/>
      <c r="J98" s="461" t="str">
        <f>IF(G98&gt;0,E98*I98,"")</f>
        <v/>
      </c>
      <c r="K98" s="463" t="str">
        <f>IF(G98&gt;0,H98+J98,"")</f>
        <v/>
      </c>
    </row>
    <row r="99" spans="1:12">
      <c r="B99" s="448"/>
      <c r="C99" s="716" t="s">
        <v>2656</v>
      </c>
      <c r="D99" s="449" t="s">
        <v>2657</v>
      </c>
      <c r="E99" s="450"/>
      <c r="F99" s="451"/>
      <c r="G99" s="454"/>
      <c r="H99" s="453"/>
      <c r="I99" s="454"/>
      <c r="J99" s="453"/>
      <c r="K99" s="455"/>
    </row>
    <row r="100" spans="1:12" ht="12.75" customHeight="1">
      <c r="B100" s="456"/>
      <c r="C100" s="717"/>
      <c r="D100" s="465"/>
      <c r="E100" s="458">
        <v>68</v>
      </c>
      <c r="F100" s="459" t="s">
        <v>2626</v>
      </c>
      <c r="G100" s="462"/>
      <c r="H100" s="461" t="str">
        <f>IF(G100&gt;0,E100*G100,"")</f>
        <v/>
      </c>
      <c r="I100" s="462"/>
      <c r="J100" s="461" t="str">
        <f>IF(G100&gt;0,E100*I100,"")</f>
        <v/>
      </c>
      <c r="K100" s="463" t="str">
        <f>IF(G100&gt;0,H100+J100,"")</f>
        <v/>
      </c>
    </row>
    <row r="101" spans="1:12" ht="26.4">
      <c r="B101" s="448"/>
      <c r="C101" s="716" t="s">
        <v>2658</v>
      </c>
      <c r="D101" s="449" t="s">
        <v>2659</v>
      </c>
      <c r="E101" s="450"/>
      <c r="F101" s="451"/>
      <c r="G101" s="454"/>
      <c r="H101" s="453"/>
      <c r="I101" s="454"/>
      <c r="J101" s="453"/>
      <c r="K101" s="455"/>
    </row>
    <row r="102" spans="1:12" ht="12.75" customHeight="1">
      <c r="B102" s="456"/>
      <c r="C102" s="717"/>
      <c r="D102" s="465"/>
      <c r="E102" s="458">
        <v>121</v>
      </c>
      <c r="F102" s="459" t="s">
        <v>155</v>
      </c>
      <c r="G102" s="462"/>
      <c r="H102" s="461" t="str">
        <f>IF(G102&gt;0,E102*G102,"")</f>
        <v/>
      </c>
      <c r="I102" s="462"/>
      <c r="J102" s="461" t="str">
        <f>IF(G102&gt;0,E102*I102,"")</f>
        <v/>
      </c>
      <c r="K102" s="463" t="str">
        <f>IF(G102&gt;0,H102+J102,"")</f>
        <v/>
      </c>
    </row>
    <row r="103" spans="1:12" ht="39.6">
      <c r="B103" s="448"/>
      <c r="C103" s="716" t="s">
        <v>2660</v>
      </c>
      <c r="D103" s="449" t="s">
        <v>2661</v>
      </c>
      <c r="E103" s="450"/>
      <c r="F103" s="451"/>
      <c r="G103" s="454"/>
      <c r="H103" s="453"/>
      <c r="I103" s="454"/>
      <c r="J103" s="453"/>
      <c r="K103" s="455"/>
    </row>
    <row r="104" spans="1:12" ht="12.75" customHeight="1">
      <c r="B104" s="456"/>
      <c r="C104" s="717"/>
      <c r="D104" s="457"/>
      <c r="E104" s="458">
        <v>125</v>
      </c>
      <c r="F104" s="459" t="s">
        <v>2626</v>
      </c>
      <c r="G104" s="462"/>
      <c r="H104" s="461" t="str">
        <f>IF(G104&gt;0,E104*G104,"")</f>
        <v/>
      </c>
      <c r="I104" s="462"/>
      <c r="J104" s="461" t="str">
        <f>IF(G104&gt;0,E104*I104,"")</f>
        <v/>
      </c>
      <c r="K104" s="463" t="str">
        <f>IF(G104&gt;0,H104+J104,"")</f>
        <v/>
      </c>
    </row>
    <row r="105" spans="1:12" ht="26.4">
      <c r="B105" s="448"/>
      <c r="C105" s="716" t="s">
        <v>2662</v>
      </c>
      <c r="D105" s="449" t="s">
        <v>2663</v>
      </c>
      <c r="E105" s="450"/>
      <c r="F105" s="451"/>
      <c r="G105" s="454"/>
      <c r="H105" s="453"/>
      <c r="I105" s="454"/>
      <c r="J105" s="453"/>
      <c r="K105" s="455"/>
    </row>
    <row r="106" spans="1:12" ht="12.75" customHeight="1">
      <c r="B106" s="456"/>
      <c r="C106" s="717"/>
      <c r="D106" s="457"/>
      <c r="E106" s="458">
        <v>1</v>
      </c>
      <c r="F106" s="459" t="s">
        <v>887</v>
      </c>
      <c r="G106" s="462"/>
      <c r="H106" s="461" t="str">
        <f>IF(G106&gt;0,E106*G106,"")</f>
        <v/>
      </c>
      <c r="I106" s="462"/>
      <c r="J106" s="461" t="str">
        <f>IF(G106&gt;0,E106*I106,"")</f>
        <v/>
      </c>
      <c r="K106" s="463" t="str">
        <f>IF(G106&gt;0,H106+J106,"")</f>
        <v/>
      </c>
    </row>
    <row r="107" spans="1:12" ht="5.0999999999999996" customHeight="1">
      <c r="B107" s="466"/>
      <c r="C107" s="467"/>
      <c r="D107" s="467"/>
      <c r="E107" s="467"/>
      <c r="F107" s="468"/>
      <c r="G107" s="469"/>
      <c r="H107" s="470"/>
      <c r="I107" s="467"/>
      <c r="J107" s="470"/>
      <c r="K107" s="471"/>
    </row>
    <row r="108" spans="1:12" ht="14.25" customHeight="1">
      <c r="B108" s="472"/>
      <c r="C108" s="473" t="s">
        <v>2594</v>
      </c>
      <c r="D108" s="474" t="s">
        <v>2595</v>
      </c>
      <c r="E108" s="726"/>
      <c r="F108" s="727"/>
      <c r="G108" s="475" t="s">
        <v>2596</v>
      </c>
      <c r="H108" s="476" t="str">
        <f>IF(SUM(H57:H107)&gt;0,SUM(H57:H107),"")</f>
        <v/>
      </c>
      <c r="I108" s="477" t="s">
        <v>2597</v>
      </c>
      <c r="J108" s="476" t="str">
        <f>IF(SUM(J57:J107)&gt;0,SUM(J57:J107),"")</f>
        <v/>
      </c>
      <c r="K108" s="478" t="str">
        <f>IF(SUM(K57:K107)&gt;0,SUM(K57:K107),"")</f>
        <v/>
      </c>
    </row>
    <row r="109" spans="1:12" ht="5.0999999999999996" customHeight="1">
      <c r="A109" s="491"/>
      <c r="B109" s="492"/>
      <c r="C109" s="493"/>
      <c r="D109" s="493"/>
      <c r="E109" s="493"/>
      <c r="F109" s="494"/>
      <c r="G109" s="495"/>
      <c r="H109" s="496"/>
      <c r="I109" s="496"/>
      <c r="J109" s="496"/>
      <c r="K109" s="497"/>
      <c r="L109" s="491"/>
    </row>
    <row r="110" spans="1:12">
      <c r="A110" s="491"/>
      <c r="B110" s="498"/>
      <c r="C110" s="498"/>
      <c r="D110" s="498"/>
      <c r="E110" s="498"/>
      <c r="F110" s="498"/>
      <c r="G110" s="498"/>
      <c r="H110" s="498"/>
      <c r="I110" s="498"/>
      <c r="J110" s="498"/>
      <c r="K110" s="498"/>
      <c r="L110" s="491"/>
    </row>
    <row r="112" spans="1:12">
      <c r="B112" s="431"/>
      <c r="C112" s="420" t="s">
        <v>2569</v>
      </c>
      <c r="D112" s="440" t="s">
        <v>2664</v>
      </c>
      <c r="E112" s="710" t="s">
        <v>2571</v>
      </c>
      <c r="F112" s="720"/>
      <c r="G112" s="714" t="s">
        <v>2572</v>
      </c>
      <c r="H112" s="725"/>
      <c r="I112" s="725"/>
      <c r="J112" s="725"/>
      <c r="K112" s="715"/>
    </row>
    <row r="113" spans="2:11">
      <c r="B113" s="708" t="s">
        <v>2573</v>
      </c>
      <c r="C113" s="710" t="s">
        <v>2574</v>
      </c>
      <c r="D113" s="712" t="s">
        <v>2575</v>
      </c>
      <c r="E113" s="721"/>
      <c r="F113" s="722"/>
      <c r="G113" s="714" t="s">
        <v>2576</v>
      </c>
      <c r="H113" s="715"/>
      <c r="I113" s="714" t="s">
        <v>2577</v>
      </c>
      <c r="J113" s="715"/>
      <c r="K113" s="443" t="s">
        <v>2578</v>
      </c>
    </row>
    <row r="114" spans="2:11">
      <c r="B114" s="709"/>
      <c r="C114" s="711"/>
      <c r="D114" s="713"/>
      <c r="E114" s="723"/>
      <c r="F114" s="724"/>
      <c r="G114" s="444" t="s">
        <v>2579</v>
      </c>
      <c r="H114" s="445" t="s">
        <v>2566</v>
      </c>
      <c r="I114" s="446" t="s">
        <v>2579</v>
      </c>
      <c r="J114" s="445" t="s">
        <v>2566</v>
      </c>
      <c r="K114" s="447"/>
    </row>
    <row r="115" spans="2:11" ht="39.6">
      <c r="B115" s="448"/>
      <c r="C115" s="716" t="s">
        <v>2665</v>
      </c>
      <c r="D115" s="449" t="s">
        <v>2666</v>
      </c>
      <c r="E115" s="450"/>
      <c r="F115" s="451"/>
      <c r="G115" s="454"/>
      <c r="H115" s="453"/>
      <c r="I115" s="454"/>
      <c r="J115" s="453"/>
      <c r="K115" s="455"/>
    </row>
    <row r="116" spans="2:11" ht="12.75" customHeight="1">
      <c r="B116" s="456"/>
      <c r="C116" s="717"/>
      <c r="D116" s="457" t="s">
        <v>2615</v>
      </c>
      <c r="E116" s="458">
        <v>1</v>
      </c>
      <c r="F116" s="459" t="s">
        <v>887</v>
      </c>
      <c r="G116" s="462"/>
      <c r="H116" s="461" t="str">
        <f>IF(G116&gt;0,E116*G116,"")</f>
        <v/>
      </c>
      <c r="I116" s="462"/>
      <c r="J116" s="461" t="str">
        <f>IF(G116&gt;0,E116*I116,"")</f>
        <v/>
      </c>
      <c r="K116" s="463" t="str">
        <f>IF(G116&gt;0,H116+J116,"")</f>
        <v/>
      </c>
    </row>
    <row r="117" spans="2:11" ht="39.6">
      <c r="B117" s="448"/>
      <c r="C117" s="716" t="s">
        <v>2667</v>
      </c>
      <c r="D117" s="449" t="s">
        <v>2668</v>
      </c>
      <c r="E117" s="450"/>
      <c r="F117" s="451"/>
      <c r="G117" s="454"/>
      <c r="H117" s="453"/>
      <c r="I117" s="454"/>
      <c r="J117" s="453"/>
      <c r="K117" s="455"/>
    </row>
    <row r="118" spans="2:11" ht="12.75" customHeight="1">
      <c r="B118" s="456"/>
      <c r="C118" s="717"/>
      <c r="D118" s="457"/>
      <c r="E118" s="458">
        <v>1</v>
      </c>
      <c r="F118" s="459" t="s">
        <v>887</v>
      </c>
      <c r="G118" s="462"/>
      <c r="H118" s="461" t="str">
        <f>IF(G118&gt;0,E118*G118,"")</f>
        <v/>
      </c>
      <c r="I118" s="462"/>
      <c r="J118" s="461" t="str">
        <f>IF(G118&gt;0,E118*I118,"")</f>
        <v/>
      </c>
      <c r="K118" s="463" t="str">
        <f>IF(G118&gt;0,H118+J118,"")</f>
        <v/>
      </c>
    </row>
    <row r="119" spans="2:11" ht="26.4">
      <c r="B119" s="448"/>
      <c r="C119" s="716" t="s">
        <v>2669</v>
      </c>
      <c r="D119" s="449" t="s">
        <v>2670</v>
      </c>
      <c r="E119" s="450"/>
      <c r="F119" s="451"/>
      <c r="G119" s="454"/>
      <c r="H119" s="453"/>
      <c r="I119" s="454"/>
      <c r="J119" s="453"/>
      <c r="K119" s="455"/>
    </row>
    <row r="120" spans="2:11" ht="12.75" customHeight="1">
      <c r="B120" s="456"/>
      <c r="C120" s="717"/>
      <c r="D120" s="457"/>
      <c r="E120" s="458">
        <v>4</v>
      </c>
      <c r="F120" s="459" t="s">
        <v>2413</v>
      </c>
      <c r="G120" s="462"/>
      <c r="H120" s="461" t="str">
        <f>IF(G120&gt;0,E120*G120,"")</f>
        <v/>
      </c>
      <c r="I120" s="462"/>
      <c r="J120" s="461" t="str">
        <f>IF(G120&gt;0,E120*I120,"")</f>
        <v/>
      </c>
      <c r="K120" s="463" t="str">
        <f>IF(G120&gt;0,H120+J120,"")</f>
        <v/>
      </c>
    </row>
    <row r="121" spans="2:11" ht="26.4">
      <c r="B121" s="448"/>
      <c r="C121" s="716" t="s">
        <v>2671</v>
      </c>
      <c r="D121" s="449" t="s">
        <v>2633</v>
      </c>
      <c r="E121" s="450"/>
      <c r="F121" s="451"/>
      <c r="G121" s="454"/>
      <c r="H121" s="453"/>
      <c r="I121" s="454"/>
      <c r="J121" s="453"/>
      <c r="K121" s="455"/>
    </row>
    <row r="122" spans="2:11" ht="12.75" customHeight="1">
      <c r="B122" s="456"/>
      <c r="C122" s="717"/>
      <c r="D122" s="457" t="s">
        <v>2631</v>
      </c>
      <c r="E122" s="458">
        <v>1</v>
      </c>
      <c r="F122" s="459" t="s">
        <v>2413</v>
      </c>
      <c r="G122" s="462"/>
      <c r="H122" s="461" t="str">
        <f>IF(G122&gt;0,E122*G122,"")</f>
        <v/>
      </c>
      <c r="I122" s="462"/>
      <c r="J122" s="461" t="str">
        <f>IF(G122&gt;0,E122*I122,"")</f>
        <v/>
      </c>
      <c r="K122" s="463" t="str">
        <f>IF(G122&gt;0,H122+J122,"")</f>
        <v/>
      </c>
    </row>
    <row r="123" spans="2:11" ht="26.4">
      <c r="B123" s="448"/>
      <c r="C123" s="716" t="s">
        <v>2672</v>
      </c>
      <c r="D123" s="449" t="s">
        <v>2635</v>
      </c>
      <c r="E123" s="450"/>
      <c r="F123" s="451"/>
      <c r="G123" s="454"/>
      <c r="H123" s="453"/>
      <c r="I123" s="454"/>
      <c r="J123" s="453"/>
      <c r="K123" s="455"/>
    </row>
    <row r="124" spans="2:11" ht="12.75" customHeight="1">
      <c r="B124" s="456"/>
      <c r="C124" s="717"/>
      <c r="D124" s="457" t="s">
        <v>2631</v>
      </c>
      <c r="E124" s="458">
        <v>1</v>
      </c>
      <c r="F124" s="459" t="s">
        <v>2413</v>
      </c>
      <c r="G124" s="462"/>
      <c r="H124" s="461" t="str">
        <f>IF(G124&gt;0,E124*G124,"")</f>
        <v/>
      </c>
      <c r="I124" s="462"/>
      <c r="J124" s="461" t="str">
        <f>IF(G124&gt;0,E124*I124,"")</f>
        <v/>
      </c>
      <c r="K124" s="463" t="str">
        <f>IF(G124&gt;0,H124+J124,"")</f>
        <v/>
      </c>
    </row>
    <row r="125" spans="2:11">
      <c r="B125" s="448"/>
      <c r="C125" s="716" t="s">
        <v>2673</v>
      </c>
      <c r="D125" s="449" t="s">
        <v>2637</v>
      </c>
      <c r="E125" s="450"/>
      <c r="F125" s="451"/>
      <c r="G125" s="454"/>
      <c r="H125" s="453"/>
      <c r="I125" s="454"/>
      <c r="J125" s="453"/>
      <c r="K125" s="455"/>
    </row>
    <row r="126" spans="2:11" ht="12.75" customHeight="1">
      <c r="B126" s="456"/>
      <c r="C126" s="717"/>
      <c r="D126" s="457"/>
      <c r="E126" s="458">
        <v>1</v>
      </c>
      <c r="F126" s="459" t="s">
        <v>2413</v>
      </c>
      <c r="G126" s="462"/>
      <c r="H126" s="461" t="str">
        <f>IF(G126&gt;0,E126*G126,"")</f>
        <v/>
      </c>
      <c r="I126" s="462"/>
      <c r="J126" s="461" t="str">
        <f>IF(G126&gt;0,E126*I126,"")</f>
        <v/>
      </c>
      <c r="K126" s="463" t="str">
        <f>IF(G126&gt;0,H126+J126,"")</f>
        <v/>
      </c>
    </row>
    <row r="127" spans="2:11">
      <c r="B127" s="448"/>
      <c r="C127" s="716" t="s">
        <v>2674</v>
      </c>
      <c r="D127" s="449" t="s">
        <v>2675</v>
      </c>
      <c r="E127" s="450"/>
      <c r="F127" s="451"/>
      <c r="G127" s="454"/>
      <c r="H127" s="453"/>
      <c r="I127" s="454"/>
      <c r="J127" s="453"/>
      <c r="K127" s="455"/>
    </row>
    <row r="128" spans="2:11" ht="12.75" customHeight="1">
      <c r="B128" s="456"/>
      <c r="C128" s="717"/>
      <c r="D128" s="457"/>
      <c r="E128" s="458">
        <v>1</v>
      </c>
      <c r="F128" s="459" t="s">
        <v>2413</v>
      </c>
      <c r="G128" s="462"/>
      <c r="H128" s="461" t="str">
        <f>IF(G128&gt;0,E128*G128,"")</f>
        <v/>
      </c>
      <c r="I128" s="462"/>
      <c r="J128" s="461" t="str">
        <f>IF(G128&gt;0,E128*I128,"")</f>
        <v/>
      </c>
      <c r="K128" s="463" t="str">
        <f>IF(G128&gt;0,H128+J128,"")</f>
        <v/>
      </c>
    </row>
    <row r="129" spans="2:11">
      <c r="B129" s="448"/>
      <c r="C129" s="716" t="s">
        <v>2676</v>
      </c>
      <c r="D129" s="449" t="s">
        <v>2641</v>
      </c>
      <c r="E129" s="450"/>
      <c r="F129" s="451"/>
      <c r="G129" s="454"/>
      <c r="H129" s="453"/>
      <c r="I129" s="454"/>
      <c r="J129" s="453"/>
      <c r="K129" s="455"/>
    </row>
    <row r="130" spans="2:11" ht="12.75" customHeight="1">
      <c r="B130" s="456"/>
      <c r="C130" s="717"/>
      <c r="D130" s="457"/>
      <c r="E130" s="458">
        <v>1</v>
      </c>
      <c r="F130" s="459" t="s">
        <v>2413</v>
      </c>
      <c r="G130" s="462"/>
      <c r="H130" s="461" t="str">
        <f>IF(G130&gt;0,E130*G130,"")</f>
        <v/>
      </c>
      <c r="I130" s="462"/>
      <c r="J130" s="461" t="str">
        <f>IF(G130&gt;0,E130*I130,"")</f>
        <v/>
      </c>
      <c r="K130" s="463" t="str">
        <f>IF(G130&gt;0,H130+J130,"")</f>
        <v/>
      </c>
    </row>
    <row r="131" spans="2:11" ht="26.4">
      <c r="B131" s="448"/>
      <c r="C131" s="716" t="s">
        <v>2677</v>
      </c>
      <c r="D131" s="449" t="s">
        <v>2678</v>
      </c>
      <c r="E131" s="450"/>
      <c r="F131" s="451"/>
      <c r="G131" s="454"/>
      <c r="H131" s="453"/>
      <c r="I131" s="454"/>
      <c r="J131" s="453"/>
      <c r="K131" s="455"/>
    </row>
    <row r="132" spans="2:11" ht="12.75" customHeight="1">
      <c r="B132" s="456"/>
      <c r="C132" s="717"/>
      <c r="D132" s="457"/>
      <c r="E132" s="458">
        <v>1</v>
      </c>
      <c r="F132" s="459" t="s">
        <v>2413</v>
      </c>
      <c r="G132" s="462"/>
      <c r="H132" s="461" t="str">
        <f>IF(G132&gt;0,E132*G132,"")</f>
        <v/>
      </c>
      <c r="I132" s="462"/>
      <c r="J132" s="461" t="str">
        <f>IF(G132&gt;0,E132*I132,"")</f>
        <v/>
      </c>
      <c r="K132" s="463" t="str">
        <f>IF(G132&gt;0,H132+J132,"")</f>
        <v/>
      </c>
    </row>
    <row r="133" spans="2:11" ht="26.4">
      <c r="B133" s="448"/>
      <c r="C133" s="716" t="s">
        <v>2679</v>
      </c>
      <c r="D133" s="449" t="s">
        <v>2678</v>
      </c>
      <c r="E133" s="450"/>
      <c r="F133" s="451"/>
      <c r="G133" s="454"/>
      <c r="H133" s="453"/>
      <c r="I133" s="454"/>
      <c r="J133" s="453"/>
      <c r="K133" s="455"/>
    </row>
    <row r="134" spans="2:11" ht="12.75" customHeight="1">
      <c r="B134" s="456"/>
      <c r="C134" s="717"/>
      <c r="D134" s="457"/>
      <c r="E134" s="458">
        <v>1</v>
      </c>
      <c r="F134" s="459" t="s">
        <v>2413</v>
      </c>
      <c r="G134" s="462"/>
      <c r="H134" s="461" t="str">
        <f>IF(G134&gt;0,E134*G134,"")</f>
        <v/>
      </c>
      <c r="I134" s="462"/>
      <c r="J134" s="461" t="str">
        <f>IF(G134&gt;0,E134*I134,"")</f>
        <v/>
      </c>
      <c r="K134" s="463" t="str">
        <f>IF(G134&gt;0,H134+J134,"")</f>
        <v/>
      </c>
    </row>
    <row r="135" spans="2:11" ht="26.4">
      <c r="B135" s="448"/>
      <c r="C135" s="716" t="s">
        <v>2680</v>
      </c>
      <c r="D135" s="449" t="s">
        <v>2681</v>
      </c>
      <c r="E135" s="450"/>
      <c r="F135" s="451"/>
      <c r="G135" s="454"/>
      <c r="H135" s="453"/>
      <c r="I135" s="454"/>
      <c r="J135" s="453"/>
      <c r="K135" s="455"/>
    </row>
    <row r="136" spans="2:11" ht="12.75" customHeight="1">
      <c r="B136" s="456"/>
      <c r="C136" s="717"/>
      <c r="D136" s="457"/>
      <c r="E136" s="458">
        <v>1</v>
      </c>
      <c r="F136" s="459" t="s">
        <v>2413</v>
      </c>
      <c r="G136" s="462"/>
      <c r="H136" s="461" t="str">
        <f>IF(G136&gt;0,E136*G136,"")</f>
        <v/>
      </c>
      <c r="I136" s="462"/>
      <c r="J136" s="461" t="str">
        <f>IF(G136&gt;0,E136*I136,"")</f>
        <v/>
      </c>
      <c r="K136" s="463" t="str">
        <f>IF(G136&gt;0,H136+J136,"")</f>
        <v/>
      </c>
    </row>
    <row r="137" spans="2:11">
      <c r="B137" s="448"/>
      <c r="C137" s="716" t="s">
        <v>2682</v>
      </c>
      <c r="D137" s="449" t="s">
        <v>2655</v>
      </c>
      <c r="E137" s="450"/>
      <c r="F137" s="451"/>
      <c r="G137" s="454"/>
      <c r="H137" s="453"/>
      <c r="I137" s="454"/>
      <c r="J137" s="453"/>
      <c r="K137" s="455"/>
    </row>
    <row r="138" spans="2:11" ht="12.75" customHeight="1">
      <c r="B138" s="456"/>
      <c r="C138" s="717"/>
      <c r="D138" s="465"/>
      <c r="E138" s="458">
        <v>115</v>
      </c>
      <c r="F138" s="459" t="s">
        <v>155</v>
      </c>
      <c r="G138" s="462"/>
      <c r="H138" s="461" t="str">
        <f>IF(G138&gt;0,E138*G138,"")</f>
        <v/>
      </c>
      <c r="I138" s="462"/>
      <c r="J138" s="461" t="str">
        <f>IF(G138&gt;0,E138*I138,"")</f>
        <v/>
      </c>
      <c r="K138" s="463" t="str">
        <f>IF(G138&gt;0,H138+J138,"")</f>
        <v/>
      </c>
    </row>
    <row r="139" spans="2:11" ht="26.4">
      <c r="B139" s="448"/>
      <c r="C139" s="716" t="s">
        <v>2683</v>
      </c>
      <c r="D139" s="449" t="s">
        <v>2659</v>
      </c>
      <c r="E139" s="450"/>
      <c r="F139" s="451"/>
      <c r="G139" s="454"/>
      <c r="H139" s="453"/>
      <c r="I139" s="454"/>
      <c r="J139" s="453"/>
      <c r="K139" s="455"/>
    </row>
    <row r="140" spans="2:11" ht="12.75" customHeight="1">
      <c r="B140" s="456"/>
      <c r="C140" s="717"/>
      <c r="D140" s="465"/>
      <c r="E140" s="458">
        <v>108</v>
      </c>
      <c r="F140" s="459" t="s">
        <v>155</v>
      </c>
      <c r="G140" s="462"/>
      <c r="H140" s="461" t="str">
        <f>IF(G140&gt;0,E140*G140,"")</f>
        <v/>
      </c>
      <c r="I140" s="462"/>
      <c r="J140" s="461" t="str">
        <f>IF(G140&gt;0,E140*I140,"")</f>
        <v/>
      </c>
      <c r="K140" s="463" t="str">
        <f>IF(G140&gt;0,H140+J140,"")</f>
        <v/>
      </c>
    </row>
    <row r="141" spans="2:11">
      <c r="B141" s="448"/>
      <c r="C141" s="716" t="s">
        <v>2684</v>
      </c>
      <c r="D141" s="449" t="s">
        <v>2685</v>
      </c>
      <c r="E141" s="450"/>
      <c r="F141" s="451"/>
      <c r="G141" s="454"/>
      <c r="H141" s="453"/>
      <c r="I141" s="454"/>
      <c r="J141" s="453"/>
      <c r="K141" s="455"/>
    </row>
    <row r="142" spans="2:11" ht="12.75" customHeight="1">
      <c r="B142" s="456"/>
      <c r="C142" s="717"/>
      <c r="D142" s="465"/>
      <c r="E142" s="458">
        <v>20</v>
      </c>
      <c r="F142" s="459" t="s">
        <v>2626</v>
      </c>
      <c r="G142" s="462"/>
      <c r="H142" s="461" t="str">
        <f>IF(G142&gt;0,E142*G142,"")</f>
        <v/>
      </c>
      <c r="I142" s="462"/>
      <c r="J142" s="461" t="str">
        <f>IF(G142&gt;0,E142*I142,"")</f>
        <v/>
      </c>
      <c r="K142" s="463" t="str">
        <f>IF(G142&gt;0,H142+J142,"")</f>
        <v/>
      </c>
    </row>
    <row r="143" spans="2:11">
      <c r="B143" s="448"/>
      <c r="C143" s="716" t="s">
        <v>2686</v>
      </c>
      <c r="D143" s="449" t="s">
        <v>2687</v>
      </c>
      <c r="E143" s="450"/>
      <c r="F143" s="451"/>
      <c r="G143" s="454"/>
      <c r="H143" s="453"/>
      <c r="I143" s="454"/>
      <c r="J143" s="453"/>
      <c r="K143" s="455"/>
    </row>
    <row r="144" spans="2:11" ht="12.75" customHeight="1">
      <c r="B144" s="456"/>
      <c r="C144" s="717"/>
      <c r="D144" s="465"/>
      <c r="E144" s="458">
        <v>15</v>
      </c>
      <c r="F144" s="459" t="s">
        <v>2626</v>
      </c>
      <c r="G144" s="462"/>
      <c r="H144" s="461" t="str">
        <f>IF(G144&gt;0,E144*G144,"")</f>
        <v/>
      </c>
      <c r="I144" s="462"/>
      <c r="J144" s="461" t="str">
        <f>IF(G144&gt;0,E144*I144,"")</f>
        <v/>
      </c>
      <c r="K144" s="463" t="str">
        <f>IF(G144&gt;0,H144+J144,"")</f>
        <v/>
      </c>
    </row>
    <row r="145" spans="2:11" ht="5.0999999999999996" customHeight="1">
      <c r="B145" s="466"/>
      <c r="C145" s="467"/>
      <c r="D145" s="467"/>
      <c r="E145" s="467"/>
      <c r="F145" s="468"/>
      <c r="G145" s="469"/>
      <c r="H145" s="470"/>
      <c r="I145" s="467"/>
      <c r="J145" s="470"/>
      <c r="K145" s="471"/>
    </row>
    <row r="146" spans="2:11" ht="14.25" customHeight="1">
      <c r="B146" s="472"/>
      <c r="C146" s="473" t="s">
        <v>2594</v>
      </c>
      <c r="D146" s="474" t="s">
        <v>2595</v>
      </c>
      <c r="E146" s="726"/>
      <c r="F146" s="727"/>
      <c r="G146" s="475" t="s">
        <v>2596</v>
      </c>
      <c r="H146" s="476" t="str">
        <f>IF(SUM(H114:H145)&gt;0,SUM(H114:H145),"")</f>
        <v/>
      </c>
      <c r="I146" s="477" t="s">
        <v>2597</v>
      </c>
      <c r="J146" s="476" t="str">
        <f>IF(SUM(J114:J145)&gt;0,SUM(J114:J145),"")</f>
        <v/>
      </c>
      <c r="K146" s="478" t="str">
        <f>IF(SUM(K114:K145)&gt;0,SUM(K114:K145),"")</f>
        <v/>
      </c>
    </row>
    <row r="147" spans="2:11" ht="5.0999999999999996" customHeight="1">
      <c r="B147" s="479"/>
      <c r="C147" s="480"/>
      <c r="D147" s="480"/>
      <c r="E147" s="480"/>
      <c r="F147" s="481"/>
      <c r="G147" s="482"/>
      <c r="H147" s="428"/>
      <c r="I147" s="428"/>
      <c r="J147" s="428"/>
      <c r="K147" s="483"/>
    </row>
    <row r="148" spans="2:11">
      <c r="B148" s="417"/>
      <c r="C148" s="417"/>
      <c r="D148" s="417"/>
      <c r="E148" s="417"/>
      <c r="F148" s="417"/>
      <c r="G148" s="417"/>
      <c r="H148" s="417"/>
      <c r="I148" s="417"/>
      <c r="J148" s="417"/>
      <c r="K148" s="417"/>
    </row>
    <row r="150" spans="2:11">
      <c r="B150" s="431"/>
      <c r="C150" s="420" t="s">
        <v>2569</v>
      </c>
      <c r="D150" s="440" t="s">
        <v>2688</v>
      </c>
      <c r="E150" s="710" t="s">
        <v>2571</v>
      </c>
      <c r="F150" s="720"/>
      <c r="G150" s="714" t="s">
        <v>2572</v>
      </c>
      <c r="H150" s="725"/>
      <c r="I150" s="725"/>
      <c r="J150" s="725"/>
      <c r="K150" s="715"/>
    </row>
    <row r="151" spans="2:11">
      <c r="B151" s="708" t="s">
        <v>2573</v>
      </c>
      <c r="C151" s="710" t="s">
        <v>2574</v>
      </c>
      <c r="D151" s="712" t="s">
        <v>2575</v>
      </c>
      <c r="E151" s="721"/>
      <c r="F151" s="722"/>
      <c r="G151" s="714" t="s">
        <v>2576</v>
      </c>
      <c r="H151" s="715"/>
      <c r="I151" s="714" t="s">
        <v>2577</v>
      </c>
      <c r="J151" s="715"/>
      <c r="K151" s="443" t="s">
        <v>2578</v>
      </c>
    </row>
    <row r="152" spans="2:11">
      <c r="B152" s="709"/>
      <c r="C152" s="711"/>
      <c r="D152" s="713"/>
      <c r="E152" s="723"/>
      <c r="F152" s="724"/>
      <c r="G152" s="444" t="s">
        <v>2579</v>
      </c>
      <c r="H152" s="445" t="s">
        <v>2566</v>
      </c>
      <c r="I152" s="446" t="s">
        <v>2579</v>
      </c>
      <c r="J152" s="445" t="s">
        <v>2566</v>
      </c>
      <c r="K152" s="447"/>
    </row>
    <row r="153" spans="2:11" ht="39.6">
      <c r="B153" s="448"/>
      <c r="C153" s="716" t="s">
        <v>2689</v>
      </c>
      <c r="D153" s="449" t="s">
        <v>2690</v>
      </c>
      <c r="E153" s="450"/>
      <c r="F153" s="451"/>
      <c r="G153" s="454"/>
      <c r="H153" s="453"/>
      <c r="I153" s="454"/>
      <c r="J153" s="453"/>
      <c r="K153" s="455"/>
    </row>
    <row r="154" spans="2:11" ht="12.75" customHeight="1">
      <c r="B154" s="456"/>
      <c r="C154" s="717"/>
      <c r="D154" s="457"/>
      <c r="E154" s="458">
        <v>1</v>
      </c>
      <c r="F154" s="459" t="s">
        <v>2413</v>
      </c>
      <c r="G154" s="462"/>
      <c r="H154" s="461" t="str">
        <f>IF(G154&gt;0,E154*G154,"")</f>
        <v/>
      </c>
      <c r="I154" s="462"/>
      <c r="J154" s="461" t="str">
        <f>IF(G154&gt;0,E154*I154,"")</f>
        <v/>
      </c>
      <c r="K154" s="463" t="str">
        <f>IF(G154&gt;0,H154+J154,"")</f>
        <v/>
      </c>
    </row>
    <row r="155" spans="2:11" ht="39.6">
      <c r="B155" s="448"/>
      <c r="C155" s="716" t="s">
        <v>2691</v>
      </c>
      <c r="D155" s="449" t="s">
        <v>2690</v>
      </c>
      <c r="E155" s="450"/>
      <c r="F155" s="451"/>
      <c r="G155" s="454"/>
      <c r="H155" s="453"/>
      <c r="I155" s="454"/>
      <c r="J155" s="453"/>
      <c r="K155" s="455"/>
    </row>
    <row r="156" spans="2:11" ht="12.75" customHeight="1">
      <c r="B156" s="456"/>
      <c r="C156" s="717"/>
      <c r="D156" s="457"/>
      <c r="E156" s="458">
        <v>1</v>
      </c>
      <c r="F156" s="459" t="s">
        <v>2413</v>
      </c>
      <c r="G156" s="462"/>
      <c r="H156" s="461" t="str">
        <f>IF(G156&gt;0,E156*G156,"")</f>
        <v/>
      </c>
      <c r="I156" s="462"/>
      <c r="J156" s="461" t="str">
        <f>IF(G156&gt;0,E156*I156,"")</f>
        <v/>
      </c>
      <c r="K156" s="463" t="str">
        <f>IF(G156&gt;0,H156+J156,"")</f>
        <v/>
      </c>
    </row>
    <row r="157" spans="2:11" ht="39.6">
      <c r="B157" s="448"/>
      <c r="C157" s="716" t="s">
        <v>2692</v>
      </c>
      <c r="D157" s="449" t="s">
        <v>2693</v>
      </c>
      <c r="E157" s="450"/>
      <c r="F157" s="451"/>
      <c r="G157" s="454"/>
      <c r="H157" s="453"/>
      <c r="I157" s="454"/>
      <c r="J157" s="453"/>
      <c r="K157" s="455"/>
    </row>
    <row r="158" spans="2:11" ht="12.75" customHeight="1">
      <c r="B158" s="456"/>
      <c r="C158" s="717"/>
      <c r="D158" s="457"/>
      <c r="E158" s="458">
        <v>1</v>
      </c>
      <c r="F158" s="459" t="s">
        <v>2413</v>
      </c>
      <c r="G158" s="462"/>
      <c r="H158" s="461" t="str">
        <f>IF(G158&gt;0,E158*G158,"")</f>
        <v/>
      </c>
      <c r="I158" s="462"/>
      <c r="J158" s="461" t="str">
        <f>IF(G158&gt;0,E158*I158,"")</f>
        <v/>
      </c>
      <c r="K158" s="463" t="str">
        <f>IF(G158&gt;0,H158+J158,"")</f>
        <v/>
      </c>
    </row>
    <row r="159" spans="2:11" ht="26.4">
      <c r="B159" s="448"/>
      <c r="C159" s="716" t="s">
        <v>2694</v>
      </c>
      <c r="D159" s="449" t="s">
        <v>2695</v>
      </c>
      <c r="E159" s="450"/>
      <c r="F159" s="451"/>
      <c r="G159" s="454"/>
      <c r="H159" s="453"/>
      <c r="I159" s="454"/>
      <c r="J159" s="453"/>
      <c r="K159" s="455"/>
    </row>
    <row r="160" spans="2:11" ht="12.75" customHeight="1">
      <c r="B160" s="456"/>
      <c r="C160" s="717"/>
      <c r="D160" s="457"/>
      <c r="E160" s="458">
        <v>1</v>
      </c>
      <c r="F160" s="459" t="s">
        <v>2413</v>
      </c>
      <c r="G160" s="462"/>
      <c r="H160" s="461" t="str">
        <f>IF(G160&gt;0,E160*G160,"")</f>
        <v/>
      </c>
      <c r="I160" s="462"/>
      <c r="J160" s="461" t="str">
        <f>IF(G160&gt;0,E160*I160,"")</f>
        <v/>
      </c>
      <c r="K160" s="463" t="str">
        <f>IF(G160&gt;0,H160+J160,"")</f>
        <v/>
      </c>
    </row>
    <row r="161" spans="2:11" ht="26.4">
      <c r="B161" s="448"/>
      <c r="C161" s="716" t="s">
        <v>2696</v>
      </c>
      <c r="D161" s="449" t="s">
        <v>2697</v>
      </c>
      <c r="E161" s="450"/>
      <c r="F161" s="451"/>
      <c r="G161" s="454"/>
      <c r="H161" s="453"/>
      <c r="I161" s="454"/>
      <c r="J161" s="453"/>
      <c r="K161" s="455"/>
    </row>
    <row r="162" spans="2:11" ht="12.75" customHeight="1">
      <c r="B162" s="456"/>
      <c r="C162" s="717"/>
      <c r="D162" s="465"/>
      <c r="E162" s="458">
        <v>18</v>
      </c>
      <c r="F162" s="459" t="s">
        <v>155</v>
      </c>
      <c r="G162" s="462"/>
      <c r="H162" s="461" t="str">
        <f>IF(G162&gt;0,E162*G162,"")</f>
        <v/>
      </c>
      <c r="I162" s="462"/>
      <c r="J162" s="461" t="str">
        <f>IF(G162&gt;0,E162*I162,"")</f>
        <v/>
      </c>
      <c r="K162" s="463" t="str">
        <f>IF(G162&gt;0,H162+J162,"")</f>
        <v/>
      </c>
    </row>
    <row r="163" spans="2:11" ht="26.4">
      <c r="B163" s="448"/>
      <c r="C163" s="716" t="s">
        <v>2698</v>
      </c>
      <c r="D163" s="449" t="s">
        <v>2699</v>
      </c>
      <c r="E163" s="450"/>
      <c r="F163" s="451"/>
      <c r="G163" s="454"/>
      <c r="H163" s="453"/>
      <c r="I163" s="454"/>
      <c r="J163" s="453"/>
      <c r="K163" s="455"/>
    </row>
    <row r="164" spans="2:11" ht="12.75" customHeight="1">
      <c r="B164" s="456"/>
      <c r="C164" s="717"/>
      <c r="D164" s="465"/>
      <c r="E164" s="458">
        <v>26</v>
      </c>
      <c r="F164" s="459" t="s">
        <v>155</v>
      </c>
      <c r="G164" s="462"/>
      <c r="H164" s="461" t="str">
        <f>IF(G164&gt;0,E164*G164,"")</f>
        <v/>
      </c>
      <c r="I164" s="462"/>
      <c r="J164" s="461" t="str">
        <f>IF(G164&gt;0,E164*I164,"")</f>
        <v/>
      </c>
      <c r="K164" s="463" t="str">
        <f>IF(G164&gt;0,H164+J164,"")</f>
        <v/>
      </c>
    </row>
    <row r="165" spans="2:11" ht="52.8">
      <c r="B165" s="448"/>
      <c r="C165" s="716" t="s">
        <v>2700</v>
      </c>
      <c r="D165" s="464" t="s">
        <v>2701</v>
      </c>
      <c r="E165" s="450"/>
      <c r="F165" s="451"/>
      <c r="G165" s="454"/>
      <c r="H165" s="453"/>
      <c r="I165" s="454"/>
      <c r="J165" s="453"/>
      <c r="K165" s="455"/>
    </row>
    <row r="166" spans="2:11" ht="12.75" customHeight="1">
      <c r="B166" s="456"/>
      <c r="C166" s="717"/>
      <c r="D166" s="457"/>
      <c r="E166" s="458">
        <v>3</v>
      </c>
      <c r="F166" s="459" t="s">
        <v>887</v>
      </c>
      <c r="G166" s="462"/>
      <c r="H166" s="461" t="str">
        <f>IF(G166&gt;0,E166*G166,"")</f>
        <v/>
      </c>
      <c r="I166" s="462"/>
      <c r="J166" s="461" t="str">
        <f>IF(G166&gt;0,E166*I166,"")</f>
        <v/>
      </c>
      <c r="K166" s="463" t="str">
        <f>IF(G166&gt;0,H166+J166,"")</f>
        <v/>
      </c>
    </row>
    <row r="167" spans="2:11">
      <c r="B167" s="448"/>
      <c r="C167" s="716" t="s">
        <v>2702</v>
      </c>
      <c r="D167" s="449" t="s">
        <v>2593</v>
      </c>
      <c r="E167" s="450"/>
      <c r="F167" s="451"/>
      <c r="G167" s="454"/>
      <c r="H167" s="453"/>
      <c r="I167" s="454"/>
      <c r="J167" s="453"/>
      <c r="K167" s="455"/>
    </row>
    <row r="168" spans="2:11" ht="12.75" customHeight="1">
      <c r="B168" s="456"/>
      <c r="C168" s="717"/>
      <c r="D168" s="457"/>
      <c r="E168" s="458">
        <v>3</v>
      </c>
      <c r="F168" s="459" t="s">
        <v>887</v>
      </c>
      <c r="G168" s="462"/>
      <c r="H168" s="461" t="str">
        <f>IF(G168&gt;0,E168*G168,"")</f>
        <v/>
      </c>
      <c r="I168" s="462"/>
      <c r="J168" s="461" t="str">
        <f>IF(G168&gt;0,E168*I168,"")</f>
        <v/>
      </c>
      <c r="K168" s="463" t="str">
        <f>IF(G168&gt;0,H168+J168,"")</f>
        <v/>
      </c>
    </row>
    <row r="169" spans="2:11" ht="5.0999999999999996" customHeight="1">
      <c r="B169" s="466"/>
      <c r="C169" s="467"/>
      <c r="D169" s="467"/>
      <c r="E169" s="467"/>
      <c r="F169" s="468"/>
      <c r="G169" s="469"/>
      <c r="H169" s="470"/>
      <c r="I169" s="467"/>
      <c r="J169" s="470"/>
      <c r="K169" s="471"/>
    </row>
    <row r="170" spans="2:11" ht="14.25" customHeight="1">
      <c r="B170" s="472"/>
      <c r="C170" s="473" t="s">
        <v>2594</v>
      </c>
      <c r="D170" s="474" t="s">
        <v>2595</v>
      </c>
      <c r="E170" s="726"/>
      <c r="F170" s="727"/>
      <c r="G170" s="475" t="s">
        <v>2596</v>
      </c>
      <c r="H170" s="476" t="str">
        <f>IF(SUM(H152:H169)&gt;0,SUM(H152:H169),"")</f>
        <v/>
      </c>
      <c r="I170" s="477" t="s">
        <v>2597</v>
      </c>
      <c r="J170" s="476" t="str">
        <f>IF(SUM(J152:J169)&gt;0,SUM(J152:J169),"")</f>
        <v/>
      </c>
      <c r="K170" s="478" t="str">
        <f>IF(SUM(K152:K169)&gt;0,SUM(K152:K169),"")</f>
        <v/>
      </c>
    </row>
    <row r="171" spans="2:11" ht="5.0999999999999996" customHeight="1">
      <c r="B171" s="479"/>
      <c r="C171" s="480"/>
      <c r="D171" s="480"/>
      <c r="E171" s="480"/>
      <c r="F171" s="481"/>
      <c r="G171" s="482"/>
      <c r="H171" s="428"/>
      <c r="I171" s="428"/>
      <c r="J171" s="428"/>
      <c r="K171" s="483"/>
    </row>
    <row r="172" spans="2:11">
      <c r="B172" s="417"/>
      <c r="C172" s="417"/>
      <c r="D172" s="417"/>
      <c r="E172" s="417"/>
      <c r="F172" s="417"/>
      <c r="G172" s="417"/>
      <c r="H172" s="417"/>
      <c r="I172" s="417"/>
      <c r="J172" s="417"/>
      <c r="K172" s="417"/>
    </row>
    <row r="174" spans="2:11">
      <c r="B174" s="431"/>
      <c r="C174" s="420" t="s">
        <v>2569</v>
      </c>
      <c r="D174" s="440" t="s">
        <v>2703</v>
      </c>
      <c r="E174" s="710" t="s">
        <v>2571</v>
      </c>
      <c r="F174" s="720"/>
      <c r="G174" s="714" t="s">
        <v>2572</v>
      </c>
      <c r="H174" s="725"/>
      <c r="I174" s="725"/>
      <c r="J174" s="725"/>
      <c r="K174" s="715"/>
    </row>
    <row r="175" spans="2:11">
      <c r="B175" s="708" t="s">
        <v>2573</v>
      </c>
      <c r="C175" s="710" t="s">
        <v>2574</v>
      </c>
      <c r="D175" s="712" t="s">
        <v>2575</v>
      </c>
      <c r="E175" s="721"/>
      <c r="F175" s="722"/>
      <c r="G175" s="714" t="s">
        <v>2576</v>
      </c>
      <c r="H175" s="715"/>
      <c r="I175" s="714" t="s">
        <v>2577</v>
      </c>
      <c r="J175" s="715"/>
      <c r="K175" s="443" t="s">
        <v>2578</v>
      </c>
    </row>
    <row r="176" spans="2:11">
      <c r="B176" s="709"/>
      <c r="C176" s="711"/>
      <c r="D176" s="713"/>
      <c r="E176" s="723"/>
      <c r="F176" s="724"/>
      <c r="G176" s="444" t="s">
        <v>2579</v>
      </c>
      <c r="H176" s="445" t="s">
        <v>2566</v>
      </c>
      <c r="I176" s="446" t="s">
        <v>2579</v>
      </c>
      <c r="J176" s="445" t="s">
        <v>2566</v>
      </c>
      <c r="K176" s="447"/>
    </row>
    <row r="177" spans="2:11" ht="26.4">
      <c r="B177" s="448"/>
      <c r="C177" s="716" t="s">
        <v>2704</v>
      </c>
      <c r="D177" s="449" t="s">
        <v>2705</v>
      </c>
      <c r="E177" s="450"/>
      <c r="F177" s="451"/>
      <c r="G177" s="454"/>
      <c r="H177" s="453"/>
      <c r="I177" s="452"/>
      <c r="J177" s="453"/>
      <c r="K177" s="455"/>
    </row>
    <row r="178" spans="2:11" ht="12.75" customHeight="1">
      <c r="B178" s="456"/>
      <c r="C178" s="717"/>
      <c r="D178" s="465"/>
      <c r="E178" s="458">
        <v>4</v>
      </c>
      <c r="F178" s="459" t="s">
        <v>2413</v>
      </c>
      <c r="G178" s="462"/>
      <c r="H178" s="461" t="str">
        <f>IF(G178&gt;0,E178*G178,"")</f>
        <v/>
      </c>
      <c r="I178" s="462"/>
      <c r="J178" s="461" t="str">
        <f>IF(G178&gt;0,E178*I178,"")</f>
        <v/>
      </c>
      <c r="K178" s="463" t="str">
        <f>IF(G178&gt;0,H178+J178,"")</f>
        <v/>
      </c>
    </row>
    <row r="179" spans="2:11" ht="26.4">
      <c r="B179" s="448"/>
      <c r="C179" s="716" t="s">
        <v>2706</v>
      </c>
      <c r="D179" s="449" t="s">
        <v>2681</v>
      </c>
      <c r="E179" s="450"/>
      <c r="F179" s="451"/>
      <c r="G179" s="454"/>
      <c r="H179" s="453"/>
      <c r="I179" s="454"/>
      <c r="J179" s="453"/>
      <c r="K179" s="455"/>
    </row>
    <row r="180" spans="2:11" ht="12.75" customHeight="1">
      <c r="B180" s="456"/>
      <c r="C180" s="717"/>
      <c r="D180" s="457"/>
      <c r="E180" s="458">
        <v>1</v>
      </c>
      <c r="F180" s="459" t="s">
        <v>2413</v>
      </c>
      <c r="G180" s="462"/>
      <c r="H180" s="461" t="str">
        <f>IF(G180&gt;0,E180*G180,"")</f>
        <v/>
      </c>
      <c r="I180" s="462"/>
      <c r="J180" s="461" t="str">
        <f>IF(G180&gt;0,E180*I180,"")</f>
        <v/>
      </c>
      <c r="K180" s="463" t="str">
        <f>IF(G180&gt;0,H180+J180,"")</f>
        <v/>
      </c>
    </row>
    <row r="181" spans="2:11" ht="26.4">
      <c r="B181" s="448"/>
      <c r="C181" s="716" t="s">
        <v>2707</v>
      </c>
      <c r="D181" s="449" t="s">
        <v>2681</v>
      </c>
      <c r="E181" s="450"/>
      <c r="F181" s="451"/>
      <c r="G181" s="454"/>
      <c r="H181" s="453"/>
      <c r="I181" s="454"/>
      <c r="J181" s="453"/>
      <c r="K181" s="455"/>
    </row>
    <row r="182" spans="2:11" ht="12.75" customHeight="1">
      <c r="B182" s="456"/>
      <c r="C182" s="717"/>
      <c r="D182" s="457"/>
      <c r="E182" s="458">
        <v>1</v>
      </c>
      <c r="F182" s="459" t="s">
        <v>2413</v>
      </c>
      <c r="G182" s="462"/>
      <c r="H182" s="461" t="str">
        <f>IF(G182&gt;0,E182*G182,"")</f>
        <v/>
      </c>
      <c r="I182" s="462"/>
      <c r="J182" s="461" t="str">
        <f>IF(G182&gt;0,E182*I182,"")</f>
        <v/>
      </c>
      <c r="K182" s="463" t="str">
        <f>IF(G182&gt;0,H182+J182,"")</f>
        <v/>
      </c>
    </row>
    <row r="183" spans="2:11">
      <c r="B183" s="448"/>
      <c r="C183" s="716" t="s">
        <v>2708</v>
      </c>
      <c r="D183" s="449" t="s">
        <v>2709</v>
      </c>
      <c r="E183" s="450"/>
      <c r="F183" s="451"/>
      <c r="G183" s="454"/>
      <c r="H183" s="453"/>
      <c r="I183" s="454"/>
      <c r="J183" s="453"/>
      <c r="K183" s="455"/>
    </row>
    <row r="184" spans="2:11" ht="12.75" customHeight="1">
      <c r="B184" s="456"/>
      <c r="C184" s="717"/>
      <c r="D184" s="465"/>
      <c r="E184" s="458">
        <v>2</v>
      </c>
      <c r="F184" s="459" t="s">
        <v>155</v>
      </c>
      <c r="G184" s="462"/>
      <c r="H184" s="461" t="str">
        <f>IF(G184&gt;0,E184*G184,"")</f>
        <v/>
      </c>
      <c r="I184" s="462"/>
      <c r="J184" s="461" t="str">
        <f>IF(G184&gt;0,E184*I184,"")</f>
        <v/>
      </c>
      <c r="K184" s="463" t="str">
        <f>IF(G184&gt;0,H184+J184,"")</f>
        <v/>
      </c>
    </row>
    <row r="185" spans="2:11" ht="5.0999999999999996" customHeight="1">
      <c r="B185" s="466"/>
      <c r="C185" s="467"/>
      <c r="D185" s="467"/>
      <c r="E185" s="467"/>
      <c r="F185" s="468"/>
      <c r="G185" s="469"/>
      <c r="H185" s="470"/>
      <c r="I185" s="467"/>
      <c r="J185" s="470"/>
      <c r="K185" s="471"/>
    </row>
    <row r="186" spans="2:11" ht="14.25" customHeight="1">
      <c r="B186" s="472"/>
      <c r="C186" s="473" t="s">
        <v>2594</v>
      </c>
      <c r="D186" s="474" t="s">
        <v>2595</v>
      </c>
      <c r="E186" s="726"/>
      <c r="F186" s="727"/>
      <c r="G186" s="475" t="s">
        <v>2596</v>
      </c>
      <c r="H186" s="476" t="str">
        <f>IF(SUM(H176:H185)&gt;0,SUM(H176:H185),"")</f>
        <v/>
      </c>
      <c r="I186" s="477" t="s">
        <v>2597</v>
      </c>
      <c r="J186" s="476" t="str">
        <f>IF(SUM(J176:J185)&gt;0,SUM(J176:J185),"")</f>
        <v/>
      </c>
      <c r="K186" s="478" t="str">
        <f>IF(SUM(K176:K185)&gt;0,SUM(K176:K185),"")</f>
        <v/>
      </c>
    </row>
    <row r="187" spans="2:11" ht="5.0999999999999996" customHeight="1">
      <c r="B187" s="479"/>
      <c r="C187" s="480"/>
      <c r="D187" s="480"/>
      <c r="E187" s="480"/>
      <c r="F187" s="481"/>
      <c r="G187" s="482"/>
      <c r="H187" s="428"/>
      <c r="I187" s="428"/>
      <c r="J187" s="428"/>
      <c r="K187" s="483"/>
    </row>
    <row r="188" spans="2:11">
      <c r="B188" s="417"/>
      <c r="C188" s="417"/>
      <c r="D188" s="417"/>
      <c r="E188" s="417"/>
      <c r="F188" s="417"/>
      <c r="G188" s="417"/>
      <c r="H188" s="417"/>
      <c r="I188" s="417"/>
      <c r="J188" s="417"/>
      <c r="K188" s="417"/>
    </row>
    <row r="190" spans="2:11">
      <c r="B190" s="431"/>
      <c r="C190" s="420" t="s">
        <v>2569</v>
      </c>
      <c r="D190" s="440" t="s">
        <v>2710</v>
      </c>
      <c r="E190" s="710" t="s">
        <v>2571</v>
      </c>
      <c r="F190" s="720"/>
      <c r="G190" s="714" t="s">
        <v>2572</v>
      </c>
      <c r="H190" s="725"/>
      <c r="I190" s="725"/>
      <c r="J190" s="725"/>
      <c r="K190" s="715"/>
    </row>
    <row r="191" spans="2:11">
      <c r="B191" s="708" t="s">
        <v>2573</v>
      </c>
      <c r="C191" s="710" t="s">
        <v>2574</v>
      </c>
      <c r="D191" s="712" t="s">
        <v>2575</v>
      </c>
      <c r="E191" s="721"/>
      <c r="F191" s="722"/>
      <c r="G191" s="714" t="s">
        <v>2576</v>
      </c>
      <c r="H191" s="715"/>
      <c r="I191" s="714" t="s">
        <v>2577</v>
      </c>
      <c r="J191" s="715"/>
      <c r="K191" s="443" t="s">
        <v>2578</v>
      </c>
    </row>
    <row r="192" spans="2:11">
      <c r="B192" s="709"/>
      <c r="C192" s="711"/>
      <c r="D192" s="713"/>
      <c r="E192" s="723"/>
      <c r="F192" s="724"/>
      <c r="G192" s="444" t="s">
        <v>2579</v>
      </c>
      <c r="H192" s="445" t="s">
        <v>2566</v>
      </c>
      <c r="I192" s="446" t="s">
        <v>2579</v>
      </c>
      <c r="J192" s="445" t="s">
        <v>2566</v>
      </c>
      <c r="K192" s="447"/>
    </row>
    <row r="193" spans="2:11" ht="52.8">
      <c r="B193" s="448"/>
      <c r="C193" s="716" t="s">
        <v>2711</v>
      </c>
      <c r="D193" s="464" t="s">
        <v>2712</v>
      </c>
      <c r="E193" s="450"/>
      <c r="F193" s="451"/>
      <c r="G193" s="452"/>
      <c r="H193" s="453"/>
      <c r="I193" s="452"/>
      <c r="J193" s="453"/>
      <c r="K193" s="455"/>
    </row>
    <row r="194" spans="2:11" ht="12.75" customHeight="1">
      <c r="B194" s="456"/>
      <c r="C194" s="717"/>
      <c r="D194" s="457" t="s">
        <v>2631</v>
      </c>
      <c r="E194" s="458">
        <v>4</v>
      </c>
      <c r="F194" s="459" t="s">
        <v>887</v>
      </c>
      <c r="G194" s="462"/>
      <c r="H194" s="461" t="str">
        <f>IF(G194&gt;0,E194*G194,"")</f>
        <v/>
      </c>
      <c r="I194" s="462"/>
      <c r="J194" s="461" t="str">
        <f>IF(G194&gt;0,E194*I194,"")</f>
        <v/>
      </c>
      <c r="K194" s="463" t="str">
        <f>IF(G194&gt;0,H194+J194,"")</f>
        <v/>
      </c>
    </row>
    <row r="195" spans="2:11" ht="5.0999999999999996" customHeight="1">
      <c r="B195" s="466"/>
      <c r="C195" s="467"/>
      <c r="D195" s="467"/>
      <c r="E195" s="467"/>
      <c r="F195" s="468"/>
      <c r="G195" s="469"/>
      <c r="H195" s="470"/>
      <c r="I195" s="467"/>
      <c r="J195" s="470"/>
      <c r="K195" s="471"/>
    </row>
    <row r="196" spans="2:11" ht="14.25" customHeight="1">
      <c r="B196" s="472"/>
      <c r="C196" s="473" t="s">
        <v>2594</v>
      </c>
      <c r="D196" s="474" t="s">
        <v>2595</v>
      </c>
      <c r="E196" s="726"/>
      <c r="F196" s="727"/>
      <c r="G196" s="475" t="s">
        <v>2596</v>
      </c>
      <c r="H196" s="476" t="str">
        <f>IF(SUM(H192:H195)&gt;0,SUM(H192:H195),"")</f>
        <v/>
      </c>
      <c r="I196" s="477" t="s">
        <v>2597</v>
      </c>
      <c r="J196" s="476" t="str">
        <f>IF(SUM(J192:J195)&gt;0,SUM(J192:J195),"")</f>
        <v/>
      </c>
      <c r="K196" s="478" t="str">
        <f>IF(SUM(K192:K195)&gt;0,SUM(K192:K195),"")</f>
        <v/>
      </c>
    </row>
    <row r="197" spans="2:11" ht="5.0999999999999996" customHeight="1">
      <c r="B197" s="479"/>
      <c r="C197" s="480"/>
      <c r="D197" s="480"/>
      <c r="E197" s="480"/>
      <c r="F197" s="481"/>
      <c r="G197" s="482"/>
      <c r="H197" s="428"/>
      <c r="I197" s="428"/>
      <c r="J197" s="428"/>
      <c r="K197" s="483"/>
    </row>
    <row r="198" spans="2:11">
      <c r="B198" s="417"/>
      <c r="C198" s="417"/>
      <c r="D198" s="417"/>
      <c r="E198" s="417"/>
      <c r="F198" s="417"/>
      <c r="G198" s="417"/>
      <c r="H198" s="417"/>
      <c r="I198" s="417"/>
      <c r="J198" s="417"/>
      <c r="K198" s="417"/>
    </row>
    <row r="200" spans="2:11">
      <c r="B200" s="431"/>
      <c r="C200" s="420" t="s">
        <v>2569</v>
      </c>
      <c r="D200" s="440" t="s">
        <v>2713</v>
      </c>
      <c r="E200" s="710" t="s">
        <v>2571</v>
      </c>
      <c r="F200" s="720"/>
      <c r="G200" s="714" t="s">
        <v>2572</v>
      </c>
      <c r="H200" s="725"/>
      <c r="I200" s="725"/>
      <c r="J200" s="725"/>
      <c r="K200" s="715"/>
    </row>
    <row r="201" spans="2:11">
      <c r="B201" s="708" t="s">
        <v>2573</v>
      </c>
      <c r="C201" s="710" t="s">
        <v>2574</v>
      </c>
      <c r="D201" s="712" t="s">
        <v>2575</v>
      </c>
      <c r="E201" s="721"/>
      <c r="F201" s="722"/>
      <c r="G201" s="714" t="s">
        <v>2576</v>
      </c>
      <c r="H201" s="715"/>
      <c r="I201" s="714" t="s">
        <v>2577</v>
      </c>
      <c r="J201" s="715"/>
      <c r="K201" s="443" t="s">
        <v>2578</v>
      </c>
    </row>
    <row r="202" spans="2:11">
      <c r="B202" s="709"/>
      <c r="C202" s="711"/>
      <c r="D202" s="713"/>
      <c r="E202" s="723"/>
      <c r="F202" s="724"/>
      <c r="G202" s="444" t="s">
        <v>2579</v>
      </c>
      <c r="H202" s="445" t="s">
        <v>2566</v>
      </c>
      <c r="I202" s="446" t="s">
        <v>2579</v>
      </c>
      <c r="J202" s="445" t="s">
        <v>2566</v>
      </c>
      <c r="K202" s="447"/>
    </row>
    <row r="203" spans="2:11">
      <c r="B203" s="448"/>
      <c r="C203" s="716" t="s">
        <v>2714</v>
      </c>
      <c r="D203" s="449" t="s">
        <v>2715</v>
      </c>
      <c r="E203" s="450"/>
      <c r="F203" s="451"/>
      <c r="G203" s="454"/>
      <c r="H203" s="453"/>
      <c r="I203" s="452"/>
      <c r="J203" s="453"/>
      <c r="K203" s="455"/>
    </row>
    <row r="204" spans="2:11" ht="12.75" customHeight="1">
      <c r="B204" s="456"/>
      <c r="C204" s="717"/>
      <c r="D204" s="465"/>
      <c r="E204" s="458">
        <v>12</v>
      </c>
      <c r="F204" s="459" t="s">
        <v>887</v>
      </c>
      <c r="G204" s="462"/>
      <c r="H204" s="461" t="str">
        <f>IF(G204&gt;0,E204*G204,"")</f>
        <v/>
      </c>
      <c r="I204" s="462"/>
      <c r="J204" s="461" t="str">
        <f>IF(G204&gt;0,E204*I204,"")</f>
        <v/>
      </c>
      <c r="K204" s="463" t="str">
        <f>IF(G204&gt;0,H204+J204,"")</f>
        <v/>
      </c>
    </row>
    <row r="205" spans="2:11" ht="26.4">
      <c r="B205" s="448"/>
      <c r="C205" s="716" t="s">
        <v>2716</v>
      </c>
      <c r="D205" s="449" t="s">
        <v>2717</v>
      </c>
      <c r="E205" s="450"/>
      <c r="F205" s="451"/>
      <c r="G205" s="454"/>
      <c r="H205" s="453"/>
      <c r="I205" s="454"/>
      <c r="J205" s="453"/>
      <c r="K205" s="455"/>
    </row>
    <row r="206" spans="2:11" ht="12.75" customHeight="1">
      <c r="B206" s="456"/>
      <c r="C206" s="717"/>
      <c r="D206" s="465"/>
      <c r="E206" s="458">
        <v>1</v>
      </c>
      <c r="F206" s="459" t="s">
        <v>887</v>
      </c>
      <c r="G206" s="462"/>
      <c r="H206" s="461" t="str">
        <f>IF(G206&gt;0,E206*G206,"")</f>
        <v/>
      </c>
      <c r="I206" s="462"/>
      <c r="J206" s="461" t="str">
        <f>IF(G206&gt;0,E206*I206,"")</f>
        <v/>
      </c>
      <c r="K206" s="463" t="str">
        <f>IF(G206&gt;0,H206+J206,"")</f>
        <v/>
      </c>
    </row>
    <row r="207" spans="2:11" ht="26.4">
      <c r="B207" s="448"/>
      <c r="C207" s="716" t="s">
        <v>2718</v>
      </c>
      <c r="D207" s="449" t="s">
        <v>2719</v>
      </c>
      <c r="E207" s="450"/>
      <c r="F207" s="451"/>
      <c r="G207" s="454"/>
      <c r="H207" s="453"/>
      <c r="I207" s="454"/>
      <c r="J207" s="453"/>
      <c r="K207" s="455"/>
    </row>
    <row r="208" spans="2:11" ht="12.75" customHeight="1">
      <c r="B208" s="456"/>
      <c r="C208" s="717"/>
      <c r="D208" s="465"/>
      <c r="E208" s="458">
        <v>1</v>
      </c>
      <c r="F208" s="459" t="s">
        <v>887</v>
      </c>
      <c r="G208" s="462"/>
      <c r="H208" s="461" t="str">
        <f>IF(G208&gt;0,E208*G208,"")</f>
        <v/>
      </c>
      <c r="I208" s="462"/>
      <c r="J208" s="461" t="str">
        <f>IF(G208&gt;0,E208*I208,"")</f>
        <v/>
      </c>
      <c r="K208" s="463" t="str">
        <f>IF(G208&gt;0,H208+J208,"")</f>
        <v/>
      </c>
    </row>
    <row r="209" spans="2:11" ht="26.4">
      <c r="B209" s="448"/>
      <c r="C209" s="716" t="s">
        <v>2720</v>
      </c>
      <c r="D209" s="449" t="s">
        <v>2721</v>
      </c>
      <c r="E209" s="450"/>
      <c r="F209" s="451"/>
      <c r="G209" s="454"/>
      <c r="H209" s="453"/>
      <c r="I209" s="454"/>
      <c r="J209" s="453"/>
      <c r="K209" s="455"/>
    </row>
    <row r="210" spans="2:11" ht="12.75" customHeight="1">
      <c r="B210" s="456"/>
      <c r="C210" s="717"/>
      <c r="D210" s="465"/>
      <c r="E210" s="458">
        <v>1</v>
      </c>
      <c r="F210" s="459" t="s">
        <v>887</v>
      </c>
      <c r="G210" s="462"/>
      <c r="H210" s="461" t="str">
        <f>IF(G210&gt;0,E210*G210,"")</f>
        <v/>
      </c>
      <c r="I210" s="462"/>
      <c r="J210" s="461" t="str">
        <f>IF(G210&gt;0,E210*I210,"")</f>
        <v/>
      </c>
      <c r="K210" s="463" t="str">
        <f>IF(G210&gt;0,H210+J210,"")</f>
        <v/>
      </c>
    </row>
    <row r="211" spans="2:11">
      <c r="B211" s="448"/>
      <c r="C211" s="716" t="s">
        <v>2722</v>
      </c>
      <c r="D211" s="449" t="s">
        <v>2723</v>
      </c>
      <c r="E211" s="450"/>
      <c r="F211" s="451"/>
      <c r="G211" s="452"/>
      <c r="H211" s="453"/>
      <c r="I211" s="454"/>
      <c r="J211" s="453"/>
      <c r="K211" s="455"/>
    </row>
    <row r="212" spans="2:11" ht="12.75" customHeight="1">
      <c r="B212" s="456"/>
      <c r="C212" s="717"/>
      <c r="D212" s="457"/>
      <c r="E212" s="458">
        <v>1</v>
      </c>
      <c r="F212" s="459" t="s">
        <v>887</v>
      </c>
      <c r="G212" s="460"/>
      <c r="H212" s="461" t="str">
        <f>IF(G212&gt;0,E212*G212,"")</f>
        <v/>
      </c>
      <c r="I212" s="462"/>
      <c r="J212" s="461">
        <f>E212*I212</f>
        <v>0</v>
      </c>
      <c r="K212" s="463">
        <f>J212</f>
        <v>0</v>
      </c>
    </row>
    <row r="213" spans="2:11">
      <c r="B213" s="448"/>
      <c r="C213" s="716" t="s">
        <v>2724</v>
      </c>
      <c r="D213" s="449" t="s">
        <v>2725</v>
      </c>
      <c r="E213" s="450"/>
      <c r="F213" s="451"/>
      <c r="G213" s="452"/>
      <c r="H213" s="453"/>
      <c r="I213" s="454"/>
      <c r="J213" s="453"/>
      <c r="K213" s="455"/>
    </row>
    <row r="214" spans="2:11" ht="12.75" customHeight="1">
      <c r="B214" s="456"/>
      <c r="C214" s="717"/>
      <c r="D214" s="457"/>
      <c r="E214" s="458">
        <v>1</v>
      </c>
      <c r="F214" s="459" t="s">
        <v>887</v>
      </c>
      <c r="G214" s="460"/>
      <c r="H214" s="461" t="str">
        <f>IF(G214&gt;0,E214*G214,"")</f>
        <v/>
      </c>
      <c r="I214" s="462"/>
      <c r="J214" s="461">
        <f>E214*I214</f>
        <v>0</v>
      </c>
      <c r="K214" s="463">
        <f>J214</f>
        <v>0</v>
      </c>
    </row>
    <row r="215" spans="2:11" ht="5.0999999999999996" customHeight="1">
      <c r="B215" s="466"/>
      <c r="C215" s="467"/>
      <c r="D215" s="467"/>
      <c r="E215" s="467"/>
      <c r="F215" s="468"/>
      <c r="G215" s="469"/>
      <c r="H215" s="470"/>
      <c r="I215" s="467"/>
      <c r="J215" s="470"/>
      <c r="K215" s="471"/>
    </row>
    <row r="216" spans="2:11" ht="14.25" customHeight="1">
      <c r="B216" s="472"/>
      <c r="C216" s="473" t="s">
        <v>2594</v>
      </c>
      <c r="D216" s="474" t="s">
        <v>2595</v>
      </c>
      <c r="E216" s="726"/>
      <c r="F216" s="727"/>
      <c r="G216" s="475" t="s">
        <v>2596</v>
      </c>
      <c r="H216" s="476" t="str">
        <f>IF(SUM(H202:H215)&gt;0,SUM(H202:H215),"")</f>
        <v/>
      </c>
      <c r="I216" s="477" t="s">
        <v>2597</v>
      </c>
      <c r="J216" s="476" t="str">
        <f>IF(SUM(J202:J215)&gt;0,SUM(J202:J215),"")</f>
        <v/>
      </c>
      <c r="K216" s="478" t="str">
        <f>IF(SUM(K202:K215)&gt;0,SUM(K202:K215),"")</f>
        <v/>
      </c>
    </row>
    <row r="217" spans="2:11" ht="5.0999999999999996" customHeight="1">
      <c r="B217" s="479"/>
      <c r="C217" s="480"/>
      <c r="D217" s="480"/>
      <c r="E217" s="480"/>
      <c r="F217" s="481"/>
      <c r="G217" s="482"/>
      <c r="H217" s="428"/>
      <c r="I217" s="428"/>
      <c r="J217" s="428"/>
      <c r="K217" s="483"/>
    </row>
    <row r="218" spans="2:11">
      <c r="B218" s="417"/>
      <c r="C218" s="417"/>
      <c r="D218" s="417"/>
      <c r="E218" s="417"/>
      <c r="F218" s="417"/>
      <c r="G218" s="417"/>
      <c r="H218" s="417"/>
      <c r="I218" s="417"/>
      <c r="J218" s="417"/>
      <c r="K218" s="417"/>
    </row>
  </sheetData>
  <sheetProtection selectLockedCells="1" selectUnlockedCells="1"/>
  <mergeCells count="138">
    <mergeCell ref="E216:F216"/>
    <mergeCell ref="C203:C204"/>
    <mergeCell ref="C205:C206"/>
    <mergeCell ref="C207:C208"/>
    <mergeCell ref="C209:C210"/>
    <mergeCell ref="C211:C212"/>
    <mergeCell ref="C213:C214"/>
    <mergeCell ref="C193:C194"/>
    <mergeCell ref="E196:F196"/>
    <mergeCell ref="E200:F202"/>
    <mergeCell ref="G200:K200"/>
    <mergeCell ref="B201:B202"/>
    <mergeCell ref="C201:C202"/>
    <mergeCell ref="D201:D202"/>
    <mergeCell ref="G201:H201"/>
    <mergeCell ref="I201:J201"/>
    <mergeCell ref="G190:K190"/>
    <mergeCell ref="B191:B192"/>
    <mergeCell ref="C191:C192"/>
    <mergeCell ref="D191:D192"/>
    <mergeCell ref="G191:H191"/>
    <mergeCell ref="I191:J191"/>
    <mergeCell ref="C177:C178"/>
    <mergeCell ref="C179:C180"/>
    <mergeCell ref="C181:C182"/>
    <mergeCell ref="C183:C184"/>
    <mergeCell ref="E186:F186"/>
    <mergeCell ref="E190:F192"/>
    <mergeCell ref="C167:C168"/>
    <mergeCell ref="E170:F170"/>
    <mergeCell ref="E174:F176"/>
    <mergeCell ref="G174:K174"/>
    <mergeCell ref="B175:B176"/>
    <mergeCell ref="C175:C176"/>
    <mergeCell ref="D175:D176"/>
    <mergeCell ref="G175:H175"/>
    <mergeCell ref="I175:J175"/>
    <mergeCell ref="C155:C156"/>
    <mergeCell ref="C157:C158"/>
    <mergeCell ref="C159:C160"/>
    <mergeCell ref="C161:C162"/>
    <mergeCell ref="C163:C164"/>
    <mergeCell ref="C165:C166"/>
    <mergeCell ref="B151:B152"/>
    <mergeCell ref="C151:C152"/>
    <mergeCell ref="D151:D152"/>
    <mergeCell ref="G151:H151"/>
    <mergeCell ref="I151:J151"/>
    <mergeCell ref="C153:C154"/>
    <mergeCell ref="C139:C140"/>
    <mergeCell ref="C141:C142"/>
    <mergeCell ref="C143:C144"/>
    <mergeCell ref="E146:F146"/>
    <mergeCell ref="E150:F152"/>
    <mergeCell ref="G150:K150"/>
    <mergeCell ref="C127:C128"/>
    <mergeCell ref="C129:C130"/>
    <mergeCell ref="C131:C132"/>
    <mergeCell ref="C133:C134"/>
    <mergeCell ref="C135:C136"/>
    <mergeCell ref="C137:C138"/>
    <mergeCell ref="C115:C116"/>
    <mergeCell ref="C117:C118"/>
    <mergeCell ref="C119:C120"/>
    <mergeCell ref="C121:C122"/>
    <mergeCell ref="C123:C124"/>
    <mergeCell ref="C125:C126"/>
    <mergeCell ref="E108:F108"/>
    <mergeCell ref="E112:F114"/>
    <mergeCell ref="G112:K112"/>
    <mergeCell ref="B113:B114"/>
    <mergeCell ref="C113:C114"/>
    <mergeCell ref="D113:D114"/>
    <mergeCell ref="G113:H113"/>
    <mergeCell ref="I113:J113"/>
    <mergeCell ref="C95:C96"/>
    <mergeCell ref="C97:C98"/>
    <mergeCell ref="C99:C100"/>
    <mergeCell ref="C101:C102"/>
    <mergeCell ref="C103:C104"/>
    <mergeCell ref="C105:C106"/>
    <mergeCell ref="C83:C84"/>
    <mergeCell ref="C85:C86"/>
    <mergeCell ref="C87:C88"/>
    <mergeCell ref="C89:C90"/>
    <mergeCell ref="C91:C92"/>
    <mergeCell ref="C93:C94"/>
    <mergeCell ref="C71:C72"/>
    <mergeCell ref="C73:C74"/>
    <mergeCell ref="C75:C76"/>
    <mergeCell ref="C77:C78"/>
    <mergeCell ref="C79:C80"/>
    <mergeCell ref="C81:C82"/>
    <mergeCell ref="C58:C59"/>
    <mergeCell ref="C60:C61"/>
    <mergeCell ref="C63:C64"/>
    <mergeCell ref="C65:C66"/>
    <mergeCell ref="C67:C68"/>
    <mergeCell ref="C69:C70"/>
    <mergeCell ref="C46:C47"/>
    <mergeCell ref="C48:C49"/>
    <mergeCell ref="E51:F51"/>
    <mergeCell ref="E55:F57"/>
    <mergeCell ref="B34:B35"/>
    <mergeCell ref="C34:C35"/>
    <mergeCell ref="D34:D35"/>
    <mergeCell ref="G34:H34"/>
    <mergeCell ref="I34:J34"/>
    <mergeCell ref="G55:K55"/>
    <mergeCell ref="B56:B57"/>
    <mergeCell ref="C56:C57"/>
    <mergeCell ref="D56:D57"/>
    <mergeCell ref="G56:H56"/>
    <mergeCell ref="I56:J56"/>
    <mergeCell ref="B36:B37"/>
    <mergeCell ref="C36:C37"/>
    <mergeCell ref="C38:C39"/>
    <mergeCell ref="C40:C41"/>
    <mergeCell ref="C42:C43"/>
    <mergeCell ref="C44:C45"/>
    <mergeCell ref="C22:C23"/>
    <mergeCell ref="C24:C25"/>
    <mergeCell ref="C7:D7"/>
    <mergeCell ref="E11:F13"/>
    <mergeCell ref="G11:K11"/>
    <mergeCell ref="C26:C27"/>
    <mergeCell ref="E29:F29"/>
    <mergeCell ref="E33:F35"/>
    <mergeCell ref="G33:K33"/>
    <mergeCell ref="B12:B13"/>
    <mergeCell ref="C12:C13"/>
    <mergeCell ref="D12:D13"/>
    <mergeCell ref="G12:H12"/>
    <mergeCell ref="I12:J12"/>
    <mergeCell ref="C14:C15"/>
    <mergeCell ref="C16:C17"/>
    <mergeCell ref="C18:C19"/>
    <mergeCell ref="C20:C21"/>
  </mergeCells>
  <pageMargins left="0.19685039370078741" right="0" top="0.39370078740157483" bottom="0.59055118110236227" header="0.19685039370078741" footer="0.39370078740157483"/>
  <pageSetup paperSize="9" scale="87" firstPageNumber="0" fitToHeight="0" pageOrder="overThenDown" orientation="landscape" horizontalDpi="300" verticalDpi="300" r:id="rId1"/>
  <headerFooter alignWithMargins="0"/>
  <rowBreaks count="1" manualBreakCount="1">
    <brk id="176" max="1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heetPr>
  <dimension ref="A1:L98"/>
  <sheetViews>
    <sheetView showGridLines="0" view="pageBreakPreview" zoomScale="90" zoomScaleNormal="85" zoomScaleSheetLayoutView="90" workbookViewId="0">
      <pane ySplit="2" topLeftCell="A3" activePane="bottomLeft" state="frozen"/>
      <selection activeCell="G30" sqref="G30"/>
      <selection pane="bottomLeft" activeCell="H16" sqref="H16"/>
    </sheetView>
  </sheetViews>
  <sheetFormatPr defaultColWidth="10.7109375" defaultRowHeight="13.2"/>
  <cols>
    <col min="1" max="1" width="5.7109375" style="506" customWidth="1"/>
    <col min="2" max="3" width="7.5703125" style="506" customWidth="1"/>
    <col min="4" max="4" width="49.85546875" style="506" customWidth="1"/>
    <col min="5" max="5" width="9.7109375" style="506" customWidth="1"/>
    <col min="6" max="6" width="14.42578125" style="552" customWidth="1"/>
    <col min="7" max="7" width="11.28515625" style="553" customWidth="1"/>
    <col min="8" max="8" width="13.7109375" style="506" bestFit="1" customWidth="1"/>
    <col min="9" max="9" width="18.28515625" style="506" bestFit="1" customWidth="1"/>
    <col min="10" max="10" width="12" style="506" bestFit="1" customWidth="1"/>
    <col min="11" max="11" width="23.28515625" style="506" customWidth="1"/>
    <col min="12" max="12" width="18.28515625" style="506" bestFit="1" customWidth="1"/>
    <col min="13" max="16384" width="10.7109375" style="506"/>
  </cols>
  <sheetData>
    <row r="1" spans="1:12" ht="21.75" customHeight="1">
      <c r="A1" s="499" t="s">
        <v>2726</v>
      </c>
      <c r="B1" s="500" t="s">
        <v>1</v>
      </c>
      <c r="C1" s="500"/>
      <c r="D1" s="501" t="s">
        <v>2727</v>
      </c>
      <c r="E1" s="500"/>
      <c r="F1" s="502"/>
      <c r="G1" s="503"/>
      <c r="H1" s="504"/>
      <c r="I1" s="504"/>
      <c r="J1" s="504"/>
      <c r="K1" s="504"/>
      <c r="L1" s="505"/>
    </row>
    <row r="2" spans="1:12" ht="21.75" customHeight="1">
      <c r="A2" s="499"/>
      <c r="B2" s="500" t="s">
        <v>1</v>
      </c>
      <c r="C2" s="500"/>
      <c r="D2" s="501" t="s">
        <v>2728</v>
      </c>
      <c r="E2" s="500"/>
      <c r="F2" s="502"/>
      <c r="G2" s="503"/>
      <c r="H2" s="504"/>
      <c r="I2" s="504"/>
      <c r="J2" s="504"/>
      <c r="K2" s="504"/>
      <c r="L2" s="505"/>
    </row>
    <row r="3" spans="1:12" ht="11.55" customHeight="1" thickBot="1">
      <c r="A3" s="507"/>
      <c r="B3" s="508"/>
      <c r="C3" s="508"/>
      <c r="D3" s="508"/>
      <c r="E3" s="507"/>
      <c r="F3" s="507"/>
      <c r="G3" s="509"/>
      <c r="H3" s="509"/>
      <c r="I3" s="509"/>
      <c r="J3" s="509"/>
      <c r="K3" s="509"/>
      <c r="L3" s="509"/>
    </row>
    <row r="4" spans="1:12" ht="11.55" customHeight="1">
      <c r="A4" s="730" t="s">
        <v>2433</v>
      </c>
      <c r="B4" s="730" t="s">
        <v>2434</v>
      </c>
      <c r="C4" s="510"/>
      <c r="D4" s="511" t="s">
        <v>2435</v>
      </c>
      <c r="E4" s="512" t="s">
        <v>2436</v>
      </c>
      <c r="F4" s="512" t="s">
        <v>2437</v>
      </c>
      <c r="G4" s="732" t="s">
        <v>2438</v>
      </c>
      <c r="H4" s="733"/>
      <c r="I4" s="732" t="s">
        <v>2439</v>
      </c>
      <c r="J4" s="733"/>
      <c r="K4" s="513" t="s">
        <v>2729</v>
      </c>
      <c r="L4" s="512" t="s">
        <v>2440</v>
      </c>
    </row>
    <row r="5" spans="1:12" ht="34.5" customHeight="1">
      <c r="A5" s="731"/>
      <c r="B5" s="731"/>
      <c r="C5" s="514"/>
      <c r="D5" s="515"/>
      <c r="E5" s="516" t="s">
        <v>2441</v>
      </c>
      <c r="F5" s="516" t="s">
        <v>2442</v>
      </c>
      <c r="G5" s="517" t="s">
        <v>2730</v>
      </c>
      <c r="H5" s="517" t="s">
        <v>2731</v>
      </c>
      <c r="I5" s="517" t="s">
        <v>2443</v>
      </c>
      <c r="J5" s="517" t="s">
        <v>2444</v>
      </c>
      <c r="K5" s="518" t="s">
        <v>2445</v>
      </c>
      <c r="L5" s="516" t="s">
        <v>2446</v>
      </c>
    </row>
    <row r="6" spans="1:12" ht="13.8" thickBot="1">
      <c r="A6" s="519"/>
      <c r="B6" s="520"/>
      <c r="C6" s="520"/>
      <c r="D6" s="520"/>
      <c r="E6" s="519"/>
      <c r="F6" s="519"/>
      <c r="G6" s="519" t="s">
        <v>2447</v>
      </c>
      <c r="H6" s="519" t="s">
        <v>2447</v>
      </c>
      <c r="I6" s="519" t="s">
        <v>2447</v>
      </c>
      <c r="J6" s="519" t="s">
        <v>2447</v>
      </c>
      <c r="K6" s="519" t="s">
        <v>2447</v>
      </c>
      <c r="L6" s="521"/>
    </row>
    <row r="7" spans="1:12" s="529" customFormat="1" ht="29.55" customHeight="1">
      <c r="A7" s="522"/>
      <c r="B7" s="500"/>
      <c r="C7" s="500"/>
      <c r="D7" s="523" t="s">
        <v>2732</v>
      </c>
      <c r="E7" s="524"/>
      <c r="F7" s="525"/>
      <c r="G7" s="526"/>
      <c r="H7" s="527"/>
      <c r="I7" s="527"/>
      <c r="J7" s="527"/>
      <c r="K7" s="528">
        <f>K9+K19+K29+K42+K53+K60+K82</f>
        <v>0</v>
      </c>
      <c r="L7" s="505"/>
    </row>
    <row r="8" spans="1:12" s="537" customFormat="1" ht="16.95" customHeight="1">
      <c r="A8" s="522"/>
      <c r="B8" s="530"/>
      <c r="C8" s="530"/>
      <c r="D8" s="531"/>
      <c r="E8" s="531"/>
      <c r="F8" s="532"/>
      <c r="G8" s="533"/>
      <c r="H8" s="534"/>
      <c r="I8" s="535"/>
      <c r="J8" s="534"/>
      <c r="K8" s="536"/>
      <c r="L8" s="535"/>
    </row>
    <row r="9" spans="1:12" ht="13.8">
      <c r="A9" s="538"/>
      <c r="B9" s="539" t="s">
        <v>81</v>
      </c>
      <c r="C9" s="539"/>
      <c r="D9" s="540" t="s">
        <v>2733</v>
      </c>
      <c r="E9" s="541"/>
      <c r="F9" s="542"/>
      <c r="G9" s="543"/>
      <c r="H9" s="544"/>
      <c r="I9" s="544"/>
      <c r="J9" s="544"/>
      <c r="K9" s="545">
        <f>SUM(K11:K17)</f>
        <v>0</v>
      </c>
      <c r="L9" s="546"/>
    </row>
    <row r="10" spans="1:12">
      <c r="A10" s="538"/>
      <c r="B10" s="539"/>
      <c r="C10" s="539"/>
      <c r="D10" s="547"/>
      <c r="E10" s="541"/>
      <c r="F10" s="542"/>
      <c r="G10" s="543"/>
      <c r="H10" s="544"/>
      <c r="I10" s="544"/>
      <c r="J10" s="544"/>
      <c r="K10" s="544"/>
      <c r="L10" s="546"/>
    </row>
    <row r="11" spans="1:12">
      <c r="A11" s="538"/>
      <c r="B11" s="541" t="s">
        <v>81</v>
      </c>
      <c r="C11" s="541"/>
      <c r="D11" s="541" t="s">
        <v>2734</v>
      </c>
      <c r="E11" s="541" t="s">
        <v>224</v>
      </c>
      <c r="F11" s="542">
        <v>185</v>
      </c>
      <c r="G11" s="548"/>
      <c r="H11" s="548"/>
      <c r="I11" s="544">
        <f t="shared" ref="I11:I17" si="0">F11*G11</f>
        <v>0</v>
      </c>
      <c r="J11" s="544">
        <f t="shared" ref="J11:J17" si="1">F11*H11</f>
        <v>0</v>
      </c>
      <c r="K11" s="544">
        <f t="shared" ref="K11:K17" si="2">I11+J11</f>
        <v>0</v>
      </c>
      <c r="L11" s="546"/>
    </row>
    <row r="12" spans="1:12">
      <c r="A12" s="538"/>
      <c r="B12" s="541" t="s">
        <v>85</v>
      </c>
      <c r="C12" s="541"/>
      <c r="D12" s="541" t="s">
        <v>2735</v>
      </c>
      <c r="E12" s="541" t="s">
        <v>224</v>
      </c>
      <c r="F12" s="542">
        <v>23</v>
      </c>
      <c r="G12" s="548"/>
      <c r="H12" s="548"/>
      <c r="I12" s="544">
        <f t="shared" si="0"/>
        <v>0</v>
      </c>
      <c r="J12" s="544">
        <f t="shared" si="1"/>
        <v>0</v>
      </c>
      <c r="K12" s="544">
        <f t="shared" si="2"/>
        <v>0</v>
      </c>
      <c r="L12" s="546"/>
    </row>
    <row r="13" spans="1:12">
      <c r="A13" s="538"/>
      <c r="B13" s="541" t="s">
        <v>161</v>
      </c>
      <c r="C13" s="541"/>
      <c r="D13" s="541" t="s">
        <v>2736</v>
      </c>
      <c r="E13" s="541" t="s">
        <v>224</v>
      </c>
      <c r="F13" s="542">
        <v>1744</v>
      </c>
      <c r="G13" s="548"/>
      <c r="H13" s="548"/>
      <c r="I13" s="544">
        <f t="shared" si="0"/>
        <v>0</v>
      </c>
      <c r="J13" s="544">
        <f t="shared" si="1"/>
        <v>0</v>
      </c>
      <c r="K13" s="544">
        <f t="shared" si="2"/>
        <v>0</v>
      </c>
      <c r="L13" s="546"/>
    </row>
    <row r="14" spans="1:12">
      <c r="A14" s="538"/>
      <c r="B14" s="541" t="s">
        <v>151</v>
      </c>
      <c r="C14" s="541"/>
      <c r="D14" s="541" t="s">
        <v>2737</v>
      </c>
      <c r="E14" s="541" t="s">
        <v>224</v>
      </c>
      <c r="F14" s="542">
        <v>1705</v>
      </c>
      <c r="G14" s="548"/>
      <c r="H14" s="548"/>
      <c r="I14" s="544">
        <f t="shared" si="0"/>
        <v>0</v>
      </c>
      <c r="J14" s="544">
        <f t="shared" si="1"/>
        <v>0</v>
      </c>
      <c r="K14" s="544">
        <f t="shared" si="2"/>
        <v>0</v>
      </c>
      <c r="L14" s="546"/>
    </row>
    <row r="15" spans="1:12">
      <c r="A15" s="538"/>
      <c r="B15" s="541" t="s">
        <v>173</v>
      </c>
      <c r="C15" s="541"/>
      <c r="D15" s="541" t="s">
        <v>2738</v>
      </c>
      <c r="E15" s="541" t="s">
        <v>224</v>
      </c>
      <c r="F15" s="542">
        <v>396</v>
      </c>
      <c r="G15" s="548"/>
      <c r="H15" s="548"/>
      <c r="I15" s="544">
        <f t="shared" si="0"/>
        <v>0</v>
      </c>
      <c r="J15" s="544">
        <f t="shared" si="1"/>
        <v>0</v>
      </c>
      <c r="K15" s="544">
        <f t="shared" si="2"/>
        <v>0</v>
      </c>
      <c r="L15" s="546"/>
    </row>
    <row r="16" spans="1:12">
      <c r="A16" s="538"/>
      <c r="B16" s="541" t="s">
        <v>178</v>
      </c>
      <c r="C16" s="541"/>
      <c r="D16" s="541" t="s">
        <v>2739</v>
      </c>
      <c r="E16" s="541" t="s">
        <v>224</v>
      </c>
      <c r="F16" s="542">
        <v>185</v>
      </c>
      <c r="G16" s="548"/>
      <c r="H16" s="548"/>
      <c r="I16" s="544">
        <f t="shared" si="0"/>
        <v>0</v>
      </c>
      <c r="J16" s="544">
        <f t="shared" si="1"/>
        <v>0</v>
      </c>
      <c r="K16" s="544">
        <f t="shared" si="2"/>
        <v>0</v>
      </c>
      <c r="L16" s="546"/>
    </row>
    <row r="17" spans="1:12">
      <c r="A17" s="538"/>
      <c r="B17" s="541" t="s">
        <v>183</v>
      </c>
      <c r="C17" s="541"/>
      <c r="D17" s="541" t="s">
        <v>2740</v>
      </c>
      <c r="E17" s="541" t="s">
        <v>224</v>
      </c>
      <c r="F17" s="542">
        <v>267</v>
      </c>
      <c r="G17" s="548"/>
      <c r="H17" s="548"/>
      <c r="I17" s="544">
        <f t="shared" si="0"/>
        <v>0</v>
      </c>
      <c r="J17" s="544">
        <f t="shared" si="1"/>
        <v>0</v>
      </c>
      <c r="K17" s="544">
        <f t="shared" si="2"/>
        <v>0</v>
      </c>
      <c r="L17" s="546"/>
    </row>
    <row r="18" spans="1:12">
      <c r="A18" s="538"/>
      <c r="B18" s="541"/>
      <c r="C18" s="541"/>
      <c r="D18" s="541"/>
      <c r="E18" s="541"/>
      <c r="F18" s="542"/>
      <c r="G18" s="543"/>
      <c r="H18" s="544"/>
      <c r="I18" s="544"/>
      <c r="J18" s="544"/>
      <c r="K18" s="544"/>
      <c r="L18" s="546"/>
    </row>
    <row r="19" spans="1:12" ht="13.8">
      <c r="A19" s="538"/>
      <c r="B19" s="539" t="s">
        <v>85</v>
      </c>
      <c r="C19" s="539"/>
      <c r="D19" s="540" t="s">
        <v>2741</v>
      </c>
      <c r="E19" s="541"/>
      <c r="F19" s="542"/>
      <c r="G19" s="543"/>
      <c r="H19" s="544"/>
      <c r="I19" s="544"/>
      <c r="J19" s="544"/>
      <c r="K19" s="549">
        <f>SUM(K21:K27)</f>
        <v>0</v>
      </c>
      <c r="L19" s="546"/>
    </row>
    <row r="20" spans="1:12" ht="13.8">
      <c r="A20" s="538"/>
      <c r="B20" s="539"/>
      <c r="C20" s="539"/>
      <c r="D20" s="540"/>
      <c r="E20" s="550"/>
      <c r="F20" s="542"/>
      <c r="G20" s="543"/>
      <c r="H20" s="544"/>
      <c r="I20" s="544"/>
      <c r="J20" s="544"/>
      <c r="K20" s="544"/>
      <c r="L20" s="546"/>
    </row>
    <row r="21" spans="1:12">
      <c r="A21" s="538"/>
      <c r="B21" s="541" t="s">
        <v>81</v>
      </c>
      <c r="C21" s="541"/>
      <c r="D21" s="541" t="s">
        <v>2742</v>
      </c>
      <c r="E21" s="550" t="s">
        <v>224</v>
      </c>
      <c r="F21" s="542">
        <v>108</v>
      </c>
      <c r="G21" s="548"/>
      <c r="H21" s="548"/>
      <c r="I21" s="544">
        <f t="shared" ref="I21:I27" si="3">F21*G21</f>
        <v>0</v>
      </c>
      <c r="J21" s="544">
        <f t="shared" ref="J21:J27" si="4">F21*H21</f>
        <v>0</v>
      </c>
      <c r="K21" s="544">
        <f t="shared" ref="K21:K27" si="5">I21+J21</f>
        <v>0</v>
      </c>
      <c r="L21" s="546"/>
    </row>
    <row r="22" spans="1:12">
      <c r="A22" s="538"/>
      <c r="B22" s="541" t="s">
        <v>85</v>
      </c>
      <c r="C22" s="541"/>
      <c r="D22" s="541" t="s">
        <v>2743</v>
      </c>
      <c r="E22" s="550" t="s">
        <v>224</v>
      </c>
      <c r="F22" s="542">
        <v>92</v>
      </c>
      <c r="G22" s="548"/>
      <c r="H22" s="548"/>
      <c r="I22" s="544">
        <f t="shared" si="3"/>
        <v>0</v>
      </c>
      <c r="J22" s="544">
        <f t="shared" si="4"/>
        <v>0</v>
      </c>
      <c r="K22" s="544">
        <f t="shared" si="5"/>
        <v>0</v>
      </c>
      <c r="L22" s="546"/>
    </row>
    <row r="23" spans="1:12">
      <c r="A23" s="538"/>
      <c r="B23" s="541" t="s">
        <v>161</v>
      </c>
      <c r="C23" s="541"/>
      <c r="D23" s="541" t="s">
        <v>2744</v>
      </c>
      <c r="E23" s="550" t="s">
        <v>2413</v>
      </c>
      <c r="F23" s="542">
        <v>1266</v>
      </c>
      <c r="G23" s="548"/>
      <c r="H23" s="548"/>
      <c r="I23" s="544">
        <f t="shared" si="3"/>
        <v>0</v>
      </c>
      <c r="J23" s="544">
        <f t="shared" si="4"/>
        <v>0</v>
      </c>
      <c r="K23" s="544">
        <f t="shared" si="5"/>
        <v>0</v>
      </c>
      <c r="L23" s="546"/>
    </row>
    <row r="24" spans="1:12">
      <c r="A24" s="538"/>
      <c r="B24" s="541" t="s">
        <v>151</v>
      </c>
      <c r="C24" s="541"/>
      <c r="D24" s="541" t="s">
        <v>2745</v>
      </c>
      <c r="E24" s="541" t="s">
        <v>224</v>
      </c>
      <c r="F24" s="542">
        <v>86</v>
      </c>
      <c r="G24" s="548"/>
      <c r="H24" s="548"/>
      <c r="I24" s="544">
        <f t="shared" si="3"/>
        <v>0</v>
      </c>
      <c r="J24" s="544">
        <f t="shared" si="4"/>
        <v>0</v>
      </c>
      <c r="K24" s="544">
        <f t="shared" si="5"/>
        <v>0</v>
      </c>
      <c r="L24" s="546"/>
    </row>
    <row r="25" spans="1:12">
      <c r="A25" s="538"/>
      <c r="B25" s="541" t="s">
        <v>173</v>
      </c>
      <c r="C25" s="541"/>
      <c r="D25" s="541" t="s">
        <v>2746</v>
      </c>
      <c r="E25" s="541" t="s">
        <v>224</v>
      </c>
      <c r="F25" s="542">
        <v>94</v>
      </c>
      <c r="G25" s="548"/>
      <c r="H25" s="548"/>
      <c r="I25" s="544">
        <f t="shared" si="3"/>
        <v>0</v>
      </c>
      <c r="J25" s="544">
        <f t="shared" si="4"/>
        <v>0</v>
      </c>
      <c r="K25" s="544">
        <f t="shared" si="5"/>
        <v>0</v>
      </c>
      <c r="L25" s="546"/>
    </row>
    <row r="26" spans="1:12" ht="22.8">
      <c r="A26" s="538"/>
      <c r="B26" s="541" t="s">
        <v>178</v>
      </c>
      <c r="C26" s="541"/>
      <c r="D26" s="541" t="s">
        <v>2747</v>
      </c>
      <c r="E26" s="550" t="s">
        <v>224</v>
      </c>
      <c r="F26" s="542">
        <v>50</v>
      </c>
      <c r="G26" s="548"/>
      <c r="H26" s="548"/>
      <c r="I26" s="544">
        <f t="shared" si="3"/>
        <v>0</v>
      </c>
      <c r="J26" s="544">
        <f t="shared" si="4"/>
        <v>0</v>
      </c>
      <c r="K26" s="544">
        <f t="shared" si="5"/>
        <v>0</v>
      </c>
      <c r="L26" s="546"/>
    </row>
    <row r="27" spans="1:12" ht="22.8">
      <c r="A27" s="538"/>
      <c r="B27" s="541" t="s">
        <v>183</v>
      </c>
      <c r="C27" s="541"/>
      <c r="D27" s="541" t="s">
        <v>2748</v>
      </c>
      <c r="E27" s="541" t="s">
        <v>224</v>
      </c>
      <c r="F27" s="542">
        <v>50</v>
      </c>
      <c r="G27" s="548"/>
      <c r="H27" s="548"/>
      <c r="I27" s="544">
        <f t="shared" si="3"/>
        <v>0</v>
      </c>
      <c r="J27" s="544">
        <f t="shared" si="4"/>
        <v>0</v>
      </c>
      <c r="K27" s="544">
        <f t="shared" si="5"/>
        <v>0</v>
      </c>
      <c r="L27" s="546"/>
    </row>
    <row r="28" spans="1:12">
      <c r="A28" s="538"/>
      <c r="B28" s="541"/>
      <c r="C28" s="541"/>
      <c r="D28" s="541"/>
      <c r="E28" s="541"/>
      <c r="F28" s="542"/>
      <c r="G28" s="543"/>
      <c r="H28" s="544"/>
      <c r="I28" s="544"/>
      <c r="J28" s="544"/>
      <c r="K28" s="544"/>
      <c r="L28" s="546"/>
    </row>
    <row r="29" spans="1:12" ht="13.8">
      <c r="A29" s="538"/>
      <c r="B29" s="539" t="s">
        <v>161</v>
      </c>
      <c r="C29" s="539"/>
      <c r="D29" s="540" t="s">
        <v>2749</v>
      </c>
      <c r="E29" s="541"/>
      <c r="F29" s="542"/>
      <c r="G29" s="543"/>
      <c r="H29" s="544"/>
      <c r="I29" s="544"/>
      <c r="J29" s="544"/>
      <c r="K29" s="549">
        <f>SUM(K31:K40)</f>
        <v>0</v>
      </c>
      <c r="L29" s="546"/>
    </row>
    <row r="30" spans="1:12" ht="13.8">
      <c r="A30" s="538"/>
      <c r="B30" s="539"/>
      <c r="C30" s="539"/>
      <c r="D30" s="540"/>
      <c r="E30" s="550"/>
      <c r="F30" s="542"/>
      <c r="G30" s="543"/>
      <c r="H30" s="544"/>
      <c r="I30" s="544"/>
      <c r="J30" s="544"/>
      <c r="K30" s="544"/>
      <c r="L30" s="546"/>
    </row>
    <row r="31" spans="1:12">
      <c r="A31" s="538"/>
      <c r="B31" s="541" t="s">
        <v>81</v>
      </c>
      <c r="C31" s="541"/>
      <c r="D31" s="541" t="s">
        <v>2750</v>
      </c>
      <c r="E31" s="550" t="s">
        <v>2413</v>
      </c>
      <c r="F31" s="542">
        <v>72</v>
      </c>
      <c r="G31" s="548"/>
      <c r="H31" s="548"/>
      <c r="I31" s="544">
        <f t="shared" ref="I31:I40" si="6">F31*G31</f>
        <v>0</v>
      </c>
      <c r="J31" s="544">
        <f t="shared" ref="J31:J40" si="7">F31*H31</f>
        <v>0</v>
      </c>
      <c r="K31" s="544">
        <f t="shared" ref="K31:K40" si="8">I31+J31</f>
        <v>0</v>
      </c>
      <c r="L31" s="546"/>
    </row>
    <row r="32" spans="1:12">
      <c r="A32" s="538"/>
      <c r="B32" s="541" t="s">
        <v>85</v>
      </c>
      <c r="C32" s="541"/>
      <c r="D32" s="541" t="s">
        <v>2751</v>
      </c>
      <c r="E32" s="550" t="s">
        <v>2413</v>
      </c>
      <c r="F32" s="542">
        <v>14</v>
      </c>
      <c r="G32" s="548"/>
      <c r="H32" s="548"/>
      <c r="I32" s="544">
        <f t="shared" si="6"/>
        <v>0</v>
      </c>
      <c r="J32" s="544">
        <f t="shared" si="7"/>
        <v>0</v>
      </c>
      <c r="K32" s="544">
        <f t="shared" si="8"/>
        <v>0</v>
      </c>
      <c r="L32" s="546"/>
    </row>
    <row r="33" spans="1:12">
      <c r="A33" s="538"/>
      <c r="B33" s="541" t="s">
        <v>161</v>
      </c>
      <c r="C33" s="541"/>
      <c r="D33" s="541" t="s">
        <v>2752</v>
      </c>
      <c r="E33" s="550" t="s">
        <v>2413</v>
      </c>
      <c r="F33" s="542">
        <v>12</v>
      </c>
      <c r="G33" s="548"/>
      <c r="H33" s="548"/>
      <c r="I33" s="544">
        <f t="shared" si="6"/>
        <v>0</v>
      </c>
      <c r="J33" s="544">
        <f t="shared" si="7"/>
        <v>0</v>
      </c>
      <c r="K33" s="544">
        <f t="shared" si="8"/>
        <v>0</v>
      </c>
      <c r="L33" s="546"/>
    </row>
    <row r="34" spans="1:12">
      <c r="A34" s="538"/>
      <c r="B34" s="541" t="s">
        <v>151</v>
      </c>
      <c r="C34" s="541"/>
      <c r="D34" s="541" t="s">
        <v>2753</v>
      </c>
      <c r="E34" s="550" t="s">
        <v>2413</v>
      </c>
      <c r="F34" s="542">
        <v>8</v>
      </c>
      <c r="G34" s="548"/>
      <c r="H34" s="548"/>
      <c r="I34" s="544">
        <f t="shared" si="6"/>
        <v>0</v>
      </c>
      <c r="J34" s="544">
        <f t="shared" si="7"/>
        <v>0</v>
      </c>
      <c r="K34" s="544">
        <f t="shared" si="8"/>
        <v>0</v>
      </c>
      <c r="L34" s="546"/>
    </row>
    <row r="35" spans="1:12">
      <c r="A35" s="538"/>
      <c r="B35" s="541" t="s">
        <v>173</v>
      </c>
      <c r="C35" s="541"/>
      <c r="D35" s="541" t="s">
        <v>2754</v>
      </c>
      <c r="E35" s="550" t="s">
        <v>2413</v>
      </c>
      <c r="F35" s="542">
        <v>25</v>
      </c>
      <c r="G35" s="548"/>
      <c r="H35" s="548"/>
      <c r="I35" s="544">
        <f t="shared" si="6"/>
        <v>0</v>
      </c>
      <c r="J35" s="544">
        <f t="shared" si="7"/>
        <v>0</v>
      </c>
      <c r="K35" s="544">
        <f t="shared" si="8"/>
        <v>0</v>
      </c>
      <c r="L35" s="546"/>
    </row>
    <row r="36" spans="1:12">
      <c r="A36" s="538"/>
      <c r="B36" s="541" t="s">
        <v>178</v>
      </c>
      <c r="C36" s="541"/>
      <c r="D36" s="541" t="s">
        <v>2755</v>
      </c>
      <c r="E36" s="550" t="s">
        <v>2413</v>
      </c>
      <c r="F36" s="542">
        <v>4</v>
      </c>
      <c r="G36" s="548"/>
      <c r="H36" s="548"/>
      <c r="I36" s="544">
        <f t="shared" si="6"/>
        <v>0</v>
      </c>
      <c r="J36" s="544">
        <f t="shared" si="7"/>
        <v>0</v>
      </c>
      <c r="K36" s="544">
        <f t="shared" si="8"/>
        <v>0</v>
      </c>
      <c r="L36" s="546"/>
    </row>
    <row r="37" spans="1:12">
      <c r="A37" s="538"/>
      <c r="B37" s="541" t="s">
        <v>183</v>
      </c>
      <c r="C37" s="541"/>
      <c r="D37" s="541" t="s">
        <v>2756</v>
      </c>
      <c r="E37" s="550" t="s">
        <v>2413</v>
      </c>
      <c r="F37" s="542">
        <v>6</v>
      </c>
      <c r="G37" s="548"/>
      <c r="H37" s="548"/>
      <c r="I37" s="544">
        <f t="shared" si="6"/>
        <v>0</v>
      </c>
      <c r="J37" s="544">
        <f t="shared" si="7"/>
        <v>0</v>
      </c>
      <c r="K37" s="544">
        <f t="shared" si="8"/>
        <v>0</v>
      </c>
      <c r="L37" s="546"/>
    </row>
    <row r="38" spans="1:12">
      <c r="A38" s="538"/>
      <c r="B38" s="541" t="s">
        <v>189</v>
      </c>
      <c r="C38" s="541"/>
      <c r="D38" s="541" t="s">
        <v>2757</v>
      </c>
      <c r="E38" s="550" t="s">
        <v>2413</v>
      </c>
      <c r="F38" s="542">
        <v>1</v>
      </c>
      <c r="G38" s="548"/>
      <c r="H38" s="548"/>
      <c r="I38" s="544">
        <f t="shared" si="6"/>
        <v>0</v>
      </c>
      <c r="J38" s="544">
        <f t="shared" si="7"/>
        <v>0</v>
      </c>
      <c r="K38" s="544">
        <f t="shared" si="8"/>
        <v>0</v>
      </c>
      <c r="L38" s="546"/>
    </row>
    <row r="39" spans="1:12" ht="22.8">
      <c r="A39" s="538"/>
      <c r="B39" s="541" t="s">
        <v>193</v>
      </c>
      <c r="C39" s="541"/>
      <c r="D39" s="541" t="s">
        <v>2758</v>
      </c>
      <c r="E39" s="550" t="s">
        <v>2413</v>
      </c>
      <c r="F39" s="542">
        <v>87</v>
      </c>
      <c r="G39" s="548"/>
      <c r="H39" s="548"/>
      <c r="I39" s="544">
        <f t="shared" si="6"/>
        <v>0</v>
      </c>
      <c r="J39" s="544">
        <f t="shared" si="7"/>
        <v>0</v>
      </c>
      <c r="K39" s="544">
        <f t="shared" si="8"/>
        <v>0</v>
      </c>
      <c r="L39" s="546"/>
    </row>
    <row r="40" spans="1:12">
      <c r="A40" s="538"/>
      <c r="B40" s="541" t="s">
        <v>206</v>
      </c>
      <c r="C40" s="541"/>
      <c r="D40" s="541" t="s">
        <v>2759</v>
      </c>
      <c r="E40" s="550" t="s">
        <v>2413</v>
      </c>
      <c r="F40" s="542">
        <v>111</v>
      </c>
      <c r="G40" s="548"/>
      <c r="H40" s="548"/>
      <c r="I40" s="544">
        <f t="shared" si="6"/>
        <v>0</v>
      </c>
      <c r="J40" s="544">
        <f t="shared" si="7"/>
        <v>0</v>
      </c>
      <c r="K40" s="544">
        <f t="shared" si="8"/>
        <v>0</v>
      </c>
      <c r="L40" s="546"/>
    </row>
    <row r="41" spans="1:12">
      <c r="A41" s="538"/>
      <c r="B41" s="541"/>
      <c r="C41" s="541"/>
      <c r="D41" s="541"/>
      <c r="E41" s="541"/>
      <c r="F41" s="542"/>
      <c r="G41" s="543"/>
      <c r="H41" s="544"/>
      <c r="I41" s="544"/>
      <c r="J41" s="544"/>
      <c r="K41" s="544"/>
      <c r="L41" s="546"/>
    </row>
    <row r="42" spans="1:12" ht="13.8">
      <c r="A42" s="538"/>
      <c r="B42" s="539" t="s">
        <v>151</v>
      </c>
      <c r="C42" s="539"/>
      <c r="D42" s="540" t="s">
        <v>2760</v>
      </c>
      <c r="E42" s="541"/>
      <c r="F42" s="542"/>
      <c r="G42" s="543"/>
      <c r="H42" s="544"/>
      <c r="I42" s="544"/>
      <c r="J42" s="544"/>
      <c r="K42" s="549">
        <f>SUM(K44:K51)</f>
        <v>0</v>
      </c>
      <c r="L42" s="546"/>
    </row>
    <row r="43" spans="1:12" ht="13.8">
      <c r="A43" s="538"/>
      <c r="B43" s="539"/>
      <c r="C43" s="539"/>
      <c r="D43" s="540"/>
      <c r="E43" s="550"/>
      <c r="F43" s="542"/>
      <c r="G43" s="543"/>
      <c r="H43" s="544"/>
      <c r="I43" s="544"/>
      <c r="J43" s="544"/>
      <c r="K43" s="544"/>
      <c r="L43" s="546"/>
    </row>
    <row r="44" spans="1:12" ht="22.8">
      <c r="A44" s="538"/>
      <c r="B44" s="541" t="s">
        <v>81</v>
      </c>
      <c r="C44" s="541"/>
      <c r="D44" s="541" t="s">
        <v>2761</v>
      </c>
      <c r="E44" s="550" t="s">
        <v>2413</v>
      </c>
      <c r="F44" s="542">
        <v>19</v>
      </c>
      <c r="G44" s="548"/>
      <c r="H44" s="548"/>
      <c r="I44" s="544">
        <f t="shared" ref="I44:I51" si="9">F44*G44</f>
        <v>0</v>
      </c>
      <c r="J44" s="544">
        <f t="shared" ref="J44:J51" si="10">F44*H44</f>
        <v>0</v>
      </c>
      <c r="K44" s="544">
        <f t="shared" ref="K44:K51" si="11">I44+J44</f>
        <v>0</v>
      </c>
      <c r="L44" s="546"/>
    </row>
    <row r="45" spans="1:12" ht="22.8">
      <c r="A45" s="538"/>
      <c r="B45" s="541" t="s">
        <v>85</v>
      </c>
      <c r="C45" s="541"/>
      <c r="D45" s="541" t="s">
        <v>2762</v>
      </c>
      <c r="E45" s="550" t="s">
        <v>2413</v>
      </c>
      <c r="F45" s="542">
        <v>2</v>
      </c>
      <c r="G45" s="548"/>
      <c r="H45" s="548"/>
      <c r="I45" s="544">
        <f t="shared" si="9"/>
        <v>0</v>
      </c>
      <c r="J45" s="544">
        <f t="shared" si="10"/>
        <v>0</v>
      </c>
      <c r="K45" s="544">
        <f t="shared" si="11"/>
        <v>0</v>
      </c>
      <c r="L45" s="546"/>
    </row>
    <row r="46" spans="1:12" ht="34.200000000000003">
      <c r="A46" s="538"/>
      <c r="B46" s="541" t="s">
        <v>161</v>
      </c>
      <c r="C46" s="541"/>
      <c r="D46" s="541" t="s">
        <v>2763</v>
      </c>
      <c r="E46" s="550" t="s">
        <v>2413</v>
      </c>
      <c r="F46" s="542">
        <v>65</v>
      </c>
      <c r="G46" s="548"/>
      <c r="H46" s="548"/>
      <c r="I46" s="544">
        <f t="shared" si="9"/>
        <v>0</v>
      </c>
      <c r="J46" s="544">
        <f t="shared" si="10"/>
        <v>0</v>
      </c>
      <c r="K46" s="544">
        <f t="shared" si="11"/>
        <v>0</v>
      </c>
      <c r="L46" s="546"/>
    </row>
    <row r="47" spans="1:12" ht="34.200000000000003">
      <c r="A47" s="538"/>
      <c r="B47" s="541" t="s">
        <v>151</v>
      </c>
      <c r="C47" s="541"/>
      <c r="D47" s="541" t="s">
        <v>2764</v>
      </c>
      <c r="E47" s="550" t="s">
        <v>2413</v>
      </c>
      <c r="F47" s="542">
        <v>44</v>
      </c>
      <c r="G47" s="548"/>
      <c r="H47" s="548"/>
      <c r="I47" s="544">
        <f t="shared" si="9"/>
        <v>0</v>
      </c>
      <c r="J47" s="544">
        <f t="shared" si="10"/>
        <v>0</v>
      </c>
      <c r="K47" s="544">
        <f t="shared" si="11"/>
        <v>0</v>
      </c>
      <c r="L47" s="546"/>
    </row>
    <row r="48" spans="1:12" ht="34.200000000000003">
      <c r="A48" s="538"/>
      <c r="B48" s="541" t="s">
        <v>173</v>
      </c>
      <c r="C48" s="541"/>
      <c r="D48" s="541" t="s">
        <v>2765</v>
      </c>
      <c r="E48" s="550" t="s">
        <v>2413</v>
      </c>
      <c r="F48" s="542">
        <v>12</v>
      </c>
      <c r="G48" s="548"/>
      <c r="H48" s="548"/>
      <c r="I48" s="544">
        <f t="shared" si="9"/>
        <v>0</v>
      </c>
      <c r="J48" s="544">
        <f t="shared" si="10"/>
        <v>0</v>
      </c>
      <c r="K48" s="544">
        <f t="shared" si="11"/>
        <v>0</v>
      </c>
      <c r="L48" s="546"/>
    </row>
    <row r="49" spans="1:12" ht="34.200000000000003">
      <c r="A49" s="538"/>
      <c r="B49" s="541" t="s">
        <v>178</v>
      </c>
      <c r="C49" s="541"/>
      <c r="D49" s="541" t="s">
        <v>2766</v>
      </c>
      <c r="E49" s="550" t="s">
        <v>2413</v>
      </c>
      <c r="F49" s="542">
        <v>30</v>
      </c>
      <c r="G49" s="548"/>
      <c r="H49" s="548"/>
      <c r="I49" s="544">
        <f t="shared" si="9"/>
        <v>0</v>
      </c>
      <c r="J49" s="544">
        <f t="shared" si="10"/>
        <v>0</v>
      </c>
      <c r="K49" s="544">
        <f t="shared" si="11"/>
        <v>0</v>
      </c>
      <c r="L49" s="546"/>
    </row>
    <row r="50" spans="1:12" ht="22.8">
      <c r="A50" s="538"/>
      <c r="B50" s="541" t="s">
        <v>183</v>
      </c>
      <c r="C50" s="541"/>
      <c r="D50" s="541" t="s">
        <v>2767</v>
      </c>
      <c r="E50" s="550" t="s">
        <v>224</v>
      </c>
      <c r="F50" s="542">
        <v>12</v>
      </c>
      <c r="G50" s="548"/>
      <c r="H50" s="548"/>
      <c r="I50" s="544">
        <f t="shared" si="9"/>
        <v>0</v>
      </c>
      <c r="J50" s="544">
        <f t="shared" si="10"/>
        <v>0</v>
      </c>
      <c r="K50" s="544">
        <f t="shared" si="11"/>
        <v>0</v>
      </c>
      <c r="L50" s="546"/>
    </row>
    <row r="51" spans="1:12" ht="22.8">
      <c r="A51" s="538"/>
      <c r="B51" s="541" t="s">
        <v>189</v>
      </c>
      <c r="C51" s="541"/>
      <c r="D51" s="541" t="s">
        <v>2768</v>
      </c>
      <c r="E51" s="550" t="s">
        <v>2413</v>
      </c>
      <c r="F51" s="542">
        <v>2</v>
      </c>
      <c r="G51" s="548"/>
      <c r="H51" s="548"/>
      <c r="I51" s="544">
        <f t="shared" si="9"/>
        <v>0</v>
      </c>
      <c r="J51" s="544">
        <f t="shared" si="10"/>
        <v>0</v>
      </c>
      <c r="K51" s="544">
        <f t="shared" si="11"/>
        <v>0</v>
      </c>
      <c r="L51" s="546"/>
    </row>
    <row r="52" spans="1:12">
      <c r="A52" s="538"/>
      <c r="B52" s="541"/>
      <c r="C52" s="541"/>
      <c r="D52" s="541"/>
      <c r="E52" s="541"/>
      <c r="F52" s="542"/>
      <c r="G52" s="543"/>
      <c r="H52" s="544"/>
      <c r="I52" s="544"/>
      <c r="J52" s="544"/>
      <c r="K52" s="544"/>
      <c r="L52" s="546"/>
    </row>
    <row r="53" spans="1:12" ht="13.8">
      <c r="A53" s="538"/>
      <c r="B53" s="539" t="s">
        <v>173</v>
      </c>
      <c r="C53" s="539"/>
      <c r="D53" s="540" t="s">
        <v>2769</v>
      </c>
      <c r="E53" s="541"/>
      <c r="F53" s="542"/>
      <c r="G53" s="543"/>
      <c r="H53" s="544"/>
      <c r="I53" s="544"/>
      <c r="J53" s="544"/>
      <c r="K53" s="549">
        <f>SUM(K55:K58)</f>
        <v>0</v>
      </c>
      <c r="L53" s="546"/>
    </row>
    <row r="54" spans="1:12" ht="13.8">
      <c r="A54" s="538"/>
      <c r="B54" s="539"/>
      <c r="C54" s="539"/>
      <c r="D54" s="540"/>
      <c r="E54" s="550"/>
      <c r="F54" s="542"/>
      <c r="G54" s="543"/>
      <c r="H54" s="544"/>
      <c r="I54" s="544"/>
      <c r="J54" s="544"/>
      <c r="K54" s="544"/>
      <c r="L54" s="546"/>
    </row>
    <row r="55" spans="1:12" ht="22.8">
      <c r="A55" s="538"/>
      <c r="B55" s="541" t="s">
        <v>81</v>
      </c>
      <c r="C55" s="541"/>
      <c r="D55" s="541" t="s">
        <v>2770</v>
      </c>
      <c r="E55" s="550" t="s">
        <v>2413</v>
      </c>
      <c r="F55" s="542">
        <v>1</v>
      </c>
      <c r="G55" s="548"/>
      <c r="H55" s="548"/>
      <c r="I55" s="544">
        <f>F55*G55</f>
        <v>0</v>
      </c>
      <c r="J55" s="544">
        <f>F55*H55</f>
        <v>0</v>
      </c>
      <c r="K55" s="544">
        <f>I55+J55</f>
        <v>0</v>
      </c>
      <c r="L55" s="546"/>
    </row>
    <row r="56" spans="1:12" ht="22.8">
      <c r="A56" s="538"/>
      <c r="B56" s="541" t="s">
        <v>85</v>
      </c>
      <c r="C56" s="541"/>
      <c r="D56" s="541" t="s">
        <v>2771</v>
      </c>
      <c r="E56" s="550" t="s">
        <v>2413</v>
      </c>
      <c r="F56" s="542">
        <v>1</v>
      </c>
      <c r="G56" s="548"/>
      <c r="H56" s="548"/>
      <c r="I56" s="544">
        <f>F56*G56</f>
        <v>0</v>
      </c>
      <c r="J56" s="544">
        <f>F56*H56</f>
        <v>0</v>
      </c>
      <c r="K56" s="544">
        <f>I56+J56</f>
        <v>0</v>
      </c>
      <c r="L56" s="546"/>
    </row>
    <row r="57" spans="1:12">
      <c r="A57" s="538"/>
      <c r="B57" s="541" t="s">
        <v>161</v>
      </c>
      <c r="C57" s="541"/>
      <c r="D57" s="541" t="s">
        <v>2772</v>
      </c>
      <c r="E57" s="550" t="s">
        <v>2413</v>
      </c>
      <c r="F57" s="542">
        <v>1</v>
      </c>
      <c r="G57" s="548"/>
      <c r="H57" s="548"/>
      <c r="I57" s="544">
        <f>F57*G57</f>
        <v>0</v>
      </c>
      <c r="J57" s="544">
        <f>F57*H57</f>
        <v>0</v>
      </c>
      <c r="K57" s="544">
        <f>I57+J57</f>
        <v>0</v>
      </c>
      <c r="L57" s="546"/>
    </row>
    <row r="58" spans="1:12">
      <c r="A58" s="538"/>
      <c r="B58" s="541" t="s">
        <v>151</v>
      </c>
      <c r="C58" s="541"/>
      <c r="D58" s="541" t="s">
        <v>2773</v>
      </c>
      <c r="E58" s="550" t="s">
        <v>2413</v>
      </c>
      <c r="F58" s="542">
        <v>1</v>
      </c>
      <c r="G58" s="548"/>
      <c r="H58" s="548"/>
      <c r="I58" s="544">
        <f>F58*G58</f>
        <v>0</v>
      </c>
      <c r="J58" s="544">
        <f>F58*H58</f>
        <v>0</v>
      </c>
      <c r="K58" s="544">
        <f>I58+J58</f>
        <v>0</v>
      </c>
      <c r="L58" s="546"/>
    </row>
    <row r="59" spans="1:12">
      <c r="A59" s="538"/>
      <c r="B59" s="541"/>
      <c r="C59" s="541"/>
      <c r="D59" s="541"/>
      <c r="E59" s="550"/>
      <c r="F59" s="542"/>
      <c r="G59" s="543"/>
      <c r="H59" s="544"/>
      <c r="I59" s="544"/>
      <c r="J59" s="544"/>
      <c r="K59" s="544"/>
      <c r="L59" s="546"/>
    </row>
    <row r="60" spans="1:12" ht="13.8">
      <c r="A60" s="538"/>
      <c r="B60" s="539" t="s">
        <v>178</v>
      </c>
      <c r="C60" s="539"/>
      <c r="D60" s="540" t="s">
        <v>2774</v>
      </c>
      <c r="E60" s="550"/>
      <c r="F60" s="542"/>
      <c r="G60" s="543"/>
      <c r="H60" s="544"/>
      <c r="I60" s="544"/>
      <c r="J60" s="544"/>
      <c r="K60" s="549">
        <f>SUM(K62:K80)</f>
        <v>0</v>
      </c>
      <c r="L60" s="546"/>
    </row>
    <row r="61" spans="1:12">
      <c r="A61" s="538"/>
      <c r="B61" s="541"/>
      <c r="C61" s="541"/>
      <c r="D61" s="541"/>
      <c r="E61" s="550"/>
      <c r="F61" s="542"/>
      <c r="G61" s="543"/>
      <c r="H61" s="544"/>
      <c r="I61" s="544"/>
      <c r="J61" s="544"/>
      <c r="K61" s="544"/>
      <c r="L61" s="546"/>
    </row>
    <row r="62" spans="1:12">
      <c r="A62" s="538"/>
      <c r="B62" s="541" t="s">
        <v>81</v>
      </c>
      <c r="C62" s="541"/>
      <c r="D62" s="541" t="s">
        <v>2775</v>
      </c>
      <c r="E62" s="550" t="s">
        <v>224</v>
      </c>
      <c r="F62" s="542">
        <v>125</v>
      </c>
      <c r="G62" s="548"/>
      <c r="H62" s="548"/>
      <c r="I62" s="544">
        <f t="shared" ref="I62:I80" si="12">F62*G62</f>
        <v>0</v>
      </c>
      <c r="J62" s="544">
        <f t="shared" ref="J62:J80" si="13">F62*H62</f>
        <v>0</v>
      </c>
      <c r="K62" s="544">
        <f t="shared" ref="K62:K80" si="14">I62+J62</f>
        <v>0</v>
      </c>
      <c r="L62" s="546"/>
    </row>
    <row r="63" spans="1:12">
      <c r="A63" s="538"/>
      <c r="B63" s="541" t="s">
        <v>85</v>
      </c>
      <c r="C63" s="541"/>
      <c r="D63" s="541" t="s">
        <v>2776</v>
      </c>
      <c r="E63" s="550" t="s">
        <v>2413</v>
      </c>
      <c r="F63" s="542">
        <v>16</v>
      </c>
      <c r="G63" s="548"/>
      <c r="H63" s="548"/>
      <c r="I63" s="544">
        <f t="shared" si="12"/>
        <v>0</v>
      </c>
      <c r="J63" s="544">
        <f t="shared" si="13"/>
        <v>0</v>
      </c>
      <c r="K63" s="544">
        <f t="shared" si="14"/>
        <v>0</v>
      </c>
      <c r="L63" s="546"/>
    </row>
    <row r="64" spans="1:12">
      <c r="A64" s="538"/>
      <c r="B64" s="541" t="s">
        <v>161</v>
      </c>
      <c r="C64" s="541"/>
      <c r="D64" s="541" t="s">
        <v>2777</v>
      </c>
      <c r="E64" s="550" t="s">
        <v>2413</v>
      </c>
      <c r="F64" s="542">
        <v>16</v>
      </c>
      <c r="G64" s="548"/>
      <c r="H64" s="548"/>
      <c r="I64" s="544">
        <f t="shared" si="12"/>
        <v>0</v>
      </c>
      <c r="J64" s="544">
        <f t="shared" si="13"/>
        <v>0</v>
      </c>
      <c r="K64" s="544">
        <f t="shared" si="14"/>
        <v>0</v>
      </c>
      <c r="L64" s="546"/>
    </row>
    <row r="65" spans="1:12">
      <c r="A65" s="538"/>
      <c r="B65" s="541" t="s">
        <v>151</v>
      </c>
      <c r="C65" s="541"/>
      <c r="D65" s="541" t="s">
        <v>2778</v>
      </c>
      <c r="E65" s="550" t="s">
        <v>224</v>
      </c>
      <c r="F65" s="542">
        <v>44</v>
      </c>
      <c r="G65" s="548"/>
      <c r="H65" s="548"/>
      <c r="I65" s="544">
        <f t="shared" si="12"/>
        <v>0</v>
      </c>
      <c r="J65" s="544">
        <f t="shared" si="13"/>
        <v>0</v>
      </c>
      <c r="K65" s="544">
        <f t="shared" si="14"/>
        <v>0</v>
      </c>
      <c r="L65" s="546"/>
    </row>
    <row r="66" spans="1:12">
      <c r="A66" s="538"/>
      <c r="B66" s="541" t="s">
        <v>173</v>
      </c>
      <c r="C66" s="541"/>
      <c r="D66" s="541" t="s">
        <v>2779</v>
      </c>
      <c r="E66" s="550" t="s">
        <v>2413</v>
      </c>
      <c r="F66" s="542">
        <v>1</v>
      </c>
      <c r="G66" s="548"/>
      <c r="H66" s="548"/>
      <c r="I66" s="544">
        <f t="shared" si="12"/>
        <v>0</v>
      </c>
      <c r="J66" s="544">
        <f t="shared" si="13"/>
        <v>0</v>
      </c>
      <c r="K66" s="544">
        <f t="shared" si="14"/>
        <v>0</v>
      </c>
      <c r="L66" s="546"/>
    </row>
    <row r="67" spans="1:12">
      <c r="A67" s="538"/>
      <c r="B67" s="541" t="s">
        <v>178</v>
      </c>
      <c r="C67" s="541"/>
      <c r="D67" s="541" t="s">
        <v>2780</v>
      </c>
      <c r="E67" s="550" t="s">
        <v>2413</v>
      </c>
      <c r="F67" s="542">
        <v>7</v>
      </c>
      <c r="G67" s="548"/>
      <c r="H67" s="548"/>
      <c r="I67" s="544">
        <f t="shared" si="12"/>
        <v>0</v>
      </c>
      <c r="J67" s="544">
        <f t="shared" si="13"/>
        <v>0</v>
      </c>
      <c r="K67" s="544">
        <f t="shared" si="14"/>
        <v>0</v>
      </c>
      <c r="L67" s="546"/>
    </row>
    <row r="68" spans="1:12">
      <c r="A68" s="538"/>
      <c r="B68" s="541" t="s">
        <v>183</v>
      </c>
      <c r="C68" s="541"/>
      <c r="D68" s="541" t="s">
        <v>2781</v>
      </c>
      <c r="E68" s="550" t="s">
        <v>2413</v>
      </c>
      <c r="F68" s="542">
        <v>14</v>
      </c>
      <c r="G68" s="548"/>
      <c r="H68" s="548"/>
      <c r="I68" s="544">
        <f t="shared" si="12"/>
        <v>0</v>
      </c>
      <c r="J68" s="544">
        <f t="shared" si="13"/>
        <v>0</v>
      </c>
      <c r="K68" s="544">
        <f t="shared" si="14"/>
        <v>0</v>
      </c>
      <c r="L68" s="546"/>
    </row>
    <row r="69" spans="1:12">
      <c r="A69" s="538"/>
      <c r="B69" s="541" t="s">
        <v>189</v>
      </c>
      <c r="C69" s="541"/>
      <c r="D69" s="541" t="s">
        <v>2782</v>
      </c>
      <c r="E69" s="550" t="s">
        <v>2413</v>
      </c>
      <c r="F69" s="542">
        <v>7</v>
      </c>
      <c r="G69" s="548"/>
      <c r="H69" s="548"/>
      <c r="I69" s="544">
        <f t="shared" si="12"/>
        <v>0</v>
      </c>
      <c r="J69" s="544">
        <f t="shared" si="13"/>
        <v>0</v>
      </c>
      <c r="K69" s="544">
        <f t="shared" si="14"/>
        <v>0</v>
      </c>
      <c r="L69" s="546"/>
    </row>
    <row r="70" spans="1:12">
      <c r="A70" s="538"/>
      <c r="B70" s="541" t="s">
        <v>193</v>
      </c>
      <c r="C70" s="541"/>
      <c r="D70" s="541" t="s">
        <v>2783</v>
      </c>
      <c r="E70" s="550" t="s">
        <v>2413</v>
      </c>
      <c r="F70" s="542">
        <v>7</v>
      </c>
      <c r="G70" s="548"/>
      <c r="H70" s="548"/>
      <c r="I70" s="544">
        <f t="shared" si="12"/>
        <v>0</v>
      </c>
      <c r="J70" s="544">
        <f t="shared" si="13"/>
        <v>0</v>
      </c>
      <c r="K70" s="544">
        <f t="shared" si="14"/>
        <v>0</v>
      </c>
      <c r="L70" s="546"/>
    </row>
    <row r="71" spans="1:12">
      <c r="A71" s="538"/>
      <c r="B71" s="541" t="s">
        <v>206</v>
      </c>
      <c r="C71" s="541"/>
      <c r="D71" s="541" t="s">
        <v>2784</v>
      </c>
      <c r="E71" s="550" t="s">
        <v>887</v>
      </c>
      <c r="F71" s="542">
        <v>1</v>
      </c>
      <c r="G71" s="548"/>
      <c r="H71" s="548"/>
      <c r="I71" s="544">
        <f t="shared" si="12"/>
        <v>0</v>
      </c>
      <c r="J71" s="544">
        <f t="shared" si="13"/>
        <v>0</v>
      </c>
      <c r="K71" s="544">
        <f t="shared" si="14"/>
        <v>0</v>
      </c>
      <c r="L71" s="546"/>
    </row>
    <row r="72" spans="1:12">
      <c r="A72" s="538"/>
      <c r="B72" s="541" t="s">
        <v>211</v>
      </c>
      <c r="C72" s="541"/>
      <c r="D72" s="541" t="s">
        <v>2785</v>
      </c>
      <c r="E72" s="550" t="s">
        <v>2413</v>
      </c>
      <c r="F72" s="542">
        <v>39</v>
      </c>
      <c r="G72" s="548"/>
      <c r="H72" s="548"/>
      <c r="I72" s="544">
        <f t="shared" si="12"/>
        <v>0</v>
      </c>
      <c r="J72" s="544">
        <f t="shared" si="13"/>
        <v>0</v>
      </c>
      <c r="K72" s="544">
        <f t="shared" si="14"/>
        <v>0</v>
      </c>
      <c r="L72" s="546"/>
    </row>
    <row r="73" spans="1:12">
      <c r="A73" s="538"/>
      <c r="B73" s="541" t="s">
        <v>216</v>
      </c>
      <c r="C73" s="541"/>
      <c r="D73" s="541" t="s">
        <v>2786</v>
      </c>
      <c r="E73" s="550" t="s">
        <v>2413</v>
      </c>
      <c r="F73" s="542">
        <v>115</v>
      </c>
      <c r="G73" s="548"/>
      <c r="H73" s="548"/>
      <c r="I73" s="544">
        <f t="shared" si="12"/>
        <v>0</v>
      </c>
      <c r="J73" s="544">
        <f t="shared" si="13"/>
        <v>0</v>
      </c>
      <c r="K73" s="544">
        <f t="shared" si="14"/>
        <v>0</v>
      </c>
      <c r="L73" s="546"/>
    </row>
    <row r="74" spans="1:12">
      <c r="A74" s="538"/>
      <c r="B74" s="541" t="s">
        <v>221</v>
      </c>
      <c r="C74" s="541"/>
      <c r="D74" s="541" t="s">
        <v>2787</v>
      </c>
      <c r="E74" s="550" t="s">
        <v>2413</v>
      </c>
      <c r="F74" s="542">
        <v>64</v>
      </c>
      <c r="G74" s="548"/>
      <c r="H74" s="548"/>
      <c r="I74" s="544">
        <f t="shared" si="12"/>
        <v>0</v>
      </c>
      <c r="J74" s="544">
        <f t="shared" si="13"/>
        <v>0</v>
      </c>
      <c r="K74" s="544">
        <f t="shared" si="14"/>
        <v>0</v>
      </c>
      <c r="L74" s="546"/>
    </row>
    <row r="75" spans="1:12">
      <c r="A75" s="538"/>
      <c r="B75" s="541" t="s">
        <v>227</v>
      </c>
      <c r="C75" s="541"/>
      <c r="D75" s="541" t="s">
        <v>2788</v>
      </c>
      <c r="E75" s="550" t="s">
        <v>2413</v>
      </c>
      <c r="F75" s="542">
        <v>7</v>
      </c>
      <c r="G75" s="548"/>
      <c r="H75" s="548"/>
      <c r="I75" s="544">
        <f t="shared" si="12"/>
        <v>0</v>
      </c>
      <c r="J75" s="544">
        <f t="shared" si="13"/>
        <v>0</v>
      </c>
      <c r="K75" s="544">
        <f t="shared" si="14"/>
        <v>0</v>
      </c>
      <c r="L75" s="546"/>
    </row>
    <row r="76" spans="1:12">
      <c r="A76" s="538"/>
      <c r="B76" s="541" t="s">
        <v>8</v>
      </c>
      <c r="C76" s="541"/>
      <c r="D76" s="541" t="s">
        <v>2789</v>
      </c>
      <c r="E76" s="550" t="s">
        <v>2413</v>
      </c>
      <c r="F76" s="542">
        <v>7</v>
      </c>
      <c r="G76" s="548"/>
      <c r="H76" s="548"/>
      <c r="I76" s="544">
        <f t="shared" si="12"/>
        <v>0</v>
      </c>
      <c r="J76" s="544">
        <f t="shared" si="13"/>
        <v>0</v>
      </c>
      <c r="K76" s="544">
        <f t="shared" si="14"/>
        <v>0</v>
      </c>
      <c r="L76" s="546"/>
    </row>
    <row r="77" spans="1:12">
      <c r="A77" s="538"/>
      <c r="B77" s="541" t="s">
        <v>237</v>
      </c>
      <c r="C77" s="541"/>
      <c r="D77" s="541" t="s">
        <v>2790</v>
      </c>
      <c r="E77" s="550" t="s">
        <v>2413</v>
      </c>
      <c r="F77" s="542">
        <v>14</v>
      </c>
      <c r="G77" s="548"/>
      <c r="H77" s="548"/>
      <c r="I77" s="544">
        <f t="shared" si="12"/>
        <v>0</v>
      </c>
      <c r="J77" s="544">
        <f t="shared" si="13"/>
        <v>0</v>
      </c>
      <c r="K77" s="544">
        <f t="shared" si="14"/>
        <v>0</v>
      </c>
      <c r="L77" s="546"/>
    </row>
    <row r="78" spans="1:12">
      <c r="A78" s="538"/>
      <c r="B78" s="541" t="s">
        <v>243</v>
      </c>
      <c r="C78" s="541"/>
      <c r="D78" s="541" t="s">
        <v>2791</v>
      </c>
      <c r="E78" s="550" t="s">
        <v>224</v>
      </c>
      <c r="F78" s="542">
        <v>175</v>
      </c>
      <c r="G78" s="548"/>
      <c r="H78" s="548"/>
      <c r="I78" s="544">
        <f t="shared" si="12"/>
        <v>0</v>
      </c>
      <c r="J78" s="544">
        <f t="shared" si="13"/>
        <v>0</v>
      </c>
      <c r="K78" s="544">
        <f t="shared" si="14"/>
        <v>0</v>
      </c>
      <c r="L78" s="546"/>
    </row>
    <row r="79" spans="1:12" ht="22.8">
      <c r="A79" s="538"/>
      <c r="B79" s="541" t="s">
        <v>247</v>
      </c>
      <c r="C79" s="541"/>
      <c r="D79" s="541" t="s">
        <v>2792</v>
      </c>
      <c r="E79" s="550" t="s">
        <v>887</v>
      </c>
      <c r="F79" s="542">
        <v>1</v>
      </c>
      <c r="G79" s="548"/>
      <c r="H79" s="548"/>
      <c r="I79" s="544">
        <f t="shared" si="12"/>
        <v>0</v>
      </c>
      <c r="J79" s="544">
        <f t="shared" si="13"/>
        <v>0</v>
      </c>
      <c r="K79" s="544">
        <f t="shared" si="14"/>
        <v>0</v>
      </c>
      <c r="L79" s="546"/>
    </row>
    <row r="80" spans="1:12" ht="22.8">
      <c r="A80" s="538"/>
      <c r="B80" s="541" t="s">
        <v>252</v>
      </c>
      <c r="C80" s="541"/>
      <c r="D80" s="541" t="s">
        <v>2793</v>
      </c>
      <c r="E80" s="550" t="s">
        <v>887</v>
      </c>
      <c r="F80" s="542">
        <v>1</v>
      </c>
      <c r="G80" s="548"/>
      <c r="H80" s="548"/>
      <c r="I80" s="544">
        <f t="shared" si="12"/>
        <v>0</v>
      </c>
      <c r="J80" s="544">
        <f t="shared" si="13"/>
        <v>0</v>
      </c>
      <c r="K80" s="544">
        <f t="shared" si="14"/>
        <v>0</v>
      </c>
      <c r="L80" s="546"/>
    </row>
    <row r="81" spans="1:12">
      <c r="A81" s="538"/>
      <c r="B81" s="541"/>
      <c r="C81" s="541"/>
      <c r="D81" s="541"/>
      <c r="E81" s="541"/>
      <c r="F81" s="542"/>
      <c r="G81" s="543"/>
      <c r="H81" s="544"/>
      <c r="I81" s="544"/>
      <c r="J81" s="544"/>
      <c r="K81" s="544"/>
      <c r="L81" s="546"/>
    </row>
    <row r="82" spans="1:12" ht="13.8">
      <c r="A82" s="538"/>
      <c r="B82" s="539" t="s">
        <v>183</v>
      </c>
      <c r="C82" s="539"/>
      <c r="D82" s="540" t="s">
        <v>2794</v>
      </c>
      <c r="E82" s="541"/>
      <c r="F82" s="542"/>
      <c r="G82" s="543"/>
      <c r="H82" s="544"/>
      <c r="I82" s="544"/>
      <c r="J82" s="544"/>
      <c r="K82" s="549">
        <f>SUM(K84:K97)</f>
        <v>0</v>
      </c>
      <c r="L82" s="546"/>
    </row>
    <row r="83" spans="1:12" ht="13.8">
      <c r="A83" s="538"/>
      <c r="B83" s="539"/>
      <c r="C83" s="539"/>
      <c r="D83" s="540"/>
      <c r="E83" s="550"/>
      <c r="F83" s="542"/>
      <c r="G83" s="543"/>
      <c r="H83" s="544"/>
      <c r="I83" s="544"/>
      <c r="J83" s="544"/>
      <c r="K83" s="544"/>
      <c r="L83" s="546"/>
    </row>
    <row r="84" spans="1:12">
      <c r="A84" s="538"/>
      <c r="B84" s="541" t="s">
        <v>81</v>
      </c>
      <c r="C84" s="541"/>
      <c r="D84" s="541" t="s">
        <v>2795</v>
      </c>
      <c r="E84" s="550" t="s">
        <v>887</v>
      </c>
      <c r="F84" s="542">
        <v>1</v>
      </c>
      <c r="G84" s="548"/>
      <c r="H84" s="551"/>
      <c r="I84" s="544">
        <f t="shared" ref="I84:I97" si="15">F84*G84</f>
        <v>0</v>
      </c>
      <c r="J84" s="544">
        <f t="shared" ref="J84:J97" si="16">F84*H84</f>
        <v>0</v>
      </c>
      <c r="K84" s="544">
        <f t="shared" ref="K84:K97" si="17">I84+J84</f>
        <v>0</v>
      </c>
      <c r="L84" s="546"/>
    </row>
    <row r="85" spans="1:12">
      <c r="A85" s="538"/>
      <c r="B85" s="541" t="s">
        <v>85</v>
      </c>
      <c r="C85" s="541"/>
      <c r="D85" s="541" t="s">
        <v>2796</v>
      </c>
      <c r="E85" s="550" t="s">
        <v>887</v>
      </c>
      <c r="F85" s="542">
        <v>1</v>
      </c>
      <c r="G85" s="548"/>
      <c r="H85" s="551"/>
      <c r="I85" s="544">
        <f t="shared" si="15"/>
        <v>0</v>
      </c>
      <c r="J85" s="544">
        <f t="shared" si="16"/>
        <v>0</v>
      </c>
      <c r="K85" s="544">
        <f t="shared" si="17"/>
        <v>0</v>
      </c>
      <c r="L85" s="546"/>
    </row>
    <row r="86" spans="1:12">
      <c r="A86" s="538"/>
      <c r="B86" s="541" t="s">
        <v>161</v>
      </c>
      <c r="C86" s="541"/>
      <c r="D86" s="541" t="s">
        <v>2797</v>
      </c>
      <c r="E86" s="550" t="s">
        <v>887</v>
      </c>
      <c r="F86" s="542">
        <v>1</v>
      </c>
      <c r="G86" s="548"/>
      <c r="H86" s="551"/>
      <c r="I86" s="544">
        <f t="shared" si="15"/>
        <v>0</v>
      </c>
      <c r="J86" s="544">
        <f t="shared" si="16"/>
        <v>0</v>
      </c>
      <c r="K86" s="544">
        <f t="shared" si="17"/>
        <v>0</v>
      </c>
      <c r="L86" s="546"/>
    </row>
    <row r="87" spans="1:12">
      <c r="A87" s="538"/>
      <c r="B87" s="541" t="s">
        <v>151</v>
      </c>
      <c r="C87" s="541"/>
      <c r="D87" s="541" t="s">
        <v>2798</v>
      </c>
      <c r="E87" s="550" t="s">
        <v>887</v>
      </c>
      <c r="F87" s="542">
        <v>1</v>
      </c>
      <c r="G87" s="548"/>
      <c r="H87" s="551"/>
      <c r="I87" s="544">
        <f t="shared" si="15"/>
        <v>0</v>
      </c>
      <c r="J87" s="544">
        <f t="shared" si="16"/>
        <v>0</v>
      </c>
      <c r="K87" s="544">
        <f t="shared" si="17"/>
        <v>0</v>
      </c>
      <c r="L87" s="546"/>
    </row>
    <row r="88" spans="1:12">
      <c r="A88" s="538"/>
      <c r="B88" s="541" t="s">
        <v>173</v>
      </c>
      <c r="C88" s="541"/>
      <c r="D88" s="541" t="s">
        <v>2799</v>
      </c>
      <c r="E88" s="541" t="s">
        <v>887</v>
      </c>
      <c r="F88" s="542">
        <v>1</v>
      </c>
      <c r="G88" s="548"/>
      <c r="H88" s="551"/>
      <c r="I88" s="544">
        <f t="shared" si="15"/>
        <v>0</v>
      </c>
      <c r="J88" s="544">
        <f t="shared" si="16"/>
        <v>0</v>
      </c>
      <c r="K88" s="544">
        <f t="shared" si="17"/>
        <v>0</v>
      </c>
      <c r="L88" s="546"/>
    </row>
    <row r="89" spans="1:12">
      <c r="A89" s="538"/>
      <c r="B89" s="541" t="s">
        <v>178</v>
      </c>
      <c r="C89" s="541"/>
      <c r="D89" s="541" t="s">
        <v>2800</v>
      </c>
      <c r="E89" s="541" t="s">
        <v>887</v>
      </c>
      <c r="F89" s="542">
        <v>1</v>
      </c>
      <c r="G89" s="548"/>
      <c r="H89" s="551"/>
      <c r="I89" s="544">
        <f t="shared" si="15"/>
        <v>0</v>
      </c>
      <c r="J89" s="544">
        <f t="shared" si="16"/>
        <v>0</v>
      </c>
      <c r="K89" s="544">
        <f t="shared" si="17"/>
        <v>0</v>
      </c>
      <c r="L89" s="546"/>
    </row>
    <row r="90" spans="1:12">
      <c r="A90" s="538"/>
      <c r="B90" s="541" t="s">
        <v>183</v>
      </c>
      <c r="C90" s="541"/>
      <c r="D90" s="541" t="s">
        <v>2801</v>
      </c>
      <c r="E90" s="541" t="s">
        <v>887</v>
      </c>
      <c r="F90" s="542">
        <v>1</v>
      </c>
      <c r="G90" s="548"/>
      <c r="H90" s="551"/>
      <c r="I90" s="544">
        <f t="shared" si="15"/>
        <v>0</v>
      </c>
      <c r="J90" s="544">
        <f t="shared" si="16"/>
        <v>0</v>
      </c>
      <c r="K90" s="544">
        <f t="shared" si="17"/>
        <v>0</v>
      </c>
      <c r="L90" s="546"/>
    </row>
    <row r="91" spans="1:12">
      <c r="A91" s="538"/>
      <c r="B91" s="541" t="s">
        <v>189</v>
      </c>
      <c r="C91" s="541"/>
      <c r="D91" s="541" t="s">
        <v>2802</v>
      </c>
      <c r="E91" s="541" t="s">
        <v>887</v>
      </c>
      <c r="F91" s="542">
        <v>1</v>
      </c>
      <c r="G91" s="548"/>
      <c r="H91" s="551"/>
      <c r="I91" s="544">
        <f t="shared" si="15"/>
        <v>0</v>
      </c>
      <c r="J91" s="544">
        <f t="shared" si="16"/>
        <v>0</v>
      </c>
      <c r="K91" s="544">
        <f t="shared" si="17"/>
        <v>0</v>
      </c>
      <c r="L91" s="546"/>
    </row>
    <row r="92" spans="1:12">
      <c r="A92" s="538"/>
      <c r="B92" s="541" t="s">
        <v>193</v>
      </c>
      <c r="C92" s="541"/>
      <c r="D92" s="541" t="s">
        <v>2803</v>
      </c>
      <c r="E92" s="541" t="s">
        <v>887</v>
      </c>
      <c r="F92" s="542">
        <v>1</v>
      </c>
      <c r="G92" s="548"/>
      <c r="H92" s="551"/>
      <c r="I92" s="544">
        <f t="shared" si="15"/>
        <v>0</v>
      </c>
      <c r="J92" s="544">
        <f t="shared" si="16"/>
        <v>0</v>
      </c>
      <c r="K92" s="544">
        <f t="shared" si="17"/>
        <v>0</v>
      </c>
      <c r="L92" s="546"/>
    </row>
    <row r="93" spans="1:12">
      <c r="A93" s="538"/>
      <c r="B93" s="541" t="s">
        <v>206</v>
      </c>
      <c r="C93" s="541"/>
      <c r="D93" s="541" t="s">
        <v>2804</v>
      </c>
      <c r="E93" s="541" t="s">
        <v>887</v>
      </c>
      <c r="F93" s="542">
        <v>1</v>
      </c>
      <c r="G93" s="548"/>
      <c r="H93" s="551"/>
      <c r="I93" s="544">
        <f t="shared" si="15"/>
        <v>0</v>
      </c>
      <c r="J93" s="544">
        <f t="shared" si="16"/>
        <v>0</v>
      </c>
      <c r="K93" s="544">
        <f t="shared" si="17"/>
        <v>0</v>
      </c>
      <c r="L93" s="546"/>
    </row>
    <row r="94" spans="1:12">
      <c r="A94" s="538"/>
      <c r="B94" s="541" t="s">
        <v>211</v>
      </c>
      <c r="C94" s="541"/>
      <c r="D94" s="541" t="s">
        <v>2805</v>
      </c>
      <c r="E94" s="541" t="s">
        <v>887</v>
      </c>
      <c r="F94" s="542">
        <v>1</v>
      </c>
      <c r="G94" s="548"/>
      <c r="H94" s="551"/>
      <c r="I94" s="544">
        <f t="shared" si="15"/>
        <v>0</v>
      </c>
      <c r="J94" s="544">
        <f t="shared" si="16"/>
        <v>0</v>
      </c>
      <c r="K94" s="544">
        <f t="shared" si="17"/>
        <v>0</v>
      </c>
      <c r="L94" s="546"/>
    </row>
    <row r="95" spans="1:12" ht="22.8">
      <c r="A95" s="538"/>
      <c r="B95" s="541" t="s">
        <v>216</v>
      </c>
      <c r="C95" s="541"/>
      <c r="D95" s="541" t="s">
        <v>2806</v>
      </c>
      <c r="E95" s="541" t="s">
        <v>887</v>
      </c>
      <c r="F95" s="542">
        <v>1</v>
      </c>
      <c r="G95" s="548"/>
      <c r="H95" s="551"/>
      <c r="I95" s="544">
        <f t="shared" si="15"/>
        <v>0</v>
      </c>
      <c r="J95" s="544">
        <f t="shared" si="16"/>
        <v>0</v>
      </c>
      <c r="K95" s="544">
        <f t="shared" si="17"/>
        <v>0</v>
      </c>
      <c r="L95" s="546"/>
    </row>
    <row r="96" spans="1:12">
      <c r="A96" s="538"/>
      <c r="B96" s="541" t="s">
        <v>221</v>
      </c>
      <c r="C96" s="541"/>
      <c r="D96" s="541" t="s">
        <v>2807</v>
      </c>
      <c r="E96" s="541" t="s">
        <v>887</v>
      </c>
      <c r="F96" s="542">
        <v>1</v>
      </c>
      <c r="G96" s="548"/>
      <c r="H96" s="551"/>
      <c r="I96" s="544">
        <f t="shared" si="15"/>
        <v>0</v>
      </c>
      <c r="J96" s="544">
        <f t="shared" si="16"/>
        <v>0</v>
      </c>
      <c r="K96" s="544">
        <f t="shared" si="17"/>
        <v>0</v>
      </c>
      <c r="L96" s="546"/>
    </row>
    <row r="97" spans="1:12">
      <c r="A97" s="538"/>
      <c r="B97" s="541" t="s">
        <v>227</v>
      </c>
      <c r="C97" s="541"/>
      <c r="D97" s="541" t="s">
        <v>2808</v>
      </c>
      <c r="E97" s="541" t="s">
        <v>887</v>
      </c>
      <c r="F97" s="542">
        <v>1</v>
      </c>
      <c r="G97" s="548"/>
      <c r="H97" s="551"/>
      <c r="I97" s="544">
        <f t="shared" si="15"/>
        <v>0</v>
      </c>
      <c r="J97" s="544">
        <f t="shared" si="16"/>
        <v>0</v>
      </c>
      <c r="K97" s="544">
        <f t="shared" si="17"/>
        <v>0</v>
      </c>
      <c r="L97" s="546"/>
    </row>
    <row r="98" spans="1:12">
      <c r="A98" s="538"/>
      <c r="B98" s="541"/>
      <c r="C98" s="541"/>
      <c r="D98" s="541"/>
      <c r="E98" s="541"/>
      <c r="F98" s="542"/>
      <c r="G98" s="543"/>
      <c r="H98" s="544"/>
      <c r="I98" s="544"/>
      <c r="J98" s="544"/>
      <c r="K98" s="544"/>
      <c r="L98" s="546"/>
    </row>
  </sheetData>
  <mergeCells count="4">
    <mergeCell ref="A4:A5"/>
    <mergeCell ref="B4:B5"/>
    <mergeCell ref="G4:H4"/>
    <mergeCell ref="I4:J4"/>
  </mergeCells>
  <printOptions horizontalCentered="1"/>
  <pageMargins left="0.55118110236220474" right="0.39370078740157483" top="0.62992125984251968" bottom="0.6692913385826772" header="0.39370078740157483" footer="0.39370078740157483"/>
  <pageSetup paperSize="9" scale="85" orientation="landscape" r:id="rId1"/>
  <headerFooter alignWithMargins="0">
    <oddFooter>&amp;LStavební část / Structural&amp;C&amp;8&amp;P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BH92"/>
  <sheetViews>
    <sheetView showGridLines="0" zoomScaleNormal="100" workbookViewId="0">
      <pane ySplit="1" topLeftCell="A2" activePane="bottomLeft" state="frozenSplit"/>
      <selection activeCell="G30" sqref="G30"/>
      <selection pane="bottomLeft" activeCell="X24" sqref="X24"/>
    </sheetView>
  </sheetViews>
  <sheetFormatPr defaultColWidth="9.28515625" defaultRowHeight="14.25" customHeight="1"/>
  <cols>
    <col min="1" max="1" width="1.42578125" style="554" customWidth="1"/>
    <col min="2" max="2" width="3.7109375" style="554" customWidth="1"/>
    <col min="3" max="3" width="13.140625" style="554" customWidth="1"/>
    <col min="4" max="4" width="80.5703125" style="554" customWidth="1"/>
    <col min="5" max="5" width="7.7109375" style="554" customWidth="1"/>
    <col min="6" max="6" width="9.85546875" style="554" customWidth="1"/>
    <col min="7" max="7" width="11.28515625" style="554" customWidth="1"/>
    <col min="8" max="8" width="20.85546875" style="554" customWidth="1"/>
    <col min="9" max="9" width="9.28515625" style="554" customWidth="1"/>
    <col min="10" max="15" width="9.28515625" style="554" hidden="1" customWidth="1"/>
    <col min="16" max="16" width="7.28515625" style="554" hidden="1" customWidth="1"/>
    <col min="17" max="17" width="26.28515625" style="554" hidden="1" customWidth="1"/>
    <col min="18" max="18" width="14.28515625" style="554" hidden="1" customWidth="1"/>
    <col min="19" max="19" width="10.7109375" style="554" customWidth="1"/>
    <col min="20" max="20" width="14.28515625" style="554" customWidth="1"/>
    <col min="21" max="21" width="10.7109375" style="554" customWidth="1"/>
    <col min="22" max="22" width="13.28515625" style="554" customWidth="1"/>
    <col min="23" max="23" width="9.7109375" style="554" customWidth="1"/>
    <col min="24" max="24" width="13.28515625" style="554" customWidth="1"/>
    <col min="25" max="25" width="14.28515625" style="554" customWidth="1"/>
    <col min="26" max="26" width="9.7109375" style="554" customWidth="1"/>
    <col min="27" max="27" width="13.28515625" style="554" customWidth="1"/>
    <col min="28" max="28" width="14.28515625" style="554" customWidth="1"/>
    <col min="29" max="40" width="9.28515625" style="554" customWidth="1"/>
    <col min="41" max="59" width="9.28515625" style="554" hidden="1" customWidth="1"/>
    <col min="60" max="60" width="9.42578125" style="554" bestFit="1" customWidth="1"/>
    <col min="61" max="61" width="1.85546875" style="554" bestFit="1" customWidth="1"/>
    <col min="62" max="62" width="10.7109375" style="554" bestFit="1" customWidth="1"/>
    <col min="63" max="16384" width="9.28515625" style="554"/>
  </cols>
  <sheetData>
    <row r="2" spans="1:60" s="556" customFormat="1" ht="7.5" customHeight="1">
      <c r="A2" s="555"/>
      <c r="B2" s="555"/>
      <c r="C2" s="555"/>
      <c r="D2" s="555"/>
      <c r="E2" s="555"/>
      <c r="F2" s="555"/>
      <c r="G2" s="555"/>
      <c r="H2" s="555"/>
    </row>
    <row r="3" spans="1:60" s="556" customFormat="1" ht="37.5" customHeight="1">
      <c r="B3" s="557" t="s">
        <v>130</v>
      </c>
    </row>
    <row r="4" spans="1:60" s="556" customFormat="1" ht="7.5" customHeight="1">
      <c r="D4" s="734"/>
      <c r="E4" s="735"/>
      <c r="F4" s="735"/>
      <c r="G4" s="735"/>
    </row>
    <row r="5" spans="1:60" s="556" customFormat="1" ht="15" customHeight="1">
      <c r="B5" s="558" t="s">
        <v>16</v>
      </c>
      <c r="D5" s="734"/>
      <c r="E5" s="735"/>
      <c r="F5" s="735"/>
      <c r="G5" s="735"/>
    </row>
    <row r="6" spans="1:60" s="556" customFormat="1" ht="16.5" customHeight="1">
      <c r="C6" s="736" t="s">
        <v>2069</v>
      </c>
      <c r="D6" s="736"/>
      <c r="E6" s="736"/>
      <c r="F6" s="736"/>
      <c r="G6" s="736"/>
    </row>
    <row r="7" spans="1:60" s="556" customFormat="1" ht="15" customHeight="1">
      <c r="B7" s="558" t="s">
        <v>87</v>
      </c>
    </row>
    <row r="8" spans="1:60" s="556" customFormat="1" ht="19.5" customHeight="1">
      <c r="C8" s="737" t="s">
        <v>2809</v>
      </c>
      <c r="D8" s="735"/>
      <c r="E8" s="735"/>
      <c r="F8" s="735"/>
    </row>
    <row r="9" spans="1:60" s="556" customFormat="1" ht="7.5" customHeight="1"/>
    <row r="10" spans="1:60" s="556" customFormat="1" ht="18.75" customHeight="1">
      <c r="B10" s="558" t="s">
        <v>20</v>
      </c>
      <c r="D10" s="559" t="s">
        <v>21</v>
      </c>
      <c r="G10" s="558" t="s">
        <v>22</v>
      </c>
      <c r="H10" s="560">
        <v>44607</v>
      </c>
    </row>
    <row r="11" spans="1:60" s="556" customFormat="1" ht="7.5" customHeight="1"/>
    <row r="12" spans="1:60" s="556" customFormat="1" ht="13.2">
      <c r="B12" s="558" t="s">
        <v>24</v>
      </c>
      <c r="D12" s="561" t="s">
        <v>2810</v>
      </c>
      <c r="G12" s="558" t="s">
        <v>30</v>
      </c>
      <c r="H12" s="559" t="s">
        <v>31</v>
      </c>
    </row>
    <row r="13" spans="1:60" s="556" customFormat="1" ht="15" customHeight="1">
      <c r="B13" s="558" t="s">
        <v>28</v>
      </c>
      <c r="D13" s="559" t="s">
        <v>2811</v>
      </c>
    </row>
    <row r="14" spans="1:60" s="556" customFormat="1" ht="11.25" customHeight="1"/>
    <row r="15" spans="1:60" s="562" customFormat="1" ht="30" customHeight="1">
      <c r="B15" s="563" t="s">
        <v>131</v>
      </c>
      <c r="C15" s="564" t="s">
        <v>57</v>
      </c>
      <c r="D15" s="564" t="s">
        <v>58</v>
      </c>
      <c r="E15" s="564" t="s">
        <v>132</v>
      </c>
      <c r="F15" s="564" t="s">
        <v>133</v>
      </c>
      <c r="G15" s="564" t="s">
        <v>134</v>
      </c>
      <c r="H15" s="564" t="s">
        <v>2812</v>
      </c>
      <c r="J15" s="565" t="s">
        <v>2813</v>
      </c>
      <c r="K15" s="566" t="s">
        <v>40</v>
      </c>
      <c r="L15" s="566" t="s">
        <v>136</v>
      </c>
      <c r="M15" s="566" t="s">
        <v>137</v>
      </c>
      <c r="N15" s="566" t="s">
        <v>2814</v>
      </c>
      <c r="O15" s="566" t="s">
        <v>2815</v>
      </c>
      <c r="P15" s="566" t="s">
        <v>140</v>
      </c>
      <c r="Q15" s="567" t="s">
        <v>141</v>
      </c>
    </row>
    <row r="16" spans="1:60" s="556" customFormat="1" ht="30" customHeight="1">
      <c r="B16" s="568" t="s">
        <v>2816</v>
      </c>
      <c r="H16" s="569">
        <f>SUM(H19,H52)</f>
        <v>0</v>
      </c>
      <c r="J16" s="570"/>
      <c r="K16" s="571"/>
      <c r="L16" s="571"/>
      <c r="M16" s="572" t="e">
        <f>#REF!+#REF!</f>
        <v>#REF!</v>
      </c>
      <c r="N16" s="571"/>
      <c r="O16" s="572" t="e">
        <f>#REF!+#REF!</f>
        <v>#REF!</v>
      </c>
      <c r="P16" s="571"/>
      <c r="Q16" s="573" t="e">
        <f>#REF!+#REF!</f>
        <v>#REF!</v>
      </c>
      <c r="AQ16" s="556" t="s">
        <v>75</v>
      </c>
      <c r="AR16" s="556" t="s">
        <v>93</v>
      </c>
      <c r="BH16" s="574"/>
    </row>
    <row r="17" spans="1:8" ht="12">
      <c r="B17" s="575"/>
      <c r="C17" s="576"/>
      <c r="D17" s="577"/>
      <c r="E17" s="562"/>
      <c r="F17" s="578"/>
      <c r="G17" s="579"/>
      <c r="H17" s="579"/>
    </row>
    <row r="19" spans="1:8" ht="16.2">
      <c r="A19" s="580"/>
      <c r="B19" s="581"/>
      <c r="C19" s="582" t="s">
        <v>2817</v>
      </c>
      <c r="D19" s="582" t="s">
        <v>2818</v>
      </c>
      <c r="E19" s="581"/>
      <c r="F19" s="581"/>
      <c r="G19" s="581"/>
      <c r="H19" s="583">
        <f>SUM(H21:H50)</f>
        <v>0</v>
      </c>
    </row>
    <row r="20" spans="1:8" ht="5.25" customHeight="1">
      <c r="A20" s="580"/>
      <c r="B20" s="581"/>
      <c r="C20" s="584"/>
      <c r="D20" s="584"/>
      <c r="E20" s="581"/>
      <c r="F20" s="581"/>
      <c r="G20" s="581"/>
      <c r="H20" s="585"/>
    </row>
    <row r="21" spans="1:8" ht="12">
      <c r="A21" s="556"/>
      <c r="B21" s="586">
        <v>1</v>
      </c>
      <c r="C21" s="587"/>
      <c r="D21" s="588" t="s">
        <v>2819</v>
      </c>
      <c r="E21" s="589" t="s">
        <v>2413</v>
      </c>
      <c r="F21" s="590">
        <v>1</v>
      </c>
      <c r="G21" s="601"/>
      <c r="H21" s="591">
        <f t="shared" ref="H21:H50" si="0">G21*F21</f>
        <v>0</v>
      </c>
    </row>
    <row r="22" spans="1:8" ht="48">
      <c r="A22" s="556"/>
      <c r="B22" s="586">
        <f t="shared" ref="B22:B50" si="1">B21+1</f>
        <v>2</v>
      </c>
      <c r="C22" s="587"/>
      <c r="D22" s="588" t="s">
        <v>2820</v>
      </c>
      <c r="E22" s="589" t="s">
        <v>2413</v>
      </c>
      <c r="F22" s="590">
        <v>1</v>
      </c>
      <c r="G22" s="601"/>
      <c r="H22" s="591">
        <f t="shared" si="0"/>
        <v>0</v>
      </c>
    </row>
    <row r="23" spans="1:8" ht="14.25" customHeight="1">
      <c r="A23" s="592"/>
      <c r="B23" s="586">
        <f t="shared" si="1"/>
        <v>3</v>
      </c>
      <c r="C23" s="587" t="s">
        <v>2821</v>
      </c>
      <c r="D23" s="588" t="s">
        <v>2822</v>
      </c>
      <c r="E23" s="589" t="s">
        <v>2413</v>
      </c>
      <c r="F23" s="590">
        <f>SUM(F24:F24)</f>
        <v>4</v>
      </c>
      <c r="G23" s="601"/>
      <c r="H23" s="591">
        <f t="shared" si="0"/>
        <v>0</v>
      </c>
    </row>
    <row r="24" spans="1:8" ht="96">
      <c r="A24" s="592"/>
      <c r="B24" s="586">
        <f t="shared" si="1"/>
        <v>4</v>
      </c>
      <c r="C24" s="587"/>
      <c r="D24" s="588" t="s">
        <v>2823</v>
      </c>
      <c r="E24" s="589" t="s">
        <v>2413</v>
      </c>
      <c r="F24" s="590">
        <v>4</v>
      </c>
      <c r="G24" s="601"/>
      <c r="H24" s="591">
        <f t="shared" si="0"/>
        <v>0</v>
      </c>
    </row>
    <row r="25" spans="1:8" ht="14.25" customHeight="1">
      <c r="A25" s="592"/>
      <c r="B25" s="586">
        <f t="shared" si="1"/>
        <v>5</v>
      </c>
      <c r="C25" s="587" t="s">
        <v>2824</v>
      </c>
      <c r="D25" s="588" t="s">
        <v>2825</v>
      </c>
      <c r="E25" s="589" t="s">
        <v>2413</v>
      </c>
      <c r="F25" s="590">
        <v>18</v>
      </c>
      <c r="G25" s="601"/>
      <c r="H25" s="591">
        <f t="shared" si="0"/>
        <v>0</v>
      </c>
    </row>
    <row r="26" spans="1:8" ht="108">
      <c r="A26" s="592"/>
      <c r="B26" s="586">
        <f t="shared" si="1"/>
        <v>6</v>
      </c>
      <c r="C26" s="587"/>
      <c r="D26" s="588" t="s">
        <v>2826</v>
      </c>
      <c r="E26" s="589" t="s">
        <v>2413</v>
      </c>
      <c r="F26" s="590">
        <v>17</v>
      </c>
      <c r="G26" s="601"/>
      <c r="H26" s="591">
        <f t="shared" si="0"/>
        <v>0</v>
      </c>
    </row>
    <row r="27" spans="1:8" ht="96">
      <c r="A27" s="592"/>
      <c r="B27" s="586">
        <f t="shared" si="1"/>
        <v>7</v>
      </c>
      <c r="C27" s="587"/>
      <c r="D27" s="588" t="s">
        <v>2827</v>
      </c>
      <c r="E27" s="589" t="s">
        <v>2413</v>
      </c>
      <c r="F27" s="590">
        <v>1</v>
      </c>
      <c r="G27" s="601"/>
      <c r="H27" s="591">
        <f t="shared" si="0"/>
        <v>0</v>
      </c>
    </row>
    <row r="28" spans="1:8" ht="12">
      <c r="A28" s="592"/>
      <c r="B28" s="586">
        <f t="shared" si="1"/>
        <v>8</v>
      </c>
      <c r="C28" s="587" t="s">
        <v>2828</v>
      </c>
      <c r="D28" s="588" t="s">
        <v>2829</v>
      </c>
      <c r="E28" s="589" t="s">
        <v>2413</v>
      </c>
      <c r="F28" s="590">
        <v>7</v>
      </c>
      <c r="G28" s="601"/>
      <c r="H28" s="591">
        <f t="shared" si="0"/>
        <v>0</v>
      </c>
    </row>
    <row r="29" spans="1:8" ht="36">
      <c r="A29" s="592"/>
      <c r="B29" s="586">
        <f t="shared" si="1"/>
        <v>9</v>
      </c>
      <c r="C29" s="587"/>
      <c r="D29" s="588" t="s">
        <v>2830</v>
      </c>
      <c r="E29" s="589" t="s">
        <v>2413</v>
      </c>
      <c r="F29" s="590">
        <v>3</v>
      </c>
      <c r="G29" s="601"/>
      <c r="H29" s="591">
        <f t="shared" si="0"/>
        <v>0</v>
      </c>
    </row>
    <row r="30" spans="1:8" ht="12">
      <c r="A30" s="592"/>
      <c r="B30" s="586">
        <f t="shared" si="1"/>
        <v>10</v>
      </c>
      <c r="C30" s="587"/>
      <c r="D30" s="588" t="s">
        <v>2831</v>
      </c>
      <c r="E30" s="589" t="s">
        <v>2413</v>
      </c>
      <c r="F30" s="590">
        <v>3</v>
      </c>
      <c r="G30" s="601"/>
      <c r="H30" s="591">
        <f t="shared" si="0"/>
        <v>0</v>
      </c>
    </row>
    <row r="31" spans="1:8" ht="24">
      <c r="A31" s="592"/>
      <c r="B31" s="586">
        <f t="shared" si="1"/>
        <v>11</v>
      </c>
      <c r="C31" s="587"/>
      <c r="D31" s="588" t="s">
        <v>2832</v>
      </c>
      <c r="E31" s="589" t="s">
        <v>2413</v>
      </c>
      <c r="F31" s="590">
        <v>3</v>
      </c>
      <c r="G31" s="601"/>
      <c r="H31" s="591">
        <f t="shared" si="0"/>
        <v>0</v>
      </c>
    </row>
    <row r="32" spans="1:8" ht="24">
      <c r="A32" s="592"/>
      <c r="B32" s="586">
        <f t="shared" si="1"/>
        <v>12</v>
      </c>
      <c r="C32" s="587"/>
      <c r="D32" s="588" t="s">
        <v>2833</v>
      </c>
      <c r="E32" s="589" t="s">
        <v>2413</v>
      </c>
      <c r="F32" s="590">
        <v>4</v>
      </c>
      <c r="G32" s="601"/>
      <c r="H32" s="591">
        <f t="shared" si="0"/>
        <v>0</v>
      </c>
    </row>
    <row r="33" spans="1:8" ht="12">
      <c r="A33" s="592"/>
      <c r="B33" s="586">
        <f t="shared" si="1"/>
        <v>13</v>
      </c>
      <c r="C33" s="587" t="s">
        <v>2834</v>
      </c>
      <c r="D33" s="588" t="s">
        <v>2835</v>
      </c>
      <c r="E33" s="589" t="s">
        <v>224</v>
      </c>
      <c r="F33" s="590">
        <f>SUM(F34:F34)</f>
        <v>760</v>
      </c>
      <c r="G33" s="601"/>
      <c r="H33" s="591">
        <f t="shared" si="0"/>
        <v>0</v>
      </c>
    </row>
    <row r="34" spans="1:8" ht="24">
      <c r="A34" s="592"/>
      <c r="B34" s="586">
        <f t="shared" si="1"/>
        <v>14</v>
      </c>
      <c r="C34" s="587"/>
      <c r="D34" s="588" t="s">
        <v>2836</v>
      </c>
      <c r="E34" s="589" t="s">
        <v>224</v>
      </c>
      <c r="F34" s="590">
        <v>760</v>
      </c>
      <c r="G34" s="601"/>
      <c r="H34" s="591">
        <f t="shared" si="0"/>
        <v>0</v>
      </c>
    </row>
    <row r="35" spans="1:8" ht="12">
      <c r="A35" s="592"/>
      <c r="B35" s="586">
        <f t="shared" si="1"/>
        <v>15</v>
      </c>
      <c r="C35" s="593" t="s">
        <v>2837</v>
      </c>
      <c r="D35" s="594" t="s">
        <v>2838</v>
      </c>
      <c r="E35" s="595" t="s">
        <v>2413</v>
      </c>
      <c r="F35" s="596">
        <v>11</v>
      </c>
      <c r="G35" s="602"/>
      <c r="H35" s="591">
        <f t="shared" si="0"/>
        <v>0</v>
      </c>
    </row>
    <row r="36" spans="1:8" ht="12">
      <c r="A36" s="592"/>
      <c r="B36" s="586">
        <f t="shared" si="1"/>
        <v>16</v>
      </c>
      <c r="C36" s="593"/>
      <c r="D36" s="594" t="s">
        <v>2839</v>
      </c>
      <c r="E36" s="595" t="s">
        <v>2413</v>
      </c>
      <c r="F36" s="596">
        <v>11</v>
      </c>
      <c r="G36" s="602"/>
      <c r="H36" s="591">
        <f t="shared" si="0"/>
        <v>0</v>
      </c>
    </row>
    <row r="37" spans="1:8" ht="14.25" customHeight="1">
      <c r="A37" s="592"/>
      <c r="B37" s="586">
        <f t="shared" si="1"/>
        <v>17</v>
      </c>
      <c r="C37" s="587" t="s">
        <v>2840</v>
      </c>
      <c r="D37" s="588" t="s">
        <v>2841</v>
      </c>
      <c r="E37" s="589" t="s">
        <v>2413</v>
      </c>
      <c r="F37" s="590">
        <f>SUM(F38:F39)</f>
        <v>1180</v>
      </c>
      <c r="G37" s="601"/>
      <c r="H37" s="591">
        <f t="shared" si="0"/>
        <v>0</v>
      </c>
    </row>
    <row r="38" spans="1:8" ht="14.25" customHeight="1">
      <c r="A38" s="592"/>
      <c r="B38" s="586">
        <f t="shared" si="1"/>
        <v>18</v>
      </c>
      <c r="C38" s="587"/>
      <c r="D38" s="588" t="s">
        <v>2842</v>
      </c>
      <c r="E38" s="589" t="s">
        <v>2413</v>
      </c>
      <c r="F38" s="590">
        <v>60</v>
      </c>
      <c r="G38" s="601"/>
      <c r="H38" s="591">
        <f t="shared" si="0"/>
        <v>0</v>
      </c>
    </row>
    <row r="39" spans="1:8" ht="12">
      <c r="A39" s="592"/>
      <c r="B39" s="586">
        <f t="shared" si="1"/>
        <v>19</v>
      </c>
      <c r="C39" s="587"/>
      <c r="D39" s="588" t="s">
        <v>2843</v>
      </c>
      <c r="E39" s="589" t="s">
        <v>2413</v>
      </c>
      <c r="F39" s="590">
        <v>1120</v>
      </c>
      <c r="G39" s="601"/>
      <c r="H39" s="591">
        <f t="shared" si="0"/>
        <v>0</v>
      </c>
    </row>
    <row r="40" spans="1:8" ht="24">
      <c r="A40" s="592"/>
      <c r="B40" s="586">
        <f t="shared" si="1"/>
        <v>20</v>
      </c>
      <c r="C40" s="587"/>
      <c r="D40" s="588" t="s">
        <v>2844</v>
      </c>
      <c r="E40" s="589" t="s">
        <v>2413</v>
      </c>
      <c r="F40" s="590">
        <f>SUM(F38:F39)</f>
        <v>1180</v>
      </c>
      <c r="G40" s="601"/>
      <c r="H40" s="591">
        <f t="shared" si="0"/>
        <v>0</v>
      </c>
    </row>
    <row r="41" spans="1:8" ht="14.25" customHeight="1">
      <c r="A41" s="592"/>
      <c r="B41" s="586">
        <f t="shared" si="1"/>
        <v>21</v>
      </c>
      <c r="C41" s="587" t="s">
        <v>2845</v>
      </c>
      <c r="D41" s="588" t="s">
        <v>2846</v>
      </c>
      <c r="E41" s="589" t="s">
        <v>2413</v>
      </c>
      <c r="F41" s="590">
        <v>3</v>
      </c>
      <c r="G41" s="601"/>
      <c r="H41" s="591">
        <f t="shared" si="0"/>
        <v>0</v>
      </c>
    </row>
    <row r="42" spans="1:8" ht="14.25" customHeight="1">
      <c r="A42" s="592"/>
      <c r="B42" s="586">
        <f t="shared" si="1"/>
        <v>22</v>
      </c>
      <c r="C42" s="587"/>
      <c r="D42" s="588" t="s">
        <v>2847</v>
      </c>
      <c r="E42" s="589" t="s">
        <v>2413</v>
      </c>
      <c r="F42" s="590">
        <v>3</v>
      </c>
      <c r="G42" s="601"/>
      <c r="H42" s="591">
        <f t="shared" si="0"/>
        <v>0</v>
      </c>
    </row>
    <row r="43" spans="1:8" ht="120">
      <c r="A43" s="592"/>
      <c r="B43" s="586">
        <f t="shared" si="1"/>
        <v>23</v>
      </c>
      <c r="C43" s="587" t="s">
        <v>2848</v>
      </c>
      <c r="D43" s="588" t="s">
        <v>2849</v>
      </c>
      <c r="E43" s="589" t="s">
        <v>2413</v>
      </c>
      <c r="F43" s="590">
        <v>1</v>
      </c>
      <c r="G43" s="601"/>
      <c r="H43" s="591">
        <f t="shared" si="0"/>
        <v>0</v>
      </c>
    </row>
    <row r="44" spans="1:8" ht="72">
      <c r="A44" s="592"/>
      <c r="B44" s="586">
        <f t="shared" si="1"/>
        <v>24</v>
      </c>
      <c r="C44" s="587" t="s">
        <v>2850</v>
      </c>
      <c r="D44" s="588" t="s">
        <v>2851</v>
      </c>
      <c r="E44" s="589" t="s">
        <v>2413</v>
      </c>
      <c r="F44" s="590">
        <v>4</v>
      </c>
      <c r="G44" s="601"/>
      <c r="H44" s="591">
        <f t="shared" si="0"/>
        <v>0</v>
      </c>
    </row>
    <row r="45" spans="1:8" ht="14.25" customHeight="1">
      <c r="A45" s="592"/>
      <c r="B45" s="586">
        <f t="shared" si="1"/>
        <v>25</v>
      </c>
      <c r="C45" s="587" t="s">
        <v>2852</v>
      </c>
      <c r="D45" s="588" t="s">
        <v>2853</v>
      </c>
      <c r="E45" s="589" t="s">
        <v>2413</v>
      </c>
      <c r="F45" s="590">
        <v>1</v>
      </c>
      <c r="G45" s="601"/>
      <c r="H45" s="591">
        <f t="shared" si="0"/>
        <v>0</v>
      </c>
    </row>
    <row r="46" spans="1:8" ht="14.25" customHeight="1">
      <c r="A46" s="592"/>
      <c r="B46" s="586">
        <f t="shared" si="1"/>
        <v>26</v>
      </c>
      <c r="C46" s="587"/>
      <c r="D46" s="588" t="s">
        <v>2854</v>
      </c>
      <c r="E46" s="589" t="s">
        <v>2541</v>
      </c>
      <c r="F46" s="590">
        <v>4</v>
      </c>
      <c r="G46" s="601"/>
      <c r="H46" s="591">
        <f t="shared" si="0"/>
        <v>0</v>
      </c>
    </row>
    <row r="47" spans="1:8" ht="36">
      <c r="A47" s="592"/>
      <c r="B47" s="586">
        <f t="shared" si="1"/>
        <v>27</v>
      </c>
      <c r="C47" s="587"/>
      <c r="D47" s="588" t="s">
        <v>2855</v>
      </c>
      <c r="E47" s="589" t="s">
        <v>2413</v>
      </c>
      <c r="F47" s="590">
        <v>1</v>
      </c>
      <c r="G47" s="601"/>
      <c r="H47" s="591">
        <f t="shared" si="0"/>
        <v>0</v>
      </c>
    </row>
    <row r="48" spans="1:8" ht="36">
      <c r="A48" s="592"/>
      <c r="B48" s="586">
        <f t="shared" si="1"/>
        <v>28</v>
      </c>
      <c r="C48" s="587"/>
      <c r="D48" s="588" t="s">
        <v>2856</v>
      </c>
      <c r="E48" s="589" t="s">
        <v>2413</v>
      </c>
      <c r="F48" s="590">
        <v>1</v>
      </c>
      <c r="G48" s="601"/>
      <c r="H48" s="591">
        <f t="shared" si="0"/>
        <v>0</v>
      </c>
    </row>
    <row r="49" spans="1:8" ht="14.25" customHeight="1">
      <c r="A49" s="592"/>
      <c r="B49" s="586">
        <f t="shared" si="1"/>
        <v>29</v>
      </c>
      <c r="C49" s="587"/>
      <c r="D49" s="588" t="s">
        <v>2857</v>
      </c>
      <c r="E49" s="589" t="s">
        <v>2413</v>
      </c>
      <c r="F49" s="590">
        <v>1</v>
      </c>
      <c r="G49" s="601"/>
      <c r="H49" s="591">
        <f t="shared" si="0"/>
        <v>0</v>
      </c>
    </row>
    <row r="50" spans="1:8" ht="14.25" customHeight="1">
      <c r="A50" s="592"/>
      <c r="B50" s="586">
        <f t="shared" si="1"/>
        <v>30</v>
      </c>
      <c r="C50" s="587"/>
      <c r="D50" s="588" t="s">
        <v>2858</v>
      </c>
      <c r="E50" s="589" t="s">
        <v>2413</v>
      </c>
      <c r="F50" s="590">
        <v>1</v>
      </c>
      <c r="G50" s="601"/>
      <c r="H50" s="591">
        <f t="shared" si="0"/>
        <v>0</v>
      </c>
    </row>
    <row r="51" spans="1:8" ht="14.25" customHeight="1">
      <c r="G51" s="603"/>
      <c r="H51" s="592"/>
    </row>
    <row r="52" spans="1:8" ht="16.2">
      <c r="A52" s="580"/>
      <c r="B52" s="581"/>
      <c r="C52" s="582" t="s">
        <v>2817</v>
      </c>
      <c r="D52" s="582" t="s">
        <v>2859</v>
      </c>
      <c r="E52" s="581"/>
      <c r="F52" s="581"/>
      <c r="G52" s="604"/>
      <c r="H52" s="597">
        <f>SUM(H53:H92)</f>
        <v>0</v>
      </c>
    </row>
    <row r="53" spans="1:8" ht="14.25" customHeight="1">
      <c r="A53" s="556"/>
      <c r="B53" s="586">
        <v>1</v>
      </c>
      <c r="C53" s="587"/>
      <c r="D53" s="588" t="s">
        <v>2860</v>
      </c>
      <c r="E53" s="589" t="s">
        <v>2413</v>
      </c>
      <c r="F53" s="590">
        <v>1</v>
      </c>
      <c r="G53" s="601"/>
      <c r="H53" s="591">
        <f t="shared" ref="H53:H92" si="2">G53*F53</f>
        <v>0</v>
      </c>
    </row>
    <row r="54" spans="1:8" ht="14.25" customHeight="1">
      <c r="A54" s="556"/>
      <c r="B54" s="586">
        <f t="shared" ref="B54:B92" si="3">B53+1</f>
        <v>2</v>
      </c>
      <c r="C54" s="587" t="s">
        <v>2861</v>
      </c>
      <c r="D54" s="588" t="s">
        <v>2862</v>
      </c>
      <c r="E54" s="589" t="s">
        <v>2413</v>
      </c>
      <c r="F54" s="590">
        <v>8</v>
      </c>
      <c r="G54" s="601"/>
      <c r="H54" s="591">
        <f t="shared" si="2"/>
        <v>0</v>
      </c>
    </row>
    <row r="55" spans="1:8" ht="14.25" customHeight="1">
      <c r="A55" s="556"/>
      <c r="B55" s="586">
        <f t="shared" si="3"/>
        <v>3</v>
      </c>
      <c r="C55" s="587"/>
      <c r="D55" s="588" t="s">
        <v>2863</v>
      </c>
      <c r="E55" s="589" t="s">
        <v>2413</v>
      </c>
      <c r="F55" s="590">
        <v>8</v>
      </c>
      <c r="G55" s="601"/>
      <c r="H55" s="591">
        <f t="shared" si="2"/>
        <v>0</v>
      </c>
    </row>
    <row r="56" spans="1:8" ht="14.25" customHeight="1">
      <c r="A56" s="556"/>
      <c r="B56" s="586">
        <f t="shared" si="3"/>
        <v>4</v>
      </c>
      <c r="C56" s="587" t="s">
        <v>2864</v>
      </c>
      <c r="D56" s="588" t="s">
        <v>2865</v>
      </c>
      <c r="E56" s="589" t="s">
        <v>2413</v>
      </c>
      <c r="F56" s="590">
        <v>4</v>
      </c>
      <c r="G56" s="601"/>
      <c r="H56" s="591">
        <f t="shared" si="2"/>
        <v>0</v>
      </c>
    </row>
    <row r="57" spans="1:8" ht="12">
      <c r="A57" s="556"/>
      <c r="B57" s="586">
        <f t="shared" si="3"/>
        <v>5</v>
      </c>
      <c r="C57" s="587"/>
      <c r="D57" s="588" t="s">
        <v>2866</v>
      </c>
      <c r="E57" s="589" t="s">
        <v>2413</v>
      </c>
      <c r="F57" s="590">
        <v>4</v>
      </c>
      <c r="G57" s="601"/>
      <c r="H57" s="591">
        <f t="shared" si="2"/>
        <v>0</v>
      </c>
    </row>
    <row r="58" spans="1:8" ht="14.25" customHeight="1">
      <c r="A58" s="556"/>
      <c r="B58" s="586">
        <f t="shared" si="3"/>
        <v>6</v>
      </c>
      <c r="C58" s="587" t="s">
        <v>2867</v>
      </c>
      <c r="D58" s="588" t="s">
        <v>2868</v>
      </c>
      <c r="E58" s="589" t="s">
        <v>2413</v>
      </c>
      <c r="F58" s="590">
        <f>SUM(F59:F61)</f>
        <v>38</v>
      </c>
      <c r="G58" s="601"/>
      <c r="H58" s="591">
        <f t="shared" si="2"/>
        <v>0</v>
      </c>
    </row>
    <row r="59" spans="1:8" ht="12">
      <c r="A59" s="556"/>
      <c r="B59" s="586">
        <f t="shared" si="3"/>
        <v>7</v>
      </c>
      <c r="C59" s="587"/>
      <c r="D59" s="588" t="s">
        <v>2869</v>
      </c>
      <c r="E59" s="589" t="s">
        <v>2413</v>
      </c>
      <c r="F59" s="590">
        <v>32</v>
      </c>
      <c r="G59" s="601"/>
      <c r="H59" s="591">
        <f t="shared" si="2"/>
        <v>0</v>
      </c>
    </row>
    <row r="60" spans="1:8" ht="12">
      <c r="A60" s="556"/>
      <c r="B60" s="586">
        <f t="shared" si="3"/>
        <v>8</v>
      </c>
      <c r="C60" s="587"/>
      <c r="D60" s="588" t="s">
        <v>2870</v>
      </c>
      <c r="E60" s="589" t="s">
        <v>2413</v>
      </c>
      <c r="F60" s="590">
        <v>5</v>
      </c>
      <c r="G60" s="601"/>
      <c r="H60" s="591">
        <f t="shared" si="2"/>
        <v>0</v>
      </c>
    </row>
    <row r="61" spans="1:8" ht="24">
      <c r="A61" s="556"/>
      <c r="B61" s="586">
        <f t="shared" si="3"/>
        <v>9</v>
      </c>
      <c r="C61" s="587"/>
      <c r="D61" s="588" t="s">
        <v>2871</v>
      </c>
      <c r="E61" s="589" t="s">
        <v>2413</v>
      </c>
      <c r="F61" s="590">
        <v>1</v>
      </c>
      <c r="G61" s="601"/>
      <c r="H61" s="591">
        <f t="shared" si="2"/>
        <v>0</v>
      </c>
    </row>
    <row r="62" spans="1:8" ht="14.25" customHeight="1">
      <c r="A62" s="556"/>
      <c r="B62" s="586">
        <f t="shared" si="3"/>
        <v>10</v>
      </c>
      <c r="C62" s="587" t="s">
        <v>2872</v>
      </c>
      <c r="D62" s="588" t="s">
        <v>2873</v>
      </c>
      <c r="E62" s="589" t="s">
        <v>2413</v>
      </c>
      <c r="F62" s="590">
        <f>F58</f>
        <v>38</v>
      </c>
      <c r="G62" s="601"/>
      <c r="H62" s="591">
        <f t="shared" si="2"/>
        <v>0</v>
      </c>
    </row>
    <row r="63" spans="1:8" ht="14.25" customHeight="1">
      <c r="A63" s="556"/>
      <c r="B63" s="586">
        <f t="shared" si="3"/>
        <v>11</v>
      </c>
      <c r="C63" s="587"/>
      <c r="D63" s="588" t="s">
        <v>2874</v>
      </c>
      <c r="E63" s="589" t="s">
        <v>2413</v>
      </c>
      <c r="F63" s="590">
        <f>F62</f>
        <v>38</v>
      </c>
      <c r="G63" s="601"/>
      <c r="H63" s="591">
        <f t="shared" si="2"/>
        <v>0</v>
      </c>
    </row>
    <row r="64" spans="1:8" ht="14.25" customHeight="1">
      <c r="A64" s="556"/>
      <c r="B64" s="586">
        <f t="shared" si="3"/>
        <v>12</v>
      </c>
      <c r="C64" s="587"/>
      <c r="D64" s="588" t="s">
        <v>2875</v>
      </c>
      <c r="E64" s="589" t="s">
        <v>2413</v>
      </c>
      <c r="F64" s="590">
        <v>4</v>
      </c>
      <c r="G64" s="601"/>
      <c r="H64" s="591">
        <f t="shared" si="2"/>
        <v>0</v>
      </c>
    </row>
    <row r="65" spans="1:8" ht="14.25" customHeight="1">
      <c r="A65" s="556"/>
      <c r="B65" s="586">
        <f t="shared" si="3"/>
        <v>13</v>
      </c>
      <c r="C65" s="587" t="s">
        <v>2876</v>
      </c>
      <c r="D65" s="588" t="s">
        <v>2877</v>
      </c>
      <c r="E65" s="589" t="s">
        <v>2413</v>
      </c>
      <c r="F65" s="590">
        <v>1</v>
      </c>
      <c r="G65" s="601"/>
      <c r="H65" s="591">
        <f t="shared" si="2"/>
        <v>0</v>
      </c>
    </row>
    <row r="66" spans="1:8" ht="24">
      <c r="A66" s="556"/>
      <c r="B66" s="586">
        <f t="shared" si="3"/>
        <v>14</v>
      </c>
      <c r="C66" s="587"/>
      <c r="D66" s="588" t="s">
        <v>2878</v>
      </c>
      <c r="E66" s="589" t="s">
        <v>2413</v>
      </c>
      <c r="F66" s="590">
        <v>1</v>
      </c>
      <c r="G66" s="601"/>
      <c r="H66" s="591">
        <f t="shared" si="2"/>
        <v>0</v>
      </c>
    </row>
    <row r="67" spans="1:8" ht="14.25" customHeight="1">
      <c r="A67" s="556"/>
      <c r="B67" s="586">
        <f t="shared" si="3"/>
        <v>15</v>
      </c>
      <c r="C67" s="587"/>
      <c r="D67" s="588" t="s">
        <v>2879</v>
      </c>
      <c r="E67" s="589" t="s">
        <v>2413</v>
      </c>
      <c r="F67" s="590">
        <v>1</v>
      </c>
      <c r="G67" s="601"/>
      <c r="H67" s="591">
        <f t="shared" si="2"/>
        <v>0</v>
      </c>
    </row>
    <row r="68" spans="1:8" ht="14.25" customHeight="1">
      <c r="A68" s="556"/>
      <c r="B68" s="586">
        <f t="shared" si="3"/>
        <v>16</v>
      </c>
      <c r="C68" s="587" t="s">
        <v>2834</v>
      </c>
      <c r="D68" s="588" t="s">
        <v>2835</v>
      </c>
      <c r="E68" s="589" t="s">
        <v>224</v>
      </c>
      <c r="F68" s="590">
        <f>SUM(F69:F71)</f>
        <v>633</v>
      </c>
      <c r="G68" s="601"/>
      <c r="H68" s="591">
        <f t="shared" si="2"/>
        <v>0</v>
      </c>
    </row>
    <row r="69" spans="1:8" ht="24">
      <c r="A69" s="556"/>
      <c r="B69" s="586">
        <f t="shared" si="3"/>
        <v>17</v>
      </c>
      <c r="C69" s="587"/>
      <c r="D69" s="588" t="s">
        <v>2880</v>
      </c>
      <c r="E69" s="589" t="s">
        <v>224</v>
      </c>
      <c r="F69" s="590">
        <v>450</v>
      </c>
      <c r="G69" s="601"/>
      <c r="H69" s="591">
        <f t="shared" si="2"/>
        <v>0</v>
      </c>
    </row>
    <row r="70" spans="1:8" ht="24">
      <c r="A70" s="556"/>
      <c r="B70" s="586">
        <f t="shared" si="3"/>
        <v>18</v>
      </c>
      <c r="C70" s="587"/>
      <c r="D70" s="588" t="s">
        <v>2881</v>
      </c>
      <c r="E70" s="589" t="s">
        <v>224</v>
      </c>
      <c r="F70" s="590">
        <v>3</v>
      </c>
      <c r="G70" s="601"/>
      <c r="H70" s="591">
        <f t="shared" si="2"/>
        <v>0</v>
      </c>
    </row>
    <row r="71" spans="1:8" ht="24">
      <c r="A71" s="556"/>
      <c r="B71" s="586">
        <f t="shared" si="3"/>
        <v>19</v>
      </c>
      <c r="C71" s="587"/>
      <c r="D71" s="588" t="s">
        <v>2882</v>
      </c>
      <c r="E71" s="589" t="s">
        <v>224</v>
      </c>
      <c r="F71" s="590">
        <v>180</v>
      </c>
      <c r="G71" s="601"/>
      <c r="H71" s="591">
        <f t="shared" si="2"/>
        <v>0</v>
      </c>
    </row>
    <row r="72" spans="1:8" ht="14.25" customHeight="1">
      <c r="A72" s="556"/>
      <c r="B72" s="586">
        <f t="shared" si="3"/>
        <v>20</v>
      </c>
      <c r="C72" s="587" t="s">
        <v>2883</v>
      </c>
      <c r="D72" s="588" t="s">
        <v>2884</v>
      </c>
      <c r="E72" s="589" t="s">
        <v>224</v>
      </c>
      <c r="F72" s="590">
        <v>30</v>
      </c>
      <c r="G72" s="601"/>
      <c r="H72" s="591">
        <f t="shared" si="2"/>
        <v>0</v>
      </c>
    </row>
    <row r="73" spans="1:8" ht="14.25" customHeight="1">
      <c r="A73" s="556"/>
      <c r="B73" s="586">
        <f t="shared" si="3"/>
        <v>21</v>
      </c>
      <c r="C73" s="587"/>
      <c r="D73" s="588" t="s">
        <v>2885</v>
      </c>
      <c r="E73" s="589" t="s">
        <v>224</v>
      </c>
      <c r="F73" s="590">
        <v>30</v>
      </c>
      <c r="G73" s="601"/>
      <c r="H73" s="591">
        <f t="shared" si="2"/>
        <v>0</v>
      </c>
    </row>
    <row r="74" spans="1:8" ht="14.25" customHeight="1">
      <c r="A74" s="556"/>
      <c r="B74" s="586">
        <f t="shared" si="3"/>
        <v>22</v>
      </c>
      <c r="C74" s="587" t="s">
        <v>2886</v>
      </c>
      <c r="D74" s="588" t="s">
        <v>2887</v>
      </c>
      <c r="E74" s="589" t="s">
        <v>224</v>
      </c>
      <c r="F74" s="590">
        <v>132</v>
      </c>
      <c r="G74" s="601"/>
      <c r="H74" s="591">
        <f t="shared" si="2"/>
        <v>0</v>
      </c>
    </row>
    <row r="75" spans="1:8" ht="14.25" customHeight="1">
      <c r="A75" s="556"/>
      <c r="B75" s="586">
        <f t="shared" si="3"/>
        <v>23</v>
      </c>
      <c r="C75" s="587"/>
      <c r="D75" s="588" t="s">
        <v>2888</v>
      </c>
      <c r="E75" s="589" t="s">
        <v>224</v>
      </c>
      <c r="F75" s="590">
        <v>132</v>
      </c>
      <c r="G75" s="601"/>
      <c r="H75" s="591">
        <f t="shared" si="2"/>
        <v>0</v>
      </c>
    </row>
    <row r="76" spans="1:8" ht="14.25" customHeight="1">
      <c r="A76" s="556"/>
      <c r="B76" s="586">
        <f t="shared" si="3"/>
        <v>24</v>
      </c>
      <c r="C76" s="587" t="s">
        <v>2840</v>
      </c>
      <c r="D76" s="588" t="s">
        <v>2841</v>
      </c>
      <c r="E76" s="589" t="s">
        <v>2413</v>
      </c>
      <c r="F76" s="590">
        <f>SUM(F77:F78)</f>
        <v>1500</v>
      </c>
      <c r="G76" s="601"/>
      <c r="H76" s="591">
        <f t="shared" si="2"/>
        <v>0</v>
      </c>
    </row>
    <row r="77" spans="1:8" ht="14.25" customHeight="1">
      <c r="A77" s="556"/>
      <c r="B77" s="586">
        <f t="shared" si="3"/>
        <v>25</v>
      </c>
      <c r="C77" s="587"/>
      <c r="D77" s="588" t="s">
        <v>2889</v>
      </c>
      <c r="E77" s="589" t="s">
        <v>2413</v>
      </c>
      <c r="F77" s="590">
        <v>960</v>
      </c>
      <c r="G77" s="601"/>
      <c r="H77" s="591">
        <f t="shared" si="2"/>
        <v>0</v>
      </c>
    </row>
    <row r="78" spans="1:8" ht="14.25" customHeight="1">
      <c r="A78" s="556"/>
      <c r="B78" s="586">
        <f t="shared" si="3"/>
        <v>26</v>
      </c>
      <c r="C78" s="587"/>
      <c r="D78" s="588" t="s">
        <v>2890</v>
      </c>
      <c r="E78" s="589" t="s">
        <v>2413</v>
      </c>
      <c r="F78" s="590">
        <v>540</v>
      </c>
      <c r="G78" s="601"/>
      <c r="H78" s="591">
        <f t="shared" si="2"/>
        <v>0</v>
      </c>
    </row>
    <row r="79" spans="1:8" ht="24">
      <c r="A79" s="556"/>
      <c r="B79" s="586">
        <f t="shared" si="3"/>
        <v>27</v>
      </c>
      <c r="C79" s="587"/>
      <c r="D79" s="588" t="s">
        <v>2844</v>
      </c>
      <c r="E79" s="589" t="s">
        <v>2413</v>
      </c>
      <c r="F79" s="590">
        <f>SUM(F77:F78)</f>
        <v>1500</v>
      </c>
      <c r="G79" s="601"/>
      <c r="H79" s="591">
        <f t="shared" si="2"/>
        <v>0</v>
      </c>
    </row>
    <row r="80" spans="1:8" ht="14.25" customHeight="1">
      <c r="A80" s="556"/>
      <c r="B80" s="586">
        <f t="shared" si="3"/>
        <v>28</v>
      </c>
      <c r="C80" s="587" t="s">
        <v>2845</v>
      </c>
      <c r="D80" s="588" t="s">
        <v>2846</v>
      </c>
      <c r="E80" s="589" t="s">
        <v>2413</v>
      </c>
      <c r="F80" s="590">
        <v>3</v>
      </c>
      <c r="G80" s="601"/>
      <c r="H80" s="591">
        <f t="shared" si="2"/>
        <v>0</v>
      </c>
    </row>
    <row r="81" spans="1:8" ht="14.25" customHeight="1">
      <c r="A81" s="556"/>
      <c r="B81" s="586">
        <f t="shared" si="3"/>
        <v>29</v>
      </c>
      <c r="C81" s="587"/>
      <c r="D81" s="588" t="s">
        <v>2847</v>
      </c>
      <c r="E81" s="589" t="s">
        <v>2413</v>
      </c>
      <c r="F81" s="590">
        <v>3</v>
      </c>
      <c r="G81" s="601"/>
      <c r="H81" s="591">
        <f t="shared" si="2"/>
        <v>0</v>
      </c>
    </row>
    <row r="82" spans="1:8" ht="14.25" customHeight="1">
      <c r="A82" s="556"/>
      <c r="B82" s="586">
        <f t="shared" si="3"/>
        <v>30</v>
      </c>
      <c r="C82" s="587" t="s">
        <v>2891</v>
      </c>
      <c r="D82" s="588" t="s">
        <v>2892</v>
      </c>
      <c r="E82" s="589" t="s">
        <v>2413</v>
      </c>
      <c r="F82" s="590">
        <v>5</v>
      </c>
      <c r="G82" s="601"/>
      <c r="H82" s="591">
        <f t="shared" si="2"/>
        <v>0</v>
      </c>
    </row>
    <row r="83" spans="1:8" ht="14.25" customHeight="1">
      <c r="A83" s="556"/>
      <c r="B83" s="586">
        <f t="shared" si="3"/>
        <v>31</v>
      </c>
      <c r="C83" s="587" t="s">
        <v>2893</v>
      </c>
      <c r="D83" s="588" t="s">
        <v>2894</v>
      </c>
      <c r="E83" s="589" t="s">
        <v>2413</v>
      </c>
      <c r="F83" s="590">
        <v>1</v>
      </c>
      <c r="G83" s="601"/>
      <c r="H83" s="591">
        <f t="shared" si="2"/>
        <v>0</v>
      </c>
    </row>
    <row r="84" spans="1:8" ht="14.25" customHeight="1">
      <c r="A84" s="556"/>
      <c r="B84" s="586">
        <f t="shared" si="3"/>
        <v>32</v>
      </c>
      <c r="C84" s="587" t="s">
        <v>2895</v>
      </c>
      <c r="D84" s="588" t="s">
        <v>2896</v>
      </c>
      <c r="E84" s="589" t="s">
        <v>2413</v>
      </c>
      <c r="F84" s="590">
        <v>42</v>
      </c>
      <c r="G84" s="601"/>
      <c r="H84" s="591">
        <f t="shared" si="2"/>
        <v>0</v>
      </c>
    </row>
    <row r="85" spans="1:8" ht="14.25" customHeight="1">
      <c r="A85" s="556"/>
      <c r="B85" s="586">
        <f t="shared" si="3"/>
        <v>33</v>
      </c>
      <c r="C85" s="587" t="s">
        <v>2897</v>
      </c>
      <c r="D85" s="588" t="s">
        <v>2898</v>
      </c>
      <c r="E85" s="589" t="s">
        <v>2413</v>
      </c>
      <c r="F85" s="590">
        <v>1</v>
      </c>
      <c r="G85" s="601"/>
      <c r="H85" s="591">
        <f t="shared" si="2"/>
        <v>0</v>
      </c>
    </row>
    <row r="86" spans="1:8" ht="14.25" customHeight="1">
      <c r="A86" s="556"/>
      <c r="B86" s="586">
        <f t="shared" si="3"/>
        <v>34</v>
      </c>
      <c r="C86" s="587" t="s">
        <v>2899</v>
      </c>
      <c r="D86" s="588" t="s">
        <v>2900</v>
      </c>
      <c r="E86" s="589" t="s">
        <v>2413</v>
      </c>
      <c r="F86" s="590">
        <v>42</v>
      </c>
      <c r="G86" s="601"/>
      <c r="H86" s="591">
        <f t="shared" si="2"/>
        <v>0</v>
      </c>
    </row>
    <row r="87" spans="1:8" ht="14.25" customHeight="1">
      <c r="A87" s="556"/>
      <c r="B87" s="586">
        <f t="shared" si="3"/>
        <v>35</v>
      </c>
      <c r="C87" s="587"/>
      <c r="D87" s="588" t="s">
        <v>2901</v>
      </c>
      <c r="E87" s="589" t="s">
        <v>2541</v>
      </c>
      <c r="F87" s="590">
        <v>24</v>
      </c>
      <c r="G87" s="601"/>
      <c r="H87" s="591">
        <f t="shared" si="2"/>
        <v>0</v>
      </c>
    </row>
    <row r="88" spans="1:8" ht="14.25" customHeight="1">
      <c r="A88" s="556"/>
      <c r="B88" s="586">
        <f t="shared" si="3"/>
        <v>36</v>
      </c>
      <c r="C88" s="587"/>
      <c r="D88" s="588" t="s">
        <v>2902</v>
      </c>
      <c r="E88" s="589" t="s">
        <v>2541</v>
      </c>
      <c r="F88" s="590">
        <v>4</v>
      </c>
      <c r="G88" s="601"/>
      <c r="H88" s="591">
        <f t="shared" si="2"/>
        <v>0</v>
      </c>
    </row>
    <row r="89" spans="1:8" ht="36">
      <c r="A89" s="556"/>
      <c r="B89" s="586">
        <f t="shared" si="3"/>
        <v>37</v>
      </c>
      <c r="C89" s="587"/>
      <c r="D89" s="588" t="s">
        <v>2855</v>
      </c>
      <c r="E89" s="589" t="s">
        <v>2413</v>
      </c>
      <c r="F89" s="590">
        <v>1</v>
      </c>
      <c r="G89" s="601"/>
      <c r="H89" s="591">
        <f t="shared" si="2"/>
        <v>0</v>
      </c>
    </row>
    <row r="90" spans="1:8" ht="36">
      <c r="A90" s="556"/>
      <c r="B90" s="586">
        <f t="shared" si="3"/>
        <v>38</v>
      </c>
      <c r="C90" s="587"/>
      <c r="D90" s="588" t="s">
        <v>2856</v>
      </c>
      <c r="E90" s="589" t="s">
        <v>2413</v>
      </c>
      <c r="F90" s="590">
        <v>1</v>
      </c>
      <c r="G90" s="601"/>
      <c r="H90" s="591">
        <f t="shared" si="2"/>
        <v>0</v>
      </c>
    </row>
    <row r="91" spans="1:8" ht="14.25" customHeight="1">
      <c r="A91" s="556"/>
      <c r="B91" s="586">
        <f t="shared" si="3"/>
        <v>39</v>
      </c>
      <c r="C91" s="587"/>
      <c r="D91" s="588" t="s">
        <v>2857</v>
      </c>
      <c r="E91" s="589" t="s">
        <v>2413</v>
      </c>
      <c r="F91" s="590">
        <v>1</v>
      </c>
      <c r="G91" s="601"/>
      <c r="H91" s="591">
        <f t="shared" si="2"/>
        <v>0</v>
      </c>
    </row>
    <row r="92" spans="1:8" ht="14.25" customHeight="1">
      <c r="A92" s="556"/>
      <c r="B92" s="586">
        <f t="shared" si="3"/>
        <v>40</v>
      </c>
      <c r="C92" s="587"/>
      <c r="D92" s="588" t="s">
        <v>2858</v>
      </c>
      <c r="E92" s="589" t="s">
        <v>2413</v>
      </c>
      <c r="F92" s="590">
        <v>1</v>
      </c>
      <c r="G92" s="601"/>
      <c r="H92" s="591">
        <f t="shared" si="2"/>
        <v>0</v>
      </c>
    </row>
  </sheetData>
  <autoFilter ref="B15:H16" xr:uid="{00000000-0009-0000-0000-000008000000}"/>
  <mergeCells count="4">
    <mergeCell ref="D4:G4"/>
    <mergeCell ref="D5:G5"/>
    <mergeCell ref="C6:G6"/>
    <mergeCell ref="C8:F8"/>
  </mergeCells>
  <pageMargins left="0.59055118110236227" right="0.39370078740157483" top="0.59055118110236227" bottom="0.59055118110236227" header="0" footer="0"/>
  <pageSetup paperSize="9" scale="78" fitToHeight="100" orientation="portrait" blackAndWhite="1" r:id="rId1"/>
  <headerFooter alignWithMargins="0">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55</vt:i4>
      </vt:variant>
    </vt:vector>
  </HeadingPairs>
  <TitlesOfParts>
    <vt:vector size="64" baseType="lpstr">
      <vt:lpstr>Rekapitulace stavby</vt:lpstr>
      <vt:lpstr>1 - Stavba bez zateplení ...</vt:lpstr>
      <vt:lpstr>ZTI</vt:lpstr>
      <vt:lpstr>Položky ZTI</vt:lpstr>
      <vt:lpstr>Vytápění</vt:lpstr>
      <vt:lpstr>rekapitulace cen VZT</vt:lpstr>
      <vt:lpstr>specifikace VZT</vt:lpstr>
      <vt:lpstr>Silnoproud</vt:lpstr>
      <vt:lpstr>Slaboproud</vt:lpstr>
      <vt:lpstr>_FiltrDatabaze</vt:lpstr>
      <vt:lpstr>ZTI!CelkemDPHVypocet</vt:lpstr>
      <vt:lpstr>CenaCelkem</vt:lpstr>
      <vt:lpstr>CenaCelkemBezDPH</vt:lpstr>
      <vt:lpstr>ZTI!CenaCelkemVypocet</vt:lpstr>
      <vt:lpstr>cisloobjektu</vt:lpstr>
      <vt:lpstr>ZTI!CisloStavby</vt:lpstr>
      <vt:lpstr>CisloStavebnihoRozpoctu</vt:lpstr>
      <vt:lpstr>dadresa</vt:lpstr>
      <vt:lpstr>ZTI!DIČ</vt:lpstr>
      <vt:lpstr>dmisto</vt:lpstr>
      <vt:lpstr>DPHSni</vt:lpstr>
      <vt:lpstr>DPHZakl</vt:lpstr>
      <vt:lpstr>ZTI!dpsc</vt:lpstr>
      <vt:lpstr>ZTI!IČO</vt:lpstr>
      <vt:lpstr>MistoStavby</vt:lpstr>
      <vt:lpstr>nazevobjektu</vt:lpstr>
      <vt:lpstr>ZTI!NazevStavby</vt:lpstr>
      <vt:lpstr>NazevStavebnihoRozpoctu</vt:lpstr>
      <vt:lpstr>'1 - Stavba bez zateplení ...'!Názvy_tisku</vt:lpstr>
      <vt:lpstr>'Rekapitulace stavby'!Názvy_tisku</vt:lpstr>
      <vt:lpstr>Silnoproud!Názvy_tisku</vt:lpstr>
      <vt:lpstr>Slaboproud!Názvy_tisku</vt:lpstr>
      <vt:lpstr>oadresa</vt:lpstr>
      <vt:lpstr>ZTI!Objednatel</vt:lpstr>
      <vt:lpstr>ZTI!Objekt</vt:lpstr>
      <vt:lpstr>'1 - Stavba bez zateplení ...'!Oblast_tisku</vt:lpstr>
      <vt:lpstr>'Položky ZTI'!Oblast_tisku</vt:lpstr>
      <vt:lpstr>'Rekapitulace stavby'!Oblast_tisku</vt:lpstr>
      <vt:lpstr>Silnoproud!Oblast_tisku</vt:lpstr>
      <vt:lpstr>'specifikace VZT'!Oblast_tisku</vt:lpstr>
      <vt:lpstr>ZTI!Oblast_tisku</vt:lpstr>
      <vt:lpstr>ZTI!odic</vt:lpstr>
      <vt:lpstr>ZTI!oico</vt:lpstr>
      <vt:lpstr>ZTI!omisto</vt:lpstr>
      <vt:lpstr>ZTI!onazev</vt:lpstr>
      <vt:lpstr>ZTI!opsc</vt:lpstr>
      <vt:lpstr>padresa</vt:lpstr>
      <vt:lpstr>pdic</vt:lpstr>
      <vt:lpstr>pico</vt:lpstr>
      <vt:lpstr>pmisto</vt:lpstr>
      <vt:lpstr>PoptavkaID</vt:lpstr>
      <vt:lpstr>pPSC</vt:lpstr>
      <vt:lpstr>Print_Area_1_1_1_1</vt:lpstr>
      <vt:lpstr>Print_Titles_1</vt:lpstr>
      <vt:lpstr>Projektant</vt:lpstr>
      <vt:lpstr>ZTI!SazbaDPH1</vt:lpstr>
      <vt:lpstr>ZTI!SazbaDPH2</vt:lpstr>
      <vt:lpstr>Vypracoval</vt:lpstr>
      <vt:lpstr>ZakladDPHSni</vt:lpstr>
      <vt:lpstr>ZTI!ZakladDPHSniVypocet</vt:lpstr>
      <vt:lpstr>ZakladDPHZakl</vt:lpstr>
      <vt:lpstr>ZTI!ZakladDPHZaklVypocet</vt:lpstr>
      <vt:lpstr>Zaokrouhleni</vt:lpstr>
      <vt:lpstr>Zhotovitel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DESKTOP-A370O65\coude</dc:creator>
  <cp:lastModifiedBy>MSIlver</cp:lastModifiedBy>
  <dcterms:created xsi:type="dcterms:W3CDTF">2023-03-28T12:45:01Z</dcterms:created>
  <dcterms:modified xsi:type="dcterms:W3CDTF">2023-07-28T09:59:19Z</dcterms:modified>
</cp:coreProperties>
</file>