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PEX s.r.o\PT + VO\VO\SP\"/>
    </mc:Choice>
  </mc:AlternateContent>
  <bookViews>
    <workbookView xWindow="0" yWindow="0" windowWidth="28800" windowHeight="12135"/>
  </bookViews>
  <sheets>
    <sheet name="Rekapitulácia stavby" sheetId="1" r:id="rId1"/>
    <sheet name="0102 - SO01 Prepojenie na..." sheetId="2" r:id="rId2"/>
  </sheets>
  <definedNames>
    <definedName name="_xlnm._FilterDatabase" localSheetId="1" hidden="1">'0102 - SO01 Prepojenie na...'!$C$134:$K$327</definedName>
    <definedName name="_xlnm.Print_Titles" localSheetId="1">'0102 - SO01 Prepojenie na...'!$134:$134</definedName>
    <definedName name="_xlnm.Print_Titles" localSheetId="0">'Rekapitulácia stavby'!$92:$92</definedName>
    <definedName name="_xlnm.Print_Area" localSheetId="1">'0102 - SO01 Prepojenie na...'!$C$4:$J$76,'0102 - SO01 Prepojenie na...'!$C$82:$J$116,'0102 - SO01 Prepojenie na...'!$C$122:$J$327</definedName>
    <definedName name="_xlnm.Print_Area" localSheetId="0">'Rekapitulácia stavby'!$D$4:$AO$76,'Rekapitulácia stavby'!$C$82:$AQ$96</definedName>
  </definedNames>
  <calcPr calcId="152511"/>
</workbook>
</file>

<file path=xl/calcChain.xml><?xml version="1.0" encoding="utf-8"?>
<calcChain xmlns="http://schemas.openxmlformats.org/spreadsheetml/2006/main">
  <c r="J17" i="2" l="1"/>
  <c r="J37" i="2" l="1"/>
  <c r="J36" i="2"/>
  <c r="AY95" i="1" s="1"/>
  <c r="J35" i="2"/>
  <c r="AX95" i="1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89" i="2"/>
  <c r="BH189" i="2"/>
  <c r="BG189" i="2"/>
  <c r="BE189" i="2"/>
  <c r="T189" i="2"/>
  <c r="T188" i="2" s="1"/>
  <c r="R189" i="2"/>
  <c r="R188" i="2" s="1"/>
  <c r="P189" i="2"/>
  <c r="P188" i="2"/>
  <c r="BI186" i="2"/>
  <c r="BH186" i="2"/>
  <c r="BG186" i="2"/>
  <c r="BE186" i="2"/>
  <c r="T186" i="2"/>
  <c r="R186" i="2"/>
  <c r="P186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78" i="2"/>
  <c r="BH178" i="2"/>
  <c r="BG178" i="2"/>
  <c r="BE178" i="2"/>
  <c r="T178" i="2"/>
  <c r="T177" i="2"/>
  <c r="R178" i="2"/>
  <c r="R177" i="2" s="1"/>
  <c r="P178" i="2"/>
  <c r="P177" i="2" s="1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J131" i="2"/>
  <c r="F131" i="2"/>
  <c r="F129" i="2"/>
  <c r="E127" i="2"/>
  <c r="J91" i="2"/>
  <c r="F91" i="2"/>
  <c r="F89" i="2"/>
  <c r="E87" i="2"/>
  <c r="J24" i="2"/>
  <c r="E24" i="2"/>
  <c r="J92" i="2" s="1"/>
  <c r="J23" i="2"/>
  <c r="J18" i="2"/>
  <c r="E18" i="2"/>
  <c r="F132" i="2" s="1"/>
  <c r="J12" i="2"/>
  <c r="J129" i="2" s="1"/>
  <c r="E7" i="2"/>
  <c r="E125" i="2"/>
  <c r="L90" i="1"/>
  <c r="AM90" i="1"/>
  <c r="AM89" i="1"/>
  <c r="L89" i="1"/>
  <c r="AM87" i="1"/>
  <c r="L87" i="1"/>
  <c r="L85" i="1"/>
  <c r="L84" i="1"/>
  <c r="BK327" i="2"/>
  <c r="BK325" i="2"/>
  <c r="BK319" i="2"/>
  <c r="J315" i="2"/>
  <c r="J313" i="2"/>
  <c r="BK311" i="2"/>
  <c r="BK308" i="2"/>
  <c r="BK305" i="2"/>
  <c r="J300" i="2"/>
  <c r="J295" i="2"/>
  <c r="J292" i="2"/>
  <c r="J291" i="2"/>
  <c r="J289" i="2"/>
  <c r="J286" i="2"/>
  <c r="J283" i="2"/>
  <c r="BK279" i="2"/>
  <c r="BK276" i="2"/>
  <c r="BK274" i="2"/>
  <c r="J271" i="2"/>
  <c r="J269" i="2"/>
  <c r="J265" i="2"/>
  <c r="BK260" i="2"/>
  <c r="BK259" i="2"/>
  <c r="BK254" i="2"/>
  <c r="BK251" i="2"/>
  <c r="J245" i="2"/>
  <c r="BK241" i="2"/>
  <c r="J236" i="2"/>
  <c r="BK234" i="2"/>
  <c r="J231" i="2"/>
  <c r="J229" i="2"/>
  <c r="J226" i="2"/>
  <c r="BK223" i="2"/>
  <c r="J221" i="2"/>
  <c r="BK219" i="2"/>
  <c r="BK217" i="2"/>
  <c r="J210" i="2"/>
  <c r="BK207" i="2"/>
  <c r="BK205" i="2"/>
  <c r="J202" i="2"/>
  <c r="J198" i="2"/>
  <c r="BK191" i="2"/>
  <c r="J186" i="2"/>
  <c r="J181" i="2"/>
  <c r="J172" i="2"/>
  <c r="BK167" i="2"/>
  <c r="BK162" i="2"/>
  <c r="BK157" i="2"/>
  <c r="J153" i="2"/>
  <c r="J148" i="2"/>
  <c r="BK140" i="2"/>
  <c r="BK324" i="2"/>
  <c r="BK322" i="2"/>
  <c r="BK321" i="2"/>
  <c r="BK316" i="2"/>
  <c r="BK313" i="2"/>
  <c r="BK309" i="2"/>
  <c r="J306" i="2"/>
  <c r="BK304" i="2"/>
  <c r="BK298" i="2"/>
  <c r="BK296" i="2"/>
  <c r="BK292" i="2"/>
  <c r="J287" i="2"/>
  <c r="J284" i="2"/>
  <c r="J281" i="2"/>
  <c r="BK275" i="2"/>
  <c r="BK272" i="2"/>
  <c r="BK270" i="2"/>
  <c r="BK266" i="2"/>
  <c r="J258" i="2"/>
  <c r="BK255" i="2"/>
  <c r="BK253" i="2"/>
  <c r="J249" i="2"/>
  <c r="BK246" i="2"/>
  <c r="BK242" i="2"/>
  <c r="BK239" i="2"/>
  <c r="J237" i="2"/>
  <c r="J233" i="2"/>
  <c r="BK227" i="2"/>
  <c r="BK218" i="2"/>
  <c r="J208" i="2"/>
  <c r="J203" i="2"/>
  <c r="J200" i="2"/>
  <c r="J197" i="2"/>
  <c r="BK193" i="2"/>
  <c r="J191" i="2"/>
  <c r="BK184" i="2"/>
  <c r="BK178" i="2"/>
  <c r="BK174" i="2"/>
  <c r="BK169" i="2"/>
  <c r="J167" i="2"/>
  <c r="J162" i="2"/>
  <c r="J158" i="2"/>
  <c r="BK151" i="2"/>
  <c r="J142" i="2"/>
  <c r="J139" i="2"/>
  <c r="J316" i="2"/>
  <c r="BK312" i="2"/>
  <c r="J309" i="2"/>
  <c r="J304" i="2"/>
  <c r="BK300" i="2"/>
  <c r="J296" i="2"/>
  <c r="BK293" i="2"/>
  <c r="BK289" i="2"/>
  <c r="J285" i="2"/>
  <c r="BK280" i="2"/>
  <c r="BK277" i="2"/>
  <c r="J268" i="2"/>
  <c r="J266" i="2"/>
  <c r="J264" i="2"/>
  <c r="J261" i="2"/>
  <c r="BK258" i="2"/>
  <c r="J255" i="2"/>
  <c r="BK248" i="2"/>
  <c r="BK245" i="2"/>
  <c r="J242" i="2"/>
  <c r="J239" i="2"/>
  <c r="BK232" i="2"/>
  <c r="BK226" i="2"/>
  <c r="BK221" i="2"/>
  <c r="BK213" i="2"/>
  <c r="BK208" i="2"/>
  <c r="BK203" i="2"/>
  <c r="BK197" i="2"/>
  <c r="J192" i="2"/>
  <c r="J182" i="2"/>
  <c r="J173" i="2"/>
  <c r="J170" i="2"/>
  <c r="BK168" i="2"/>
  <c r="J165" i="2"/>
  <c r="BK160" i="2"/>
  <c r="BK154" i="2"/>
  <c r="BK149" i="2"/>
  <c r="J146" i="2"/>
  <c r="J327" i="2"/>
  <c r="J325" i="2"/>
  <c r="J323" i="2"/>
  <c r="BK306" i="2"/>
  <c r="J301" i="2"/>
  <c r="J297" i="2"/>
  <c r="BK288" i="2"/>
  <c r="BK282" i="2"/>
  <c r="J277" i="2"/>
  <c r="BK269" i="2"/>
  <c r="BK263" i="2"/>
  <c r="J253" i="2"/>
  <c r="BK249" i="2"/>
  <c r="J246" i="2"/>
  <c r="BK240" i="2"/>
  <c r="BK236" i="2"/>
  <c r="J234" i="2"/>
  <c r="J228" i="2"/>
  <c r="J223" i="2"/>
  <c r="BK220" i="2"/>
  <c r="J217" i="2"/>
  <c r="BK210" i="2"/>
  <c r="J209" i="2"/>
  <c r="BK204" i="2"/>
  <c r="J194" i="2"/>
  <c r="BK181" i="2"/>
  <c r="BK176" i="2"/>
  <c r="J166" i="2"/>
  <c r="J163" i="2"/>
  <c r="BK158" i="2"/>
  <c r="J151" i="2"/>
  <c r="BK148" i="2"/>
  <c r="BK146" i="2"/>
  <c r="BK142" i="2"/>
  <c r="J140" i="2"/>
  <c r="J326" i="2"/>
  <c r="J324" i="2"/>
  <c r="J318" i="2"/>
  <c r="J314" i="2"/>
  <c r="J312" i="2"/>
  <c r="BK310" i="2"/>
  <c r="BK303" i="2"/>
  <c r="BK301" i="2"/>
  <c r="J298" i="2"/>
  <c r="J293" i="2"/>
  <c r="BK290" i="2"/>
  <c r="BK287" i="2"/>
  <c r="BK284" i="2"/>
  <c r="BK281" i="2"/>
  <c r="J278" i="2"/>
  <c r="J275" i="2"/>
  <c r="J273" i="2"/>
  <c r="J270" i="2"/>
  <c r="BK268" i="2"/>
  <c r="BK261" i="2"/>
  <c r="J260" i="2"/>
  <c r="J257" i="2"/>
  <c r="BK252" i="2"/>
  <c r="J250" i="2"/>
  <c r="J244" i="2"/>
  <c r="BK237" i="2"/>
  <c r="J235" i="2"/>
  <c r="J232" i="2"/>
  <c r="J230" i="2"/>
  <c r="J227" i="2"/>
  <c r="BK225" i="2"/>
  <c r="BK222" i="2"/>
  <c r="J220" i="2"/>
  <c r="J218" i="2"/>
  <c r="J213" i="2"/>
  <c r="BK209" i="2"/>
  <c r="BK206" i="2"/>
  <c r="J204" i="2"/>
  <c r="J199" i="2"/>
  <c r="BK194" i="2"/>
  <c r="J189" i="2"/>
  <c r="J184" i="2"/>
  <c r="J174" i="2"/>
  <c r="BK170" i="2"/>
  <c r="BK163" i="2"/>
  <c r="J160" i="2"/>
  <c r="J154" i="2"/>
  <c r="J150" i="2"/>
  <c r="J145" i="2"/>
  <c r="BK139" i="2"/>
  <c r="BK323" i="2"/>
  <c r="J322" i="2"/>
  <c r="J319" i="2"/>
  <c r="BK315" i="2"/>
  <c r="J311" i="2"/>
  <c r="J307" i="2"/>
  <c r="J305" i="2"/>
  <c r="BK302" i="2"/>
  <c r="BK297" i="2"/>
  <c r="BK294" i="2"/>
  <c r="BK291" i="2"/>
  <c r="BK285" i="2"/>
  <c r="J282" i="2"/>
  <c r="J279" i="2"/>
  <c r="J274" i="2"/>
  <c r="BK271" i="2"/>
  <c r="BK267" i="2"/>
  <c r="J262" i="2"/>
  <c r="BK257" i="2"/>
  <c r="J256" i="2"/>
  <c r="J254" i="2"/>
  <c r="J252" i="2"/>
  <c r="BK247" i="2"/>
  <c r="BK244" i="2"/>
  <c r="J240" i="2"/>
  <c r="J238" i="2"/>
  <c r="BK235" i="2"/>
  <c r="BK228" i="2"/>
  <c r="J224" i="2"/>
  <c r="J216" i="2"/>
  <c r="J206" i="2"/>
  <c r="BK202" i="2"/>
  <c r="BK198" i="2"/>
  <c r="J195" i="2"/>
  <c r="BK192" i="2"/>
  <c r="BK186" i="2"/>
  <c r="BK182" i="2"/>
  <c r="J176" i="2"/>
  <c r="BK173" i="2"/>
  <c r="J168" i="2"/>
  <c r="BK165" i="2"/>
  <c r="BK159" i="2"/>
  <c r="BK155" i="2"/>
  <c r="J149" i="2"/>
  <c r="J141" i="2"/>
  <c r="BK138" i="2"/>
  <c r="J321" i="2"/>
  <c r="BK318" i="2"/>
  <c r="BK314" i="2"/>
  <c r="J310" i="2"/>
  <c r="BK307" i="2"/>
  <c r="J302" i="2"/>
  <c r="BK299" i="2"/>
  <c r="J294" i="2"/>
  <c r="J290" i="2"/>
  <c r="J288" i="2"/>
  <c r="BK283" i="2"/>
  <c r="BK278" i="2"/>
  <c r="J276" i="2"/>
  <c r="BK273" i="2"/>
  <c r="J267" i="2"/>
  <c r="BK265" i="2"/>
  <c r="J263" i="2"/>
  <c r="J259" i="2"/>
  <c r="BK256" i="2"/>
  <c r="BK250" i="2"/>
  <c r="J247" i="2"/>
  <c r="BK243" i="2"/>
  <c r="J241" i="2"/>
  <c r="BK233" i="2"/>
  <c r="BK230" i="2"/>
  <c r="J225" i="2"/>
  <c r="BK216" i="2"/>
  <c r="BK212" i="2"/>
  <c r="J207" i="2"/>
  <c r="BK199" i="2"/>
  <c r="BK195" i="2"/>
  <c r="BK189" i="2"/>
  <c r="BK175" i="2"/>
  <c r="BK172" i="2"/>
  <c r="J169" i="2"/>
  <c r="BK166" i="2"/>
  <c r="BK164" i="2"/>
  <c r="J155" i="2"/>
  <c r="BK153" i="2"/>
  <c r="J147" i="2"/>
  <c r="J138" i="2"/>
  <c r="AS94" i="1"/>
  <c r="BK326" i="2"/>
  <c r="J308" i="2"/>
  <c r="J303" i="2"/>
  <c r="J299" i="2"/>
  <c r="BK295" i="2"/>
  <c r="BK286" i="2"/>
  <c r="J280" i="2"/>
  <c r="J272" i="2"/>
  <c r="BK264" i="2"/>
  <c r="BK262" i="2"/>
  <c r="J251" i="2"/>
  <c r="J248" i="2"/>
  <c r="J243" i="2"/>
  <c r="BK238" i="2"/>
  <c r="BK231" i="2"/>
  <c r="BK229" i="2"/>
  <c r="BK224" i="2"/>
  <c r="J222" i="2"/>
  <c r="J219" i="2"/>
  <c r="J212" i="2"/>
  <c r="J205" i="2"/>
  <c r="BK200" i="2"/>
  <c r="J193" i="2"/>
  <c r="J178" i="2"/>
  <c r="J175" i="2"/>
  <c r="J164" i="2"/>
  <c r="J159" i="2"/>
  <c r="J157" i="2"/>
  <c r="BK150" i="2"/>
  <c r="BK147" i="2"/>
  <c r="BK145" i="2"/>
  <c r="BK141" i="2"/>
  <c r="P137" i="2" l="1"/>
  <c r="T137" i="2"/>
  <c r="P144" i="2"/>
  <c r="T144" i="2"/>
  <c r="R152" i="2"/>
  <c r="BK156" i="2"/>
  <c r="J156" i="2" s="1"/>
  <c r="J101" i="2" s="1"/>
  <c r="P156" i="2"/>
  <c r="BK161" i="2"/>
  <c r="J161" i="2" s="1"/>
  <c r="J102" i="2" s="1"/>
  <c r="P161" i="2"/>
  <c r="T161" i="2"/>
  <c r="P171" i="2"/>
  <c r="T171" i="2"/>
  <c r="BK180" i="2"/>
  <c r="J180" i="2"/>
  <c r="J106" i="2" s="1"/>
  <c r="T180" i="2"/>
  <c r="R190" i="2"/>
  <c r="BK196" i="2"/>
  <c r="J196" i="2" s="1"/>
  <c r="J109" i="2" s="1"/>
  <c r="P196" i="2"/>
  <c r="T196" i="2"/>
  <c r="P201" i="2"/>
  <c r="T201" i="2"/>
  <c r="P211" i="2"/>
  <c r="T211" i="2"/>
  <c r="P215" i="2"/>
  <c r="T215" i="2"/>
  <c r="R317" i="2"/>
  <c r="T317" i="2"/>
  <c r="P320" i="2"/>
  <c r="R320" i="2"/>
  <c r="BK137" i="2"/>
  <c r="J137" i="2"/>
  <c r="J98" i="2"/>
  <c r="R137" i="2"/>
  <c r="BK144" i="2"/>
  <c r="J144" i="2" s="1"/>
  <c r="J99" i="2" s="1"/>
  <c r="R144" i="2"/>
  <c r="BK152" i="2"/>
  <c r="J152" i="2"/>
  <c r="J100" i="2"/>
  <c r="P152" i="2"/>
  <c r="T152" i="2"/>
  <c r="R156" i="2"/>
  <c r="T156" i="2"/>
  <c r="R161" i="2"/>
  <c r="BK171" i="2"/>
  <c r="J171" i="2"/>
  <c r="J103" i="2"/>
  <c r="R171" i="2"/>
  <c r="P180" i="2"/>
  <c r="R180" i="2"/>
  <c r="BK190" i="2"/>
  <c r="J190" i="2"/>
  <c r="J108" i="2"/>
  <c r="P190" i="2"/>
  <c r="T190" i="2"/>
  <c r="R196" i="2"/>
  <c r="BK201" i="2"/>
  <c r="J201" i="2" s="1"/>
  <c r="J110" i="2" s="1"/>
  <c r="R201" i="2"/>
  <c r="BK211" i="2"/>
  <c r="J211" i="2"/>
  <c r="J111" i="2"/>
  <c r="R211" i="2"/>
  <c r="BK215" i="2"/>
  <c r="J215" i="2" s="1"/>
  <c r="J113" i="2" s="1"/>
  <c r="R215" i="2"/>
  <c r="R214" i="2" s="1"/>
  <c r="BK317" i="2"/>
  <c r="J317" i="2"/>
  <c r="J114" i="2"/>
  <c r="P317" i="2"/>
  <c r="BK320" i="2"/>
  <c r="J320" i="2" s="1"/>
  <c r="J115" i="2" s="1"/>
  <c r="T320" i="2"/>
  <c r="BK177" i="2"/>
  <c r="J177" i="2"/>
  <c r="J104" i="2"/>
  <c r="BK188" i="2"/>
  <c r="J188" i="2" s="1"/>
  <c r="J107" i="2" s="1"/>
  <c r="J132" i="2"/>
  <c r="BF138" i="2"/>
  <c r="BF140" i="2"/>
  <c r="BF145" i="2"/>
  <c r="BF147" i="2"/>
  <c r="BF150" i="2"/>
  <c r="BF151" i="2"/>
  <c r="BF163" i="2"/>
  <c r="BF165" i="2"/>
  <c r="BF172" i="2"/>
  <c r="BF174" i="2"/>
  <c r="BF192" i="2"/>
  <c r="BF193" i="2"/>
  <c r="BF203" i="2"/>
  <c r="BF204" i="2"/>
  <c r="BF207" i="2"/>
  <c r="BF210" i="2"/>
  <c r="BF212" i="2"/>
  <c r="BF216" i="2"/>
  <c r="BF218" i="2"/>
  <c r="BF219" i="2"/>
  <c r="BF222" i="2"/>
  <c r="BF223" i="2"/>
  <c r="BF227" i="2"/>
  <c r="BF233" i="2"/>
  <c r="BF242" i="2"/>
  <c r="BF247" i="2"/>
  <c r="BF249" i="2"/>
  <c r="BF250" i="2"/>
  <c r="BF251" i="2"/>
  <c r="BF253" i="2"/>
  <c r="BF254" i="2"/>
  <c r="BF271" i="2"/>
  <c r="BF276" i="2"/>
  <c r="BF279" i="2"/>
  <c r="BF280" i="2"/>
  <c r="BF289" i="2"/>
  <c r="BF294" i="2"/>
  <c r="BF296" i="2"/>
  <c r="BF298" i="2"/>
  <c r="BF300" i="2"/>
  <c r="BF301" i="2"/>
  <c r="BF302" i="2"/>
  <c r="BF307" i="2"/>
  <c r="BF322" i="2"/>
  <c r="BF323" i="2"/>
  <c r="BF325" i="2"/>
  <c r="BF326" i="2"/>
  <c r="J89" i="2"/>
  <c r="F92" i="2"/>
  <c r="BF154" i="2"/>
  <c r="BF164" i="2"/>
  <c r="BF167" i="2"/>
  <c r="BF169" i="2"/>
  <c r="BF178" i="2"/>
  <c r="BF181" i="2"/>
  <c r="BF191" i="2"/>
  <c r="BF194" i="2"/>
  <c r="BF202" i="2"/>
  <c r="BF206" i="2"/>
  <c r="BF209" i="2"/>
  <c r="BF221" i="2"/>
  <c r="BF225" i="2"/>
  <c r="BF232" i="2"/>
  <c r="BF238" i="2"/>
  <c r="BF241" i="2"/>
  <c r="BF245" i="2"/>
  <c r="BF246" i="2"/>
  <c r="BF256" i="2"/>
  <c r="BF257" i="2"/>
  <c r="BF258" i="2"/>
  <c r="BF259" i="2"/>
  <c r="BF262" i="2"/>
  <c r="BF264" i="2"/>
  <c r="BF265" i="2"/>
  <c r="BF267" i="2"/>
  <c r="BF275" i="2"/>
  <c r="BF284" i="2"/>
  <c r="BF290" i="2"/>
  <c r="BF297" i="2"/>
  <c r="BF299" i="2"/>
  <c r="BF303" i="2"/>
  <c r="BF310" i="2"/>
  <c r="BF314" i="2"/>
  <c r="BF315" i="2"/>
  <c r="BF319" i="2"/>
  <c r="BF327" i="2"/>
  <c r="E85" i="2"/>
  <c r="BF141" i="2"/>
  <c r="BF142" i="2"/>
  <c r="BF146" i="2"/>
  <c r="BF148" i="2"/>
  <c r="BF157" i="2"/>
  <c r="BF158" i="2"/>
  <c r="BF160" i="2"/>
  <c r="BF168" i="2"/>
  <c r="BF170" i="2"/>
  <c r="BF175" i="2"/>
  <c r="BF176" i="2"/>
  <c r="BF186" i="2"/>
  <c r="BF189" i="2"/>
  <c r="BF199" i="2"/>
  <c r="BF200" i="2"/>
  <c r="BF205" i="2"/>
  <c r="BF234" i="2"/>
  <c r="BF236" i="2"/>
  <c r="BF237" i="2"/>
  <c r="BF239" i="2"/>
  <c r="BF240" i="2"/>
  <c r="BF248" i="2"/>
  <c r="BF260" i="2"/>
  <c r="BF261" i="2"/>
  <c r="BF263" i="2"/>
  <c r="BF268" i="2"/>
  <c r="BF273" i="2"/>
  <c r="BF274" i="2"/>
  <c r="BF278" i="2"/>
  <c r="BF281" i="2"/>
  <c r="BF283" i="2"/>
  <c r="BF286" i="2"/>
  <c r="BF291" i="2"/>
  <c r="BF293" i="2"/>
  <c r="BF295" i="2"/>
  <c r="BF304" i="2"/>
  <c r="BF305" i="2"/>
  <c r="BF306" i="2"/>
  <c r="BF311" i="2"/>
  <c r="BF313" i="2"/>
  <c r="BF318" i="2"/>
  <c r="BF321" i="2"/>
  <c r="BF139" i="2"/>
  <c r="BF149" i="2"/>
  <c r="BF153" i="2"/>
  <c r="BF155" i="2"/>
  <c r="BF159" i="2"/>
  <c r="BF162" i="2"/>
  <c r="BF166" i="2"/>
  <c r="BF173" i="2"/>
  <c r="BF182" i="2"/>
  <c r="BF184" i="2"/>
  <c r="BF195" i="2"/>
  <c r="BF197" i="2"/>
  <c r="BF198" i="2"/>
  <c r="BF208" i="2"/>
  <c r="BF213" i="2"/>
  <c r="BF217" i="2"/>
  <c r="BF220" i="2"/>
  <c r="BF224" i="2"/>
  <c r="BF226" i="2"/>
  <c r="BF228" i="2"/>
  <c r="BF229" i="2"/>
  <c r="BF230" i="2"/>
  <c r="BF231" i="2"/>
  <c r="BF235" i="2"/>
  <c r="BF243" i="2"/>
  <c r="BF244" i="2"/>
  <c r="BF252" i="2"/>
  <c r="BF255" i="2"/>
  <c r="BF266" i="2"/>
  <c r="BF269" i="2"/>
  <c r="BF270" i="2"/>
  <c r="BF272" i="2"/>
  <c r="BF277" i="2"/>
  <c r="BF282" i="2"/>
  <c r="BF285" i="2"/>
  <c r="BF287" i="2"/>
  <c r="BF288" i="2"/>
  <c r="BF292" i="2"/>
  <c r="BF308" i="2"/>
  <c r="BF309" i="2"/>
  <c r="BF312" i="2"/>
  <c r="BF316" i="2"/>
  <c r="BF324" i="2"/>
  <c r="J33" i="2"/>
  <c r="AV95" i="1" s="1"/>
  <c r="F35" i="2"/>
  <c r="BB95" i="1" s="1"/>
  <c r="BB94" i="1" s="1"/>
  <c r="W31" i="1" s="1"/>
  <c r="F33" i="2"/>
  <c r="AZ95" i="1" s="1"/>
  <c r="AZ94" i="1" s="1"/>
  <c r="W29" i="1" s="1"/>
  <c r="F36" i="2"/>
  <c r="BC95" i="1" s="1"/>
  <c r="BC94" i="1" s="1"/>
  <c r="AY94" i="1" s="1"/>
  <c r="F37" i="2"/>
  <c r="BD95" i="1" s="1"/>
  <c r="BD94" i="1" s="1"/>
  <c r="W33" i="1" s="1"/>
  <c r="R179" i="2" l="1"/>
  <c r="R136" i="2"/>
  <c r="R135" i="2" s="1"/>
  <c r="P214" i="2"/>
  <c r="T136" i="2"/>
  <c r="P179" i="2"/>
  <c r="T214" i="2"/>
  <c r="T179" i="2"/>
  <c r="P136" i="2"/>
  <c r="P135" i="2" s="1"/>
  <c r="AU95" i="1" s="1"/>
  <c r="AU94" i="1" s="1"/>
  <c r="BK179" i="2"/>
  <c r="J179" i="2"/>
  <c r="J105" i="2"/>
  <c r="BK214" i="2"/>
  <c r="J214" i="2"/>
  <c r="J112" i="2" s="1"/>
  <c r="BK136" i="2"/>
  <c r="J136" i="2" s="1"/>
  <c r="J97" i="2" s="1"/>
  <c r="AV94" i="1"/>
  <c r="AK29" i="1"/>
  <c r="F34" i="2"/>
  <c r="BA95" i="1" s="1"/>
  <c r="BA94" i="1" s="1"/>
  <c r="W30" i="1" s="1"/>
  <c r="W32" i="1"/>
  <c r="AX94" i="1"/>
  <c r="J34" i="2"/>
  <c r="AW95" i="1" s="1"/>
  <c r="AT95" i="1" s="1"/>
  <c r="T135" i="2" l="1"/>
  <c r="BK135" i="2"/>
  <c r="J135" i="2" s="1"/>
  <c r="J30" i="2" s="1"/>
  <c r="AG95" i="1" s="1"/>
  <c r="AG94" i="1" s="1"/>
  <c r="AK26" i="1" s="1"/>
  <c r="AW94" i="1"/>
  <c r="AK30" i="1" s="1"/>
  <c r="AK35" i="1" l="1"/>
  <c r="J39" i="2"/>
  <c r="J96" i="2"/>
  <c r="AN95" i="1"/>
  <c r="AT94" i="1"/>
  <c r="AN94" i="1" s="1"/>
</calcChain>
</file>

<file path=xl/sharedStrings.xml><?xml version="1.0" encoding="utf-8"?>
<sst xmlns="http://schemas.openxmlformats.org/spreadsheetml/2006/main" count="2792" uniqueCount="835">
  <si>
    <t>Export Komplet</t>
  </si>
  <si>
    <t/>
  </si>
  <si>
    <t>2.0</t>
  </si>
  <si>
    <t>ZAMOK</t>
  </si>
  <si>
    <t>False</t>
  </si>
  <si>
    <t>{e48caefe-55ee-489f-a398-9967343edf6e}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</si>
  <si>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</si>
  <si>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</si>
  <si>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</si>
  <si>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</si>
  <si>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</si>
  <si>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</si>
  <si>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20230101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</si>
  <si>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</si>
  <si>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</si>
  <si>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Rozšírenie výrobnej kapacity PEX s.r.o.</t>
  </si>
  <si>
    <t>JKSO:</t>
  </si>
  <si>
    <t>KS:</t>
  </si>
  <si>
    <t>Miesto:</t>
  </si>
  <si>
    <t>Veľké Úľany</t>
  </si>
  <si>
    <t>Dátum:</t>
  </si>
  <si>
    <t>Objednávateľ:</t>
  </si>
  <si>
    <t>IČO:</t>
  </si>
  <si>
    <t>Pex s.r.o.</t>
  </si>
  <si>
    <t>IČ DPH:</t>
  </si>
  <si>
    <t>Zhotoviteľ:</t>
  </si>
  <si>
    <t>Vyplň údaj</t>
  </si>
  <si>
    <t>Projektant:</t>
  </si>
  <si>
    <t>Ing. Pavol Száraz</t>
  </si>
  <si>
    <t>True</t>
  </si>
  <si>
    <t>0,01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</si>
  <si>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</si>
  <si>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</si>
  <si>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</si>
  <si>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</si>
  <si>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</si>
  <si>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</si>
  <si>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</si>
  <si>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</si>
  <si>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</si>
  <si>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</si>
  <si>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</si>
  <si>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</si>
  <si>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</si>
  <si>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</si>
  <si>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</si>
  <si>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</si>
  <si>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</si>
  <si>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</si>
  <si>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</si>
  <si>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</si>
  <si>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</si>
  <si>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</si>
  <si>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</si>
  <si>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</si>
  <si>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</si>
  <si>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</si>
  <si>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</si>
  <si>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</si>
  <si>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</si>
  <si>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</si>
  <si>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</si>
  <si>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</si>
  <si>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</si>
  <si>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</si>
  <si>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</si>
  <si>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</si>
  <si>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</si>
  <si>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</si>
  <si>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</si>
  <si>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</si>
  <si>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</si>
  <si>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</si>
  <si>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</si>
  <si>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</si>
  <si>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</si>
  <si>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</si>
  <si>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</si>
  <si>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</si>
  <si>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0102</t>
  </si>
  <si>
    <t>SO01 Prepojenie na existujúci objekt, SO02 Sklad hotových výrobkov</t>
  </si>
  <si>
    <t>STA</t>
  </si>
  <si>
    <t>1</t>
  </si>
  <si>
    <t>{efbc438b-8760-45be-b344-5d5490fc1a75}</t>
  </si>
  <si>
    <t>KRYCÍ LIST ROZPOČTU</t>
  </si>
  <si>
    <t>Objekt:</t>
  </si>
  <si>
    <t>0102 - SO01 Prepojenie na existujúci objekt, SO02 Sklad hotových výrobkov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</si>
  <si>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</si>
  <si>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</si>
  <si>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</si>
  <si>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</si>
  <si>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</si>
  <si>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</si>
  <si>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</si>
  <si>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</si>
  <si>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</si>
  <si>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</si>
  <si>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</si>
  <si>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</si>
  <si>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</si>
  <si>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</si>
  <si>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</si>
  <si>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735 - Ústredné kúrenie, vykurov. telesá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</si>
  <si>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</si>
  <si>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</si>
  <si>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</si>
  <si>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784 - Dokončovacie práce - maľby</t>
  </si>
  <si>
    <t>M - Práce a dodávky M</t>
  </si>
  <si>
    <t xml:space="preserve">    21-M - Elektromontáže   </t>
  </si>
  <si>
    <t xml:space="preserve">    43-M - Montáž oceľových konštrukcií</t>
  </si>
  <si>
    <t xml:space="preserve">HZS - Hodinové zúčtovacie sadzby  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</si>
  <si>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</si>
  <si>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</si>
  <si>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</si>
  <si>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</si>
  <si>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</si>
  <si>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</si>
  <si>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</si>
  <si>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</si>
  <si>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</si>
  <si>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</si>
  <si>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</si>
  <si>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</si>
  <si>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</si>
  <si>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</si>
  <si>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</si>
  <si>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</si>
  <si>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</si>
  <si>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131201101.S</t>
  </si>
  <si>
    <t>Výkop nezapaženej jamy v hornine 3, do 100 m3</t>
  </si>
  <si>
    <t>m3</t>
  </si>
  <si>
    <t>4</t>
  </si>
  <si>
    <t>2</t>
  </si>
  <si>
    <t>-8005038</t>
  </si>
  <si>
    <t>132201201.S</t>
  </si>
  <si>
    <t>Výkop ryhy šírky 600-2000mm horn.3 do 100m3</t>
  </si>
  <si>
    <t>881741982</t>
  </si>
  <si>
    <t>3</t>
  </si>
  <si>
    <t>162206111.S</t>
  </si>
  <si>
    <t>Vodorovné premiestnenie výkopku bez naloženia ale so zložením zúrod. zeminy do 20m</t>
  </si>
  <si>
    <t>1857278765</t>
  </si>
  <si>
    <t>174101102.S</t>
  </si>
  <si>
    <t>Zásyp sypaninou v uzavretých priestoroch s urovnaním povrchu zásypu</t>
  </si>
  <si>
    <t>995761334</t>
  </si>
  <si>
    <t>5</t>
  </si>
  <si>
    <t>M</t>
  </si>
  <si>
    <t>583310002000.S</t>
  </si>
  <si>
    <t>Kamenivo ťažené hrubé frakcia 32-63 mm</t>
  </si>
  <si>
    <t>t</t>
  </si>
  <si>
    <t>8</t>
  </si>
  <si>
    <t>-12582975</t>
  </si>
  <si>
    <t>VV</t>
  </si>
  <si>
    <t>140,4*1,89 'Prepočítané koeficientom množstva</t>
  </si>
  <si>
    <t>Zakladanie</t>
  </si>
  <si>
    <t>6</t>
  </si>
  <si>
    <t>271571111.S</t>
  </si>
  <si>
    <t>Vankúše zhutnené pod základy zo štrkopiesku</t>
  </si>
  <si>
    <t>555064279</t>
  </si>
  <si>
    <t>7</t>
  </si>
  <si>
    <t>273321311.S</t>
  </si>
  <si>
    <t>Betón základových dosiek, železový (bez výstuže), tr. C 16/20</t>
  </si>
  <si>
    <t>-1987228538</t>
  </si>
  <si>
    <t>273362021.S</t>
  </si>
  <si>
    <t>Výstuž základových dosiek zo zvár. sietí KARI</t>
  </si>
  <si>
    <t>-1817360408</t>
  </si>
  <si>
    <t>9</t>
  </si>
  <si>
    <t>274321312.S</t>
  </si>
  <si>
    <t>Betón základových pásov, železový (bez výstuže), tr. C 20/25</t>
  </si>
  <si>
    <t>-324627205</t>
  </si>
  <si>
    <t>10</t>
  </si>
  <si>
    <t>274361821.S</t>
  </si>
  <si>
    <t>Výstuž základových pásov z ocele B500 (10505)</t>
  </si>
  <si>
    <t>-1560168684</t>
  </si>
  <si>
    <t>11</t>
  </si>
  <si>
    <t>275321312.S</t>
  </si>
  <si>
    <t>Betón základových pätiek, železový (bez výstuže), tr. C 20/25</t>
  </si>
  <si>
    <t>1215777731</t>
  </si>
  <si>
    <t>12</t>
  </si>
  <si>
    <t>275361821.S</t>
  </si>
  <si>
    <t>Výstuž základových pätiek z ocele B500 (10505)</t>
  </si>
  <si>
    <t>104114940</t>
  </si>
  <si>
    <t>Zvislé a kompletné konštrukcie</t>
  </si>
  <si>
    <t>13</t>
  </si>
  <si>
    <t>311233261.S</t>
  </si>
  <si>
    <t>Murivo nosné (m3) z tehál pálených dierovaných brúsených na pero a drážku hrúbky 250 mm, na murovaciu penu</t>
  </si>
  <si>
    <t>1416171000</t>
  </si>
  <si>
    <t>14</t>
  </si>
  <si>
    <t>311272041.S</t>
  </si>
  <si>
    <t>Murivo nosné (m3) z betónových debniacich tvárnic s betónovou výplňou C 16/20 hrúbky 300 mm</t>
  </si>
  <si>
    <t>-1889283208</t>
  </si>
  <si>
    <t>15</t>
  </si>
  <si>
    <t>311361825.S</t>
  </si>
  <si>
    <t>Výstuž pre murivo nosné z betónových debniacich tvárnic s betónovou výplňou z ocele B500 (10505)</t>
  </si>
  <si>
    <t>1112566331</t>
  </si>
  <si>
    <t>Vodorovné konštrukcie</t>
  </si>
  <si>
    <t>16</t>
  </si>
  <si>
    <t>417321414.S</t>
  </si>
  <si>
    <t>Betón stužujúcich pásov a vencov železový tr. C 20/25</t>
  </si>
  <si>
    <t>2018395210</t>
  </si>
  <si>
    <t>17</t>
  </si>
  <si>
    <t>417351115.S</t>
  </si>
  <si>
    <t>Debnenie bočníc stužujúcich pásov a vencov vrátane vzpier zhotovenie</t>
  </si>
  <si>
    <t>m2</t>
  </si>
  <si>
    <t>1487657808</t>
  </si>
  <si>
    <t>18</t>
  </si>
  <si>
    <t>417351116.S</t>
  </si>
  <si>
    <t>Debnenie bočníc stužujúcich pásov a vencov vrátane vzpier odstránenie</t>
  </si>
  <si>
    <t>633938137</t>
  </si>
  <si>
    <t>19</t>
  </si>
  <si>
    <t>417361821.S</t>
  </si>
  <si>
    <t>Výstuž stužujúcich pásov a vencov z betonárskej ocele B500 (10505)</t>
  </si>
  <si>
    <t>-1880120181</t>
  </si>
  <si>
    <t>Úpravy povrchov, podlahy, osadenie</t>
  </si>
  <si>
    <t>612461033.S</t>
  </si>
  <si>
    <t>Vnútorná omietka stien pastovitá silikátová roztieraná, hr. 2 mm</t>
  </si>
  <si>
    <t>-238337435</t>
  </si>
  <si>
    <t>21</t>
  </si>
  <si>
    <t>612481119.S</t>
  </si>
  <si>
    <t>Potiahnutie vnútorných stien sklotextílnou mriežkou s celoplošným prilepením</t>
  </si>
  <si>
    <t>1611550127</t>
  </si>
  <si>
    <t>22</t>
  </si>
  <si>
    <t>622460121.S</t>
  </si>
  <si>
    <t>Príprava vonkajšieho podkladu stien penetráciou základnou</t>
  </si>
  <si>
    <t>-603009927</t>
  </si>
  <si>
    <t>23</t>
  </si>
  <si>
    <t>622461033.S</t>
  </si>
  <si>
    <t>Vonkajšia omietka stien pastovitá silikátová roztieraná, hr. 2 mm</t>
  </si>
  <si>
    <t>1950849608</t>
  </si>
  <si>
    <t>24</t>
  </si>
  <si>
    <t>625250706.S</t>
  </si>
  <si>
    <t>Kontaktný zatepľovací systém z minerálnej vlny hr. 80 mm, skrutkovacie kotvy</t>
  </si>
  <si>
    <t>1290729756</t>
  </si>
  <si>
    <t>25</t>
  </si>
  <si>
    <t>631316241.S</t>
  </si>
  <si>
    <t>Povrchová úprava poterovou zmesou pre priemyselné (pancierové) podlahy, cementom, stredne ťažká prevádzka, hr. poteru 4 mm</t>
  </si>
  <si>
    <t>694353600</t>
  </si>
  <si>
    <t>26</t>
  </si>
  <si>
    <t>631325661.S</t>
  </si>
  <si>
    <t>Mazanina z betónu vystužená oceľovými vláknami tr.C20/25 hr. nad 120 do 240 mm</t>
  </si>
  <si>
    <t>737399757</t>
  </si>
  <si>
    <t>27</t>
  </si>
  <si>
    <t>642945112.S</t>
  </si>
  <si>
    <t>Osadenie oceľ. zárubní protipožiarnych s obetónov. dvojkrídlové nad 2,5 do 6,5 m2</t>
  </si>
  <si>
    <t>ks</t>
  </si>
  <si>
    <t>-839339579</t>
  </si>
  <si>
    <t>28</t>
  </si>
  <si>
    <t>553310002400.S</t>
  </si>
  <si>
    <t>Zárubňa kovová šxv 1200 mm x atypická do 2800 mm, na dodatočnú montáž</t>
  </si>
  <si>
    <t>309267202</t>
  </si>
  <si>
    <t>Ostatné konštrukcie a práce-búranie</t>
  </si>
  <si>
    <t>29</t>
  </si>
  <si>
    <t>941941031.S</t>
  </si>
  <si>
    <t>Montáž lešenia ľahkého pracovného radového s podlahami šírky od 0,80 do 1,00 m, výšky do 10 m</t>
  </si>
  <si>
    <t>-1788007008</t>
  </si>
  <si>
    <t>30</t>
  </si>
  <si>
    <t>941941191.S</t>
  </si>
  <si>
    <t>Príplatok za prvý a každý ďalší i začatý mesiac použitia lešenia ľahkého pracovného radového s podlahami šírky od 0,80 do 1,00 m, výšky do 10 m</t>
  </si>
  <si>
    <t>-1904940751</t>
  </si>
  <si>
    <t>31</t>
  </si>
  <si>
    <t>941941831.S</t>
  </si>
  <si>
    <t>Demontáž lešenia ľahkého pracovného radového s podlahami šírky nad 0,80 do 1,00 m, výšky do 10 m</t>
  </si>
  <si>
    <t>59359587</t>
  </si>
  <si>
    <t>32</t>
  </si>
  <si>
    <t>952901111</t>
  </si>
  <si>
    <t>Vyčistenie budov pri výške podlaží do 4m</t>
  </si>
  <si>
    <t>450536937</t>
  </si>
  <si>
    <t>33</t>
  </si>
  <si>
    <t>952901114.S</t>
  </si>
  <si>
    <t>Vyčistenie budov pri výške podlaží nad 4 m</t>
  </si>
  <si>
    <t>-1751584472</t>
  </si>
  <si>
    <t>99</t>
  </si>
  <si>
    <t>Presun hmôt HSV</t>
  </si>
  <si>
    <t>34</t>
  </si>
  <si>
    <t>998011001.S</t>
  </si>
  <si>
    <t>Presun hmôt pre budovy (801, 803, 812), zvislá konštr. z tehál, tvárnic, z kovu výšky do 6 m</t>
  </si>
  <si>
    <t>-541199841</t>
  </si>
  <si>
    <t>PSV</t>
  </si>
  <si>
    <t>Práce a dodávky PSV</t>
  </si>
  <si>
    <t>711</t>
  </si>
  <si>
    <t>Izolácie proti vode a vlhkosti</t>
  </si>
  <si>
    <t>35</t>
  </si>
  <si>
    <t>711111001.S</t>
  </si>
  <si>
    <t>Zhotovenie izolácie proti zemnej vlhkosti vodorovná náterom penetračným za studena</t>
  </si>
  <si>
    <t>1888108380</t>
  </si>
  <si>
    <t>36</t>
  </si>
  <si>
    <t>246170000900.S</t>
  </si>
  <si>
    <t>Lak asfaltový penetračný</t>
  </si>
  <si>
    <t>-289109522</t>
  </si>
  <si>
    <t>312,33*0,0003 'Prepočítané koeficientom množstva</t>
  </si>
  <si>
    <t>37</t>
  </si>
  <si>
    <t>711141559.S</t>
  </si>
  <si>
    <t>Zhotovenie  izolácie proti zemnej vlhkosti a tlakovej vode vodorovná NAIP pritavením</t>
  </si>
  <si>
    <t>1943251721</t>
  </si>
  <si>
    <t>312,33*2 'Prepočítané koeficientom množstva</t>
  </si>
  <si>
    <t>38</t>
  </si>
  <si>
    <t>628310001000.S</t>
  </si>
  <si>
    <t>Pás asfaltový s posypom hr. 3,5 mm vystužený sklenenou rohožou</t>
  </si>
  <si>
    <t>-226580434</t>
  </si>
  <si>
    <t>312,33*2,3 'Prepočítané koeficientom množstva</t>
  </si>
  <si>
    <t>735</t>
  </si>
  <si>
    <t>Ústredné kúrenie, vykurov. telesá</t>
  </si>
  <si>
    <t>39</t>
  </si>
  <si>
    <t>735000911</t>
  </si>
  <si>
    <t xml:space="preserve">Rozšírenie kúrenia do prístavby </t>
  </si>
  <si>
    <t>súbor</t>
  </si>
  <si>
    <t>1359766337</t>
  </si>
  <si>
    <t>764</t>
  </si>
  <si>
    <t>Konštrukcie klampiarske</t>
  </si>
  <si>
    <t>40</t>
  </si>
  <si>
    <t>764430520.S</t>
  </si>
  <si>
    <t>Oplechovanie muriva a atík z poplastovaného plechu, vrátane rohov r.š. 400 mm</t>
  </si>
  <si>
    <t>m</t>
  </si>
  <si>
    <t>-382381587</t>
  </si>
  <si>
    <t>41</t>
  </si>
  <si>
    <t>764751113.S</t>
  </si>
  <si>
    <t>Zvodová rúra kruhová pozink farebný vrátane príslušenstva, priemer 120 mm</t>
  </si>
  <si>
    <t>-373634393</t>
  </si>
  <si>
    <t>42</t>
  </si>
  <si>
    <t>764751133.S</t>
  </si>
  <si>
    <t>Koleno zvodovej rúry pozink farebný, priemer 120 mm</t>
  </si>
  <si>
    <t>-195260213</t>
  </si>
  <si>
    <t>43</t>
  </si>
  <si>
    <t>764761123.S</t>
  </si>
  <si>
    <t>Žľab pododkvapový polkruhový pozink farebný vrátane čela, hákov, rohov, kútov, r.š. 400 mm</t>
  </si>
  <si>
    <t>-1544827237</t>
  </si>
  <si>
    <t>44</t>
  </si>
  <si>
    <t>764761233.S</t>
  </si>
  <si>
    <t>Kotlík žľabový oválny pozink farebný, rozmer (r.š./D) 400/120 mm</t>
  </si>
  <si>
    <t>611042352</t>
  </si>
  <si>
    <t>766</t>
  </si>
  <si>
    <t>Konštrukcie stolárske</t>
  </si>
  <si>
    <t>45</t>
  </si>
  <si>
    <t>766621400.S</t>
  </si>
  <si>
    <t>Montáž okien plastových s hydroizolačnými ISO páskami (exteriérová a interiérová)</t>
  </si>
  <si>
    <t>-1940403802</t>
  </si>
  <si>
    <t>46</t>
  </si>
  <si>
    <t>283290006100.S</t>
  </si>
  <si>
    <t>Tesniaca paropriepustná fólia polymér-flísová, š. 290 mm, dĺ. 30 m, pre tesnenie pripájacej škáry okenného rámu a muriva z exteriéru</t>
  </si>
  <si>
    <t>-32897244</t>
  </si>
  <si>
    <t>47</t>
  </si>
  <si>
    <t>283290006200.S</t>
  </si>
  <si>
    <t>Tesniaca paronepriepustná fólia polymér-flísová, š. 70 mm, dĺ. 30 m, pre tesnenie pripájacej škáry okenného rámu a muriva z interiéru</t>
  </si>
  <si>
    <t>-221658387</t>
  </si>
  <si>
    <t>48</t>
  </si>
  <si>
    <t>611410002400.S</t>
  </si>
  <si>
    <t>Plastové okno jednokrídlové OS, vxš 1000x3000 mm, izolačné dvojsklo, 6 komorový profil</t>
  </si>
  <si>
    <t>-1193470068</t>
  </si>
  <si>
    <t>767</t>
  </si>
  <si>
    <t>Konštrukcie doplnkové kovové</t>
  </si>
  <si>
    <t>49</t>
  </si>
  <si>
    <t>767397102.S</t>
  </si>
  <si>
    <t>Montáž strešných sendvičových panelov na OK, hrúbky nad 80 do 120 mm</t>
  </si>
  <si>
    <t>1953053941</t>
  </si>
  <si>
    <t>50</t>
  </si>
  <si>
    <t>553260000100.S</t>
  </si>
  <si>
    <t>Panel sendvičový z minerálnej vlny strešný oceľový plášť š. 1000 mm, hr. jadra 100 mm</t>
  </si>
  <si>
    <t>813777929</t>
  </si>
  <si>
    <t>51</t>
  </si>
  <si>
    <t>767411111.S</t>
  </si>
  <si>
    <t>Montáž opláštenia sendvičovými stenovými panelmi so skrytým zámkom na OK, hrúbky do 100 mm</t>
  </si>
  <si>
    <t>159613222</t>
  </si>
  <si>
    <t>52</t>
  </si>
  <si>
    <t>553250000900.S</t>
  </si>
  <si>
    <t>Panel sendvičový s jadrom z minerálnej vlny stenový so skrytým spojom oceľový plášť š. 1050 mm hr. jadra 100 mm</t>
  </si>
  <si>
    <t>-2093782487</t>
  </si>
  <si>
    <t>53</t>
  </si>
  <si>
    <t>767657230.S</t>
  </si>
  <si>
    <t>Montáž vrát zdvíhacích, osadzovaných do oceľovej zárubne z dielov, s plochou 9-13 m2</t>
  </si>
  <si>
    <t>-193740397</t>
  </si>
  <si>
    <t>54</t>
  </si>
  <si>
    <t>553410058200.S</t>
  </si>
  <si>
    <t>Vráta zateplené skladacie 3000x3000 mm s dvierkami, elektrický pohon</t>
  </si>
  <si>
    <t>414171743</t>
  </si>
  <si>
    <t>55</t>
  </si>
  <si>
    <t>553410058000.S</t>
  </si>
  <si>
    <t>Vráta zateplené skladacie 3000x3000 mm, elektrický pohon</t>
  </si>
  <si>
    <t>898478551</t>
  </si>
  <si>
    <t>56</t>
  </si>
  <si>
    <t>767657523.S</t>
  </si>
  <si>
    <t>Montáž vrát - protipožiarnych uzáverov, výšky nad 2200 do 2800 mm</t>
  </si>
  <si>
    <t>1351120230</t>
  </si>
  <si>
    <t>57</t>
  </si>
  <si>
    <t>611650001210.S</t>
  </si>
  <si>
    <t>Dvere vnútorné protipožiarne dvojkrídlové, EI 30 D1C, šxv 1200x2200 do 2800 mm, požiarna výplň, SK certifikát,</t>
  </si>
  <si>
    <t>-187158062</t>
  </si>
  <si>
    <t>784</t>
  </si>
  <si>
    <t>Dokončovacie práce - maľby</t>
  </si>
  <si>
    <t>58</t>
  </si>
  <si>
    <t>784452273.S</t>
  </si>
  <si>
    <t>Maľby z maliarskych zmesí na vodnej báze, ručne nanášané dvojnásobné základné na podklad hrubozrnný výšky do 3,80 m</t>
  </si>
  <si>
    <t>1785936645</t>
  </si>
  <si>
    <t>59</t>
  </si>
  <si>
    <t>784452373.S</t>
  </si>
  <si>
    <t>Maľby z maliarskych zmesí na vodnej báze, ručne nanášané tónované dvojnásobné na hrubozrnný podklad výšky do 3,80 m</t>
  </si>
  <si>
    <t>-550711843</t>
  </si>
  <si>
    <t>Práce a dodávky M</t>
  </si>
  <si>
    <t>21-M</t>
  </si>
  <si>
    <t xml:space="preserve">Elektromontáže   </t>
  </si>
  <si>
    <t>60</t>
  </si>
  <si>
    <t>210010025.S</t>
  </si>
  <si>
    <t>Rúrka ohybná elektroinštalačná z PVC typ FXP 20, uložená pevne</t>
  </si>
  <si>
    <t>64</t>
  </si>
  <si>
    <t>2095590425</t>
  </si>
  <si>
    <t>61</t>
  </si>
  <si>
    <t>345710009100.S</t>
  </si>
  <si>
    <t>Rúrka ohybná vlnitá pancierová so strednou mechanickou odolnosťou z PVC-U, D 20</t>
  </si>
  <si>
    <t>256</t>
  </si>
  <si>
    <t>1117760223</t>
  </si>
  <si>
    <t>62</t>
  </si>
  <si>
    <t>345710017800.S</t>
  </si>
  <si>
    <t>Spojka nasúvacia z PVC pre elektroinštal. rúrky, D 20 mm</t>
  </si>
  <si>
    <t>181252818</t>
  </si>
  <si>
    <t>63</t>
  </si>
  <si>
    <t>3457a110017800.S</t>
  </si>
  <si>
    <t>Príchytka z PVC pre elektroinštal. rúrky D 20 mm, samozhášavé</t>
  </si>
  <si>
    <t>-1517724409</t>
  </si>
  <si>
    <t>210010026.S</t>
  </si>
  <si>
    <t>Rúrka ohybná elektroinštalačná z PVC typ FXP 25, uložená pevne</t>
  </si>
  <si>
    <t>-1455336966</t>
  </si>
  <si>
    <t>65</t>
  </si>
  <si>
    <t>345710009200.S</t>
  </si>
  <si>
    <t>Rúrka ohybná vlnitá pancierová so strednou mechanickou odolnosťou z PVC-U, D 25</t>
  </si>
  <si>
    <t>-769825651</t>
  </si>
  <si>
    <t>66</t>
  </si>
  <si>
    <t>345710017900.S</t>
  </si>
  <si>
    <t>Spojka nasúvacia z PVC pre elektroinštal. rúrky, D 25 mm</t>
  </si>
  <si>
    <t>1509707904</t>
  </si>
  <si>
    <t>67</t>
  </si>
  <si>
    <t>345710037400.S</t>
  </si>
  <si>
    <t>Príchytka z PVC pre elektroinštal. rúrky D 25 mm, samozhášavé</t>
  </si>
  <si>
    <t>461039351</t>
  </si>
  <si>
    <t>68</t>
  </si>
  <si>
    <t>210010582.S</t>
  </si>
  <si>
    <t>Rúrka tuhá elektroinštalačná z PVC, D 20 uložená pevne</t>
  </si>
  <si>
    <t>-430569818</t>
  </si>
  <si>
    <t>69</t>
  </si>
  <si>
    <t>345710000200.S</t>
  </si>
  <si>
    <t>Rúrka tuhá hrdlová 1520 s nízkou mechanickou odolnosťou z PVC, samozhášavá, D 20 mm, bezhalogénová</t>
  </si>
  <si>
    <t>128910401</t>
  </si>
  <si>
    <t>70</t>
  </si>
  <si>
    <t>345710020015.S</t>
  </si>
  <si>
    <t>Spojka 0220 z PVC pra tuhé elektroinštal. rúrky, samozhášavé, D 20 mm</t>
  </si>
  <si>
    <t>988429739</t>
  </si>
  <si>
    <t>71</t>
  </si>
  <si>
    <t>345710038512.S</t>
  </si>
  <si>
    <t>Príchytka 5320 z PVC pre tuhé elektroinštal. rúrky D 20 mm, samozhášavé</t>
  </si>
  <si>
    <t>1036240172</t>
  </si>
  <si>
    <t>72</t>
  </si>
  <si>
    <t>210010583.S</t>
  </si>
  <si>
    <t>Rúrka tuhá elektroinštalačná z PVC, D 25 uložená pevne</t>
  </si>
  <si>
    <t>380504082</t>
  </si>
  <si>
    <t>73</t>
  </si>
  <si>
    <t>345710000300.S</t>
  </si>
  <si>
    <t>Rúrka tuhá hrdlová 1525 s nízkou mechanickou odolnosťou z PVC, samozhášavá, D 25 mm</t>
  </si>
  <si>
    <t>1357245985</t>
  </si>
  <si>
    <t>74</t>
  </si>
  <si>
    <t>345710020025.S</t>
  </si>
  <si>
    <t>Spojka 0225 z PVC pra tuhé elektroinštal. rúrky, samozhášavé, D 25 mm</t>
  </si>
  <si>
    <t>-565188368</t>
  </si>
  <si>
    <t>75</t>
  </si>
  <si>
    <t>345710038521.S</t>
  </si>
  <si>
    <t>Príchytka 5325 z PVC pre tuhé elektroinštal. rúrky D 25 mm, samozhášavé</t>
  </si>
  <si>
    <t>-1895468998</t>
  </si>
  <si>
    <t>76</t>
  </si>
  <si>
    <t>210020305</t>
  </si>
  <si>
    <t>Káblový žľab Mars, pozink. vrátane príslušenstva, 125/50 mm vrátane veka a podpery</t>
  </si>
  <si>
    <t>1305368476</t>
  </si>
  <si>
    <t>77</t>
  </si>
  <si>
    <t>345750008700</t>
  </si>
  <si>
    <t>Žlab káblový MARS 125x50 mm</t>
  </si>
  <si>
    <t>-403562411</t>
  </si>
  <si>
    <t>78</t>
  </si>
  <si>
    <t>345750011500</t>
  </si>
  <si>
    <t>Kryt káblového žľabu MARS 125 mm</t>
  </si>
  <si>
    <t>-1075088978</t>
  </si>
  <si>
    <t>79</t>
  </si>
  <si>
    <t>345750012600</t>
  </si>
  <si>
    <t>Koleno 90° pre káblový žlab MARS 125x50 mm</t>
  </si>
  <si>
    <t>-1305929919</t>
  </si>
  <si>
    <t>80</t>
  </si>
  <si>
    <t>345750031500.S</t>
  </si>
  <si>
    <t>T-kus pre káblový žľab 3x125x50 mm, z pozinkovanej ocele</t>
  </si>
  <si>
    <t>-214946351</t>
  </si>
  <si>
    <t>81</t>
  </si>
  <si>
    <t>345750026100</t>
  </si>
  <si>
    <t>Kryt kolena 90° pre káblové žlaby MARS 125 mm</t>
  </si>
  <si>
    <t>1966235024</t>
  </si>
  <si>
    <t>82</t>
  </si>
  <si>
    <t>345750043000</t>
  </si>
  <si>
    <t>Nosník pre káblový žlab MARS 125 mm</t>
  </si>
  <si>
    <t>1920930251</t>
  </si>
  <si>
    <t>83</t>
  </si>
  <si>
    <t>345750047600</t>
  </si>
  <si>
    <t>Spojka pre káblový žlab MARS 50 mm</t>
  </si>
  <si>
    <t>-957655441</t>
  </si>
  <si>
    <t>84</t>
  </si>
  <si>
    <t>345750054200</t>
  </si>
  <si>
    <t>Upínka krytu pre káblový žlab MARS</t>
  </si>
  <si>
    <t>1619285090</t>
  </si>
  <si>
    <t>85</t>
  </si>
  <si>
    <t>210100001.S</t>
  </si>
  <si>
    <t>Ukončenie vodičov v rozvádzač. vrátane zapojenia a vodičovej koncovky do 2,5 mm2</t>
  </si>
  <si>
    <t>-1339530905</t>
  </si>
  <si>
    <t>86</t>
  </si>
  <si>
    <t>210100002.S</t>
  </si>
  <si>
    <t>Ukončenie vodičov v rozvádzač. vrátane zapojenia a vodičovej koncovky do 6 mm2</t>
  </si>
  <si>
    <t>1285983338</t>
  </si>
  <si>
    <t>87</t>
  </si>
  <si>
    <t>210100003.S</t>
  </si>
  <si>
    <t>Ukončenie vodičov v rozvádzač. vrátane zapojenia a vodičovej koncovky do 16 mm2</t>
  </si>
  <si>
    <t>-997576574</t>
  </si>
  <si>
    <t>88</t>
  </si>
  <si>
    <t>210140483.S</t>
  </si>
  <si>
    <t>Ovládacie hlavice M22 nepodsvietené dvojité</t>
  </si>
  <si>
    <t>-650847645</t>
  </si>
  <si>
    <t>89</t>
  </si>
  <si>
    <t>345310001896.S</t>
  </si>
  <si>
    <t>Ovládacia hlavica M22 dvojitá pre zapustené tlačidlo, alebo ekvivalent</t>
  </si>
  <si>
    <t>1075688095</t>
  </si>
  <si>
    <t>90</t>
  </si>
  <si>
    <t>345310001896.Sa2</t>
  </si>
  <si>
    <t>Plastová skrinka XALD01 ?22, alebo ekvivalent</t>
  </si>
  <si>
    <t>-383679618</t>
  </si>
  <si>
    <t>91</t>
  </si>
  <si>
    <t>345310001896.Sa1</t>
  </si>
  <si>
    <t>Plastová skrinka XALD02 ?22, alebo ekvivalent</t>
  </si>
  <si>
    <t>25307859</t>
  </si>
  <si>
    <t>92</t>
  </si>
  <si>
    <t>210190003.S</t>
  </si>
  <si>
    <t>Montáž oceľoplechovej rozvodnice do váhy 100 kg</t>
  </si>
  <si>
    <t>-2068997287</t>
  </si>
  <si>
    <t>93</t>
  </si>
  <si>
    <t>3570156600RD1</t>
  </si>
  <si>
    <t>Rozvádzač RP</t>
  </si>
  <si>
    <t>-576675905</t>
  </si>
  <si>
    <t>94</t>
  </si>
  <si>
    <t>210190005ZS</t>
  </si>
  <si>
    <t>Výroba a montáž zásuvkových skríň ZS</t>
  </si>
  <si>
    <t>623527277</t>
  </si>
  <si>
    <t>95</t>
  </si>
  <si>
    <t>3570156600ZS1</t>
  </si>
  <si>
    <t>Zásuvková skriňa 1x32/3f, 1x16/3f, 4x16/1f</t>
  </si>
  <si>
    <t>-1714756701</t>
  </si>
  <si>
    <t>96</t>
  </si>
  <si>
    <t>210201080.S</t>
  </si>
  <si>
    <t>Montáž a zapojenie svietidla IP20, stropného - nástenného LED</t>
  </si>
  <si>
    <t>-2039549422</t>
  </si>
  <si>
    <t>97</t>
  </si>
  <si>
    <t>348140000100A</t>
  </si>
  <si>
    <t>A- Prisadené svietidlo DUST PROFI LED 150, 70W, 230V, 50Hz, IP66, o.č. GXWP172, alebo ekvivalent</t>
  </si>
  <si>
    <t>255903990</t>
  </si>
  <si>
    <t>98</t>
  </si>
  <si>
    <t>348140000100B</t>
  </si>
  <si>
    <t>D- Prisadené svietidlo DUST PROFI LED 60, 30W, 230V, 50Hz, IP66, o.č. GXWP170, alebo ekvivalent</t>
  </si>
  <si>
    <t>71100962</t>
  </si>
  <si>
    <t>210201510</t>
  </si>
  <si>
    <t>Montáž a zapojenie svietidla 1x svetelný zdroj, núdzového, LED - núdzový režim</t>
  </si>
  <si>
    <t>-860959524</t>
  </si>
  <si>
    <t>100</t>
  </si>
  <si>
    <t>3486801100</t>
  </si>
  <si>
    <t>Nástenné núdzové svietidlo LAROS LED Emergency 3W GREENLUX, IP65, 3 hodina, 270x100x54 mm núdzový režim, o.č. GXNO055, alebo ekvivalent</t>
  </si>
  <si>
    <t>1863384305</t>
  </si>
  <si>
    <t>101</t>
  </si>
  <si>
    <t>34868011001</t>
  </si>
  <si>
    <t>Antipanické svietidlo MAGION LED Emergency, 180min, 5,6W, IP54, GREENLUX, o.č. GXNO010 alebo ekvivalent</t>
  </si>
  <si>
    <t>1346525678</t>
  </si>
  <si>
    <t>102</t>
  </si>
  <si>
    <t>210220010</t>
  </si>
  <si>
    <t>Náter zemniaceho pásku do 120 mm2</t>
  </si>
  <si>
    <t>1353388206</t>
  </si>
  <si>
    <t>103</t>
  </si>
  <si>
    <t>2462167500</t>
  </si>
  <si>
    <t>Protikorózni asfaltický náter</t>
  </si>
  <si>
    <t>-102344435</t>
  </si>
  <si>
    <t>104</t>
  </si>
  <si>
    <t>210220020</t>
  </si>
  <si>
    <t>Uzemňovacie vedenie v zemi FeZn vrátane izolácie spojov</t>
  </si>
  <si>
    <t>-1521929107</t>
  </si>
  <si>
    <t>105</t>
  </si>
  <si>
    <t>3544223850</t>
  </si>
  <si>
    <t>Územňovacia pásovina   ocelová žiarovo zinkovaná  označenie   30 x 4 mm</t>
  </si>
  <si>
    <t>kg</t>
  </si>
  <si>
    <t>-710129242</t>
  </si>
  <si>
    <t>106</t>
  </si>
  <si>
    <t>210220021.S</t>
  </si>
  <si>
    <t>Uzemňovacie vedenie v zemi FeZn vrátane izolácie spojov O 10 mm</t>
  </si>
  <si>
    <t>1547767622</t>
  </si>
  <si>
    <t>107</t>
  </si>
  <si>
    <t>354410054810.S</t>
  </si>
  <si>
    <t>Drôt bleskozvodový FeZn, d 10 mm, PVC</t>
  </si>
  <si>
    <t>1628500611</t>
  </si>
  <si>
    <t>108</t>
  </si>
  <si>
    <t>210220031.S</t>
  </si>
  <si>
    <t>Ekvipotenciálna svorkovnica PAS01</t>
  </si>
  <si>
    <t>530845395</t>
  </si>
  <si>
    <t>109</t>
  </si>
  <si>
    <t>345610005100.S</t>
  </si>
  <si>
    <t>Svorkovnica ekvipotencionálna PAS01 (EQ03), alebo ekvivalent</t>
  </si>
  <si>
    <t>-605829440</t>
  </si>
  <si>
    <t>110</t>
  </si>
  <si>
    <t>1786729477</t>
  </si>
  <si>
    <t>111</t>
  </si>
  <si>
    <t>-1180775008</t>
  </si>
  <si>
    <t>112</t>
  </si>
  <si>
    <t>210220050</t>
  </si>
  <si>
    <t>Označenie zvodov číselnými štítkami</t>
  </si>
  <si>
    <t>-1883316700</t>
  </si>
  <si>
    <t>113</t>
  </si>
  <si>
    <t>3544247915</t>
  </si>
  <si>
    <t>Štítok orientačný  zemniaci, obj. č. EBL000000360; bleskozvodný a uzemňovací materiál, alebo ekvivalent</t>
  </si>
  <si>
    <t>1189983263</t>
  </si>
  <si>
    <t>114</t>
  </si>
  <si>
    <t>210220104.S</t>
  </si>
  <si>
    <t>Podpery vedenia FeZn na plechové strechy PV23, PV24</t>
  </si>
  <si>
    <t>-221564378</t>
  </si>
  <si>
    <t>115</t>
  </si>
  <si>
    <t>354410037400.S</t>
  </si>
  <si>
    <t>Podpera vedenia FeZn na plechové strechy označenie PV 23 vytočená</t>
  </si>
  <si>
    <t>1874392351</t>
  </si>
  <si>
    <t>116</t>
  </si>
  <si>
    <t>354410067000.S</t>
  </si>
  <si>
    <t>Tesniaci set</t>
  </si>
  <si>
    <t>1356004825</t>
  </si>
  <si>
    <t>117</t>
  </si>
  <si>
    <t>210220206.S</t>
  </si>
  <si>
    <t>Zachytávacia tyč FeZn s osadením JP 30</t>
  </si>
  <si>
    <t>-1946134482</t>
  </si>
  <si>
    <t>118</t>
  </si>
  <si>
    <t>354410023400.S</t>
  </si>
  <si>
    <t>Tyč zachytávacia AlMgSi, označenie JP 30, d 18 mm</t>
  </si>
  <si>
    <t>-1532381194</t>
  </si>
  <si>
    <t>119</t>
  </si>
  <si>
    <t>210220243</t>
  </si>
  <si>
    <t>Svorka FeZn spojovacia SS</t>
  </si>
  <si>
    <t>-855305379</t>
  </si>
  <si>
    <t>120</t>
  </si>
  <si>
    <t>3544219500</t>
  </si>
  <si>
    <t>Svorka  spojovacia  ocelová žiarovo zinkovaná  označenie  SS s p. 2 skr</t>
  </si>
  <si>
    <t>-621451199</t>
  </si>
  <si>
    <t>121</t>
  </si>
  <si>
    <t>210220245</t>
  </si>
  <si>
    <t>Svorka FeZn pripojovacia SP</t>
  </si>
  <si>
    <t>-2133012282</t>
  </si>
  <si>
    <t>122</t>
  </si>
  <si>
    <t>3544219850</t>
  </si>
  <si>
    <t>Svorka  pripojovacia  pre spojenie kovových súčiastok ocelová žiarovo zinkovaná  označenie  SP 1</t>
  </si>
  <si>
    <t>1811839414</t>
  </si>
  <si>
    <t>123</t>
  </si>
  <si>
    <t>210220246</t>
  </si>
  <si>
    <t>Svorka FeZn na odkvapový žľab SO</t>
  </si>
  <si>
    <t>1359109921</t>
  </si>
  <si>
    <t>124</t>
  </si>
  <si>
    <t>3544219950</t>
  </si>
  <si>
    <t>Svorka  okapová  ocelová žiarovo zinkovaná  označenie  SO</t>
  </si>
  <si>
    <t>2102050339</t>
  </si>
  <si>
    <t>125</t>
  </si>
  <si>
    <t>210220247</t>
  </si>
  <si>
    <t>Svorka FeZn skúšobná SZ</t>
  </si>
  <si>
    <t>-1697986488</t>
  </si>
  <si>
    <t>126</t>
  </si>
  <si>
    <t>3544220000</t>
  </si>
  <si>
    <t>Svorka  skušobná  ocelová žiarovo zinkovaná  označenie  SZ</t>
  </si>
  <si>
    <t>-1593540620</t>
  </si>
  <si>
    <t>127</t>
  </si>
  <si>
    <t>210220252</t>
  </si>
  <si>
    <t>Svorka FeZn odbočovacia spojovacia SR01-02</t>
  </si>
  <si>
    <t>392847914</t>
  </si>
  <si>
    <t>128</t>
  </si>
  <si>
    <t>3544221150</t>
  </si>
  <si>
    <t>Svorka odbočná spojovacia ocelová žiarovo zinkovaná označenie SR 02 (M8)</t>
  </si>
  <si>
    <t>-337631159</t>
  </si>
  <si>
    <t>129</t>
  </si>
  <si>
    <t>210220253</t>
  </si>
  <si>
    <t>Svorka FeZn uzemňovacia SR03</t>
  </si>
  <si>
    <t>-1807140215</t>
  </si>
  <si>
    <t>130</t>
  </si>
  <si>
    <t>3544221300</t>
  </si>
  <si>
    <t>Uzemňovacia svorka  ocelová žiarovo zinkovaná  označenie  SR 03 A</t>
  </si>
  <si>
    <t>-1145345660</t>
  </si>
  <si>
    <t>131</t>
  </si>
  <si>
    <t>210220260.S</t>
  </si>
  <si>
    <t>Ochranný uholník FeZn OU</t>
  </si>
  <si>
    <t>-242339110</t>
  </si>
  <si>
    <t>132</t>
  </si>
  <si>
    <t>354410053300.S</t>
  </si>
  <si>
    <t>Uholník ochranný FeZn označenie OU 1,7 m</t>
  </si>
  <si>
    <t>-1347832481</t>
  </si>
  <si>
    <t>133</t>
  </si>
  <si>
    <t>210220265.S</t>
  </si>
  <si>
    <t>Držiak ochranného uholníka FeZn univerzálny DOU</t>
  </si>
  <si>
    <t>1515074899</t>
  </si>
  <si>
    <t>134</t>
  </si>
  <si>
    <t>354410053900.S</t>
  </si>
  <si>
    <t>Držiak FeZn ochranného uholníka univerzálny s vrutom označenie DOU vr. 2</t>
  </si>
  <si>
    <t>-1483663913</t>
  </si>
  <si>
    <t>135</t>
  </si>
  <si>
    <t>210220800.S</t>
  </si>
  <si>
    <t>Uzemňovacie vedenie na povrchu AlMgSi drôt zvodový O 8-10 mm</t>
  </si>
  <si>
    <t>1325891684</t>
  </si>
  <si>
    <t>136</t>
  </si>
  <si>
    <t>354410064200.S</t>
  </si>
  <si>
    <t>Drôt bleskozvodový zliatina AlMgSi, d 8 mm, Al</t>
  </si>
  <si>
    <t>1052686568</t>
  </si>
  <si>
    <t>137</t>
  </si>
  <si>
    <t>354410064200.S.1a1</t>
  </si>
  <si>
    <t>Drôt bleskozvodový izolovaný zliatina AlMgSi, d 8 mm, Al, PVC</t>
  </si>
  <si>
    <t>642895695</t>
  </si>
  <si>
    <t>138</t>
  </si>
  <si>
    <t>210800146.S</t>
  </si>
  <si>
    <t>Kábel medený uložený pevne CYKY 450/750 V 3x1,5</t>
  </si>
  <si>
    <t>-1898085413</t>
  </si>
  <si>
    <t>139</t>
  </si>
  <si>
    <t>341110000700.S</t>
  </si>
  <si>
    <t>Kábel medený CYKY 3x1,5 mm2</t>
  </si>
  <si>
    <t>2032343022</t>
  </si>
  <si>
    <t>140</t>
  </si>
  <si>
    <t>210800147.S</t>
  </si>
  <si>
    <t>Kábel medený uložený pevne CYKY 450/750 V 3x2,5</t>
  </si>
  <si>
    <t>277723961</t>
  </si>
  <si>
    <t>141</t>
  </si>
  <si>
    <t>341110000800.S</t>
  </si>
  <si>
    <t>Kábel medený CYKY 3x2,5 mm2</t>
  </si>
  <si>
    <t>998526519</t>
  </si>
  <si>
    <t>142</t>
  </si>
  <si>
    <t>210800159.S</t>
  </si>
  <si>
    <t>Kábel medený uložený pevne CYKY 450/750 V 5x2,5</t>
  </si>
  <si>
    <t>430731004</t>
  </si>
  <si>
    <t>143</t>
  </si>
  <si>
    <t>341110002000.S</t>
  </si>
  <si>
    <t>Kábel medený CYKY 5x2,5 mm2</t>
  </si>
  <si>
    <t>-955927459</t>
  </si>
  <si>
    <t>144</t>
  </si>
  <si>
    <t>210800161.S</t>
  </si>
  <si>
    <t>Kábel medený uložený pevne CYKY 450/750 V 5x6</t>
  </si>
  <si>
    <t>-731841491</t>
  </si>
  <si>
    <t>145</t>
  </si>
  <si>
    <t>341110002200.S</t>
  </si>
  <si>
    <t>Kábel medený CYKY 5x6 mm2</t>
  </si>
  <si>
    <t>812596197</t>
  </si>
  <si>
    <t>146</t>
  </si>
  <si>
    <t>210800163.S</t>
  </si>
  <si>
    <t>Kábel medený uložený pevne CYKY 450/750 V 5x16</t>
  </si>
  <si>
    <t>753032041</t>
  </si>
  <si>
    <t>147</t>
  </si>
  <si>
    <t>341110002400.S</t>
  </si>
  <si>
    <t>Kábel medený CYKY 5x16 mm2</t>
  </si>
  <si>
    <t>182181758</t>
  </si>
  <si>
    <t>148</t>
  </si>
  <si>
    <t>210800628.S</t>
  </si>
  <si>
    <t>Vodič medený uložený pevne H07V-K (CYA)  450/750 V 6</t>
  </si>
  <si>
    <t>1859372878</t>
  </si>
  <si>
    <t>149</t>
  </si>
  <si>
    <t>341310009100.S</t>
  </si>
  <si>
    <t>Vodič medený flexibilný H07V-K 6 mm2</t>
  </si>
  <si>
    <t>-451818375</t>
  </si>
  <si>
    <t>150</t>
  </si>
  <si>
    <t>210800630.S</t>
  </si>
  <si>
    <t>Vodič medený uložený pevne H07V-K (CYA)  450/750 V 16</t>
  </si>
  <si>
    <t>-849844938</t>
  </si>
  <si>
    <t>151</t>
  </si>
  <si>
    <t>341310009300.S</t>
  </si>
  <si>
    <t>Vodič medený flexibilný H07V-K 16 mm2</t>
  </si>
  <si>
    <t>1757002169</t>
  </si>
  <si>
    <t>152</t>
  </si>
  <si>
    <t>21095010100</t>
  </si>
  <si>
    <t>Označovací štítok na kábel</t>
  </si>
  <si>
    <t>719916048</t>
  </si>
  <si>
    <t>153</t>
  </si>
  <si>
    <t>2830023200</t>
  </si>
  <si>
    <t>Označovač káblov</t>
  </si>
  <si>
    <t>-1737325467</t>
  </si>
  <si>
    <t>154</t>
  </si>
  <si>
    <t>Doprava</t>
  </si>
  <si>
    <t>%</t>
  </si>
  <si>
    <t>-1401971491</t>
  </si>
  <si>
    <t>155</t>
  </si>
  <si>
    <t>D.1</t>
  </si>
  <si>
    <t>1173719552</t>
  </si>
  <si>
    <t>156</t>
  </si>
  <si>
    <t>MV</t>
  </si>
  <si>
    <t>Murárske výpomoci</t>
  </si>
  <si>
    <t>-513014167</t>
  </si>
  <si>
    <t>157</t>
  </si>
  <si>
    <t>PM</t>
  </si>
  <si>
    <t>Podružný materiál</t>
  </si>
  <si>
    <t>-2045512648</t>
  </si>
  <si>
    <t>158</t>
  </si>
  <si>
    <t>-166792187</t>
  </si>
  <si>
    <t>159</t>
  </si>
  <si>
    <t>PPV</t>
  </si>
  <si>
    <t>Podiel pridružených výkonov</t>
  </si>
  <si>
    <t>-1315772867</t>
  </si>
  <si>
    <t>160</t>
  </si>
  <si>
    <t>PPV.1</t>
  </si>
  <si>
    <t>-1502155812</t>
  </si>
  <si>
    <t>43-M</t>
  </si>
  <si>
    <t>Montáž oceľových konštrukcií</t>
  </si>
  <si>
    <t>161</t>
  </si>
  <si>
    <t>430471106.S</t>
  </si>
  <si>
    <t>Montáž oceľovej haly</t>
  </si>
  <si>
    <t>-331237698</t>
  </si>
  <si>
    <t>162</t>
  </si>
  <si>
    <t>553850000200.S</t>
  </si>
  <si>
    <t>Oceľová hala</t>
  </si>
  <si>
    <t>-935912571</t>
  </si>
  <si>
    <t>HZS</t>
  </si>
  <si>
    <t xml:space="preserve">Hodinové zúčtovacie sadzby   </t>
  </si>
  <si>
    <t>163</t>
  </si>
  <si>
    <t>HZS000111</t>
  </si>
  <si>
    <t>Preskúšanie el. rozvodov, rozvádzačov</t>
  </si>
  <si>
    <t>hod</t>
  </si>
  <si>
    <t>262144</t>
  </si>
  <si>
    <t>-495954128</t>
  </si>
  <si>
    <t>164</t>
  </si>
  <si>
    <t>HZS000111.1</t>
  </si>
  <si>
    <t>Odborná skúška a odborná prehliadka, revízna správa</t>
  </si>
  <si>
    <t>-1180776276</t>
  </si>
  <si>
    <t>165</t>
  </si>
  <si>
    <t>HZS000112</t>
  </si>
  <si>
    <t>Projekt skutočného vyhotovenia</t>
  </si>
  <si>
    <t>1008135756</t>
  </si>
  <si>
    <t>166</t>
  </si>
  <si>
    <t>HZS000112.1</t>
  </si>
  <si>
    <t>-1939904553</t>
  </si>
  <si>
    <t>167</t>
  </si>
  <si>
    <t>HZS000113.S</t>
  </si>
  <si>
    <t>Stavebno montážne práce náročné ucelené - odborné, tvorivé remeselné (Tr. 3) v rozsahu viac ako 8 hodín- nepredvídané práce</t>
  </si>
  <si>
    <t>-1219912604</t>
  </si>
  <si>
    <t>168</t>
  </si>
  <si>
    <t>HZS000115</t>
  </si>
  <si>
    <t>1728574801</t>
  </si>
  <si>
    <t>169</t>
  </si>
  <si>
    <t>HZS000116ab</t>
  </si>
  <si>
    <t>Prenájom plošiny</t>
  </si>
  <si>
    <t>919483058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</si>
</sst>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8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167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167" fontId="34" fillId="2" borderId="22" xfId="0" applyNumberFormat="1" applyFont="1" applyFill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4" fontId="2" fillId="2" borderId="0" xfId="0" applyNumberFormat="1" applyFont="1" applyFill="1" applyAlignment="1" applyProtection="1">
      <alignment horizontal="left" vertical="center"/>
      <protection locked="0"/>
    </xf>
    <xf numFmtId="0" fontId="0" fillId="0" borderId="0" xfId="0"/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164" fontId="16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abSelected="1" workbookViewId="0">
      <selection activeCell="AG9" sqref="AG9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s="1" customFormat="1" ht="36.950000000000003" customHeight="1"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S2" s="15" t="s">
        <v>6</v>
      </c>
      <c r="BT2" s="15" t="s">
        <v>7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pans="1:74" s="1" customFormat="1" ht="24.95" customHeight="1">
      <c r="B4" s="19"/>
      <c r="C4" s="20"/>
      <c r="D4" s="21" t="s">
        <v>8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9</v>
      </c>
      <c r="BE4" s="23" t="s">
        <v>10</v>
      </c>
      <c r="BS4" s="15" t="s">
        <v>6</v>
      </c>
    </row>
    <row r="5" spans="1:74" s="1" customFormat="1" ht="12" customHeight="1">
      <c r="B5" s="19"/>
      <c r="C5" s="20"/>
      <c r="D5" s="24" t="s">
        <v>11</v>
      </c>
      <c r="E5" s="20"/>
      <c r="F5" s="20"/>
      <c r="G5" s="20"/>
      <c r="H5" s="20"/>
      <c r="I5" s="20"/>
      <c r="J5" s="20"/>
      <c r="K5" s="265" t="s">
        <v>12</v>
      </c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0"/>
      <c r="AL5" s="20"/>
      <c r="AM5" s="20"/>
      <c r="AN5" s="20"/>
      <c r="AO5" s="20"/>
      <c r="AP5" s="20"/>
      <c r="AQ5" s="20"/>
      <c r="AR5" s="18"/>
      <c r="BE5" s="262" t="s">
        <v>13</v>
      </c>
      <c r="BS5" s="15" t="s">
        <v>6</v>
      </c>
    </row>
    <row r="6" spans="1:74" s="1" customFormat="1" ht="36.950000000000003" customHeight="1">
      <c r="B6" s="19"/>
      <c r="C6" s="20"/>
      <c r="D6" s="26" t="s">
        <v>14</v>
      </c>
      <c r="E6" s="20"/>
      <c r="F6" s="20"/>
      <c r="G6" s="20"/>
      <c r="H6" s="20"/>
      <c r="I6" s="20"/>
      <c r="J6" s="20"/>
      <c r="K6" s="267" t="s">
        <v>15</v>
      </c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0"/>
      <c r="AL6" s="20"/>
      <c r="AM6" s="20"/>
      <c r="AN6" s="20"/>
      <c r="AO6" s="20"/>
      <c r="AP6" s="20"/>
      <c r="AQ6" s="20"/>
      <c r="AR6" s="18"/>
      <c r="BE6" s="263"/>
      <c r="BS6" s="15" t="s">
        <v>6</v>
      </c>
    </row>
    <row r="7" spans="1:74" s="1" customFormat="1" ht="12" customHeight="1">
      <c r="B7" s="19"/>
      <c r="C7" s="20"/>
      <c r="D7" s="27" t="s">
        <v>16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7" t="s">
        <v>17</v>
      </c>
      <c r="AL7" s="20"/>
      <c r="AM7" s="20"/>
      <c r="AN7" s="25" t="s">
        <v>1</v>
      </c>
      <c r="AO7" s="20"/>
      <c r="AP7" s="20"/>
      <c r="AQ7" s="20"/>
      <c r="AR7" s="18"/>
      <c r="BE7" s="263"/>
      <c r="BS7" s="15" t="s">
        <v>6</v>
      </c>
    </row>
    <row r="8" spans="1:74" s="1" customFormat="1" ht="12" customHeight="1">
      <c r="B8" s="19"/>
      <c r="C8" s="20"/>
      <c r="D8" s="27" t="s">
        <v>18</v>
      </c>
      <c r="E8" s="20"/>
      <c r="F8" s="20"/>
      <c r="G8" s="20"/>
      <c r="H8" s="20"/>
      <c r="I8" s="20"/>
      <c r="J8" s="20"/>
      <c r="K8" s="25" t="s">
        <v>19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7" t="s">
        <v>20</v>
      </c>
      <c r="AL8" s="20"/>
      <c r="AM8" s="20"/>
      <c r="AN8" s="229"/>
      <c r="AO8" s="20"/>
      <c r="AP8" s="20"/>
      <c r="AQ8" s="20"/>
      <c r="AR8" s="18"/>
      <c r="BE8" s="263"/>
      <c r="BS8" s="15" t="s">
        <v>6</v>
      </c>
    </row>
    <row r="9" spans="1:74" s="1" customFormat="1" ht="14.45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63"/>
      <c r="BS9" s="15" t="s">
        <v>6</v>
      </c>
    </row>
    <row r="10" spans="1:74" s="1" customFormat="1" ht="12" customHeight="1">
      <c r="B10" s="19"/>
      <c r="C10" s="20"/>
      <c r="D10" s="27" t="s">
        <v>21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7" t="s">
        <v>22</v>
      </c>
      <c r="AL10" s="20"/>
      <c r="AM10" s="20"/>
      <c r="AN10" s="25" t="s">
        <v>1</v>
      </c>
      <c r="AO10" s="20"/>
      <c r="AP10" s="20"/>
      <c r="AQ10" s="20"/>
      <c r="AR10" s="18"/>
      <c r="BE10" s="263"/>
      <c r="BS10" s="15" t="s">
        <v>6</v>
      </c>
    </row>
    <row r="11" spans="1:74" s="1" customFormat="1" ht="18.399999999999999" customHeight="1">
      <c r="B11" s="19"/>
      <c r="C11" s="20"/>
      <c r="D11" s="20"/>
      <c r="E11" s="25" t="s">
        <v>23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7" t="s">
        <v>24</v>
      </c>
      <c r="AL11" s="20"/>
      <c r="AM11" s="20"/>
      <c r="AN11" s="25" t="s">
        <v>1</v>
      </c>
      <c r="AO11" s="20"/>
      <c r="AP11" s="20"/>
      <c r="AQ11" s="20"/>
      <c r="AR11" s="18"/>
      <c r="BE11" s="263"/>
      <c r="BS11" s="15" t="s">
        <v>6</v>
      </c>
    </row>
    <row r="12" spans="1:74" s="1" customFormat="1" ht="6.95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63"/>
      <c r="BS12" s="15" t="s">
        <v>6</v>
      </c>
    </row>
    <row r="13" spans="1:74" s="1" customFormat="1" ht="12" customHeight="1">
      <c r="B13" s="19"/>
      <c r="C13" s="20"/>
      <c r="D13" s="27" t="s">
        <v>25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7" t="s">
        <v>22</v>
      </c>
      <c r="AL13" s="20"/>
      <c r="AM13" s="20"/>
      <c r="AN13" s="29" t="s">
        <v>26</v>
      </c>
      <c r="AO13" s="20"/>
      <c r="AP13" s="20"/>
      <c r="AQ13" s="20"/>
      <c r="AR13" s="18"/>
      <c r="BE13" s="263"/>
      <c r="BS13" s="15" t="s">
        <v>6</v>
      </c>
    </row>
    <row r="14" spans="1:74" ht="12.75">
      <c r="B14" s="19"/>
      <c r="C14" s="20"/>
      <c r="D14" s="20"/>
      <c r="E14" s="268" t="s">
        <v>26</v>
      </c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7" t="s">
        <v>24</v>
      </c>
      <c r="AL14" s="20"/>
      <c r="AM14" s="20"/>
      <c r="AN14" s="29" t="s">
        <v>26</v>
      </c>
      <c r="AO14" s="20"/>
      <c r="AP14" s="20"/>
      <c r="AQ14" s="20"/>
      <c r="AR14" s="18"/>
      <c r="BE14" s="263"/>
      <c r="BS14" s="15" t="s">
        <v>6</v>
      </c>
    </row>
    <row r="15" spans="1:74" s="1" customFormat="1" ht="6.95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63"/>
      <c r="BS15" s="15" t="s">
        <v>4</v>
      </c>
    </row>
    <row r="16" spans="1:74" s="1" customFormat="1" ht="12" customHeight="1">
      <c r="B16" s="19"/>
      <c r="C16" s="20"/>
      <c r="D16" s="27" t="s">
        <v>27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7" t="s">
        <v>22</v>
      </c>
      <c r="AL16" s="20"/>
      <c r="AM16" s="20"/>
      <c r="AN16" s="25" t="s">
        <v>1</v>
      </c>
      <c r="AO16" s="20"/>
      <c r="AP16" s="20"/>
      <c r="AQ16" s="20"/>
      <c r="AR16" s="18"/>
      <c r="BE16" s="263"/>
      <c r="BS16" s="15" t="s">
        <v>4</v>
      </c>
    </row>
    <row r="17" spans="1:71" s="1" customFormat="1" ht="18.399999999999999" customHeight="1">
      <c r="B17" s="19"/>
      <c r="C17" s="20"/>
      <c r="D17" s="20"/>
      <c r="E17" s="25" t="s">
        <v>28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7" t="s">
        <v>24</v>
      </c>
      <c r="AL17" s="20"/>
      <c r="AM17" s="20"/>
      <c r="AN17" s="25" t="s">
        <v>1</v>
      </c>
      <c r="AO17" s="20"/>
      <c r="AP17" s="20"/>
      <c r="AQ17" s="20"/>
      <c r="AR17" s="18"/>
      <c r="BE17" s="263"/>
      <c r="BS17" s="15" t="s">
        <v>29</v>
      </c>
    </row>
    <row r="18" spans="1:71" s="1" customFormat="1" ht="6.95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63"/>
      <c r="BS18" s="15" t="s">
        <v>30</v>
      </c>
    </row>
    <row r="19" spans="1:71" s="1" customFormat="1" ht="12" customHeight="1">
      <c r="B19" s="19"/>
      <c r="C19" s="20"/>
      <c r="D19" s="27" t="s">
        <v>31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7" t="s">
        <v>22</v>
      </c>
      <c r="AL19" s="20"/>
      <c r="AM19" s="20"/>
      <c r="AN19" s="25" t="s">
        <v>1</v>
      </c>
      <c r="AO19" s="20"/>
      <c r="AP19" s="20"/>
      <c r="AQ19" s="20"/>
      <c r="AR19" s="18"/>
      <c r="BE19" s="263"/>
      <c r="BS19" s="15" t="s">
        <v>30</v>
      </c>
    </row>
    <row r="20" spans="1:71" s="1" customFormat="1" ht="18.399999999999999" customHeight="1">
      <c r="B20" s="19"/>
      <c r="C20" s="20"/>
      <c r="D20" s="20"/>
      <c r="E20" s="25" t="s">
        <v>32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7" t="s">
        <v>24</v>
      </c>
      <c r="AL20" s="20"/>
      <c r="AM20" s="20"/>
      <c r="AN20" s="25" t="s">
        <v>1</v>
      </c>
      <c r="AO20" s="20"/>
      <c r="AP20" s="20"/>
      <c r="AQ20" s="20"/>
      <c r="AR20" s="18"/>
      <c r="BE20" s="263"/>
      <c r="BS20" s="15" t="s">
        <v>29</v>
      </c>
    </row>
    <row r="21" spans="1:71" s="1" customFormat="1" ht="6.95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63"/>
    </row>
    <row r="22" spans="1:71" s="1" customFormat="1" ht="12" customHeight="1">
      <c r="B22" s="19"/>
      <c r="C22" s="20"/>
      <c r="D22" s="27" t="s">
        <v>33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63"/>
    </row>
    <row r="23" spans="1:71" s="1" customFormat="1" ht="16.5" customHeight="1">
      <c r="B23" s="19"/>
      <c r="C23" s="20"/>
      <c r="D23" s="20"/>
      <c r="E23" s="270" t="s">
        <v>1</v>
      </c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0"/>
      <c r="AM23" s="270"/>
      <c r="AN23" s="270"/>
      <c r="AO23" s="20"/>
      <c r="AP23" s="20"/>
      <c r="AQ23" s="20"/>
      <c r="AR23" s="18"/>
      <c r="BE23" s="263"/>
    </row>
    <row r="24" spans="1:71" s="1" customFormat="1" ht="6.95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63"/>
    </row>
    <row r="25" spans="1:71" s="1" customFormat="1" ht="6.95" customHeight="1">
      <c r="B25" s="19"/>
      <c r="C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0"/>
      <c r="AQ25" s="20"/>
      <c r="AR25" s="18"/>
      <c r="BE25" s="263"/>
    </row>
    <row r="26" spans="1:71" s="2" customFormat="1" ht="25.9" customHeight="1">
      <c r="A26" s="32"/>
      <c r="B26" s="33"/>
      <c r="C26" s="34"/>
      <c r="D26" s="35" t="s">
        <v>34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71">
        <f>ROUND(AG94,2)</f>
        <v>0</v>
      </c>
      <c r="AL26" s="272"/>
      <c r="AM26" s="272"/>
      <c r="AN26" s="272"/>
      <c r="AO26" s="272"/>
      <c r="AP26" s="34"/>
      <c r="AQ26" s="34"/>
      <c r="AR26" s="37"/>
      <c r="BE26" s="263"/>
    </row>
    <row r="27" spans="1:71" s="2" customFormat="1" ht="6.95" customHeight="1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7"/>
      <c r="BE27" s="263"/>
    </row>
    <row r="28" spans="1:71" s="2" customFormat="1" ht="12.75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273" t="s">
        <v>35</v>
      </c>
      <c r="M28" s="273"/>
      <c r="N28" s="273"/>
      <c r="O28" s="273"/>
      <c r="P28" s="273"/>
      <c r="Q28" s="34"/>
      <c r="R28" s="34"/>
      <c r="S28" s="34"/>
      <c r="T28" s="34"/>
      <c r="U28" s="34"/>
      <c r="V28" s="34"/>
      <c r="W28" s="273" t="s">
        <v>36</v>
      </c>
      <c r="X28" s="273"/>
      <c r="Y28" s="273"/>
      <c r="Z28" s="273"/>
      <c r="AA28" s="273"/>
      <c r="AB28" s="273"/>
      <c r="AC28" s="273"/>
      <c r="AD28" s="273"/>
      <c r="AE28" s="273"/>
      <c r="AF28" s="34"/>
      <c r="AG28" s="34"/>
      <c r="AH28" s="34"/>
      <c r="AI28" s="34"/>
      <c r="AJ28" s="34"/>
      <c r="AK28" s="273" t="s">
        <v>37</v>
      </c>
      <c r="AL28" s="273"/>
      <c r="AM28" s="273"/>
      <c r="AN28" s="273"/>
      <c r="AO28" s="273"/>
      <c r="AP28" s="34"/>
      <c r="AQ28" s="34"/>
      <c r="AR28" s="37"/>
      <c r="BE28" s="263"/>
    </row>
    <row r="29" spans="1:71" s="3" customFormat="1" ht="14.45" customHeight="1">
      <c r="B29" s="38"/>
      <c r="C29" s="39"/>
      <c r="D29" s="27" t="s">
        <v>38</v>
      </c>
      <c r="E29" s="39"/>
      <c r="F29" s="40" t="s">
        <v>39</v>
      </c>
      <c r="G29" s="39"/>
      <c r="H29" s="39"/>
      <c r="I29" s="39"/>
      <c r="J29" s="39"/>
      <c r="K29" s="39"/>
      <c r="L29" s="254">
        <v>0.2</v>
      </c>
      <c r="M29" s="253"/>
      <c r="N29" s="253"/>
      <c r="O29" s="253"/>
      <c r="P29" s="253"/>
      <c r="Q29" s="41"/>
      <c r="R29" s="41"/>
      <c r="S29" s="41"/>
      <c r="T29" s="41"/>
      <c r="U29" s="41"/>
      <c r="V29" s="41"/>
      <c r="W29" s="252">
        <f>ROUND(AZ94, 2)</f>
        <v>0</v>
      </c>
      <c r="X29" s="253"/>
      <c r="Y29" s="253"/>
      <c r="Z29" s="253"/>
      <c r="AA29" s="253"/>
      <c r="AB29" s="253"/>
      <c r="AC29" s="253"/>
      <c r="AD29" s="253"/>
      <c r="AE29" s="253"/>
      <c r="AF29" s="41"/>
      <c r="AG29" s="41"/>
      <c r="AH29" s="41"/>
      <c r="AI29" s="41"/>
      <c r="AJ29" s="41"/>
      <c r="AK29" s="252">
        <f>ROUND(AV94, 2)</f>
        <v>0</v>
      </c>
      <c r="AL29" s="253"/>
      <c r="AM29" s="253"/>
      <c r="AN29" s="253"/>
      <c r="AO29" s="253"/>
      <c r="AP29" s="41"/>
      <c r="AQ29" s="41"/>
      <c r="AR29" s="42"/>
      <c r="AS29" s="43"/>
      <c r="AT29" s="43"/>
      <c r="AU29" s="43"/>
      <c r="AV29" s="43"/>
      <c r="AW29" s="43"/>
      <c r="AX29" s="43"/>
      <c r="AY29" s="43"/>
      <c r="AZ29" s="43"/>
      <c r="BE29" s="264"/>
    </row>
    <row r="30" spans="1:71" s="3" customFormat="1" ht="14.45" customHeight="1">
      <c r="B30" s="38"/>
      <c r="C30" s="39"/>
      <c r="D30" s="39"/>
      <c r="E30" s="39"/>
      <c r="F30" s="40" t="s">
        <v>40</v>
      </c>
      <c r="G30" s="39"/>
      <c r="H30" s="39"/>
      <c r="I30" s="39"/>
      <c r="J30" s="39"/>
      <c r="K30" s="39"/>
      <c r="L30" s="254">
        <v>0.2</v>
      </c>
      <c r="M30" s="253"/>
      <c r="N30" s="253"/>
      <c r="O30" s="253"/>
      <c r="P30" s="253"/>
      <c r="Q30" s="41"/>
      <c r="R30" s="41"/>
      <c r="S30" s="41"/>
      <c r="T30" s="41"/>
      <c r="U30" s="41"/>
      <c r="V30" s="41"/>
      <c r="W30" s="252">
        <f>ROUND(BA94, 2)</f>
        <v>0</v>
      </c>
      <c r="X30" s="253"/>
      <c r="Y30" s="253"/>
      <c r="Z30" s="253"/>
      <c r="AA30" s="253"/>
      <c r="AB30" s="253"/>
      <c r="AC30" s="253"/>
      <c r="AD30" s="253"/>
      <c r="AE30" s="253"/>
      <c r="AF30" s="41"/>
      <c r="AG30" s="41"/>
      <c r="AH30" s="41"/>
      <c r="AI30" s="41"/>
      <c r="AJ30" s="41"/>
      <c r="AK30" s="252">
        <f>ROUND(AW94, 2)</f>
        <v>0</v>
      </c>
      <c r="AL30" s="253"/>
      <c r="AM30" s="253"/>
      <c r="AN30" s="253"/>
      <c r="AO30" s="253"/>
      <c r="AP30" s="41"/>
      <c r="AQ30" s="41"/>
      <c r="AR30" s="42"/>
      <c r="AS30" s="43"/>
      <c r="AT30" s="43"/>
      <c r="AU30" s="43"/>
      <c r="AV30" s="43"/>
      <c r="AW30" s="43"/>
      <c r="AX30" s="43"/>
      <c r="AY30" s="43"/>
      <c r="AZ30" s="43"/>
      <c r="BE30" s="264"/>
    </row>
    <row r="31" spans="1:71" s="3" customFormat="1" ht="14.45" hidden="1" customHeight="1">
      <c r="B31" s="38"/>
      <c r="C31" s="39"/>
      <c r="D31" s="39"/>
      <c r="E31" s="39"/>
      <c r="F31" s="27" t="s">
        <v>41</v>
      </c>
      <c r="G31" s="39"/>
      <c r="H31" s="39"/>
      <c r="I31" s="39"/>
      <c r="J31" s="39"/>
      <c r="K31" s="39"/>
      <c r="L31" s="261">
        <v>0.2</v>
      </c>
      <c r="M31" s="260"/>
      <c r="N31" s="260"/>
      <c r="O31" s="260"/>
      <c r="P31" s="260"/>
      <c r="Q31" s="39"/>
      <c r="R31" s="39"/>
      <c r="S31" s="39"/>
      <c r="T31" s="39"/>
      <c r="U31" s="39"/>
      <c r="V31" s="39"/>
      <c r="W31" s="259">
        <f>ROUND(BB94, 2)</f>
        <v>0</v>
      </c>
      <c r="X31" s="260"/>
      <c r="Y31" s="260"/>
      <c r="Z31" s="260"/>
      <c r="AA31" s="260"/>
      <c r="AB31" s="260"/>
      <c r="AC31" s="260"/>
      <c r="AD31" s="260"/>
      <c r="AE31" s="260"/>
      <c r="AF31" s="39"/>
      <c r="AG31" s="39"/>
      <c r="AH31" s="39"/>
      <c r="AI31" s="39"/>
      <c r="AJ31" s="39"/>
      <c r="AK31" s="259">
        <v>0</v>
      </c>
      <c r="AL31" s="260"/>
      <c r="AM31" s="260"/>
      <c r="AN31" s="260"/>
      <c r="AO31" s="260"/>
      <c r="AP31" s="39"/>
      <c r="AQ31" s="39"/>
      <c r="AR31" s="44"/>
      <c r="BE31" s="264"/>
    </row>
    <row r="32" spans="1:71" s="3" customFormat="1" ht="14.45" hidden="1" customHeight="1">
      <c r="B32" s="38"/>
      <c r="C32" s="39"/>
      <c r="D32" s="39"/>
      <c r="E32" s="39"/>
      <c r="F32" s="27" t="s">
        <v>42</v>
      </c>
      <c r="G32" s="39"/>
      <c r="H32" s="39"/>
      <c r="I32" s="39"/>
      <c r="J32" s="39"/>
      <c r="K32" s="39"/>
      <c r="L32" s="261">
        <v>0.2</v>
      </c>
      <c r="M32" s="260"/>
      <c r="N32" s="260"/>
      <c r="O32" s="260"/>
      <c r="P32" s="260"/>
      <c r="Q32" s="39"/>
      <c r="R32" s="39"/>
      <c r="S32" s="39"/>
      <c r="T32" s="39"/>
      <c r="U32" s="39"/>
      <c r="V32" s="39"/>
      <c r="W32" s="259">
        <f>ROUND(BC94, 2)</f>
        <v>0</v>
      </c>
      <c r="X32" s="260"/>
      <c r="Y32" s="260"/>
      <c r="Z32" s="260"/>
      <c r="AA32" s="260"/>
      <c r="AB32" s="260"/>
      <c r="AC32" s="260"/>
      <c r="AD32" s="260"/>
      <c r="AE32" s="260"/>
      <c r="AF32" s="39"/>
      <c r="AG32" s="39"/>
      <c r="AH32" s="39"/>
      <c r="AI32" s="39"/>
      <c r="AJ32" s="39"/>
      <c r="AK32" s="259">
        <v>0</v>
      </c>
      <c r="AL32" s="260"/>
      <c r="AM32" s="260"/>
      <c r="AN32" s="260"/>
      <c r="AO32" s="260"/>
      <c r="AP32" s="39"/>
      <c r="AQ32" s="39"/>
      <c r="AR32" s="44"/>
      <c r="BE32" s="264"/>
    </row>
    <row r="33" spans="1:57" s="3" customFormat="1" ht="14.45" hidden="1" customHeight="1">
      <c r="B33" s="38"/>
      <c r="C33" s="39"/>
      <c r="D33" s="39"/>
      <c r="E33" s="39"/>
      <c r="F33" s="40" t="s">
        <v>43</v>
      </c>
      <c r="G33" s="39"/>
      <c r="H33" s="39"/>
      <c r="I33" s="39"/>
      <c r="J33" s="39"/>
      <c r="K33" s="39"/>
      <c r="L33" s="254">
        <v>0</v>
      </c>
      <c r="M33" s="253"/>
      <c r="N33" s="253"/>
      <c r="O33" s="253"/>
      <c r="P33" s="253"/>
      <c r="Q33" s="41"/>
      <c r="R33" s="41"/>
      <c r="S33" s="41"/>
      <c r="T33" s="41"/>
      <c r="U33" s="41"/>
      <c r="V33" s="41"/>
      <c r="W33" s="252">
        <f>ROUND(BD94, 2)</f>
        <v>0</v>
      </c>
      <c r="X33" s="253"/>
      <c r="Y33" s="253"/>
      <c r="Z33" s="253"/>
      <c r="AA33" s="253"/>
      <c r="AB33" s="253"/>
      <c r="AC33" s="253"/>
      <c r="AD33" s="253"/>
      <c r="AE33" s="253"/>
      <c r="AF33" s="41"/>
      <c r="AG33" s="41"/>
      <c r="AH33" s="41"/>
      <c r="AI33" s="41"/>
      <c r="AJ33" s="41"/>
      <c r="AK33" s="252">
        <v>0</v>
      </c>
      <c r="AL33" s="253"/>
      <c r="AM33" s="253"/>
      <c r="AN33" s="253"/>
      <c r="AO33" s="253"/>
      <c r="AP33" s="41"/>
      <c r="AQ33" s="41"/>
      <c r="AR33" s="42"/>
      <c r="AS33" s="43"/>
      <c r="AT33" s="43"/>
      <c r="AU33" s="43"/>
      <c r="AV33" s="43"/>
      <c r="AW33" s="43"/>
      <c r="AX33" s="43"/>
      <c r="AY33" s="43"/>
      <c r="AZ33" s="43"/>
      <c r="BE33" s="264"/>
    </row>
    <row r="34" spans="1:57" s="2" customFormat="1" ht="6.95" customHeight="1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7"/>
      <c r="BE34" s="263"/>
    </row>
    <row r="35" spans="1:57" s="2" customFormat="1" ht="25.9" customHeight="1">
      <c r="A35" s="32"/>
      <c r="B35" s="33"/>
      <c r="C35" s="45"/>
      <c r="D35" s="46" t="s">
        <v>44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45</v>
      </c>
      <c r="U35" s="47"/>
      <c r="V35" s="47"/>
      <c r="W35" s="47"/>
      <c r="X35" s="255" t="s">
        <v>46</v>
      </c>
      <c r="Y35" s="256"/>
      <c r="Z35" s="256"/>
      <c r="AA35" s="256"/>
      <c r="AB35" s="256"/>
      <c r="AC35" s="47"/>
      <c r="AD35" s="47"/>
      <c r="AE35" s="47"/>
      <c r="AF35" s="47"/>
      <c r="AG35" s="47"/>
      <c r="AH35" s="47"/>
      <c r="AI35" s="47"/>
      <c r="AJ35" s="47"/>
      <c r="AK35" s="257">
        <f>SUM(AK26:AK33)</f>
        <v>0</v>
      </c>
      <c r="AL35" s="256"/>
      <c r="AM35" s="256"/>
      <c r="AN35" s="256"/>
      <c r="AO35" s="258"/>
      <c r="AP35" s="45"/>
      <c r="AQ35" s="45"/>
      <c r="AR35" s="37"/>
      <c r="BE35" s="32"/>
    </row>
    <row r="36" spans="1:57" s="2" customFormat="1" ht="6.9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7"/>
      <c r="BE36" s="32"/>
    </row>
    <row r="37" spans="1:57" s="2" customFormat="1" ht="14.45" customHeight="1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7"/>
      <c r="BE37" s="32"/>
    </row>
    <row r="38" spans="1:57" s="1" customFormat="1" ht="14.45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pans="1:57" s="1" customFormat="1" ht="14.45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pans="1:57" s="1" customFormat="1" ht="14.45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pans="1:57" s="1" customFormat="1" ht="14.45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pans="1:57" s="1" customFormat="1" ht="14.45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pans="1:57" s="1" customFormat="1" ht="14.45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pans="1:57" s="1" customFormat="1" ht="14.45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pans="1:57" s="1" customFormat="1" ht="14.45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pans="1:57" s="1" customFormat="1" ht="14.45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pans="1:57" s="1" customFormat="1" ht="14.45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pans="1:57" s="1" customFormat="1" ht="14.45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pans="1:57" s="2" customFormat="1" ht="14.45" customHeight="1">
      <c r="B49" s="49"/>
      <c r="C49" s="50"/>
      <c r="D49" s="51" t="s">
        <v>47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1" t="s">
        <v>48</v>
      </c>
      <c r="AI49" s="52"/>
      <c r="AJ49" s="52"/>
      <c r="AK49" s="52"/>
      <c r="AL49" s="52"/>
      <c r="AM49" s="52"/>
      <c r="AN49" s="52"/>
      <c r="AO49" s="52"/>
      <c r="AP49" s="50"/>
      <c r="AQ49" s="50"/>
      <c r="AR49" s="53"/>
    </row>
    <row r="50" spans="1:57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 spans="1:57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 spans="1:57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 spans="1:57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 spans="1:57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 spans="1:57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 spans="1:57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 spans="1:57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 spans="1:57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 spans="1:57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pans="1:57" s="2" customFormat="1" ht="12.75">
      <c r="A60" s="32"/>
      <c r="B60" s="33"/>
      <c r="C60" s="34"/>
      <c r="D60" s="54" t="s">
        <v>49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54" t="s">
        <v>50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54" t="s">
        <v>49</v>
      </c>
      <c r="AI60" s="36"/>
      <c r="AJ60" s="36"/>
      <c r="AK60" s="36"/>
      <c r="AL60" s="36"/>
      <c r="AM60" s="54" t="s">
        <v>50</v>
      </c>
      <c r="AN60" s="36"/>
      <c r="AO60" s="36"/>
      <c r="AP60" s="34"/>
      <c r="AQ60" s="34"/>
      <c r="AR60" s="37"/>
      <c r="BE60" s="32"/>
    </row>
    <row r="61" spans="1:57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 spans="1:57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 spans="1:57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pans="1:57" s="2" customFormat="1" ht="12.75">
      <c r="A64" s="32"/>
      <c r="B64" s="33"/>
      <c r="C64" s="34"/>
      <c r="D64" s="51" t="s">
        <v>51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1" t="s">
        <v>52</v>
      </c>
      <c r="AI64" s="55"/>
      <c r="AJ64" s="55"/>
      <c r="AK64" s="55"/>
      <c r="AL64" s="55"/>
      <c r="AM64" s="55"/>
      <c r="AN64" s="55"/>
      <c r="AO64" s="55"/>
      <c r="AP64" s="34"/>
      <c r="AQ64" s="34"/>
      <c r="AR64" s="37"/>
      <c r="BE64" s="32"/>
    </row>
    <row r="65" spans="1:57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 spans="1:57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 spans="1:57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 spans="1:57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 spans="1:57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 spans="1:57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 spans="1:57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 spans="1:57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 spans="1:57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 spans="1:57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pans="1:57" s="2" customFormat="1" ht="12.75">
      <c r="A75" s="32"/>
      <c r="B75" s="33"/>
      <c r="C75" s="34"/>
      <c r="D75" s="54" t="s">
        <v>49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54" t="s">
        <v>50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54" t="s">
        <v>49</v>
      </c>
      <c r="AI75" s="36"/>
      <c r="AJ75" s="36"/>
      <c r="AK75" s="36"/>
      <c r="AL75" s="36"/>
      <c r="AM75" s="54" t="s">
        <v>50</v>
      </c>
      <c r="AN75" s="36"/>
      <c r="AO75" s="36"/>
      <c r="AP75" s="34"/>
      <c r="AQ75" s="34"/>
      <c r="AR75" s="37"/>
      <c r="BE75" s="32"/>
    </row>
    <row r="76" spans="1:57" s="2" customFormat="1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7"/>
      <c r="BE76" s="32"/>
    </row>
    <row r="77" spans="1:57" s="2" customFormat="1" ht="6.95" customHeight="1">
      <c r="A77" s="32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37"/>
      <c r="BE77" s="32"/>
    </row>
    <row r="81" spans="1:91" s="2" customFormat="1" ht="6.95" customHeight="1">
      <c r="A81" s="32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37"/>
      <c r="BE81" s="32"/>
    </row>
    <row r="82" spans="1:91" s="2" customFormat="1" ht="24.95" customHeight="1">
      <c r="A82" s="32"/>
      <c r="B82" s="33"/>
      <c r="C82" s="21" t="s">
        <v>53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7"/>
      <c r="BE82" s="32"/>
    </row>
    <row r="83" spans="1:91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7"/>
      <c r="BE83" s="32"/>
    </row>
    <row r="84" spans="1:91" s="4" customFormat="1" ht="12" customHeight="1">
      <c r="B84" s="60"/>
      <c r="C84" s="27" t="s">
        <v>11</v>
      </c>
      <c r="D84" s="61"/>
      <c r="E84" s="61"/>
      <c r="F84" s="61"/>
      <c r="G84" s="61"/>
      <c r="H84" s="61"/>
      <c r="I84" s="61"/>
      <c r="J84" s="61"/>
      <c r="K84" s="61"/>
      <c r="L84" s="61" t="str">
        <f>K5</f>
        <v>20230101</v>
      </c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2"/>
    </row>
    <row r="85" spans="1:91" s="5" customFormat="1" ht="36.950000000000003" customHeight="1">
      <c r="B85" s="63"/>
      <c r="C85" s="64" t="s">
        <v>14</v>
      </c>
      <c r="D85" s="65"/>
      <c r="E85" s="65"/>
      <c r="F85" s="65"/>
      <c r="G85" s="65"/>
      <c r="H85" s="65"/>
      <c r="I85" s="65"/>
      <c r="J85" s="65"/>
      <c r="K85" s="65"/>
      <c r="L85" s="241" t="str">
        <f>K6</f>
        <v>Rozšírenie výrobnej kapacity PEX s.r.o.</v>
      </c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  <c r="X85" s="242"/>
      <c r="Y85" s="242"/>
      <c r="Z85" s="242"/>
      <c r="AA85" s="242"/>
      <c r="AB85" s="242"/>
      <c r="AC85" s="242"/>
      <c r="AD85" s="242"/>
      <c r="AE85" s="242"/>
      <c r="AF85" s="242"/>
      <c r="AG85" s="242"/>
      <c r="AH85" s="242"/>
      <c r="AI85" s="242"/>
      <c r="AJ85" s="242"/>
      <c r="AK85" s="65"/>
      <c r="AL85" s="65"/>
      <c r="AM85" s="65"/>
      <c r="AN85" s="65"/>
      <c r="AO85" s="65"/>
      <c r="AP85" s="65"/>
      <c r="AQ85" s="65"/>
      <c r="AR85" s="66"/>
    </row>
    <row r="86" spans="1:91" s="2" customFormat="1" ht="6.95" customHeight="1">
      <c r="A86" s="32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7"/>
      <c r="BE86" s="32"/>
    </row>
    <row r="87" spans="1:91" s="2" customFormat="1" ht="12" customHeight="1">
      <c r="A87" s="32"/>
      <c r="B87" s="33"/>
      <c r="C87" s="27" t="s">
        <v>18</v>
      </c>
      <c r="D87" s="34"/>
      <c r="E87" s="34"/>
      <c r="F87" s="34"/>
      <c r="G87" s="34"/>
      <c r="H87" s="34"/>
      <c r="I87" s="34"/>
      <c r="J87" s="34"/>
      <c r="K87" s="34"/>
      <c r="L87" s="67" t="str">
        <f>IF(K8="","",K8)</f>
        <v>Veľké Úľany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7" t="s">
        <v>20</v>
      </c>
      <c r="AJ87" s="34"/>
      <c r="AK87" s="34"/>
      <c r="AL87" s="34"/>
      <c r="AM87" s="243" t="str">
        <f>IF(AN8= "","",AN8)</f>
        <v/>
      </c>
      <c r="AN87" s="243"/>
      <c r="AO87" s="34"/>
      <c r="AP87" s="34"/>
      <c r="AQ87" s="34"/>
      <c r="AR87" s="37"/>
      <c r="BE87" s="32"/>
    </row>
    <row r="88" spans="1:91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7"/>
      <c r="BE88" s="32"/>
    </row>
    <row r="89" spans="1:91" s="2" customFormat="1" ht="15.2" customHeight="1">
      <c r="A89" s="32"/>
      <c r="B89" s="33"/>
      <c r="C89" s="27" t="s">
        <v>21</v>
      </c>
      <c r="D89" s="34"/>
      <c r="E89" s="34"/>
      <c r="F89" s="34"/>
      <c r="G89" s="34"/>
      <c r="H89" s="34"/>
      <c r="I89" s="34"/>
      <c r="J89" s="34"/>
      <c r="K89" s="34"/>
      <c r="L89" s="61" t="str">
        <f>IF(E11= "","",E11)</f>
        <v>Pex s.r.o.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7" t="s">
        <v>27</v>
      </c>
      <c r="AJ89" s="34"/>
      <c r="AK89" s="34"/>
      <c r="AL89" s="34"/>
      <c r="AM89" s="244" t="str">
        <f>IF(E17="","",E17)</f>
        <v>Ing. Pavol Száraz</v>
      </c>
      <c r="AN89" s="245"/>
      <c r="AO89" s="245"/>
      <c r="AP89" s="245"/>
      <c r="AQ89" s="34"/>
      <c r="AR89" s="37"/>
      <c r="AS89" s="246" t="s">
        <v>54</v>
      </c>
      <c r="AT89" s="247"/>
      <c r="AU89" s="69"/>
      <c r="AV89" s="69"/>
      <c r="AW89" s="69"/>
      <c r="AX89" s="69"/>
      <c r="AY89" s="69"/>
      <c r="AZ89" s="69"/>
      <c r="BA89" s="69"/>
      <c r="BB89" s="69"/>
      <c r="BC89" s="69"/>
      <c r="BD89" s="70"/>
      <c r="BE89" s="32"/>
    </row>
    <row r="90" spans="1:91" s="2" customFormat="1" ht="15.2" customHeight="1">
      <c r="A90" s="32"/>
      <c r="B90" s="33"/>
      <c r="C90" s="27" t="s">
        <v>25</v>
      </c>
      <c r="D90" s="34"/>
      <c r="E90" s="34"/>
      <c r="F90" s="34"/>
      <c r="G90" s="34"/>
      <c r="H90" s="34"/>
      <c r="I90" s="34"/>
      <c r="J90" s="34"/>
      <c r="K90" s="34"/>
      <c r="L90" s="61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7" t="s">
        <v>31</v>
      </c>
      <c r="AJ90" s="34"/>
      <c r="AK90" s="34"/>
      <c r="AL90" s="34"/>
      <c r="AM90" s="244" t="str">
        <f>IF(E20="","",E20)</f>
        <v xml:space="preserve"> </v>
      </c>
      <c r="AN90" s="245"/>
      <c r="AO90" s="245"/>
      <c r="AP90" s="245"/>
      <c r="AQ90" s="34"/>
      <c r="AR90" s="37"/>
      <c r="AS90" s="248"/>
      <c r="AT90" s="249"/>
      <c r="AU90" s="71"/>
      <c r="AV90" s="71"/>
      <c r="AW90" s="71"/>
      <c r="AX90" s="71"/>
      <c r="AY90" s="71"/>
      <c r="AZ90" s="71"/>
      <c r="BA90" s="71"/>
      <c r="BB90" s="71"/>
      <c r="BC90" s="71"/>
      <c r="BD90" s="72"/>
      <c r="BE90" s="32"/>
    </row>
    <row r="91" spans="1:91" s="2" customFormat="1" ht="10.9" customHeight="1">
      <c r="A91" s="32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7"/>
      <c r="AS91" s="250"/>
      <c r="AT91" s="251"/>
      <c r="AU91" s="73"/>
      <c r="AV91" s="73"/>
      <c r="AW91" s="73"/>
      <c r="AX91" s="73"/>
      <c r="AY91" s="73"/>
      <c r="AZ91" s="73"/>
      <c r="BA91" s="73"/>
      <c r="BB91" s="73"/>
      <c r="BC91" s="73"/>
      <c r="BD91" s="74"/>
      <c r="BE91" s="32"/>
    </row>
    <row r="92" spans="1:91" s="2" customFormat="1" ht="29.25" customHeight="1">
      <c r="A92" s="32"/>
      <c r="B92" s="33"/>
      <c r="C92" s="231" t="s">
        <v>55</v>
      </c>
      <c r="D92" s="232"/>
      <c r="E92" s="232"/>
      <c r="F92" s="232"/>
      <c r="G92" s="232"/>
      <c r="H92" s="75"/>
      <c r="I92" s="233" t="s">
        <v>56</v>
      </c>
      <c r="J92" s="232"/>
      <c r="K92" s="232"/>
      <c r="L92" s="232"/>
      <c r="M92" s="232"/>
      <c r="N92" s="232"/>
      <c r="O92" s="232"/>
      <c r="P92" s="232"/>
      <c r="Q92" s="232"/>
      <c r="R92" s="232"/>
      <c r="S92" s="232"/>
      <c r="T92" s="232"/>
      <c r="U92" s="232"/>
      <c r="V92" s="232"/>
      <c r="W92" s="232"/>
      <c r="X92" s="232"/>
      <c r="Y92" s="232"/>
      <c r="Z92" s="232"/>
      <c r="AA92" s="232"/>
      <c r="AB92" s="232"/>
      <c r="AC92" s="232"/>
      <c r="AD92" s="232"/>
      <c r="AE92" s="232"/>
      <c r="AF92" s="232"/>
      <c r="AG92" s="234" t="s">
        <v>57</v>
      </c>
      <c r="AH92" s="232"/>
      <c r="AI92" s="232"/>
      <c r="AJ92" s="232"/>
      <c r="AK92" s="232"/>
      <c r="AL92" s="232"/>
      <c r="AM92" s="232"/>
      <c r="AN92" s="233" t="s">
        <v>58</v>
      </c>
      <c r="AO92" s="232"/>
      <c r="AP92" s="235"/>
      <c r="AQ92" s="76" t="s">
        <v>59</v>
      </c>
      <c r="AR92" s="37"/>
      <c r="AS92" s="77" t="s">
        <v>60</v>
      </c>
      <c r="AT92" s="78" t="s">
        <v>61</v>
      </c>
      <c r="AU92" s="78" t="s">
        <v>62</v>
      </c>
      <c r="AV92" s="78" t="s">
        <v>63</v>
      </c>
      <c r="AW92" s="78" t="s">
        <v>64</v>
      </c>
      <c r="AX92" s="78" t="s">
        <v>65</v>
      </c>
      <c r="AY92" s="78" t="s">
        <v>66</v>
      </c>
      <c r="AZ92" s="78" t="s">
        <v>67</v>
      </c>
      <c r="BA92" s="78" t="s">
        <v>68</v>
      </c>
      <c r="BB92" s="78" t="s">
        <v>69</v>
      </c>
      <c r="BC92" s="78" t="s">
        <v>70</v>
      </c>
      <c r="BD92" s="79" t="s">
        <v>71</v>
      </c>
      <c r="BE92" s="32"/>
    </row>
    <row r="93" spans="1:91" s="2" customFormat="1" ht="10.9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7"/>
      <c r="AS93" s="80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2"/>
      <c r="BE93" s="32"/>
    </row>
    <row r="94" spans="1:91" s="6" customFormat="1" ht="32.450000000000003" customHeight="1">
      <c r="B94" s="83"/>
      <c r="C94" s="84" t="s">
        <v>72</v>
      </c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239">
        <f>ROUND(AG95,2)</f>
        <v>0</v>
      </c>
      <c r="AH94" s="239"/>
      <c r="AI94" s="239"/>
      <c r="AJ94" s="239"/>
      <c r="AK94" s="239"/>
      <c r="AL94" s="239"/>
      <c r="AM94" s="239"/>
      <c r="AN94" s="240">
        <f>SUM(AG94,AT94)</f>
        <v>0</v>
      </c>
      <c r="AO94" s="240"/>
      <c r="AP94" s="240"/>
      <c r="AQ94" s="87" t="s">
        <v>1</v>
      </c>
      <c r="AR94" s="88"/>
      <c r="AS94" s="89">
        <f>ROUND(AS95,2)</f>
        <v>0</v>
      </c>
      <c r="AT94" s="90">
        <f>ROUND(SUM(AV94:AW94),2)</f>
        <v>0</v>
      </c>
      <c r="AU94" s="91">
        <f>ROUND(AU95,5)</f>
        <v>0</v>
      </c>
      <c r="AV94" s="90">
        <f>ROUND(AZ94*L29,2)</f>
        <v>0</v>
      </c>
      <c r="AW94" s="90">
        <f>ROUND(BA94*L30,2)</f>
        <v>0</v>
      </c>
      <c r="AX94" s="90">
        <f>ROUND(BB94*L29,2)</f>
        <v>0</v>
      </c>
      <c r="AY94" s="90">
        <f>ROUND(BC94*L30,2)</f>
        <v>0</v>
      </c>
      <c r="AZ94" s="90">
        <f>ROUND(AZ95,2)</f>
        <v>0</v>
      </c>
      <c r="BA94" s="90">
        <f>ROUND(BA95,2)</f>
        <v>0</v>
      </c>
      <c r="BB94" s="90">
        <f>ROUND(BB95,2)</f>
        <v>0</v>
      </c>
      <c r="BC94" s="90">
        <f>ROUND(BC95,2)</f>
        <v>0</v>
      </c>
      <c r="BD94" s="92">
        <f>ROUND(BD95,2)</f>
        <v>0</v>
      </c>
      <c r="BS94" s="93" t="s">
        <v>73</v>
      </c>
      <c r="BT94" s="93" t="s">
        <v>74</v>
      </c>
      <c r="BU94" s="94" t="s">
        <v>75</v>
      </c>
      <c r="BV94" s="93" t="s">
        <v>76</v>
      </c>
      <c r="BW94" s="93" t="s">
        <v>5</v>
      </c>
      <c r="BX94" s="93" t="s">
        <v>77</v>
      </c>
      <c r="CL94" s="93" t="s">
        <v>1</v>
      </c>
    </row>
    <row r="95" spans="1:91" s="7" customFormat="1" ht="24.75" customHeight="1">
      <c r="A95" s="95" t="s">
        <v>78</v>
      </c>
      <c r="B95" s="96"/>
      <c r="C95" s="97"/>
      <c r="D95" s="238" t="s">
        <v>79</v>
      </c>
      <c r="E95" s="238"/>
      <c r="F95" s="238"/>
      <c r="G95" s="238"/>
      <c r="H95" s="238"/>
      <c r="I95" s="98"/>
      <c r="J95" s="238" t="s">
        <v>80</v>
      </c>
      <c r="K95" s="238"/>
      <c r="L95" s="238"/>
      <c r="M95" s="238"/>
      <c r="N95" s="238"/>
      <c r="O95" s="238"/>
      <c r="P95" s="238"/>
      <c r="Q95" s="238"/>
      <c r="R95" s="238"/>
      <c r="S95" s="238"/>
      <c r="T95" s="238"/>
      <c r="U95" s="238"/>
      <c r="V95" s="238"/>
      <c r="W95" s="238"/>
      <c r="X95" s="238"/>
      <c r="Y95" s="238"/>
      <c r="Z95" s="238"/>
      <c r="AA95" s="238"/>
      <c r="AB95" s="238"/>
      <c r="AC95" s="238"/>
      <c r="AD95" s="238"/>
      <c r="AE95" s="238"/>
      <c r="AF95" s="238"/>
      <c r="AG95" s="236">
        <f>'0102 - SO01 Prepojenie na...'!J30</f>
        <v>0</v>
      </c>
      <c r="AH95" s="237"/>
      <c r="AI95" s="237"/>
      <c r="AJ95" s="237"/>
      <c r="AK95" s="237"/>
      <c r="AL95" s="237"/>
      <c r="AM95" s="237"/>
      <c r="AN95" s="236">
        <f>SUM(AG95,AT95)</f>
        <v>0</v>
      </c>
      <c r="AO95" s="237"/>
      <c r="AP95" s="237"/>
      <c r="AQ95" s="99" t="s">
        <v>81</v>
      </c>
      <c r="AR95" s="100"/>
      <c r="AS95" s="101">
        <v>0</v>
      </c>
      <c r="AT95" s="102">
        <f>ROUND(SUM(AV95:AW95),2)</f>
        <v>0</v>
      </c>
      <c r="AU95" s="103">
        <f>'0102 - SO01 Prepojenie na...'!P135</f>
        <v>0</v>
      </c>
      <c r="AV95" s="102">
        <f>'0102 - SO01 Prepojenie na...'!J33</f>
        <v>0</v>
      </c>
      <c r="AW95" s="102">
        <f>'0102 - SO01 Prepojenie na...'!J34</f>
        <v>0</v>
      </c>
      <c r="AX95" s="102">
        <f>'0102 - SO01 Prepojenie na...'!J35</f>
        <v>0</v>
      </c>
      <c r="AY95" s="102">
        <f>'0102 - SO01 Prepojenie na...'!J36</f>
        <v>0</v>
      </c>
      <c r="AZ95" s="102">
        <f>'0102 - SO01 Prepojenie na...'!F33</f>
        <v>0</v>
      </c>
      <c r="BA95" s="102">
        <f>'0102 - SO01 Prepojenie na...'!F34</f>
        <v>0</v>
      </c>
      <c r="BB95" s="102">
        <f>'0102 - SO01 Prepojenie na...'!F35</f>
        <v>0</v>
      </c>
      <c r="BC95" s="102">
        <f>'0102 - SO01 Prepojenie na...'!F36</f>
        <v>0</v>
      </c>
      <c r="BD95" s="104">
        <f>'0102 - SO01 Prepojenie na...'!F37</f>
        <v>0</v>
      </c>
      <c r="BT95" s="105" t="s">
        <v>82</v>
      </c>
      <c r="BV95" s="105" t="s">
        <v>76</v>
      </c>
      <c r="BW95" s="105" t="s">
        <v>83</v>
      </c>
      <c r="BX95" s="105" t="s">
        <v>5</v>
      </c>
      <c r="CL95" s="105" t="s">
        <v>1</v>
      </c>
      <c r="CM95" s="105" t="s">
        <v>74</v>
      </c>
    </row>
    <row r="96" spans="1:91" s="2" customFormat="1" ht="30" customHeight="1">
      <c r="A96" s="32"/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7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</row>
    <row r="97" spans="1:57" s="2" customFormat="1" ht="6.95" customHeight="1">
      <c r="A97" s="32"/>
      <c r="B97" s="56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37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</sheetData>
  <sheetProtection algorithmName="SHA-512" hashValue="YNZTclPDSPthtt1EsR9uaJfGe/2oCycI/n6hF/QjWfTerXHopK9SuDjvNczUGE3ScWPqZ47YIYJMH017xtdn/Q==" saltValue="b6wrpmsgXLKG5MAUNl+xjwucDBXR0igguAQsH5eftyO4sBtTM96SRc2lNXacUj+pI86lF5nsddF6E7qTASSgew==" spinCount="100000" sheet="1" objects="1" scenarios="1" formatColumns="0" formatRows="0"/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0102 - SO01 Prepojenie na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28"/>
  <sheetViews>
    <sheetView showGridLines="0" workbookViewId="0">
      <selection activeCell="Z20" sqref="Z20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5" t="s">
        <v>83</v>
      </c>
    </row>
    <row r="3" spans="1:46" s="1" customFormat="1" ht="6.95" customHeight="1"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8"/>
      <c r="AT3" s="15" t="s">
        <v>74</v>
      </c>
    </row>
    <row r="4" spans="1:46" s="1" customFormat="1" ht="24.95" customHeight="1">
      <c r="B4" s="18"/>
      <c r="D4" s="108" t="s">
        <v>84</v>
      </c>
      <c r="L4" s="18"/>
      <c r="M4" s="109" t="s">
        <v>9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110" t="s">
        <v>14</v>
      </c>
      <c r="L6" s="18"/>
    </row>
    <row r="7" spans="1:46" s="1" customFormat="1" ht="16.5" customHeight="1">
      <c r="B7" s="18"/>
      <c r="E7" s="277" t="str">
        <f>'Rekapitulácia stavby'!K6</f>
        <v>Rozšírenie výrobnej kapacity PEX s.r.o.</v>
      </c>
      <c r="F7" s="278"/>
      <c r="G7" s="278"/>
      <c r="H7" s="278"/>
      <c r="L7" s="18"/>
    </row>
    <row r="8" spans="1:46" s="2" customFormat="1" ht="12" customHeight="1">
      <c r="A8" s="32"/>
      <c r="B8" s="37"/>
      <c r="C8" s="32"/>
      <c r="D8" s="110" t="s">
        <v>85</v>
      </c>
      <c r="E8" s="32"/>
      <c r="F8" s="32"/>
      <c r="G8" s="32"/>
      <c r="H8" s="32"/>
      <c r="I8" s="32"/>
      <c r="J8" s="32"/>
      <c r="K8" s="32"/>
      <c r="L8" s="53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30" customHeight="1">
      <c r="A9" s="32"/>
      <c r="B9" s="37"/>
      <c r="C9" s="32"/>
      <c r="D9" s="32"/>
      <c r="E9" s="279" t="s">
        <v>86</v>
      </c>
      <c r="F9" s="280"/>
      <c r="G9" s="280"/>
      <c r="H9" s="280"/>
      <c r="I9" s="32"/>
      <c r="J9" s="32"/>
      <c r="K9" s="32"/>
      <c r="L9" s="53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53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0" t="s">
        <v>16</v>
      </c>
      <c r="E11" s="32"/>
      <c r="F11" s="111" t="s">
        <v>1</v>
      </c>
      <c r="G11" s="32"/>
      <c r="H11" s="32"/>
      <c r="I11" s="110" t="s">
        <v>17</v>
      </c>
      <c r="J11" s="111" t="s">
        <v>1</v>
      </c>
      <c r="K11" s="32"/>
      <c r="L11" s="53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0" t="s">
        <v>18</v>
      </c>
      <c r="E12" s="32"/>
      <c r="F12" s="111" t="s">
        <v>19</v>
      </c>
      <c r="G12" s="32"/>
      <c r="H12" s="32"/>
      <c r="I12" s="110" t="s">
        <v>20</v>
      </c>
      <c r="J12" s="112">
        <f>'Rekapitulácia stavby'!AN8</f>
        <v>0</v>
      </c>
      <c r="K12" s="32"/>
      <c r="L12" s="53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53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0" t="s">
        <v>21</v>
      </c>
      <c r="E14" s="32"/>
      <c r="F14" s="32"/>
      <c r="G14" s="32"/>
      <c r="H14" s="32"/>
      <c r="I14" s="110" t="s">
        <v>22</v>
      </c>
      <c r="J14" s="111" t="s">
        <v>1</v>
      </c>
      <c r="K14" s="32"/>
      <c r="L14" s="53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1" t="s">
        <v>23</v>
      </c>
      <c r="F15" s="32"/>
      <c r="G15" s="32"/>
      <c r="H15" s="32"/>
      <c r="I15" s="110" t="s">
        <v>24</v>
      </c>
      <c r="J15" s="111" t="s">
        <v>1</v>
      </c>
      <c r="K15" s="32"/>
      <c r="L15" s="53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53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0" t="s">
        <v>25</v>
      </c>
      <c r="E17" s="32"/>
      <c r="F17" s="32"/>
      <c r="G17" s="32"/>
      <c r="H17" s="32"/>
      <c r="I17" s="110" t="s">
        <v>22</v>
      </c>
      <c r="J17" s="29" t="str">
        <f>'Rekapitulácia stavby'!AN13</f>
        <v>Vyplň údaj</v>
      </c>
      <c r="K17" s="32"/>
      <c r="L17" s="53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81" t="str">
        <f>'Rekapitulácia stavby'!E14</f>
        <v>Vyplň údaj</v>
      </c>
      <c r="F18" s="282"/>
      <c r="G18" s="282"/>
      <c r="H18" s="282"/>
      <c r="I18" s="110" t="s">
        <v>24</v>
      </c>
      <c r="J18" s="28" t="str">
        <f>'Rekapitulácia stavby'!AN14</f>
        <v>Vyplň údaj</v>
      </c>
      <c r="K18" s="32"/>
      <c r="L18" s="53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53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0" t="s">
        <v>27</v>
      </c>
      <c r="E20" s="32"/>
      <c r="F20" s="32"/>
      <c r="G20" s="32"/>
      <c r="H20" s="32"/>
      <c r="I20" s="110" t="s">
        <v>22</v>
      </c>
      <c r="J20" s="111" t="s">
        <v>1</v>
      </c>
      <c r="K20" s="32"/>
      <c r="L20" s="53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1" t="s">
        <v>28</v>
      </c>
      <c r="F21" s="32"/>
      <c r="G21" s="32"/>
      <c r="H21" s="32"/>
      <c r="I21" s="110" t="s">
        <v>24</v>
      </c>
      <c r="J21" s="111" t="s">
        <v>1</v>
      </c>
      <c r="K21" s="32"/>
      <c r="L21" s="53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53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0" t="s">
        <v>31</v>
      </c>
      <c r="E23" s="32"/>
      <c r="F23" s="32"/>
      <c r="G23" s="32"/>
      <c r="H23" s="32"/>
      <c r="I23" s="110" t="s">
        <v>22</v>
      </c>
      <c r="J23" s="111" t="str">
        <f>IF('Rekapitulácia stavby'!AN19="","",'Rekapitulácia stavby'!AN19)</f>
        <v/>
      </c>
      <c r="K23" s="32"/>
      <c r="L23" s="53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1" t="str">
        <f>IF('Rekapitulácia stavby'!E20="","",'Rekapitulácia stavby'!E20)</f>
        <v xml:space="preserve"> </v>
      </c>
      <c r="F24" s="32"/>
      <c r="G24" s="32"/>
      <c r="H24" s="32"/>
      <c r="I24" s="110" t="s">
        <v>24</v>
      </c>
      <c r="J24" s="111" t="str">
        <f>IF('Rekapitulácia stavby'!AN20="","",'Rekapitulácia stavby'!AN20)</f>
        <v/>
      </c>
      <c r="K24" s="32"/>
      <c r="L24" s="53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53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0" t="s">
        <v>33</v>
      </c>
      <c r="E26" s="32"/>
      <c r="F26" s="32"/>
      <c r="G26" s="32"/>
      <c r="H26" s="32"/>
      <c r="I26" s="32"/>
      <c r="J26" s="32"/>
      <c r="K26" s="32"/>
      <c r="L26" s="53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3"/>
      <c r="B27" s="114"/>
      <c r="C27" s="113"/>
      <c r="D27" s="113"/>
      <c r="E27" s="283" t="s">
        <v>1</v>
      </c>
      <c r="F27" s="283"/>
      <c r="G27" s="283"/>
      <c r="H27" s="283"/>
      <c r="I27" s="113"/>
      <c r="J27" s="113"/>
      <c r="K27" s="113"/>
      <c r="L27" s="115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53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6"/>
      <c r="E29" s="116"/>
      <c r="F29" s="116"/>
      <c r="G29" s="116"/>
      <c r="H29" s="116"/>
      <c r="I29" s="116"/>
      <c r="J29" s="116"/>
      <c r="K29" s="116"/>
      <c r="L29" s="53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7"/>
      <c r="C30" s="32"/>
      <c r="D30" s="117" t="s">
        <v>34</v>
      </c>
      <c r="E30" s="32"/>
      <c r="F30" s="32"/>
      <c r="G30" s="32"/>
      <c r="H30" s="32"/>
      <c r="I30" s="32"/>
      <c r="J30" s="118">
        <f>ROUND(J135, 2)</f>
        <v>0</v>
      </c>
      <c r="K30" s="32"/>
      <c r="L30" s="53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7"/>
      <c r="C31" s="32"/>
      <c r="D31" s="116"/>
      <c r="E31" s="116"/>
      <c r="F31" s="116"/>
      <c r="G31" s="116"/>
      <c r="H31" s="116"/>
      <c r="I31" s="116"/>
      <c r="J31" s="116"/>
      <c r="K31" s="116"/>
      <c r="L31" s="53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7"/>
      <c r="C32" s="32"/>
      <c r="D32" s="32"/>
      <c r="E32" s="32"/>
      <c r="F32" s="119" t="s">
        <v>36</v>
      </c>
      <c r="G32" s="32"/>
      <c r="H32" s="32"/>
      <c r="I32" s="119" t="s">
        <v>35</v>
      </c>
      <c r="J32" s="119" t="s">
        <v>37</v>
      </c>
      <c r="K32" s="32"/>
      <c r="L32" s="53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7"/>
      <c r="C33" s="32"/>
      <c r="D33" s="120" t="s">
        <v>38</v>
      </c>
      <c r="E33" s="121" t="s">
        <v>39</v>
      </c>
      <c r="F33" s="122">
        <f>ROUND((SUM(BE135:BE327)),  2)</f>
        <v>0</v>
      </c>
      <c r="G33" s="123"/>
      <c r="H33" s="123"/>
      <c r="I33" s="124">
        <v>0.2</v>
      </c>
      <c r="J33" s="122">
        <f>ROUND(((SUM(BE135:BE327))*I33),  2)</f>
        <v>0</v>
      </c>
      <c r="K33" s="32"/>
      <c r="L33" s="53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121" t="s">
        <v>40</v>
      </c>
      <c r="F34" s="122">
        <f>ROUND((SUM(BF135:BF327)),  2)</f>
        <v>0</v>
      </c>
      <c r="G34" s="123"/>
      <c r="H34" s="123"/>
      <c r="I34" s="124">
        <v>0.2</v>
      </c>
      <c r="J34" s="122">
        <f>ROUND(((SUM(BF135:BF327))*I34),  2)</f>
        <v>0</v>
      </c>
      <c r="K34" s="32"/>
      <c r="L34" s="53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7"/>
      <c r="C35" s="32"/>
      <c r="D35" s="32"/>
      <c r="E35" s="110" t="s">
        <v>41</v>
      </c>
      <c r="F35" s="125">
        <f>ROUND((SUM(BG135:BG327)),  2)</f>
        <v>0</v>
      </c>
      <c r="G35" s="32"/>
      <c r="H35" s="32"/>
      <c r="I35" s="126">
        <v>0.2</v>
      </c>
      <c r="J35" s="125">
        <f>0</f>
        <v>0</v>
      </c>
      <c r="K35" s="32"/>
      <c r="L35" s="53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7"/>
      <c r="C36" s="32"/>
      <c r="D36" s="32"/>
      <c r="E36" s="110" t="s">
        <v>42</v>
      </c>
      <c r="F36" s="125">
        <f>ROUND((SUM(BH135:BH327)),  2)</f>
        <v>0</v>
      </c>
      <c r="G36" s="32"/>
      <c r="H36" s="32"/>
      <c r="I36" s="126">
        <v>0.2</v>
      </c>
      <c r="J36" s="125">
        <f>0</f>
        <v>0</v>
      </c>
      <c r="K36" s="32"/>
      <c r="L36" s="53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21" t="s">
        <v>43</v>
      </c>
      <c r="F37" s="122">
        <f>ROUND((SUM(BI135:BI327)),  2)</f>
        <v>0</v>
      </c>
      <c r="G37" s="123"/>
      <c r="H37" s="123"/>
      <c r="I37" s="124">
        <v>0</v>
      </c>
      <c r="J37" s="122">
        <f>0</f>
        <v>0</v>
      </c>
      <c r="K37" s="32"/>
      <c r="L37" s="53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7"/>
      <c r="C38" s="32"/>
      <c r="D38" s="32"/>
      <c r="E38" s="32"/>
      <c r="F38" s="32"/>
      <c r="G38" s="32"/>
      <c r="H38" s="32"/>
      <c r="I38" s="32"/>
      <c r="J38" s="32"/>
      <c r="K38" s="32"/>
      <c r="L38" s="53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7"/>
      <c r="C39" s="127"/>
      <c r="D39" s="128" t="s">
        <v>44</v>
      </c>
      <c r="E39" s="129"/>
      <c r="F39" s="129"/>
      <c r="G39" s="130" t="s">
        <v>45</v>
      </c>
      <c r="H39" s="131" t="s">
        <v>46</v>
      </c>
      <c r="I39" s="129"/>
      <c r="J39" s="132">
        <f>SUM(J30:J37)</f>
        <v>0</v>
      </c>
      <c r="K39" s="133"/>
      <c r="L39" s="53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53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53"/>
      <c r="D50" s="134" t="s">
        <v>47</v>
      </c>
      <c r="E50" s="135"/>
      <c r="F50" s="135"/>
      <c r="G50" s="134" t="s">
        <v>48</v>
      </c>
      <c r="H50" s="135"/>
      <c r="I50" s="135"/>
      <c r="J50" s="135"/>
      <c r="K50" s="135"/>
      <c r="L50" s="53"/>
    </row>
    <row r="51" spans="1:31">
      <c r="B51" s="18"/>
      <c r="L51" s="18"/>
    </row>
    <row r="52" spans="1:31">
      <c r="B52" s="18"/>
      <c r="L52" s="18"/>
    </row>
    <row r="53" spans="1:31">
      <c r="B53" s="18"/>
      <c r="L53" s="18"/>
    </row>
    <row r="54" spans="1:31">
      <c r="B54" s="18"/>
      <c r="L54" s="18"/>
    </row>
    <row r="55" spans="1:31">
      <c r="B55" s="18"/>
      <c r="L55" s="18"/>
    </row>
    <row r="56" spans="1:31">
      <c r="B56" s="18"/>
      <c r="L56" s="18"/>
    </row>
    <row r="57" spans="1:31">
      <c r="B57" s="18"/>
      <c r="L57" s="18"/>
    </row>
    <row r="58" spans="1:31">
      <c r="B58" s="18"/>
      <c r="L58" s="18"/>
    </row>
    <row r="59" spans="1:31">
      <c r="B59" s="18"/>
      <c r="L59" s="18"/>
    </row>
    <row r="60" spans="1:31">
      <c r="B60" s="18"/>
      <c r="L60" s="18"/>
    </row>
    <row r="61" spans="1:31" s="2" customFormat="1" ht="12.75">
      <c r="A61" s="32"/>
      <c r="B61" s="37"/>
      <c r="C61" s="32"/>
      <c r="D61" s="136" t="s">
        <v>49</v>
      </c>
      <c r="E61" s="137"/>
      <c r="F61" s="138" t="s">
        <v>50</v>
      </c>
      <c r="G61" s="136" t="s">
        <v>49</v>
      </c>
      <c r="H61" s="137"/>
      <c r="I61" s="137"/>
      <c r="J61" s="139" t="s">
        <v>50</v>
      </c>
      <c r="K61" s="137"/>
      <c r="L61" s="53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18"/>
      <c r="L62" s="18"/>
    </row>
    <row r="63" spans="1:31">
      <c r="B63" s="18"/>
      <c r="L63" s="18"/>
    </row>
    <row r="64" spans="1:31">
      <c r="B64" s="18"/>
      <c r="L64" s="18"/>
    </row>
    <row r="65" spans="1:31" s="2" customFormat="1" ht="12.75">
      <c r="A65" s="32"/>
      <c r="B65" s="37"/>
      <c r="C65" s="32"/>
      <c r="D65" s="134" t="s">
        <v>51</v>
      </c>
      <c r="E65" s="140"/>
      <c r="F65" s="140"/>
      <c r="G65" s="134" t="s">
        <v>52</v>
      </c>
      <c r="H65" s="140"/>
      <c r="I65" s="140"/>
      <c r="J65" s="140"/>
      <c r="K65" s="140"/>
      <c r="L65" s="53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18"/>
      <c r="L66" s="18"/>
    </row>
    <row r="67" spans="1:31">
      <c r="B67" s="18"/>
      <c r="L67" s="18"/>
    </row>
    <row r="68" spans="1:31">
      <c r="B68" s="18"/>
      <c r="L68" s="18"/>
    </row>
    <row r="69" spans="1:31">
      <c r="B69" s="18"/>
      <c r="L69" s="18"/>
    </row>
    <row r="70" spans="1:31">
      <c r="B70" s="18"/>
      <c r="L70" s="18"/>
    </row>
    <row r="71" spans="1:31">
      <c r="B71" s="18"/>
      <c r="L71" s="18"/>
    </row>
    <row r="72" spans="1:31">
      <c r="B72" s="18"/>
      <c r="L72" s="18"/>
    </row>
    <row r="73" spans="1:31">
      <c r="B73" s="18"/>
      <c r="L73" s="18"/>
    </row>
    <row r="74" spans="1:31">
      <c r="B74" s="18"/>
      <c r="L74" s="18"/>
    </row>
    <row r="75" spans="1:31">
      <c r="B75" s="18"/>
      <c r="L75" s="18"/>
    </row>
    <row r="76" spans="1:31" s="2" customFormat="1" ht="12.75">
      <c r="A76" s="32"/>
      <c r="B76" s="37"/>
      <c r="C76" s="32"/>
      <c r="D76" s="136" t="s">
        <v>49</v>
      </c>
      <c r="E76" s="137"/>
      <c r="F76" s="138" t="s">
        <v>50</v>
      </c>
      <c r="G76" s="136" t="s">
        <v>49</v>
      </c>
      <c r="H76" s="137"/>
      <c r="I76" s="137"/>
      <c r="J76" s="139" t="s">
        <v>50</v>
      </c>
      <c r="K76" s="137"/>
      <c r="L76" s="53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3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3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87</v>
      </c>
      <c r="D82" s="34"/>
      <c r="E82" s="34"/>
      <c r="F82" s="34"/>
      <c r="G82" s="34"/>
      <c r="H82" s="34"/>
      <c r="I82" s="34"/>
      <c r="J82" s="34"/>
      <c r="K82" s="34"/>
      <c r="L82" s="53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53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14</v>
      </c>
      <c r="D84" s="34"/>
      <c r="E84" s="34"/>
      <c r="F84" s="34"/>
      <c r="G84" s="34"/>
      <c r="H84" s="34"/>
      <c r="I84" s="34"/>
      <c r="J84" s="34"/>
      <c r="K84" s="34"/>
      <c r="L84" s="53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75" t="str">
        <f>E7</f>
        <v>Rozšírenie výrobnej kapacity PEX s.r.o.</v>
      </c>
      <c r="F85" s="276"/>
      <c r="G85" s="276"/>
      <c r="H85" s="276"/>
      <c r="I85" s="34"/>
      <c r="J85" s="34"/>
      <c r="K85" s="34"/>
      <c r="L85" s="53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85</v>
      </c>
      <c r="D86" s="34"/>
      <c r="E86" s="34"/>
      <c r="F86" s="34"/>
      <c r="G86" s="34"/>
      <c r="H86" s="34"/>
      <c r="I86" s="34"/>
      <c r="J86" s="34"/>
      <c r="K86" s="34"/>
      <c r="L86" s="53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30" customHeight="1">
      <c r="A87" s="32"/>
      <c r="B87" s="33"/>
      <c r="C87" s="34"/>
      <c r="D87" s="34"/>
      <c r="E87" s="241" t="str">
        <f>E9</f>
        <v>0102 - SO01 Prepojenie na existujúci objekt, SO02 Sklad hotových výrobkov</v>
      </c>
      <c r="F87" s="274"/>
      <c r="G87" s="274"/>
      <c r="H87" s="274"/>
      <c r="I87" s="34"/>
      <c r="J87" s="34"/>
      <c r="K87" s="34"/>
      <c r="L87" s="53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53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18</v>
      </c>
      <c r="D89" s="34"/>
      <c r="E89" s="34"/>
      <c r="F89" s="25" t="str">
        <f>F12</f>
        <v>Veľké Úľany</v>
      </c>
      <c r="G89" s="34"/>
      <c r="H89" s="34"/>
      <c r="I89" s="27" t="s">
        <v>20</v>
      </c>
      <c r="J89" s="68">
        <f>IF(J12="","",J12)</f>
        <v>0</v>
      </c>
      <c r="K89" s="34"/>
      <c r="L89" s="53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53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21</v>
      </c>
      <c r="D91" s="34"/>
      <c r="E91" s="34"/>
      <c r="F91" s="25" t="str">
        <f>E15</f>
        <v>Pex s.r.o.</v>
      </c>
      <c r="G91" s="34"/>
      <c r="H91" s="34"/>
      <c r="I91" s="27" t="s">
        <v>27</v>
      </c>
      <c r="J91" s="30" t="str">
        <f>E21</f>
        <v>Ing. Pavol Száraz</v>
      </c>
      <c r="K91" s="34"/>
      <c r="L91" s="53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25</v>
      </c>
      <c r="D92" s="34"/>
      <c r="E92" s="34"/>
      <c r="F92" s="25" t="str">
        <f>IF(E18="","",E18)</f>
        <v>Vyplň údaj</v>
      </c>
      <c r="G92" s="34"/>
      <c r="H92" s="34"/>
      <c r="I92" s="27" t="s">
        <v>31</v>
      </c>
      <c r="J92" s="30" t="str">
        <f>E24</f>
        <v xml:space="preserve"> </v>
      </c>
      <c r="K92" s="34"/>
      <c r="L92" s="53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53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5" t="s">
        <v>88</v>
      </c>
      <c r="D94" s="146"/>
      <c r="E94" s="146"/>
      <c r="F94" s="146"/>
      <c r="G94" s="146"/>
      <c r="H94" s="146"/>
      <c r="I94" s="146"/>
      <c r="J94" s="147" t="s">
        <v>89</v>
      </c>
      <c r="K94" s="146"/>
      <c r="L94" s="53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53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8" t="s">
        <v>90</v>
      </c>
      <c r="D96" s="34"/>
      <c r="E96" s="34"/>
      <c r="F96" s="34"/>
      <c r="G96" s="34"/>
      <c r="H96" s="34"/>
      <c r="I96" s="34"/>
      <c r="J96" s="86">
        <f>J135</f>
        <v>0</v>
      </c>
      <c r="K96" s="34"/>
      <c r="L96" s="53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91</v>
      </c>
    </row>
    <row r="97" spans="2:12" s="9" customFormat="1" ht="24.95" customHeight="1">
      <c r="B97" s="149"/>
      <c r="C97" s="150"/>
      <c r="D97" s="151" t="s">
        <v>92</v>
      </c>
      <c r="E97" s="152"/>
      <c r="F97" s="152"/>
      <c r="G97" s="152"/>
      <c r="H97" s="152"/>
      <c r="I97" s="152"/>
      <c r="J97" s="153">
        <f>J136</f>
        <v>0</v>
      </c>
      <c r="K97" s="150"/>
      <c r="L97" s="154"/>
    </row>
    <row r="98" spans="2:12" s="10" customFormat="1" ht="19.899999999999999" customHeight="1">
      <c r="B98" s="155"/>
      <c r="C98" s="156"/>
      <c r="D98" s="157" t="s">
        <v>93</v>
      </c>
      <c r="E98" s="158"/>
      <c r="F98" s="158"/>
      <c r="G98" s="158"/>
      <c r="H98" s="158"/>
      <c r="I98" s="158"/>
      <c r="J98" s="159">
        <f>J137</f>
        <v>0</v>
      </c>
      <c r="K98" s="156"/>
      <c r="L98" s="160"/>
    </row>
    <row r="99" spans="2:12" s="10" customFormat="1" ht="19.899999999999999" customHeight="1">
      <c r="B99" s="155"/>
      <c r="C99" s="156"/>
      <c r="D99" s="157" t="s">
        <v>94</v>
      </c>
      <c r="E99" s="158"/>
      <c r="F99" s="158"/>
      <c r="G99" s="158"/>
      <c r="H99" s="158"/>
      <c r="I99" s="158"/>
      <c r="J99" s="159">
        <f>J144</f>
        <v>0</v>
      </c>
      <c r="K99" s="156"/>
      <c r="L99" s="160"/>
    </row>
    <row r="100" spans="2:12" s="10" customFormat="1" ht="19.899999999999999" customHeight="1">
      <c r="B100" s="155"/>
      <c r="C100" s="156"/>
      <c r="D100" s="157" t="s">
        <v>95</v>
      </c>
      <c r="E100" s="158"/>
      <c r="F100" s="158"/>
      <c r="G100" s="158"/>
      <c r="H100" s="158"/>
      <c r="I100" s="158"/>
      <c r="J100" s="159">
        <f>J152</f>
        <v>0</v>
      </c>
      <c r="K100" s="156"/>
      <c r="L100" s="160"/>
    </row>
    <row r="101" spans="2:12" s="10" customFormat="1" ht="19.899999999999999" customHeight="1">
      <c r="B101" s="155"/>
      <c r="C101" s="156"/>
      <c r="D101" s="157" t="s">
        <v>96</v>
      </c>
      <c r="E101" s="158"/>
      <c r="F101" s="158"/>
      <c r="G101" s="158"/>
      <c r="H101" s="158"/>
      <c r="I101" s="158"/>
      <c r="J101" s="159">
        <f>J156</f>
        <v>0</v>
      </c>
      <c r="K101" s="156"/>
      <c r="L101" s="160"/>
    </row>
    <row r="102" spans="2:12" s="10" customFormat="1" ht="19.899999999999999" customHeight="1">
      <c r="B102" s="155"/>
      <c r="C102" s="156"/>
      <c r="D102" s="157" t="s">
        <v>97</v>
      </c>
      <c r="E102" s="158"/>
      <c r="F102" s="158"/>
      <c r="G102" s="158"/>
      <c r="H102" s="158"/>
      <c r="I102" s="158"/>
      <c r="J102" s="159">
        <f>J161</f>
        <v>0</v>
      </c>
      <c r="K102" s="156"/>
      <c r="L102" s="160"/>
    </row>
    <row r="103" spans="2:12" s="10" customFormat="1" ht="19.899999999999999" customHeight="1">
      <c r="B103" s="155"/>
      <c r="C103" s="156"/>
      <c r="D103" s="157" t="s">
        <v>98</v>
      </c>
      <c r="E103" s="158"/>
      <c r="F103" s="158"/>
      <c r="G103" s="158"/>
      <c r="H103" s="158"/>
      <c r="I103" s="158"/>
      <c r="J103" s="159">
        <f>J171</f>
        <v>0</v>
      </c>
      <c r="K103" s="156"/>
      <c r="L103" s="160"/>
    </row>
    <row r="104" spans="2:12" s="10" customFormat="1" ht="19.899999999999999" customHeight="1">
      <c r="B104" s="155"/>
      <c r="C104" s="156"/>
      <c r="D104" s="157" t="s">
        <v>99</v>
      </c>
      <c r="E104" s="158"/>
      <c r="F104" s="158"/>
      <c r="G104" s="158"/>
      <c r="H104" s="158"/>
      <c r="I104" s="158"/>
      <c r="J104" s="159">
        <f>J177</f>
        <v>0</v>
      </c>
      <c r="K104" s="156"/>
      <c r="L104" s="160"/>
    </row>
    <row r="105" spans="2:12" s="9" customFormat="1" ht="24.95" customHeight="1">
      <c r="B105" s="149"/>
      <c r="C105" s="150"/>
      <c r="D105" s="151" t="s">
        <v>100</v>
      </c>
      <c r="E105" s="152"/>
      <c r="F105" s="152"/>
      <c r="G105" s="152"/>
      <c r="H105" s="152"/>
      <c r="I105" s="152"/>
      <c r="J105" s="153">
        <f>J179</f>
        <v>0</v>
      </c>
      <c r="K105" s="150"/>
      <c r="L105" s="154"/>
    </row>
    <row r="106" spans="2:12" s="10" customFormat="1" ht="19.899999999999999" customHeight="1">
      <c r="B106" s="155"/>
      <c r="C106" s="156"/>
      <c r="D106" s="157" t="s">
        <v>101</v>
      </c>
      <c r="E106" s="158"/>
      <c r="F106" s="158"/>
      <c r="G106" s="158"/>
      <c r="H106" s="158"/>
      <c r="I106" s="158"/>
      <c r="J106" s="159">
        <f>J180</f>
        <v>0</v>
      </c>
      <c r="K106" s="156"/>
      <c r="L106" s="160"/>
    </row>
    <row r="107" spans="2:12" s="10" customFormat="1" ht="19.899999999999999" customHeight="1">
      <c r="B107" s="155"/>
      <c r="C107" s="156"/>
      <c r="D107" s="157" t="s">
        <v>102</v>
      </c>
      <c r="E107" s="158"/>
      <c r="F107" s="158"/>
      <c r="G107" s="158"/>
      <c r="H107" s="158"/>
      <c r="I107" s="158"/>
      <c r="J107" s="159">
        <f>J188</f>
        <v>0</v>
      </c>
      <c r="K107" s="156"/>
      <c r="L107" s="160"/>
    </row>
    <row r="108" spans="2:12" s="10" customFormat="1" ht="19.899999999999999" customHeight="1">
      <c r="B108" s="155"/>
      <c r="C108" s="156"/>
      <c r="D108" s="157" t="s">
        <v>103</v>
      </c>
      <c r="E108" s="158"/>
      <c r="F108" s="158"/>
      <c r="G108" s="158"/>
      <c r="H108" s="158"/>
      <c r="I108" s="158"/>
      <c r="J108" s="159">
        <f>J190</f>
        <v>0</v>
      </c>
      <c r="K108" s="156"/>
      <c r="L108" s="160"/>
    </row>
    <row r="109" spans="2:12" s="10" customFormat="1" ht="19.899999999999999" customHeight="1">
      <c r="B109" s="155"/>
      <c r="C109" s="156"/>
      <c r="D109" s="157" t="s">
        <v>104</v>
      </c>
      <c r="E109" s="158"/>
      <c r="F109" s="158"/>
      <c r="G109" s="158"/>
      <c r="H109" s="158"/>
      <c r="I109" s="158"/>
      <c r="J109" s="159">
        <f>J196</f>
        <v>0</v>
      </c>
      <c r="K109" s="156"/>
      <c r="L109" s="160"/>
    </row>
    <row r="110" spans="2:12" s="10" customFormat="1" ht="19.899999999999999" customHeight="1">
      <c r="B110" s="155"/>
      <c r="C110" s="156"/>
      <c r="D110" s="157" t="s">
        <v>105</v>
      </c>
      <c r="E110" s="158"/>
      <c r="F110" s="158"/>
      <c r="G110" s="158"/>
      <c r="H110" s="158"/>
      <c r="I110" s="158"/>
      <c r="J110" s="159">
        <f>J201</f>
        <v>0</v>
      </c>
      <c r="K110" s="156"/>
      <c r="L110" s="160"/>
    </row>
    <row r="111" spans="2:12" s="10" customFormat="1" ht="19.899999999999999" customHeight="1">
      <c r="B111" s="155"/>
      <c r="C111" s="156"/>
      <c r="D111" s="157" t="s">
        <v>106</v>
      </c>
      <c r="E111" s="158"/>
      <c r="F111" s="158"/>
      <c r="G111" s="158"/>
      <c r="H111" s="158"/>
      <c r="I111" s="158"/>
      <c r="J111" s="159">
        <f>J211</f>
        <v>0</v>
      </c>
      <c r="K111" s="156"/>
      <c r="L111" s="160"/>
    </row>
    <row r="112" spans="2:12" s="9" customFormat="1" ht="24.95" customHeight="1">
      <c r="B112" s="149"/>
      <c r="C112" s="150"/>
      <c r="D112" s="151" t="s">
        <v>107</v>
      </c>
      <c r="E112" s="152"/>
      <c r="F112" s="152"/>
      <c r="G112" s="152"/>
      <c r="H112" s="152"/>
      <c r="I112" s="152"/>
      <c r="J112" s="153">
        <f>J214</f>
        <v>0</v>
      </c>
      <c r="K112" s="150"/>
      <c r="L112" s="154"/>
    </row>
    <row r="113" spans="1:31" s="10" customFormat="1" ht="19.899999999999999" customHeight="1">
      <c r="B113" s="155"/>
      <c r="C113" s="156"/>
      <c r="D113" s="157" t="s">
        <v>108</v>
      </c>
      <c r="E113" s="158"/>
      <c r="F113" s="158"/>
      <c r="G113" s="158"/>
      <c r="H113" s="158"/>
      <c r="I113" s="158"/>
      <c r="J113" s="159">
        <f>J215</f>
        <v>0</v>
      </c>
      <c r="K113" s="156"/>
      <c r="L113" s="160"/>
    </row>
    <row r="114" spans="1:31" s="10" customFormat="1" ht="19.899999999999999" customHeight="1">
      <c r="B114" s="155"/>
      <c r="C114" s="156"/>
      <c r="D114" s="157" t="s">
        <v>109</v>
      </c>
      <c r="E114" s="158"/>
      <c r="F114" s="158"/>
      <c r="G114" s="158"/>
      <c r="H114" s="158"/>
      <c r="I114" s="158"/>
      <c r="J114" s="159">
        <f>J317</f>
        <v>0</v>
      </c>
      <c r="K114" s="156"/>
      <c r="L114" s="160"/>
    </row>
    <row r="115" spans="1:31" s="9" customFormat="1" ht="24.95" customHeight="1">
      <c r="B115" s="149"/>
      <c r="C115" s="150"/>
      <c r="D115" s="151" t="s">
        <v>110</v>
      </c>
      <c r="E115" s="152"/>
      <c r="F115" s="152"/>
      <c r="G115" s="152"/>
      <c r="H115" s="152"/>
      <c r="I115" s="152"/>
      <c r="J115" s="153">
        <f>J320</f>
        <v>0</v>
      </c>
      <c r="K115" s="150"/>
      <c r="L115" s="154"/>
    </row>
    <row r="116" spans="1:31" s="2" customFormat="1" ht="21.75" customHeight="1">
      <c r="A116" s="32"/>
      <c r="B116" s="33"/>
      <c r="C116" s="34"/>
      <c r="D116" s="34"/>
      <c r="E116" s="34"/>
      <c r="F116" s="34"/>
      <c r="G116" s="34"/>
      <c r="H116" s="34"/>
      <c r="I116" s="34"/>
      <c r="J116" s="34"/>
      <c r="K116" s="34"/>
      <c r="L116" s="53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6.95" customHeight="1">
      <c r="A117" s="32"/>
      <c r="B117" s="56"/>
      <c r="C117" s="57"/>
      <c r="D117" s="57"/>
      <c r="E117" s="57"/>
      <c r="F117" s="57"/>
      <c r="G117" s="57"/>
      <c r="H117" s="57"/>
      <c r="I117" s="57"/>
      <c r="J117" s="57"/>
      <c r="K117" s="57"/>
      <c r="L117" s="53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21" spans="1:31" s="2" customFormat="1" ht="6.95" customHeight="1">
      <c r="A121" s="32"/>
      <c r="B121" s="58"/>
      <c r="C121" s="59"/>
      <c r="D121" s="59"/>
      <c r="E121" s="59"/>
      <c r="F121" s="59"/>
      <c r="G121" s="59"/>
      <c r="H121" s="59"/>
      <c r="I121" s="59"/>
      <c r="J121" s="59"/>
      <c r="K121" s="59"/>
      <c r="L121" s="53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24.95" customHeight="1">
      <c r="A122" s="32"/>
      <c r="B122" s="33"/>
      <c r="C122" s="21" t="s">
        <v>111</v>
      </c>
      <c r="D122" s="34"/>
      <c r="E122" s="34"/>
      <c r="F122" s="34"/>
      <c r="G122" s="34"/>
      <c r="H122" s="34"/>
      <c r="I122" s="34"/>
      <c r="J122" s="34"/>
      <c r="K122" s="34"/>
      <c r="L122" s="53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6.95" customHeight="1">
      <c r="A123" s="32"/>
      <c r="B123" s="33"/>
      <c r="C123" s="34"/>
      <c r="D123" s="34"/>
      <c r="E123" s="34"/>
      <c r="F123" s="34"/>
      <c r="G123" s="34"/>
      <c r="H123" s="34"/>
      <c r="I123" s="34"/>
      <c r="J123" s="34"/>
      <c r="K123" s="34"/>
      <c r="L123" s="53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12" customHeight="1">
      <c r="A124" s="32"/>
      <c r="B124" s="33"/>
      <c r="C124" s="27" t="s">
        <v>14</v>
      </c>
      <c r="D124" s="34"/>
      <c r="E124" s="34"/>
      <c r="F124" s="34"/>
      <c r="G124" s="34"/>
      <c r="H124" s="34"/>
      <c r="I124" s="34"/>
      <c r="J124" s="34"/>
      <c r="K124" s="34"/>
      <c r="L124" s="53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16.5" customHeight="1">
      <c r="A125" s="32"/>
      <c r="B125" s="33"/>
      <c r="C125" s="34"/>
      <c r="D125" s="34"/>
      <c r="E125" s="275" t="str">
        <f>E7</f>
        <v>Rozšírenie výrobnej kapacity PEX s.r.o.</v>
      </c>
      <c r="F125" s="276"/>
      <c r="G125" s="276"/>
      <c r="H125" s="276"/>
      <c r="I125" s="34"/>
      <c r="J125" s="34"/>
      <c r="K125" s="34"/>
      <c r="L125" s="53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2" customHeight="1">
      <c r="A126" s="32"/>
      <c r="B126" s="33"/>
      <c r="C126" s="27" t="s">
        <v>85</v>
      </c>
      <c r="D126" s="34"/>
      <c r="E126" s="34"/>
      <c r="F126" s="34"/>
      <c r="G126" s="34"/>
      <c r="H126" s="34"/>
      <c r="I126" s="34"/>
      <c r="J126" s="34"/>
      <c r="K126" s="34"/>
      <c r="L126" s="53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30" customHeight="1">
      <c r="A127" s="32"/>
      <c r="B127" s="33"/>
      <c r="C127" s="34"/>
      <c r="D127" s="34"/>
      <c r="E127" s="241" t="str">
        <f>E9</f>
        <v>0102 - SO01 Prepojenie na existujúci objekt, SO02 Sklad hotových výrobkov</v>
      </c>
      <c r="F127" s="274"/>
      <c r="G127" s="274"/>
      <c r="H127" s="274"/>
      <c r="I127" s="34"/>
      <c r="J127" s="34"/>
      <c r="K127" s="34"/>
      <c r="L127" s="53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6.95" customHeight="1">
      <c r="A128" s="32"/>
      <c r="B128" s="33"/>
      <c r="C128" s="34"/>
      <c r="D128" s="34"/>
      <c r="E128" s="34"/>
      <c r="F128" s="34"/>
      <c r="G128" s="34"/>
      <c r="H128" s="34"/>
      <c r="I128" s="34"/>
      <c r="J128" s="34"/>
      <c r="K128" s="34"/>
      <c r="L128" s="53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12" customHeight="1">
      <c r="A129" s="32"/>
      <c r="B129" s="33"/>
      <c r="C129" s="27" t="s">
        <v>18</v>
      </c>
      <c r="D129" s="34"/>
      <c r="E129" s="34"/>
      <c r="F129" s="25" t="str">
        <f>F12</f>
        <v>Veľké Úľany</v>
      </c>
      <c r="G129" s="34"/>
      <c r="H129" s="34"/>
      <c r="I129" s="27" t="s">
        <v>20</v>
      </c>
      <c r="J129" s="68">
        <f>IF(J12="","",J12)</f>
        <v>0</v>
      </c>
      <c r="K129" s="34"/>
      <c r="L129" s="53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2" customFormat="1" ht="6.95" customHeight="1">
      <c r="A130" s="32"/>
      <c r="B130" s="33"/>
      <c r="C130" s="34"/>
      <c r="D130" s="34"/>
      <c r="E130" s="34"/>
      <c r="F130" s="34"/>
      <c r="G130" s="34"/>
      <c r="H130" s="34"/>
      <c r="I130" s="34"/>
      <c r="J130" s="34"/>
      <c r="K130" s="34"/>
      <c r="L130" s="53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5" s="2" customFormat="1" ht="15.2" customHeight="1">
      <c r="A131" s="32"/>
      <c r="B131" s="33"/>
      <c r="C131" s="27" t="s">
        <v>21</v>
      </c>
      <c r="D131" s="34"/>
      <c r="E131" s="34"/>
      <c r="F131" s="25" t="str">
        <f>E15</f>
        <v>Pex s.r.o.</v>
      </c>
      <c r="G131" s="34"/>
      <c r="H131" s="34"/>
      <c r="I131" s="27" t="s">
        <v>27</v>
      </c>
      <c r="J131" s="30" t="str">
        <f>E21</f>
        <v>Ing. Pavol Száraz</v>
      </c>
      <c r="K131" s="34"/>
      <c r="L131" s="53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pans="1:65" s="2" customFormat="1" ht="15.2" customHeight="1">
      <c r="A132" s="32"/>
      <c r="B132" s="33"/>
      <c r="C132" s="27" t="s">
        <v>25</v>
      </c>
      <c r="D132" s="34"/>
      <c r="E132" s="34"/>
      <c r="F132" s="25" t="str">
        <f>IF(E18="","",E18)</f>
        <v>Vyplň údaj</v>
      </c>
      <c r="G132" s="34"/>
      <c r="H132" s="34"/>
      <c r="I132" s="27" t="s">
        <v>31</v>
      </c>
      <c r="J132" s="30" t="str">
        <f>E24</f>
        <v xml:space="preserve"> </v>
      </c>
      <c r="K132" s="34"/>
      <c r="L132" s="53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pans="1:65" s="2" customFormat="1" ht="10.35" customHeight="1">
      <c r="A133" s="32"/>
      <c r="B133" s="33"/>
      <c r="C133" s="34"/>
      <c r="D133" s="34"/>
      <c r="E133" s="34"/>
      <c r="F133" s="34"/>
      <c r="G133" s="34"/>
      <c r="H133" s="34"/>
      <c r="I133" s="34"/>
      <c r="J133" s="34"/>
      <c r="K133" s="34"/>
      <c r="L133" s="53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  <row r="134" spans="1:65" s="11" customFormat="1" ht="29.25" customHeight="1">
      <c r="A134" s="161"/>
      <c r="B134" s="162"/>
      <c r="C134" s="163" t="s">
        <v>112</v>
      </c>
      <c r="D134" s="164" t="s">
        <v>59</v>
      </c>
      <c r="E134" s="164" t="s">
        <v>55</v>
      </c>
      <c r="F134" s="164" t="s">
        <v>56</v>
      </c>
      <c r="G134" s="164" t="s">
        <v>113</v>
      </c>
      <c r="H134" s="164" t="s">
        <v>114</v>
      </c>
      <c r="I134" s="164" t="s">
        <v>115</v>
      </c>
      <c r="J134" s="165" t="s">
        <v>89</v>
      </c>
      <c r="K134" s="166" t="s">
        <v>116</v>
      </c>
      <c r="L134" s="167"/>
      <c r="M134" s="77" t="s">
        <v>1</v>
      </c>
      <c r="N134" s="78" t="s">
        <v>38</v>
      </c>
      <c r="O134" s="78" t="s">
        <v>117</v>
      </c>
      <c r="P134" s="78" t="s">
        <v>118</v>
      </c>
      <c r="Q134" s="78" t="s">
        <v>119</v>
      </c>
      <c r="R134" s="78" t="s">
        <v>120</v>
      </c>
      <c r="S134" s="78" t="s">
        <v>121</v>
      </c>
      <c r="T134" s="79" t="s">
        <v>122</v>
      </c>
      <c r="U134" s="161"/>
      <c r="V134" s="161"/>
      <c r="W134" s="161"/>
      <c r="X134" s="161"/>
      <c r="Y134" s="161"/>
      <c r="Z134" s="161"/>
      <c r="AA134" s="161"/>
      <c r="AB134" s="161"/>
      <c r="AC134" s="161"/>
      <c r="AD134" s="161"/>
      <c r="AE134" s="161"/>
    </row>
    <row r="135" spans="1:65" s="2" customFormat="1" ht="22.9" customHeight="1">
      <c r="A135" s="32"/>
      <c r="B135" s="33"/>
      <c r="C135" s="84" t="s">
        <v>90</v>
      </c>
      <c r="D135" s="34"/>
      <c r="E135" s="34"/>
      <c r="F135" s="34"/>
      <c r="G135" s="34"/>
      <c r="H135" s="34"/>
      <c r="I135" s="34"/>
      <c r="J135" s="168">
        <f>BK135</f>
        <v>0</v>
      </c>
      <c r="K135" s="34"/>
      <c r="L135" s="37"/>
      <c r="M135" s="80"/>
      <c r="N135" s="169"/>
      <c r="O135" s="81"/>
      <c r="P135" s="170">
        <f>P136+P179+P214+P320</f>
        <v>0</v>
      </c>
      <c r="Q135" s="81"/>
      <c r="R135" s="170">
        <f>R136+R179+R214+R320</f>
        <v>16869.358592439999</v>
      </c>
      <c r="S135" s="81"/>
      <c r="T135" s="171">
        <f>T136+T179+T214+T320</f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T135" s="15" t="s">
        <v>73</v>
      </c>
      <c r="AU135" s="15" t="s">
        <v>91</v>
      </c>
      <c r="BK135" s="172">
        <f>BK136+BK179+BK214+BK320</f>
        <v>0</v>
      </c>
    </row>
    <row r="136" spans="1:65" s="12" customFormat="1" ht="25.9" customHeight="1">
      <c r="B136" s="173"/>
      <c r="C136" s="174"/>
      <c r="D136" s="175" t="s">
        <v>73</v>
      </c>
      <c r="E136" s="176" t="s">
        <v>123</v>
      </c>
      <c r="F136" s="176" t="s">
        <v>124</v>
      </c>
      <c r="G136" s="174"/>
      <c r="H136" s="174"/>
      <c r="I136" s="177"/>
      <c r="J136" s="178">
        <f>BK136</f>
        <v>0</v>
      </c>
      <c r="K136" s="174"/>
      <c r="L136" s="179"/>
      <c r="M136" s="180"/>
      <c r="N136" s="181"/>
      <c r="O136" s="181"/>
      <c r="P136" s="182">
        <f>P137+P144+P152+P156+P161+P171+P177</f>
        <v>0</v>
      </c>
      <c r="Q136" s="181"/>
      <c r="R136" s="182">
        <f>R137+R144+R152+R156+R161+R171+R177</f>
        <v>848.50721028999988</v>
      </c>
      <c r="S136" s="181"/>
      <c r="T136" s="183">
        <f>T137+T144+T152+T156+T161+T171+T177</f>
        <v>0</v>
      </c>
      <c r="AR136" s="184" t="s">
        <v>82</v>
      </c>
      <c r="AT136" s="185" t="s">
        <v>73</v>
      </c>
      <c r="AU136" s="185" t="s">
        <v>74</v>
      </c>
      <c r="AY136" s="184" t="s">
        <v>125</v>
      </c>
      <c r="BK136" s="186">
        <f>BK137+BK144+BK152+BK156+BK161+BK171+BK177</f>
        <v>0</v>
      </c>
    </row>
    <row r="137" spans="1:65" s="12" customFormat="1" ht="22.9" customHeight="1">
      <c r="B137" s="173"/>
      <c r="C137" s="174"/>
      <c r="D137" s="175" t="s">
        <v>73</v>
      </c>
      <c r="E137" s="187" t="s">
        <v>82</v>
      </c>
      <c r="F137" s="187" t="s">
        <v>126</v>
      </c>
      <c r="G137" s="174"/>
      <c r="H137" s="174"/>
      <c r="I137" s="177"/>
      <c r="J137" s="188">
        <f>BK137</f>
        <v>0</v>
      </c>
      <c r="K137" s="174"/>
      <c r="L137" s="179"/>
      <c r="M137" s="180"/>
      <c r="N137" s="181"/>
      <c r="O137" s="181"/>
      <c r="P137" s="182">
        <f>SUM(P138:P143)</f>
        <v>0</v>
      </c>
      <c r="Q137" s="181"/>
      <c r="R137" s="182">
        <f>SUM(R138:R143)</f>
        <v>265.35599999999999</v>
      </c>
      <c r="S137" s="181"/>
      <c r="T137" s="183">
        <f>SUM(T138:T143)</f>
        <v>0</v>
      </c>
      <c r="AR137" s="184" t="s">
        <v>82</v>
      </c>
      <c r="AT137" s="185" t="s">
        <v>73</v>
      </c>
      <c r="AU137" s="185" t="s">
        <v>82</v>
      </c>
      <c r="AY137" s="184" t="s">
        <v>125</v>
      </c>
      <c r="BK137" s="186">
        <f>SUM(BK138:BK143)</f>
        <v>0</v>
      </c>
    </row>
    <row r="138" spans="1:65" s="2" customFormat="1" ht="21.75" customHeight="1">
      <c r="A138" s="32"/>
      <c r="B138" s="33"/>
      <c r="C138" s="189" t="s">
        <v>82</v>
      </c>
      <c r="D138" s="189" t="s">
        <v>127</v>
      </c>
      <c r="E138" s="190" t="s">
        <v>128</v>
      </c>
      <c r="F138" s="191" t="s">
        <v>129</v>
      </c>
      <c r="G138" s="192" t="s">
        <v>130</v>
      </c>
      <c r="H138" s="193">
        <v>24.129000000000001</v>
      </c>
      <c r="I138" s="194"/>
      <c r="J138" s="193">
        <f>ROUND(I138*H138,3)</f>
        <v>0</v>
      </c>
      <c r="K138" s="195"/>
      <c r="L138" s="37"/>
      <c r="M138" s="196" t="s">
        <v>1</v>
      </c>
      <c r="N138" s="197" t="s">
        <v>40</v>
      </c>
      <c r="O138" s="73"/>
      <c r="P138" s="198">
        <f>O138*H138</f>
        <v>0</v>
      </c>
      <c r="Q138" s="198">
        <v>0</v>
      </c>
      <c r="R138" s="198">
        <f>Q138*H138</f>
        <v>0</v>
      </c>
      <c r="S138" s="198">
        <v>0</v>
      </c>
      <c r="T138" s="199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200" t="s">
        <v>131</v>
      </c>
      <c r="AT138" s="200" t="s">
        <v>127</v>
      </c>
      <c r="AU138" s="200" t="s">
        <v>132</v>
      </c>
      <c r="AY138" s="15" t="s">
        <v>125</v>
      </c>
      <c r="BE138" s="201">
        <f>IF(N138="základná",J138,0)</f>
        <v>0</v>
      </c>
      <c r="BF138" s="201">
        <f>IF(N138="znížená",J138,0)</f>
        <v>0</v>
      </c>
      <c r="BG138" s="201">
        <f>IF(N138="zákl. prenesená",J138,0)</f>
        <v>0</v>
      </c>
      <c r="BH138" s="201">
        <f>IF(N138="zníž. prenesená",J138,0)</f>
        <v>0</v>
      </c>
      <c r="BI138" s="201">
        <f>IF(N138="nulová",J138,0)</f>
        <v>0</v>
      </c>
      <c r="BJ138" s="15" t="s">
        <v>132</v>
      </c>
      <c r="BK138" s="202">
        <f>ROUND(I138*H138,3)</f>
        <v>0</v>
      </c>
      <c r="BL138" s="15" t="s">
        <v>131</v>
      </c>
      <c r="BM138" s="200" t="s">
        <v>133</v>
      </c>
    </row>
    <row r="139" spans="1:65" s="2" customFormat="1" ht="16.5" customHeight="1">
      <c r="A139" s="32"/>
      <c r="B139" s="33"/>
      <c r="C139" s="189" t="s">
        <v>132</v>
      </c>
      <c r="D139" s="189" t="s">
        <v>127</v>
      </c>
      <c r="E139" s="190" t="s">
        <v>134</v>
      </c>
      <c r="F139" s="191" t="s">
        <v>135</v>
      </c>
      <c r="G139" s="192" t="s">
        <v>130</v>
      </c>
      <c r="H139" s="193">
        <v>38.973999999999997</v>
      </c>
      <c r="I139" s="194"/>
      <c r="J139" s="193">
        <f>ROUND(I139*H139,3)</f>
        <v>0</v>
      </c>
      <c r="K139" s="195"/>
      <c r="L139" s="37"/>
      <c r="M139" s="196" t="s">
        <v>1</v>
      </c>
      <c r="N139" s="197" t="s">
        <v>40</v>
      </c>
      <c r="O139" s="73"/>
      <c r="P139" s="198">
        <f>O139*H139</f>
        <v>0</v>
      </c>
      <c r="Q139" s="198">
        <v>0</v>
      </c>
      <c r="R139" s="198">
        <f>Q139*H139</f>
        <v>0</v>
      </c>
      <c r="S139" s="198">
        <v>0</v>
      </c>
      <c r="T139" s="199">
        <f>S139*H139</f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200" t="s">
        <v>131</v>
      </c>
      <c r="AT139" s="200" t="s">
        <v>127</v>
      </c>
      <c r="AU139" s="200" t="s">
        <v>132</v>
      </c>
      <c r="AY139" s="15" t="s">
        <v>125</v>
      </c>
      <c r="BE139" s="201">
        <f>IF(N139="základná",J139,0)</f>
        <v>0</v>
      </c>
      <c r="BF139" s="201">
        <f>IF(N139="znížená",J139,0)</f>
        <v>0</v>
      </c>
      <c r="BG139" s="201">
        <f>IF(N139="zákl. prenesená",J139,0)</f>
        <v>0</v>
      </c>
      <c r="BH139" s="201">
        <f>IF(N139="zníž. prenesená",J139,0)</f>
        <v>0</v>
      </c>
      <c r="BI139" s="201">
        <f>IF(N139="nulová",J139,0)</f>
        <v>0</v>
      </c>
      <c r="BJ139" s="15" t="s">
        <v>132</v>
      </c>
      <c r="BK139" s="202">
        <f>ROUND(I139*H139,3)</f>
        <v>0</v>
      </c>
      <c r="BL139" s="15" t="s">
        <v>131</v>
      </c>
      <c r="BM139" s="200" t="s">
        <v>136</v>
      </c>
    </row>
    <row r="140" spans="1:65" s="2" customFormat="1" ht="24.2" customHeight="1">
      <c r="A140" s="32"/>
      <c r="B140" s="33"/>
      <c r="C140" s="189" t="s">
        <v>137</v>
      </c>
      <c r="D140" s="189" t="s">
        <v>127</v>
      </c>
      <c r="E140" s="190" t="s">
        <v>138</v>
      </c>
      <c r="F140" s="191" t="s">
        <v>139</v>
      </c>
      <c r="G140" s="192" t="s">
        <v>130</v>
      </c>
      <c r="H140" s="193">
        <v>63.103000000000002</v>
      </c>
      <c r="I140" s="194"/>
      <c r="J140" s="193">
        <f>ROUND(I140*H140,3)</f>
        <v>0</v>
      </c>
      <c r="K140" s="195"/>
      <c r="L140" s="37"/>
      <c r="M140" s="196" t="s">
        <v>1</v>
      </c>
      <c r="N140" s="197" t="s">
        <v>40</v>
      </c>
      <c r="O140" s="73"/>
      <c r="P140" s="198">
        <f>O140*H140</f>
        <v>0</v>
      </c>
      <c r="Q140" s="198">
        <v>0</v>
      </c>
      <c r="R140" s="198">
        <f>Q140*H140</f>
        <v>0</v>
      </c>
      <c r="S140" s="198">
        <v>0</v>
      </c>
      <c r="T140" s="199">
        <f>S140*H140</f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200" t="s">
        <v>131</v>
      </c>
      <c r="AT140" s="200" t="s">
        <v>127</v>
      </c>
      <c r="AU140" s="200" t="s">
        <v>132</v>
      </c>
      <c r="AY140" s="15" t="s">
        <v>125</v>
      </c>
      <c r="BE140" s="201">
        <f>IF(N140="základná",J140,0)</f>
        <v>0</v>
      </c>
      <c r="BF140" s="201">
        <f>IF(N140="znížená",J140,0)</f>
        <v>0</v>
      </c>
      <c r="BG140" s="201">
        <f>IF(N140="zákl. prenesená",J140,0)</f>
        <v>0</v>
      </c>
      <c r="BH140" s="201">
        <f>IF(N140="zníž. prenesená",J140,0)</f>
        <v>0</v>
      </c>
      <c r="BI140" s="201">
        <f>IF(N140="nulová",J140,0)</f>
        <v>0</v>
      </c>
      <c r="BJ140" s="15" t="s">
        <v>132</v>
      </c>
      <c r="BK140" s="202">
        <f>ROUND(I140*H140,3)</f>
        <v>0</v>
      </c>
      <c r="BL140" s="15" t="s">
        <v>131</v>
      </c>
      <c r="BM140" s="200" t="s">
        <v>140</v>
      </c>
    </row>
    <row r="141" spans="1:65" s="2" customFormat="1" ht="24.2" customHeight="1">
      <c r="A141" s="32"/>
      <c r="B141" s="33"/>
      <c r="C141" s="189" t="s">
        <v>131</v>
      </c>
      <c r="D141" s="189" t="s">
        <v>127</v>
      </c>
      <c r="E141" s="190" t="s">
        <v>141</v>
      </c>
      <c r="F141" s="191" t="s">
        <v>142</v>
      </c>
      <c r="G141" s="192" t="s">
        <v>130</v>
      </c>
      <c r="H141" s="193">
        <v>140.4</v>
      </c>
      <c r="I141" s="194"/>
      <c r="J141" s="193">
        <f>ROUND(I141*H141,3)</f>
        <v>0</v>
      </c>
      <c r="K141" s="195"/>
      <c r="L141" s="37"/>
      <c r="M141" s="196" t="s">
        <v>1</v>
      </c>
      <c r="N141" s="197" t="s">
        <v>40</v>
      </c>
      <c r="O141" s="73"/>
      <c r="P141" s="198">
        <f>O141*H141</f>
        <v>0</v>
      </c>
      <c r="Q141" s="198">
        <v>0</v>
      </c>
      <c r="R141" s="198">
        <f>Q141*H141</f>
        <v>0</v>
      </c>
      <c r="S141" s="198">
        <v>0</v>
      </c>
      <c r="T141" s="199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200" t="s">
        <v>131</v>
      </c>
      <c r="AT141" s="200" t="s">
        <v>127</v>
      </c>
      <c r="AU141" s="200" t="s">
        <v>132</v>
      </c>
      <c r="AY141" s="15" t="s">
        <v>125</v>
      </c>
      <c r="BE141" s="201">
        <f>IF(N141="základná",J141,0)</f>
        <v>0</v>
      </c>
      <c r="BF141" s="201">
        <f>IF(N141="znížená",J141,0)</f>
        <v>0</v>
      </c>
      <c r="BG141" s="201">
        <f>IF(N141="zákl. prenesená",J141,0)</f>
        <v>0</v>
      </c>
      <c r="BH141" s="201">
        <f>IF(N141="zníž. prenesená",J141,0)</f>
        <v>0</v>
      </c>
      <c r="BI141" s="201">
        <f>IF(N141="nulová",J141,0)</f>
        <v>0</v>
      </c>
      <c r="BJ141" s="15" t="s">
        <v>132</v>
      </c>
      <c r="BK141" s="202">
        <f>ROUND(I141*H141,3)</f>
        <v>0</v>
      </c>
      <c r="BL141" s="15" t="s">
        <v>131</v>
      </c>
      <c r="BM141" s="200" t="s">
        <v>143</v>
      </c>
    </row>
    <row r="142" spans="1:65" s="2" customFormat="1" ht="16.5" customHeight="1">
      <c r="A142" s="32"/>
      <c r="B142" s="33"/>
      <c r="C142" s="203" t="s">
        <v>144</v>
      </c>
      <c r="D142" s="203" t="s">
        <v>145</v>
      </c>
      <c r="E142" s="204" t="s">
        <v>146</v>
      </c>
      <c r="F142" s="205" t="s">
        <v>147</v>
      </c>
      <c r="G142" s="206" t="s">
        <v>148</v>
      </c>
      <c r="H142" s="207">
        <v>265.35599999999999</v>
      </c>
      <c r="I142" s="208"/>
      <c r="J142" s="207">
        <f>ROUND(I142*H142,3)</f>
        <v>0</v>
      </c>
      <c r="K142" s="209"/>
      <c r="L142" s="210"/>
      <c r="M142" s="211" t="s">
        <v>1</v>
      </c>
      <c r="N142" s="212" t="s">
        <v>40</v>
      </c>
      <c r="O142" s="73"/>
      <c r="P142" s="198">
        <f>O142*H142</f>
        <v>0</v>
      </c>
      <c r="Q142" s="198">
        <v>1</v>
      </c>
      <c r="R142" s="198">
        <f>Q142*H142</f>
        <v>265.35599999999999</v>
      </c>
      <c r="S142" s="198">
        <v>0</v>
      </c>
      <c r="T142" s="199">
        <f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200" t="s">
        <v>149</v>
      </c>
      <c r="AT142" s="200" t="s">
        <v>145</v>
      </c>
      <c r="AU142" s="200" t="s">
        <v>132</v>
      </c>
      <c r="AY142" s="15" t="s">
        <v>125</v>
      </c>
      <c r="BE142" s="201">
        <f>IF(N142="základná",J142,0)</f>
        <v>0</v>
      </c>
      <c r="BF142" s="201">
        <f>IF(N142="znížená",J142,0)</f>
        <v>0</v>
      </c>
      <c r="BG142" s="201">
        <f>IF(N142="zákl. prenesená",J142,0)</f>
        <v>0</v>
      </c>
      <c r="BH142" s="201">
        <f>IF(N142="zníž. prenesená",J142,0)</f>
        <v>0</v>
      </c>
      <c r="BI142" s="201">
        <f>IF(N142="nulová",J142,0)</f>
        <v>0</v>
      </c>
      <c r="BJ142" s="15" t="s">
        <v>132</v>
      </c>
      <c r="BK142" s="202">
        <f>ROUND(I142*H142,3)</f>
        <v>0</v>
      </c>
      <c r="BL142" s="15" t="s">
        <v>131</v>
      </c>
      <c r="BM142" s="200" t="s">
        <v>150</v>
      </c>
    </row>
    <row r="143" spans="1:65" s="13" customFormat="1">
      <c r="B143" s="213"/>
      <c r="C143" s="214"/>
      <c r="D143" s="215" t="s">
        <v>151</v>
      </c>
      <c r="E143" s="214"/>
      <c r="F143" s="216" t="s">
        <v>152</v>
      </c>
      <c r="G143" s="214"/>
      <c r="H143" s="217">
        <v>265.35599999999999</v>
      </c>
      <c r="I143" s="218"/>
      <c r="J143" s="214"/>
      <c r="K143" s="214"/>
      <c r="L143" s="219"/>
      <c r="M143" s="220"/>
      <c r="N143" s="221"/>
      <c r="O143" s="221"/>
      <c r="P143" s="221"/>
      <c r="Q143" s="221"/>
      <c r="R143" s="221"/>
      <c r="S143" s="221"/>
      <c r="T143" s="222"/>
      <c r="AT143" s="223" t="s">
        <v>151</v>
      </c>
      <c r="AU143" s="223" t="s">
        <v>132</v>
      </c>
      <c r="AV143" s="13" t="s">
        <v>132</v>
      </c>
      <c r="AW143" s="13" t="s">
        <v>4</v>
      </c>
      <c r="AX143" s="13" t="s">
        <v>82</v>
      </c>
      <c r="AY143" s="223" t="s">
        <v>125</v>
      </c>
    </row>
    <row r="144" spans="1:65" s="12" customFormat="1" ht="22.9" customHeight="1">
      <c r="B144" s="173"/>
      <c r="C144" s="174"/>
      <c r="D144" s="175" t="s">
        <v>73</v>
      </c>
      <c r="E144" s="187" t="s">
        <v>132</v>
      </c>
      <c r="F144" s="187" t="s">
        <v>153</v>
      </c>
      <c r="G144" s="174"/>
      <c r="H144" s="174"/>
      <c r="I144" s="177"/>
      <c r="J144" s="188">
        <f>BK144</f>
        <v>0</v>
      </c>
      <c r="K144" s="174"/>
      <c r="L144" s="179"/>
      <c r="M144" s="180"/>
      <c r="N144" s="181"/>
      <c r="O144" s="181"/>
      <c r="P144" s="182">
        <f>SUM(P145:P151)</f>
        <v>0</v>
      </c>
      <c r="Q144" s="181"/>
      <c r="R144" s="182">
        <f>SUM(R145:R151)</f>
        <v>292.27315264999999</v>
      </c>
      <c r="S144" s="181"/>
      <c r="T144" s="183">
        <f>SUM(T145:T151)</f>
        <v>0</v>
      </c>
      <c r="AR144" s="184" t="s">
        <v>82</v>
      </c>
      <c r="AT144" s="185" t="s">
        <v>73</v>
      </c>
      <c r="AU144" s="185" t="s">
        <v>82</v>
      </c>
      <c r="AY144" s="184" t="s">
        <v>125</v>
      </c>
      <c r="BK144" s="186">
        <f>SUM(BK145:BK151)</f>
        <v>0</v>
      </c>
    </row>
    <row r="145" spans="1:65" s="2" customFormat="1" ht="16.5" customHeight="1">
      <c r="A145" s="32"/>
      <c r="B145" s="33"/>
      <c r="C145" s="189" t="s">
        <v>154</v>
      </c>
      <c r="D145" s="189" t="s">
        <v>127</v>
      </c>
      <c r="E145" s="190" t="s">
        <v>155</v>
      </c>
      <c r="F145" s="191" t="s">
        <v>156</v>
      </c>
      <c r="G145" s="192" t="s">
        <v>130</v>
      </c>
      <c r="H145" s="193">
        <v>52.648000000000003</v>
      </c>
      <c r="I145" s="194"/>
      <c r="J145" s="193">
        <f t="shared" ref="J145:J151" si="0">ROUND(I145*H145,3)</f>
        <v>0</v>
      </c>
      <c r="K145" s="195"/>
      <c r="L145" s="37"/>
      <c r="M145" s="196" t="s">
        <v>1</v>
      </c>
      <c r="N145" s="197" t="s">
        <v>40</v>
      </c>
      <c r="O145" s="73"/>
      <c r="P145" s="198">
        <f t="shared" ref="P145:P151" si="1">O145*H145</f>
        <v>0</v>
      </c>
      <c r="Q145" s="198">
        <v>2.0663999999999998</v>
      </c>
      <c r="R145" s="198">
        <f t="shared" ref="R145:R151" si="2">Q145*H145</f>
        <v>108.7918272</v>
      </c>
      <c r="S145" s="198">
        <v>0</v>
      </c>
      <c r="T145" s="199">
        <f t="shared" ref="T145:T151" si="3">S145*H145</f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200" t="s">
        <v>131</v>
      </c>
      <c r="AT145" s="200" t="s">
        <v>127</v>
      </c>
      <c r="AU145" s="200" t="s">
        <v>132</v>
      </c>
      <c r="AY145" s="15" t="s">
        <v>125</v>
      </c>
      <c r="BE145" s="201">
        <f t="shared" ref="BE145:BE151" si="4">IF(N145="základná",J145,0)</f>
        <v>0</v>
      </c>
      <c r="BF145" s="201">
        <f t="shared" ref="BF145:BF151" si="5">IF(N145="znížená",J145,0)</f>
        <v>0</v>
      </c>
      <c r="BG145" s="201">
        <f t="shared" ref="BG145:BG151" si="6">IF(N145="zákl. prenesená",J145,0)</f>
        <v>0</v>
      </c>
      <c r="BH145" s="201">
        <f t="shared" ref="BH145:BH151" si="7">IF(N145="zníž. prenesená",J145,0)</f>
        <v>0</v>
      </c>
      <c r="BI145" s="201">
        <f t="shared" ref="BI145:BI151" si="8">IF(N145="nulová",J145,0)</f>
        <v>0</v>
      </c>
      <c r="BJ145" s="15" t="s">
        <v>132</v>
      </c>
      <c r="BK145" s="202">
        <f t="shared" ref="BK145:BK151" si="9">ROUND(I145*H145,3)</f>
        <v>0</v>
      </c>
      <c r="BL145" s="15" t="s">
        <v>131</v>
      </c>
      <c r="BM145" s="200" t="s">
        <v>157</v>
      </c>
    </row>
    <row r="146" spans="1:65" s="2" customFormat="1" ht="24.2" customHeight="1">
      <c r="A146" s="32"/>
      <c r="B146" s="33"/>
      <c r="C146" s="189" t="s">
        <v>158</v>
      </c>
      <c r="D146" s="189" t="s">
        <v>127</v>
      </c>
      <c r="E146" s="190" t="s">
        <v>159</v>
      </c>
      <c r="F146" s="191" t="s">
        <v>160</v>
      </c>
      <c r="G146" s="192" t="s">
        <v>130</v>
      </c>
      <c r="H146" s="193">
        <v>29.504999999999999</v>
      </c>
      <c r="I146" s="194"/>
      <c r="J146" s="193">
        <f t="shared" si="0"/>
        <v>0</v>
      </c>
      <c r="K146" s="195"/>
      <c r="L146" s="37"/>
      <c r="M146" s="196" t="s">
        <v>1</v>
      </c>
      <c r="N146" s="197" t="s">
        <v>40</v>
      </c>
      <c r="O146" s="73"/>
      <c r="P146" s="198">
        <f t="shared" si="1"/>
        <v>0</v>
      </c>
      <c r="Q146" s="198">
        <v>2.19407</v>
      </c>
      <c r="R146" s="198">
        <f t="shared" si="2"/>
        <v>64.736035349999995</v>
      </c>
      <c r="S146" s="198">
        <v>0</v>
      </c>
      <c r="T146" s="199">
        <f t="shared" si="3"/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200" t="s">
        <v>131</v>
      </c>
      <c r="AT146" s="200" t="s">
        <v>127</v>
      </c>
      <c r="AU146" s="200" t="s">
        <v>132</v>
      </c>
      <c r="AY146" s="15" t="s">
        <v>125</v>
      </c>
      <c r="BE146" s="201">
        <f t="shared" si="4"/>
        <v>0</v>
      </c>
      <c r="BF146" s="201">
        <f t="shared" si="5"/>
        <v>0</v>
      </c>
      <c r="BG146" s="201">
        <f t="shared" si="6"/>
        <v>0</v>
      </c>
      <c r="BH146" s="201">
        <f t="shared" si="7"/>
        <v>0</v>
      </c>
      <c r="BI146" s="201">
        <f t="shared" si="8"/>
        <v>0</v>
      </c>
      <c r="BJ146" s="15" t="s">
        <v>132</v>
      </c>
      <c r="BK146" s="202">
        <f t="shared" si="9"/>
        <v>0</v>
      </c>
      <c r="BL146" s="15" t="s">
        <v>131</v>
      </c>
      <c r="BM146" s="200" t="s">
        <v>161</v>
      </c>
    </row>
    <row r="147" spans="1:65" s="2" customFormat="1" ht="16.5" customHeight="1">
      <c r="A147" s="32"/>
      <c r="B147" s="33"/>
      <c r="C147" s="189" t="s">
        <v>149</v>
      </c>
      <c r="D147" s="189" t="s">
        <v>127</v>
      </c>
      <c r="E147" s="190" t="s">
        <v>162</v>
      </c>
      <c r="F147" s="191" t="s">
        <v>163</v>
      </c>
      <c r="G147" s="192" t="s">
        <v>148</v>
      </c>
      <c r="H147" s="193">
        <v>1.0209999999999999</v>
      </c>
      <c r="I147" s="194"/>
      <c r="J147" s="193">
        <f t="shared" si="0"/>
        <v>0</v>
      </c>
      <c r="K147" s="195"/>
      <c r="L147" s="37"/>
      <c r="M147" s="196" t="s">
        <v>1</v>
      </c>
      <c r="N147" s="197" t="s">
        <v>40</v>
      </c>
      <c r="O147" s="73"/>
      <c r="P147" s="198">
        <f t="shared" si="1"/>
        <v>0</v>
      </c>
      <c r="Q147" s="198">
        <v>1.20296</v>
      </c>
      <c r="R147" s="198">
        <f t="shared" si="2"/>
        <v>1.2282221599999998</v>
      </c>
      <c r="S147" s="198">
        <v>0</v>
      </c>
      <c r="T147" s="199">
        <f t="shared" si="3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200" t="s">
        <v>131</v>
      </c>
      <c r="AT147" s="200" t="s">
        <v>127</v>
      </c>
      <c r="AU147" s="200" t="s">
        <v>132</v>
      </c>
      <c r="AY147" s="15" t="s">
        <v>125</v>
      </c>
      <c r="BE147" s="201">
        <f t="shared" si="4"/>
        <v>0</v>
      </c>
      <c r="BF147" s="201">
        <f t="shared" si="5"/>
        <v>0</v>
      </c>
      <c r="BG147" s="201">
        <f t="shared" si="6"/>
        <v>0</v>
      </c>
      <c r="BH147" s="201">
        <f t="shared" si="7"/>
        <v>0</v>
      </c>
      <c r="BI147" s="201">
        <f t="shared" si="8"/>
        <v>0</v>
      </c>
      <c r="BJ147" s="15" t="s">
        <v>132</v>
      </c>
      <c r="BK147" s="202">
        <f t="shared" si="9"/>
        <v>0</v>
      </c>
      <c r="BL147" s="15" t="s">
        <v>131</v>
      </c>
      <c r="BM147" s="200" t="s">
        <v>164</v>
      </c>
    </row>
    <row r="148" spans="1:65" s="2" customFormat="1" ht="24.2" customHeight="1">
      <c r="A148" s="32"/>
      <c r="B148" s="33"/>
      <c r="C148" s="189" t="s">
        <v>165</v>
      </c>
      <c r="D148" s="189" t="s">
        <v>127</v>
      </c>
      <c r="E148" s="190" t="s">
        <v>166</v>
      </c>
      <c r="F148" s="191" t="s">
        <v>167</v>
      </c>
      <c r="G148" s="192" t="s">
        <v>130</v>
      </c>
      <c r="H148" s="193">
        <v>32.478000000000002</v>
      </c>
      <c r="I148" s="194"/>
      <c r="J148" s="193">
        <f t="shared" si="0"/>
        <v>0</v>
      </c>
      <c r="K148" s="195"/>
      <c r="L148" s="37"/>
      <c r="M148" s="196" t="s">
        <v>1</v>
      </c>
      <c r="N148" s="197" t="s">
        <v>40</v>
      </c>
      <c r="O148" s="73"/>
      <c r="P148" s="198">
        <f t="shared" si="1"/>
        <v>0</v>
      </c>
      <c r="Q148" s="198">
        <v>2.2151299999999998</v>
      </c>
      <c r="R148" s="198">
        <f t="shared" si="2"/>
        <v>71.942992140000001</v>
      </c>
      <c r="S148" s="198">
        <v>0</v>
      </c>
      <c r="T148" s="199">
        <f t="shared" si="3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200" t="s">
        <v>131</v>
      </c>
      <c r="AT148" s="200" t="s">
        <v>127</v>
      </c>
      <c r="AU148" s="200" t="s">
        <v>132</v>
      </c>
      <c r="AY148" s="15" t="s">
        <v>125</v>
      </c>
      <c r="BE148" s="201">
        <f t="shared" si="4"/>
        <v>0</v>
      </c>
      <c r="BF148" s="201">
        <f t="shared" si="5"/>
        <v>0</v>
      </c>
      <c r="BG148" s="201">
        <f t="shared" si="6"/>
        <v>0</v>
      </c>
      <c r="BH148" s="201">
        <f t="shared" si="7"/>
        <v>0</v>
      </c>
      <c r="BI148" s="201">
        <f t="shared" si="8"/>
        <v>0</v>
      </c>
      <c r="BJ148" s="15" t="s">
        <v>132</v>
      </c>
      <c r="BK148" s="202">
        <f t="shared" si="9"/>
        <v>0</v>
      </c>
      <c r="BL148" s="15" t="s">
        <v>131</v>
      </c>
      <c r="BM148" s="200" t="s">
        <v>168</v>
      </c>
    </row>
    <row r="149" spans="1:65" s="2" customFormat="1" ht="16.5" customHeight="1">
      <c r="A149" s="32"/>
      <c r="B149" s="33"/>
      <c r="C149" s="189" t="s">
        <v>169</v>
      </c>
      <c r="D149" s="189" t="s">
        <v>127</v>
      </c>
      <c r="E149" s="190" t="s">
        <v>170</v>
      </c>
      <c r="F149" s="191" t="s">
        <v>171</v>
      </c>
      <c r="G149" s="192" t="s">
        <v>148</v>
      </c>
      <c r="H149" s="193">
        <v>0.48</v>
      </c>
      <c r="I149" s="194"/>
      <c r="J149" s="193">
        <f t="shared" si="0"/>
        <v>0</v>
      </c>
      <c r="K149" s="195"/>
      <c r="L149" s="37"/>
      <c r="M149" s="196" t="s">
        <v>1</v>
      </c>
      <c r="N149" s="197" t="s">
        <v>40</v>
      </c>
      <c r="O149" s="73"/>
      <c r="P149" s="198">
        <f t="shared" si="1"/>
        <v>0</v>
      </c>
      <c r="Q149" s="198">
        <v>1.01895</v>
      </c>
      <c r="R149" s="198">
        <f t="shared" si="2"/>
        <v>0.48909599999999998</v>
      </c>
      <c r="S149" s="198">
        <v>0</v>
      </c>
      <c r="T149" s="199">
        <f t="shared" si="3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200" t="s">
        <v>131</v>
      </c>
      <c r="AT149" s="200" t="s">
        <v>127</v>
      </c>
      <c r="AU149" s="200" t="s">
        <v>132</v>
      </c>
      <c r="AY149" s="15" t="s">
        <v>125</v>
      </c>
      <c r="BE149" s="201">
        <f t="shared" si="4"/>
        <v>0</v>
      </c>
      <c r="BF149" s="201">
        <f t="shared" si="5"/>
        <v>0</v>
      </c>
      <c r="BG149" s="201">
        <f t="shared" si="6"/>
        <v>0</v>
      </c>
      <c r="BH149" s="201">
        <f t="shared" si="7"/>
        <v>0</v>
      </c>
      <c r="BI149" s="201">
        <f t="shared" si="8"/>
        <v>0</v>
      </c>
      <c r="BJ149" s="15" t="s">
        <v>132</v>
      </c>
      <c r="BK149" s="202">
        <f t="shared" si="9"/>
        <v>0</v>
      </c>
      <c r="BL149" s="15" t="s">
        <v>131</v>
      </c>
      <c r="BM149" s="200" t="s">
        <v>172</v>
      </c>
    </row>
    <row r="150" spans="1:65" s="2" customFormat="1" ht="24.2" customHeight="1">
      <c r="A150" s="32"/>
      <c r="B150" s="33"/>
      <c r="C150" s="189" t="s">
        <v>173</v>
      </c>
      <c r="D150" s="189" t="s">
        <v>127</v>
      </c>
      <c r="E150" s="190" t="s">
        <v>174</v>
      </c>
      <c r="F150" s="191" t="s">
        <v>175</v>
      </c>
      <c r="G150" s="192" t="s">
        <v>130</v>
      </c>
      <c r="H150" s="193">
        <v>20.16</v>
      </c>
      <c r="I150" s="194"/>
      <c r="J150" s="193">
        <f t="shared" si="0"/>
        <v>0</v>
      </c>
      <c r="K150" s="195"/>
      <c r="L150" s="37"/>
      <c r="M150" s="196" t="s">
        <v>1</v>
      </c>
      <c r="N150" s="197" t="s">
        <v>40</v>
      </c>
      <c r="O150" s="73"/>
      <c r="P150" s="198">
        <f t="shared" si="1"/>
        <v>0</v>
      </c>
      <c r="Q150" s="198">
        <v>2.2151299999999998</v>
      </c>
      <c r="R150" s="198">
        <f t="shared" si="2"/>
        <v>44.657020799999998</v>
      </c>
      <c r="S150" s="198">
        <v>0</v>
      </c>
      <c r="T150" s="199">
        <f t="shared" si="3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200" t="s">
        <v>131</v>
      </c>
      <c r="AT150" s="200" t="s">
        <v>127</v>
      </c>
      <c r="AU150" s="200" t="s">
        <v>132</v>
      </c>
      <c r="AY150" s="15" t="s">
        <v>125</v>
      </c>
      <c r="BE150" s="201">
        <f t="shared" si="4"/>
        <v>0</v>
      </c>
      <c r="BF150" s="201">
        <f t="shared" si="5"/>
        <v>0</v>
      </c>
      <c r="BG150" s="201">
        <f t="shared" si="6"/>
        <v>0</v>
      </c>
      <c r="BH150" s="201">
        <f t="shared" si="7"/>
        <v>0</v>
      </c>
      <c r="BI150" s="201">
        <f t="shared" si="8"/>
        <v>0</v>
      </c>
      <c r="BJ150" s="15" t="s">
        <v>132</v>
      </c>
      <c r="BK150" s="202">
        <f t="shared" si="9"/>
        <v>0</v>
      </c>
      <c r="BL150" s="15" t="s">
        <v>131</v>
      </c>
      <c r="BM150" s="200" t="s">
        <v>176</v>
      </c>
    </row>
    <row r="151" spans="1:65" s="2" customFormat="1" ht="16.5" customHeight="1">
      <c r="A151" s="32"/>
      <c r="B151" s="33"/>
      <c r="C151" s="189" t="s">
        <v>177</v>
      </c>
      <c r="D151" s="189" t="s">
        <v>127</v>
      </c>
      <c r="E151" s="190" t="s">
        <v>178</v>
      </c>
      <c r="F151" s="191" t="s">
        <v>179</v>
      </c>
      <c r="G151" s="192" t="s">
        <v>148</v>
      </c>
      <c r="H151" s="193">
        <v>0.42</v>
      </c>
      <c r="I151" s="194"/>
      <c r="J151" s="193">
        <f t="shared" si="0"/>
        <v>0</v>
      </c>
      <c r="K151" s="195"/>
      <c r="L151" s="37"/>
      <c r="M151" s="196" t="s">
        <v>1</v>
      </c>
      <c r="N151" s="197" t="s">
        <v>40</v>
      </c>
      <c r="O151" s="73"/>
      <c r="P151" s="198">
        <f t="shared" si="1"/>
        <v>0</v>
      </c>
      <c r="Q151" s="198">
        <v>1.01895</v>
      </c>
      <c r="R151" s="198">
        <f t="shared" si="2"/>
        <v>0.42795899999999998</v>
      </c>
      <c r="S151" s="198">
        <v>0</v>
      </c>
      <c r="T151" s="199">
        <f t="shared" si="3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200" t="s">
        <v>131</v>
      </c>
      <c r="AT151" s="200" t="s">
        <v>127</v>
      </c>
      <c r="AU151" s="200" t="s">
        <v>132</v>
      </c>
      <c r="AY151" s="15" t="s">
        <v>125</v>
      </c>
      <c r="BE151" s="201">
        <f t="shared" si="4"/>
        <v>0</v>
      </c>
      <c r="BF151" s="201">
        <f t="shared" si="5"/>
        <v>0</v>
      </c>
      <c r="BG151" s="201">
        <f t="shared" si="6"/>
        <v>0</v>
      </c>
      <c r="BH151" s="201">
        <f t="shared" si="7"/>
        <v>0</v>
      </c>
      <c r="BI151" s="201">
        <f t="shared" si="8"/>
        <v>0</v>
      </c>
      <c r="BJ151" s="15" t="s">
        <v>132</v>
      </c>
      <c r="BK151" s="202">
        <f t="shared" si="9"/>
        <v>0</v>
      </c>
      <c r="BL151" s="15" t="s">
        <v>131</v>
      </c>
      <c r="BM151" s="200" t="s">
        <v>180</v>
      </c>
    </row>
    <row r="152" spans="1:65" s="12" customFormat="1" ht="22.9" customHeight="1">
      <c r="B152" s="173"/>
      <c r="C152" s="174"/>
      <c r="D152" s="175" t="s">
        <v>73</v>
      </c>
      <c r="E152" s="187" t="s">
        <v>137</v>
      </c>
      <c r="F152" s="187" t="s">
        <v>181</v>
      </c>
      <c r="G152" s="174"/>
      <c r="H152" s="174"/>
      <c r="I152" s="177"/>
      <c r="J152" s="188">
        <f>BK152</f>
        <v>0</v>
      </c>
      <c r="K152" s="174"/>
      <c r="L152" s="179"/>
      <c r="M152" s="180"/>
      <c r="N152" s="181"/>
      <c r="O152" s="181"/>
      <c r="P152" s="182">
        <f>SUM(P153:P155)</f>
        <v>0</v>
      </c>
      <c r="Q152" s="181"/>
      <c r="R152" s="182">
        <f>SUM(R153:R155)</f>
        <v>34.912288200000006</v>
      </c>
      <c r="S152" s="181"/>
      <c r="T152" s="183">
        <f>SUM(T153:T155)</f>
        <v>0</v>
      </c>
      <c r="AR152" s="184" t="s">
        <v>82</v>
      </c>
      <c r="AT152" s="185" t="s">
        <v>73</v>
      </c>
      <c r="AU152" s="185" t="s">
        <v>82</v>
      </c>
      <c r="AY152" s="184" t="s">
        <v>125</v>
      </c>
      <c r="BK152" s="186">
        <f>SUM(BK153:BK155)</f>
        <v>0</v>
      </c>
    </row>
    <row r="153" spans="1:65" s="2" customFormat="1" ht="37.9" customHeight="1">
      <c r="A153" s="32"/>
      <c r="B153" s="33"/>
      <c r="C153" s="189" t="s">
        <v>182</v>
      </c>
      <c r="D153" s="189" t="s">
        <v>127</v>
      </c>
      <c r="E153" s="190" t="s">
        <v>183</v>
      </c>
      <c r="F153" s="191" t="s">
        <v>184</v>
      </c>
      <c r="G153" s="192" t="s">
        <v>130</v>
      </c>
      <c r="H153" s="193">
        <v>1.5</v>
      </c>
      <c r="I153" s="194"/>
      <c r="J153" s="193">
        <f>ROUND(I153*H153,3)</f>
        <v>0</v>
      </c>
      <c r="K153" s="195"/>
      <c r="L153" s="37"/>
      <c r="M153" s="196" t="s">
        <v>1</v>
      </c>
      <c r="N153" s="197" t="s">
        <v>40</v>
      </c>
      <c r="O153" s="73"/>
      <c r="P153" s="198">
        <f>O153*H153</f>
        <v>0</v>
      </c>
      <c r="Q153" s="198">
        <v>0.77519000000000005</v>
      </c>
      <c r="R153" s="198">
        <f>Q153*H153</f>
        <v>1.162785</v>
      </c>
      <c r="S153" s="198">
        <v>0</v>
      </c>
      <c r="T153" s="199">
        <f>S153*H153</f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200" t="s">
        <v>131</v>
      </c>
      <c r="AT153" s="200" t="s">
        <v>127</v>
      </c>
      <c r="AU153" s="200" t="s">
        <v>132</v>
      </c>
      <c r="AY153" s="15" t="s">
        <v>125</v>
      </c>
      <c r="BE153" s="201">
        <f>IF(N153="základná",J153,0)</f>
        <v>0</v>
      </c>
      <c r="BF153" s="201">
        <f>IF(N153="znížená",J153,0)</f>
        <v>0</v>
      </c>
      <c r="BG153" s="201">
        <f>IF(N153="zákl. prenesená",J153,0)</f>
        <v>0</v>
      </c>
      <c r="BH153" s="201">
        <f>IF(N153="zníž. prenesená",J153,0)</f>
        <v>0</v>
      </c>
      <c r="BI153" s="201">
        <f>IF(N153="nulová",J153,0)</f>
        <v>0</v>
      </c>
      <c r="BJ153" s="15" t="s">
        <v>132</v>
      </c>
      <c r="BK153" s="202">
        <f>ROUND(I153*H153,3)</f>
        <v>0</v>
      </c>
      <c r="BL153" s="15" t="s">
        <v>131</v>
      </c>
      <c r="BM153" s="200" t="s">
        <v>185</v>
      </c>
    </row>
    <row r="154" spans="1:65" s="2" customFormat="1" ht="33" customHeight="1">
      <c r="A154" s="32"/>
      <c r="B154" s="33"/>
      <c r="C154" s="189" t="s">
        <v>186</v>
      </c>
      <c r="D154" s="189" t="s">
        <v>127</v>
      </c>
      <c r="E154" s="190" t="s">
        <v>187</v>
      </c>
      <c r="F154" s="191" t="s">
        <v>188</v>
      </c>
      <c r="G154" s="192" t="s">
        <v>130</v>
      </c>
      <c r="H154" s="193">
        <v>15.48</v>
      </c>
      <c r="I154" s="194"/>
      <c r="J154" s="193">
        <f>ROUND(I154*H154,3)</f>
        <v>0</v>
      </c>
      <c r="K154" s="195"/>
      <c r="L154" s="37"/>
      <c r="M154" s="196" t="s">
        <v>1</v>
      </c>
      <c r="N154" s="197" t="s">
        <v>40</v>
      </c>
      <c r="O154" s="73"/>
      <c r="P154" s="198">
        <f>O154*H154</f>
        <v>0</v>
      </c>
      <c r="Q154" s="198">
        <v>2.1170900000000001</v>
      </c>
      <c r="R154" s="198">
        <f>Q154*H154</f>
        <v>32.772553200000004</v>
      </c>
      <c r="S154" s="198">
        <v>0</v>
      </c>
      <c r="T154" s="199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200" t="s">
        <v>131</v>
      </c>
      <c r="AT154" s="200" t="s">
        <v>127</v>
      </c>
      <c r="AU154" s="200" t="s">
        <v>132</v>
      </c>
      <c r="AY154" s="15" t="s">
        <v>125</v>
      </c>
      <c r="BE154" s="201">
        <f>IF(N154="základná",J154,0)</f>
        <v>0</v>
      </c>
      <c r="BF154" s="201">
        <f>IF(N154="znížená",J154,0)</f>
        <v>0</v>
      </c>
      <c r="BG154" s="201">
        <f>IF(N154="zákl. prenesená",J154,0)</f>
        <v>0</v>
      </c>
      <c r="BH154" s="201">
        <f>IF(N154="zníž. prenesená",J154,0)</f>
        <v>0</v>
      </c>
      <c r="BI154" s="201">
        <f>IF(N154="nulová",J154,0)</f>
        <v>0</v>
      </c>
      <c r="BJ154" s="15" t="s">
        <v>132</v>
      </c>
      <c r="BK154" s="202">
        <f>ROUND(I154*H154,3)</f>
        <v>0</v>
      </c>
      <c r="BL154" s="15" t="s">
        <v>131</v>
      </c>
      <c r="BM154" s="200" t="s">
        <v>189</v>
      </c>
    </row>
    <row r="155" spans="1:65" s="2" customFormat="1" ht="33" customHeight="1">
      <c r="A155" s="32"/>
      <c r="B155" s="33"/>
      <c r="C155" s="189" t="s">
        <v>190</v>
      </c>
      <c r="D155" s="189" t="s">
        <v>127</v>
      </c>
      <c r="E155" s="190" t="s">
        <v>191</v>
      </c>
      <c r="F155" s="191" t="s">
        <v>192</v>
      </c>
      <c r="G155" s="192" t="s">
        <v>148</v>
      </c>
      <c r="H155" s="193">
        <v>0.97499999999999998</v>
      </c>
      <c r="I155" s="194"/>
      <c r="J155" s="193">
        <f>ROUND(I155*H155,3)</f>
        <v>0</v>
      </c>
      <c r="K155" s="195"/>
      <c r="L155" s="37"/>
      <c r="M155" s="196" t="s">
        <v>1</v>
      </c>
      <c r="N155" s="197" t="s">
        <v>40</v>
      </c>
      <c r="O155" s="73"/>
      <c r="P155" s="198">
        <f>O155*H155</f>
        <v>0</v>
      </c>
      <c r="Q155" s="198">
        <v>1.002</v>
      </c>
      <c r="R155" s="198">
        <f>Q155*H155</f>
        <v>0.97694999999999999</v>
      </c>
      <c r="S155" s="198">
        <v>0</v>
      </c>
      <c r="T155" s="199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200" t="s">
        <v>131</v>
      </c>
      <c r="AT155" s="200" t="s">
        <v>127</v>
      </c>
      <c r="AU155" s="200" t="s">
        <v>132</v>
      </c>
      <c r="AY155" s="15" t="s">
        <v>125</v>
      </c>
      <c r="BE155" s="201">
        <f>IF(N155="základná",J155,0)</f>
        <v>0</v>
      </c>
      <c r="BF155" s="201">
        <f>IF(N155="znížená",J155,0)</f>
        <v>0</v>
      </c>
      <c r="BG155" s="201">
        <f>IF(N155="zákl. prenesená",J155,0)</f>
        <v>0</v>
      </c>
      <c r="BH155" s="201">
        <f>IF(N155="zníž. prenesená",J155,0)</f>
        <v>0</v>
      </c>
      <c r="BI155" s="201">
        <f>IF(N155="nulová",J155,0)</f>
        <v>0</v>
      </c>
      <c r="BJ155" s="15" t="s">
        <v>132</v>
      </c>
      <c r="BK155" s="202">
        <f>ROUND(I155*H155,3)</f>
        <v>0</v>
      </c>
      <c r="BL155" s="15" t="s">
        <v>131</v>
      </c>
      <c r="BM155" s="200" t="s">
        <v>193</v>
      </c>
    </row>
    <row r="156" spans="1:65" s="12" customFormat="1" ht="22.9" customHeight="1">
      <c r="B156" s="173"/>
      <c r="C156" s="174"/>
      <c r="D156" s="175" t="s">
        <v>73</v>
      </c>
      <c r="E156" s="187" t="s">
        <v>131</v>
      </c>
      <c r="F156" s="187" t="s">
        <v>194</v>
      </c>
      <c r="G156" s="174"/>
      <c r="H156" s="174"/>
      <c r="I156" s="177"/>
      <c r="J156" s="188">
        <f>BK156</f>
        <v>0</v>
      </c>
      <c r="K156" s="174"/>
      <c r="L156" s="179"/>
      <c r="M156" s="180"/>
      <c r="N156" s="181"/>
      <c r="O156" s="181"/>
      <c r="P156" s="182">
        <f>SUM(P157:P160)</f>
        <v>0</v>
      </c>
      <c r="Q156" s="181"/>
      <c r="R156" s="182">
        <f>SUM(R157:R160)</f>
        <v>0.6318950000000001</v>
      </c>
      <c r="S156" s="181"/>
      <c r="T156" s="183">
        <f>SUM(T157:T160)</f>
        <v>0</v>
      </c>
      <c r="AR156" s="184" t="s">
        <v>82</v>
      </c>
      <c r="AT156" s="185" t="s">
        <v>73</v>
      </c>
      <c r="AU156" s="185" t="s">
        <v>82</v>
      </c>
      <c r="AY156" s="184" t="s">
        <v>125</v>
      </c>
      <c r="BK156" s="186">
        <f>SUM(BK157:BK160)</f>
        <v>0</v>
      </c>
    </row>
    <row r="157" spans="1:65" s="2" customFormat="1" ht="21.75" customHeight="1">
      <c r="A157" s="32"/>
      <c r="B157" s="33"/>
      <c r="C157" s="189" t="s">
        <v>195</v>
      </c>
      <c r="D157" s="189" t="s">
        <v>127</v>
      </c>
      <c r="E157" s="190" t="s">
        <v>196</v>
      </c>
      <c r="F157" s="191" t="s">
        <v>197</v>
      </c>
      <c r="G157" s="192" t="s">
        <v>130</v>
      </c>
      <c r="H157" s="193">
        <v>0.25</v>
      </c>
      <c r="I157" s="194"/>
      <c r="J157" s="193">
        <f>ROUND(I157*H157,3)</f>
        <v>0</v>
      </c>
      <c r="K157" s="195"/>
      <c r="L157" s="37"/>
      <c r="M157" s="196" t="s">
        <v>1</v>
      </c>
      <c r="N157" s="197" t="s">
        <v>40</v>
      </c>
      <c r="O157" s="73"/>
      <c r="P157" s="198">
        <f>O157*H157</f>
        <v>0</v>
      </c>
      <c r="Q157" s="198">
        <v>2.29698</v>
      </c>
      <c r="R157" s="198">
        <f>Q157*H157</f>
        <v>0.57424500000000001</v>
      </c>
      <c r="S157" s="198">
        <v>0</v>
      </c>
      <c r="T157" s="199">
        <f>S157*H157</f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200" t="s">
        <v>131</v>
      </c>
      <c r="AT157" s="200" t="s">
        <v>127</v>
      </c>
      <c r="AU157" s="200" t="s">
        <v>132</v>
      </c>
      <c r="AY157" s="15" t="s">
        <v>125</v>
      </c>
      <c r="BE157" s="201">
        <f>IF(N157="základná",J157,0)</f>
        <v>0</v>
      </c>
      <c r="BF157" s="201">
        <f>IF(N157="znížená",J157,0)</f>
        <v>0</v>
      </c>
      <c r="BG157" s="201">
        <f>IF(N157="zákl. prenesená",J157,0)</f>
        <v>0</v>
      </c>
      <c r="BH157" s="201">
        <f>IF(N157="zníž. prenesená",J157,0)</f>
        <v>0</v>
      </c>
      <c r="BI157" s="201">
        <f>IF(N157="nulová",J157,0)</f>
        <v>0</v>
      </c>
      <c r="BJ157" s="15" t="s">
        <v>132</v>
      </c>
      <c r="BK157" s="202">
        <f>ROUND(I157*H157,3)</f>
        <v>0</v>
      </c>
      <c r="BL157" s="15" t="s">
        <v>131</v>
      </c>
      <c r="BM157" s="200" t="s">
        <v>198</v>
      </c>
    </row>
    <row r="158" spans="1:65" s="2" customFormat="1" ht="24.2" customHeight="1">
      <c r="A158" s="32"/>
      <c r="B158" s="33"/>
      <c r="C158" s="189" t="s">
        <v>199</v>
      </c>
      <c r="D158" s="189" t="s">
        <v>127</v>
      </c>
      <c r="E158" s="190" t="s">
        <v>200</v>
      </c>
      <c r="F158" s="191" t="s">
        <v>201</v>
      </c>
      <c r="G158" s="192" t="s">
        <v>202</v>
      </c>
      <c r="H158" s="193">
        <v>2</v>
      </c>
      <c r="I158" s="194"/>
      <c r="J158" s="193">
        <f>ROUND(I158*H158,3)</f>
        <v>0</v>
      </c>
      <c r="K158" s="195"/>
      <c r="L158" s="37"/>
      <c r="M158" s="196" t="s">
        <v>1</v>
      </c>
      <c r="N158" s="197" t="s">
        <v>40</v>
      </c>
      <c r="O158" s="73"/>
      <c r="P158" s="198">
        <f>O158*H158</f>
        <v>0</v>
      </c>
      <c r="Q158" s="198">
        <v>3.4099999999999998E-3</v>
      </c>
      <c r="R158" s="198">
        <f>Q158*H158</f>
        <v>6.8199999999999997E-3</v>
      </c>
      <c r="S158" s="198">
        <v>0</v>
      </c>
      <c r="T158" s="199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200" t="s">
        <v>131</v>
      </c>
      <c r="AT158" s="200" t="s">
        <v>127</v>
      </c>
      <c r="AU158" s="200" t="s">
        <v>132</v>
      </c>
      <c r="AY158" s="15" t="s">
        <v>125</v>
      </c>
      <c r="BE158" s="201">
        <f>IF(N158="základná",J158,0)</f>
        <v>0</v>
      </c>
      <c r="BF158" s="201">
        <f>IF(N158="znížená",J158,0)</f>
        <v>0</v>
      </c>
      <c r="BG158" s="201">
        <f>IF(N158="zákl. prenesená",J158,0)</f>
        <v>0</v>
      </c>
      <c r="BH158" s="201">
        <f>IF(N158="zníž. prenesená",J158,0)</f>
        <v>0</v>
      </c>
      <c r="BI158" s="201">
        <f>IF(N158="nulová",J158,0)</f>
        <v>0</v>
      </c>
      <c r="BJ158" s="15" t="s">
        <v>132</v>
      </c>
      <c r="BK158" s="202">
        <f>ROUND(I158*H158,3)</f>
        <v>0</v>
      </c>
      <c r="BL158" s="15" t="s">
        <v>131</v>
      </c>
      <c r="BM158" s="200" t="s">
        <v>203</v>
      </c>
    </row>
    <row r="159" spans="1:65" s="2" customFormat="1" ht="24.2" customHeight="1">
      <c r="A159" s="32"/>
      <c r="B159" s="33"/>
      <c r="C159" s="189" t="s">
        <v>204</v>
      </c>
      <c r="D159" s="189" t="s">
        <v>127</v>
      </c>
      <c r="E159" s="190" t="s">
        <v>205</v>
      </c>
      <c r="F159" s="191" t="s">
        <v>206</v>
      </c>
      <c r="G159" s="192" t="s">
        <v>202</v>
      </c>
      <c r="H159" s="193">
        <v>2</v>
      </c>
      <c r="I159" s="194"/>
      <c r="J159" s="193">
        <f>ROUND(I159*H159,3)</f>
        <v>0</v>
      </c>
      <c r="K159" s="195"/>
      <c r="L159" s="37"/>
      <c r="M159" s="196" t="s">
        <v>1</v>
      </c>
      <c r="N159" s="197" t="s">
        <v>40</v>
      </c>
      <c r="O159" s="73"/>
      <c r="P159" s="198">
        <f>O159*H159</f>
        <v>0</v>
      </c>
      <c r="Q159" s="198">
        <v>0</v>
      </c>
      <c r="R159" s="198">
        <f>Q159*H159</f>
        <v>0</v>
      </c>
      <c r="S159" s="198">
        <v>0</v>
      </c>
      <c r="T159" s="199">
        <f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200" t="s">
        <v>131</v>
      </c>
      <c r="AT159" s="200" t="s">
        <v>127</v>
      </c>
      <c r="AU159" s="200" t="s">
        <v>132</v>
      </c>
      <c r="AY159" s="15" t="s">
        <v>125</v>
      </c>
      <c r="BE159" s="201">
        <f>IF(N159="základná",J159,0)</f>
        <v>0</v>
      </c>
      <c r="BF159" s="201">
        <f>IF(N159="znížená",J159,0)</f>
        <v>0</v>
      </c>
      <c r="BG159" s="201">
        <f>IF(N159="zákl. prenesená",J159,0)</f>
        <v>0</v>
      </c>
      <c r="BH159" s="201">
        <f>IF(N159="zníž. prenesená",J159,0)</f>
        <v>0</v>
      </c>
      <c r="BI159" s="201">
        <f>IF(N159="nulová",J159,0)</f>
        <v>0</v>
      </c>
      <c r="BJ159" s="15" t="s">
        <v>132</v>
      </c>
      <c r="BK159" s="202">
        <f>ROUND(I159*H159,3)</f>
        <v>0</v>
      </c>
      <c r="BL159" s="15" t="s">
        <v>131</v>
      </c>
      <c r="BM159" s="200" t="s">
        <v>207</v>
      </c>
    </row>
    <row r="160" spans="1:65" s="2" customFormat="1" ht="24.2" customHeight="1">
      <c r="A160" s="32"/>
      <c r="B160" s="33"/>
      <c r="C160" s="189" t="s">
        <v>208</v>
      </c>
      <c r="D160" s="189" t="s">
        <v>127</v>
      </c>
      <c r="E160" s="190" t="s">
        <v>209</v>
      </c>
      <c r="F160" s="191" t="s">
        <v>210</v>
      </c>
      <c r="G160" s="192" t="s">
        <v>148</v>
      </c>
      <c r="H160" s="193">
        <v>0.05</v>
      </c>
      <c r="I160" s="194"/>
      <c r="J160" s="193">
        <f>ROUND(I160*H160,3)</f>
        <v>0</v>
      </c>
      <c r="K160" s="195"/>
      <c r="L160" s="37"/>
      <c r="M160" s="196" t="s">
        <v>1</v>
      </c>
      <c r="N160" s="197" t="s">
        <v>40</v>
      </c>
      <c r="O160" s="73"/>
      <c r="P160" s="198">
        <f>O160*H160</f>
        <v>0</v>
      </c>
      <c r="Q160" s="198">
        <v>1.0165999999999999</v>
      </c>
      <c r="R160" s="198">
        <f>Q160*H160</f>
        <v>5.083E-2</v>
      </c>
      <c r="S160" s="198">
        <v>0</v>
      </c>
      <c r="T160" s="199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200" t="s">
        <v>131</v>
      </c>
      <c r="AT160" s="200" t="s">
        <v>127</v>
      </c>
      <c r="AU160" s="200" t="s">
        <v>132</v>
      </c>
      <c r="AY160" s="15" t="s">
        <v>125</v>
      </c>
      <c r="BE160" s="201">
        <f>IF(N160="základná",J160,0)</f>
        <v>0</v>
      </c>
      <c r="BF160" s="201">
        <f>IF(N160="znížená",J160,0)</f>
        <v>0</v>
      </c>
      <c r="BG160" s="201">
        <f>IF(N160="zákl. prenesená",J160,0)</f>
        <v>0</v>
      </c>
      <c r="BH160" s="201">
        <f>IF(N160="zníž. prenesená",J160,0)</f>
        <v>0</v>
      </c>
      <c r="BI160" s="201">
        <f>IF(N160="nulová",J160,0)</f>
        <v>0</v>
      </c>
      <c r="BJ160" s="15" t="s">
        <v>132</v>
      </c>
      <c r="BK160" s="202">
        <f>ROUND(I160*H160,3)</f>
        <v>0</v>
      </c>
      <c r="BL160" s="15" t="s">
        <v>131</v>
      </c>
      <c r="BM160" s="200" t="s">
        <v>211</v>
      </c>
    </row>
    <row r="161" spans="1:65" s="12" customFormat="1" ht="22.9" customHeight="1">
      <c r="B161" s="173"/>
      <c r="C161" s="174"/>
      <c r="D161" s="175" t="s">
        <v>73</v>
      </c>
      <c r="E161" s="187" t="s">
        <v>154</v>
      </c>
      <c r="F161" s="187" t="s">
        <v>212</v>
      </c>
      <c r="G161" s="174"/>
      <c r="H161" s="174"/>
      <c r="I161" s="177"/>
      <c r="J161" s="188">
        <f>BK161</f>
        <v>0</v>
      </c>
      <c r="K161" s="174"/>
      <c r="L161" s="179"/>
      <c r="M161" s="180"/>
      <c r="N161" s="181"/>
      <c r="O161" s="181"/>
      <c r="P161" s="182">
        <f>SUM(P162:P170)</f>
        <v>0</v>
      </c>
      <c r="Q161" s="181"/>
      <c r="R161" s="182">
        <f>SUM(R162:R170)</f>
        <v>180.21263444000004</v>
      </c>
      <c r="S161" s="181"/>
      <c r="T161" s="183">
        <f>SUM(T162:T170)</f>
        <v>0</v>
      </c>
      <c r="AR161" s="184" t="s">
        <v>82</v>
      </c>
      <c r="AT161" s="185" t="s">
        <v>73</v>
      </c>
      <c r="AU161" s="185" t="s">
        <v>82</v>
      </c>
      <c r="AY161" s="184" t="s">
        <v>125</v>
      </c>
      <c r="BK161" s="186">
        <f>SUM(BK162:BK170)</f>
        <v>0</v>
      </c>
    </row>
    <row r="162" spans="1:65" s="2" customFormat="1" ht="24.2" customHeight="1">
      <c r="A162" s="32"/>
      <c r="B162" s="33"/>
      <c r="C162" s="189" t="s">
        <v>7</v>
      </c>
      <c r="D162" s="189" t="s">
        <v>127</v>
      </c>
      <c r="E162" s="190" t="s">
        <v>213</v>
      </c>
      <c r="F162" s="191" t="s">
        <v>214</v>
      </c>
      <c r="G162" s="192" t="s">
        <v>202</v>
      </c>
      <c r="H162" s="193">
        <v>12</v>
      </c>
      <c r="I162" s="194"/>
      <c r="J162" s="193">
        <f t="shared" ref="J162:J170" si="10">ROUND(I162*H162,3)</f>
        <v>0</v>
      </c>
      <c r="K162" s="195"/>
      <c r="L162" s="37"/>
      <c r="M162" s="196" t="s">
        <v>1</v>
      </c>
      <c r="N162" s="197" t="s">
        <v>40</v>
      </c>
      <c r="O162" s="73"/>
      <c r="P162" s="198">
        <f t="shared" ref="P162:P170" si="11">O162*H162</f>
        <v>0</v>
      </c>
      <c r="Q162" s="198">
        <v>3.3E-3</v>
      </c>
      <c r="R162" s="198">
        <f t="shared" ref="R162:R170" si="12">Q162*H162</f>
        <v>3.9599999999999996E-2</v>
      </c>
      <c r="S162" s="198">
        <v>0</v>
      </c>
      <c r="T162" s="199">
        <f t="shared" ref="T162:T170" si="13">S162*H162</f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200" t="s">
        <v>131</v>
      </c>
      <c r="AT162" s="200" t="s">
        <v>127</v>
      </c>
      <c r="AU162" s="200" t="s">
        <v>132</v>
      </c>
      <c r="AY162" s="15" t="s">
        <v>125</v>
      </c>
      <c r="BE162" s="201">
        <f t="shared" ref="BE162:BE170" si="14">IF(N162="základná",J162,0)</f>
        <v>0</v>
      </c>
      <c r="BF162" s="201">
        <f t="shared" ref="BF162:BF170" si="15">IF(N162="znížená",J162,0)</f>
        <v>0</v>
      </c>
      <c r="BG162" s="201">
        <f t="shared" ref="BG162:BG170" si="16">IF(N162="zákl. prenesená",J162,0)</f>
        <v>0</v>
      </c>
      <c r="BH162" s="201">
        <f t="shared" ref="BH162:BH170" si="17">IF(N162="zníž. prenesená",J162,0)</f>
        <v>0</v>
      </c>
      <c r="BI162" s="201">
        <f t="shared" ref="BI162:BI170" si="18">IF(N162="nulová",J162,0)</f>
        <v>0</v>
      </c>
      <c r="BJ162" s="15" t="s">
        <v>132</v>
      </c>
      <c r="BK162" s="202">
        <f t="shared" ref="BK162:BK170" si="19">ROUND(I162*H162,3)</f>
        <v>0</v>
      </c>
      <c r="BL162" s="15" t="s">
        <v>131</v>
      </c>
      <c r="BM162" s="200" t="s">
        <v>215</v>
      </c>
    </row>
    <row r="163" spans="1:65" s="2" customFormat="1" ht="24.2" customHeight="1">
      <c r="A163" s="32"/>
      <c r="B163" s="33"/>
      <c r="C163" s="189" t="s">
        <v>216</v>
      </c>
      <c r="D163" s="189" t="s">
        <v>127</v>
      </c>
      <c r="E163" s="190" t="s">
        <v>217</v>
      </c>
      <c r="F163" s="191" t="s">
        <v>218</v>
      </c>
      <c r="G163" s="192" t="s">
        <v>202</v>
      </c>
      <c r="H163" s="193">
        <v>12</v>
      </c>
      <c r="I163" s="194"/>
      <c r="J163" s="193">
        <f t="shared" si="10"/>
        <v>0</v>
      </c>
      <c r="K163" s="195"/>
      <c r="L163" s="37"/>
      <c r="M163" s="196" t="s">
        <v>1</v>
      </c>
      <c r="N163" s="197" t="s">
        <v>40</v>
      </c>
      <c r="O163" s="73"/>
      <c r="P163" s="198">
        <f t="shared" si="11"/>
        <v>0</v>
      </c>
      <c r="Q163" s="198">
        <v>4.15E-3</v>
      </c>
      <c r="R163" s="198">
        <f t="shared" si="12"/>
        <v>4.9799999999999997E-2</v>
      </c>
      <c r="S163" s="198">
        <v>0</v>
      </c>
      <c r="T163" s="199">
        <f t="shared" si="13"/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200" t="s">
        <v>195</v>
      </c>
      <c r="AT163" s="200" t="s">
        <v>127</v>
      </c>
      <c r="AU163" s="200" t="s">
        <v>132</v>
      </c>
      <c r="AY163" s="15" t="s">
        <v>125</v>
      </c>
      <c r="BE163" s="201">
        <f t="shared" si="14"/>
        <v>0</v>
      </c>
      <c r="BF163" s="201">
        <f t="shared" si="15"/>
        <v>0</v>
      </c>
      <c r="BG163" s="201">
        <f t="shared" si="16"/>
        <v>0</v>
      </c>
      <c r="BH163" s="201">
        <f t="shared" si="17"/>
        <v>0</v>
      </c>
      <c r="BI163" s="201">
        <f t="shared" si="18"/>
        <v>0</v>
      </c>
      <c r="BJ163" s="15" t="s">
        <v>132</v>
      </c>
      <c r="BK163" s="202">
        <f t="shared" si="19"/>
        <v>0</v>
      </c>
      <c r="BL163" s="15" t="s">
        <v>195</v>
      </c>
      <c r="BM163" s="200" t="s">
        <v>219</v>
      </c>
    </row>
    <row r="164" spans="1:65" s="2" customFormat="1" ht="24.2" customHeight="1">
      <c r="A164" s="32"/>
      <c r="B164" s="33"/>
      <c r="C164" s="189" t="s">
        <v>220</v>
      </c>
      <c r="D164" s="189" t="s">
        <v>127</v>
      </c>
      <c r="E164" s="190" t="s">
        <v>221</v>
      </c>
      <c r="F164" s="191" t="s">
        <v>222</v>
      </c>
      <c r="G164" s="192" t="s">
        <v>202</v>
      </c>
      <c r="H164" s="193">
        <v>15</v>
      </c>
      <c r="I164" s="194"/>
      <c r="J164" s="193">
        <f t="shared" si="10"/>
        <v>0</v>
      </c>
      <c r="K164" s="195"/>
      <c r="L164" s="37"/>
      <c r="M164" s="196" t="s">
        <v>1</v>
      </c>
      <c r="N164" s="197" t="s">
        <v>40</v>
      </c>
      <c r="O164" s="73"/>
      <c r="P164" s="198">
        <f t="shared" si="11"/>
        <v>0</v>
      </c>
      <c r="Q164" s="198">
        <v>2.3000000000000001E-4</v>
      </c>
      <c r="R164" s="198">
        <f t="shared" si="12"/>
        <v>3.4499999999999999E-3</v>
      </c>
      <c r="S164" s="198">
        <v>0</v>
      </c>
      <c r="T164" s="199">
        <f t="shared" si="13"/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200" t="s">
        <v>131</v>
      </c>
      <c r="AT164" s="200" t="s">
        <v>127</v>
      </c>
      <c r="AU164" s="200" t="s">
        <v>132</v>
      </c>
      <c r="AY164" s="15" t="s">
        <v>125</v>
      </c>
      <c r="BE164" s="201">
        <f t="shared" si="14"/>
        <v>0</v>
      </c>
      <c r="BF164" s="201">
        <f t="shared" si="15"/>
        <v>0</v>
      </c>
      <c r="BG164" s="201">
        <f t="shared" si="16"/>
        <v>0</v>
      </c>
      <c r="BH164" s="201">
        <f t="shared" si="17"/>
        <v>0</v>
      </c>
      <c r="BI164" s="201">
        <f t="shared" si="18"/>
        <v>0</v>
      </c>
      <c r="BJ164" s="15" t="s">
        <v>132</v>
      </c>
      <c r="BK164" s="202">
        <f t="shared" si="19"/>
        <v>0</v>
      </c>
      <c r="BL164" s="15" t="s">
        <v>131</v>
      </c>
      <c r="BM164" s="200" t="s">
        <v>223</v>
      </c>
    </row>
    <row r="165" spans="1:65" s="2" customFormat="1" ht="24.2" customHeight="1">
      <c r="A165" s="32"/>
      <c r="B165" s="33"/>
      <c r="C165" s="189" t="s">
        <v>224</v>
      </c>
      <c r="D165" s="189" t="s">
        <v>127</v>
      </c>
      <c r="E165" s="190" t="s">
        <v>225</v>
      </c>
      <c r="F165" s="191" t="s">
        <v>226</v>
      </c>
      <c r="G165" s="192" t="s">
        <v>202</v>
      </c>
      <c r="H165" s="193">
        <v>15</v>
      </c>
      <c r="I165" s="194"/>
      <c r="J165" s="193">
        <f t="shared" si="10"/>
        <v>0</v>
      </c>
      <c r="K165" s="195"/>
      <c r="L165" s="37"/>
      <c r="M165" s="196" t="s">
        <v>1</v>
      </c>
      <c r="N165" s="197" t="s">
        <v>40</v>
      </c>
      <c r="O165" s="73"/>
      <c r="P165" s="198">
        <f t="shared" si="11"/>
        <v>0</v>
      </c>
      <c r="Q165" s="198">
        <v>3.3E-3</v>
      </c>
      <c r="R165" s="198">
        <f t="shared" si="12"/>
        <v>4.9500000000000002E-2</v>
      </c>
      <c r="S165" s="198">
        <v>0</v>
      </c>
      <c r="T165" s="199">
        <f t="shared" si="13"/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200" t="s">
        <v>131</v>
      </c>
      <c r="AT165" s="200" t="s">
        <v>127</v>
      </c>
      <c r="AU165" s="200" t="s">
        <v>132</v>
      </c>
      <c r="AY165" s="15" t="s">
        <v>125</v>
      </c>
      <c r="BE165" s="201">
        <f t="shared" si="14"/>
        <v>0</v>
      </c>
      <c r="BF165" s="201">
        <f t="shared" si="15"/>
        <v>0</v>
      </c>
      <c r="BG165" s="201">
        <f t="shared" si="16"/>
        <v>0</v>
      </c>
      <c r="BH165" s="201">
        <f t="shared" si="17"/>
        <v>0</v>
      </c>
      <c r="BI165" s="201">
        <f t="shared" si="18"/>
        <v>0</v>
      </c>
      <c r="BJ165" s="15" t="s">
        <v>132</v>
      </c>
      <c r="BK165" s="202">
        <f t="shared" si="19"/>
        <v>0</v>
      </c>
      <c r="BL165" s="15" t="s">
        <v>131</v>
      </c>
      <c r="BM165" s="200" t="s">
        <v>227</v>
      </c>
    </row>
    <row r="166" spans="1:65" s="2" customFormat="1" ht="24.2" customHeight="1">
      <c r="A166" s="32"/>
      <c r="B166" s="33"/>
      <c r="C166" s="189" t="s">
        <v>228</v>
      </c>
      <c r="D166" s="189" t="s">
        <v>127</v>
      </c>
      <c r="E166" s="190" t="s">
        <v>229</v>
      </c>
      <c r="F166" s="191" t="s">
        <v>230</v>
      </c>
      <c r="G166" s="192" t="s">
        <v>202</v>
      </c>
      <c r="H166" s="193">
        <v>15</v>
      </c>
      <c r="I166" s="194"/>
      <c r="J166" s="193">
        <f t="shared" si="10"/>
        <v>0</v>
      </c>
      <c r="K166" s="195"/>
      <c r="L166" s="37"/>
      <c r="M166" s="196" t="s">
        <v>1</v>
      </c>
      <c r="N166" s="197" t="s">
        <v>40</v>
      </c>
      <c r="O166" s="73"/>
      <c r="P166" s="198">
        <f t="shared" si="11"/>
        <v>0</v>
      </c>
      <c r="Q166" s="198">
        <v>2.5170000000000001E-2</v>
      </c>
      <c r="R166" s="198">
        <f t="shared" si="12"/>
        <v>0.37755</v>
      </c>
      <c r="S166" s="198">
        <v>0</v>
      </c>
      <c r="T166" s="199">
        <f t="shared" si="13"/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200" t="s">
        <v>131</v>
      </c>
      <c r="AT166" s="200" t="s">
        <v>127</v>
      </c>
      <c r="AU166" s="200" t="s">
        <v>132</v>
      </c>
      <c r="AY166" s="15" t="s">
        <v>125</v>
      </c>
      <c r="BE166" s="201">
        <f t="shared" si="14"/>
        <v>0</v>
      </c>
      <c r="BF166" s="201">
        <f t="shared" si="15"/>
        <v>0</v>
      </c>
      <c r="BG166" s="201">
        <f t="shared" si="16"/>
        <v>0</v>
      </c>
      <c r="BH166" s="201">
        <f t="shared" si="17"/>
        <v>0</v>
      </c>
      <c r="BI166" s="201">
        <f t="shared" si="18"/>
        <v>0</v>
      </c>
      <c r="BJ166" s="15" t="s">
        <v>132</v>
      </c>
      <c r="BK166" s="202">
        <f t="shared" si="19"/>
        <v>0</v>
      </c>
      <c r="BL166" s="15" t="s">
        <v>131</v>
      </c>
      <c r="BM166" s="200" t="s">
        <v>231</v>
      </c>
    </row>
    <row r="167" spans="1:65" s="2" customFormat="1" ht="37.9" customHeight="1">
      <c r="A167" s="32"/>
      <c r="B167" s="33"/>
      <c r="C167" s="189" t="s">
        <v>232</v>
      </c>
      <c r="D167" s="189" t="s">
        <v>127</v>
      </c>
      <c r="E167" s="190" t="s">
        <v>233</v>
      </c>
      <c r="F167" s="191" t="s">
        <v>234</v>
      </c>
      <c r="G167" s="192" t="s">
        <v>202</v>
      </c>
      <c r="H167" s="193">
        <v>312.33</v>
      </c>
      <c r="I167" s="194"/>
      <c r="J167" s="193">
        <f t="shared" si="10"/>
        <v>0</v>
      </c>
      <c r="K167" s="195"/>
      <c r="L167" s="37"/>
      <c r="M167" s="196" t="s">
        <v>1</v>
      </c>
      <c r="N167" s="197" t="s">
        <v>40</v>
      </c>
      <c r="O167" s="73"/>
      <c r="P167" s="198">
        <f t="shared" si="11"/>
        <v>0</v>
      </c>
      <c r="Q167" s="198">
        <v>7.1199999999999996E-3</v>
      </c>
      <c r="R167" s="198">
        <f t="shared" si="12"/>
        <v>2.2237895999999999</v>
      </c>
      <c r="S167" s="198">
        <v>0</v>
      </c>
      <c r="T167" s="199">
        <f t="shared" si="13"/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200" t="s">
        <v>131</v>
      </c>
      <c r="AT167" s="200" t="s">
        <v>127</v>
      </c>
      <c r="AU167" s="200" t="s">
        <v>132</v>
      </c>
      <c r="AY167" s="15" t="s">
        <v>125</v>
      </c>
      <c r="BE167" s="201">
        <f t="shared" si="14"/>
        <v>0</v>
      </c>
      <c r="BF167" s="201">
        <f t="shared" si="15"/>
        <v>0</v>
      </c>
      <c r="BG167" s="201">
        <f t="shared" si="16"/>
        <v>0</v>
      </c>
      <c r="BH167" s="201">
        <f t="shared" si="17"/>
        <v>0</v>
      </c>
      <c r="BI167" s="201">
        <f t="shared" si="18"/>
        <v>0</v>
      </c>
      <c r="BJ167" s="15" t="s">
        <v>132</v>
      </c>
      <c r="BK167" s="202">
        <f t="shared" si="19"/>
        <v>0</v>
      </c>
      <c r="BL167" s="15" t="s">
        <v>131</v>
      </c>
      <c r="BM167" s="200" t="s">
        <v>235</v>
      </c>
    </row>
    <row r="168" spans="1:65" s="2" customFormat="1" ht="24.2" customHeight="1">
      <c r="A168" s="32"/>
      <c r="B168" s="33"/>
      <c r="C168" s="189" t="s">
        <v>236</v>
      </c>
      <c r="D168" s="189" t="s">
        <v>127</v>
      </c>
      <c r="E168" s="190" t="s">
        <v>237</v>
      </c>
      <c r="F168" s="191" t="s">
        <v>238</v>
      </c>
      <c r="G168" s="192" t="s">
        <v>130</v>
      </c>
      <c r="H168" s="193">
        <v>78.082999999999998</v>
      </c>
      <c r="I168" s="194"/>
      <c r="J168" s="193">
        <f t="shared" si="10"/>
        <v>0</v>
      </c>
      <c r="K168" s="195"/>
      <c r="L168" s="37"/>
      <c r="M168" s="196" t="s">
        <v>1</v>
      </c>
      <c r="N168" s="197" t="s">
        <v>40</v>
      </c>
      <c r="O168" s="73"/>
      <c r="P168" s="198">
        <f t="shared" si="11"/>
        <v>0</v>
      </c>
      <c r="Q168" s="198">
        <v>2.2654800000000002</v>
      </c>
      <c r="R168" s="198">
        <f t="shared" si="12"/>
        <v>176.89547484000002</v>
      </c>
      <c r="S168" s="198">
        <v>0</v>
      </c>
      <c r="T168" s="199">
        <f t="shared" si="13"/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200" t="s">
        <v>131</v>
      </c>
      <c r="AT168" s="200" t="s">
        <v>127</v>
      </c>
      <c r="AU168" s="200" t="s">
        <v>132</v>
      </c>
      <c r="AY168" s="15" t="s">
        <v>125</v>
      </c>
      <c r="BE168" s="201">
        <f t="shared" si="14"/>
        <v>0</v>
      </c>
      <c r="BF168" s="201">
        <f t="shared" si="15"/>
        <v>0</v>
      </c>
      <c r="BG168" s="201">
        <f t="shared" si="16"/>
        <v>0</v>
      </c>
      <c r="BH168" s="201">
        <f t="shared" si="17"/>
        <v>0</v>
      </c>
      <c r="BI168" s="201">
        <f t="shared" si="18"/>
        <v>0</v>
      </c>
      <c r="BJ168" s="15" t="s">
        <v>132</v>
      </c>
      <c r="BK168" s="202">
        <f t="shared" si="19"/>
        <v>0</v>
      </c>
      <c r="BL168" s="15" t="s">
        <v>131</v>
      </c>
      <c r="BM168" s="200" t="s">
        <v>239</v>
      </c>
    </row>
    <row r="169" spans="1:65" s="2" customFormat="1" ht="24.2" customHeight="1">
      <c r="A169" s="32"/>
      <c r="B169" s="33"/>
      <c r="C169" s="189" t="s">
        <v>240</v>
      </c>
      <c r="D169" s="189" t="s">
        <v>127</v>
      </c>
      <c r="E169" s="190" t="s">
        <v>241</v>
      </c>
      <c r="F169" s="191" t="s">
        <v>242</v>
      </c>
      <c r="G169" s="192" t="s">
        <v>243</v>
      </c>
      <c r="H169" s="193">
        <v>1</v>
      </c>
      <c r="I169" s="194"/>
      <c r="J169" s="193">
        <f t="shared" si="10"/>
        <v>0</v>
      </c>
      <c r="K169" s="195"/>
      <c r="L169" s="37"/>
      <c r="M169" s="196" t="s">
        <v>1</v>
      </c>
      <c r="N169" s="197" t="s">
        <v>40</v>
      </c>
      <c r="O169" s="73"/>
      <c r="P169" s="198">
        <f t="shared" si="11"/>
        <v>0</v>
      </c>
      <c r="Q169" s="198">
        <v>0.54347000000000001</v>
      </c>
      <c r="R169" s="198">
        <f t="shared" si="12"/>
        <v>0.54347000000000001</v>
      </c>
      <c r="S169" s="198">
        <v>0</v>
      </c>
      <c r="T169" s="199">
        <f t="shared" si="13"/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200" t="s">
        <v>131</v>
      </c>
      <c r="AT169" s="200" t="s">
        <v>127</v>
      </c>
      <c r="AU169" s="200" t="s">
        <v>132</v>
      </c>
      <c r="AY169" s="15" t="s">
        <v>125</v>
      </c>
      <c r="BE169" s="201">
        <f t="shared" si="14"/>
        <v>0</v>
      </c>
      <c r="BF169" s="201">
        <f t="shared" si="15"/>
        <v>0</v>
      </c>
      <c r="BG169" s="201">
        <f t="shared" si="16"/>
        <v>0</v>
      </c>
      <c r="BH169" s="201">
        <f t="shared" si="17"/>
        <v>0</v>
      </c>
      <c r="BI169" s="201">
        <f t="shared" si="18"/>
        <v>0</v>
      </c>
      <c r="BJ169" s="15" t="s">
        <v>132</v>
      </c>
      <c r="BK169" s="202">
        <f t="shared" si="19"/>
        <v>0</v>
      </c>
      <c r="BL169" s="15" t="s">
        <v>131</v>
      </c>
      <c r="BM169" s="200" t="s">
        <v>244</v>
      </c>
    </row>
    <row r="170" spans="1:65" s="2" customFormat="1" ht="24.2" customHeight="1">
      <c r="A170" s="32"/>
      <c r="B170" s="33"/>
      <c r="C170" s="203" t="s">
        <v>245</v>
      </c>
      <c r="D170" s="203" t="s">
        <v>145</v>
      </c>
      <c r="E170" s="204" t="s">
        <v>246</v>
      </c>
      <c r="F170" s="205" t="s">
        <v>247</v>
      </c>
      <c r="G170" s="206" t="s">
        <v>243</v>
      </c>
      <c r="H170" s="207">
        <v>1</v>
      </c>
      <c r="I170" s="208"/>
      <c r="J170" s="207">
        <f t="shared" si="10"/>
        <v>0</v>
      </c>
      <c r="K170" s="209"/>
      <c r="L170" s="210"/>
      <c r="M170" s="211" t="s">
        <v>1</v>
      </c>
      <c r="N170" s="212" t="s">
        <v>40</v>
      </c>
      <c r="O170" s="73"/>
      <c r="P170" s="198">
        <f t="shared" si="11"/>
        <v>0</v>
      </c>
      <c r="Q170" s="198">
        <v>0.03</v>
      </c>
      <c r="R170" s="198">
        <f t="shared" si="12"/>
        <v>0.03</v>
      </c>
      <c r="S170" s="198">
        <v>0</v>
      </c>
      <c r="T170" s="199">
        <f t="shared" si="13"/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200" t="s">
        <v>149</v>
      </c>
      <c r="AT170" s="200" t="s">
        <v>145</v>
      </c>
      <c r="AU170" s="200" t="s">
        <v>132</v>
      </c>
      <c r="AY170" s="15" t="s">
        <v>125</v>
      </c>
      <c r="BE170" s="201">
        <f t="shared" si="14"/>
        <v>0</v>
      </c>
      <c r="BF170" s="201">
        <f t="shared" si="15"/>
        <v>0</v>
      </c>
      <c r="BG170" s="201">
        <f t="shared" si="16"/>
        <v>0</v>
      </c>
      <c r="BH170" s="201">
        <f t="shared" si="17"/>
        <v>0</v>
      </c>
      <c r="BI170" s="201">
        <f t="shared" si="18"/>
        <v>0</v>
      </c>
      <c r="BJ170" s="15" t="s">
        <v>132</v>
      </c>
      <c r="BK170" s="202">
        <f t="shared" si="19"/>
        <v>0</v>
      </c>
      <c r="BL170" s="15" t="s">
        <v>131</v>
      </c>
      <c r="BM170" s="200" t="s">
        <v>248</v>
      </c>
    </row>
    <row r="171" spans="1:65" s="12" customFormat="1" ht="22.9" customHeight="1">
      <c r="B171" s="173"/>
      <c r="C171" s="174"/>
      <c r="D171" s="175" t="s">
        <v>73</v>
      </c>
      <c r="E171" s="187" t="s">
        <v>165</v>
      </c>
      <c r="F171" s="187" t="s">
        <v>249</v>
      </c>
      <c r="G171" s="174"/>
      <c r="H171" s="174"/>
      <c r="I171" s="177"/>
      <c r="J171" s="188">
        <f>BK171</f>
        <v>0</v>
      </c>
      <c r="K171" s="174"/>
      <c r="L171" s="179"/>
      <c r="M171" s="180"/>
      <c r="N171" s="181"/>
      <c r="O171" s="181"/>
      <c r="P171" s="182">
        <f>SUM(P172:P176)</f>
        <v>0</v>
      </c>
      <c r="Q171" s="181"/>
      <c r="R171" s="182">
        <f>SUM(R172:R176)</f>
        <v>75.12124</v>
      </c>
      <c r="S171" s="181"/>
      <c r="T171" s="183">
        <f>SUM(T172:T176)</f>
        <v>0</v>
      </c>
      <c r="AR171" s="184" t="s">
        <v>82</v>
      </c>
      <c r="AT171" s="185" t="s">
        <v>73</v>
      </c>
      <c r="AU171" s="185" t="s">
        <v>82</v>
      </c>
      <c r="AY171" s="184" t="s">
        <v>125</v>
      </c>
      <c r="BK171" s="186">
        <f>SUM(BK172:BK176)</f>
        <v>0</v>
      </c>
    </row>
    <row r="172" spans="1:65" s="2" customFormat="1" ht="33" customHeight="1">
      <c r="A172" s="32"/>
      <c r="B172" s="33"/>
      <c r="C172" s="189" t="s">
        <v>250</v>
      </c>
      <c r="D172" s="189" t="s">
        <v>127</v>
      </c>
      <c r="E172" s="190" t="s">
        <v>251</v>
      </c>
      <c r="F172" s="191" t="s">
        <v>252</v>
      </c>
      <c r="G172" s="192" t="s">
        <v>202</v>
      </c>
      <c r="H172" s="193">
        <v>1460</v>
      </c>
      <c r="I172" s="194"/>
      <c r="J172" s="193">
        <f>ROUND(I172*H172,3)</f>
        <v>0</v>
      </c>
      <c r="K172" s="195"/>
      <c r="L172" s="37"/>
      <c r="M172" s="196" t="s">
        <v>1</v>
      </c>
      <c r="N172" s="197" t="s">
        <v>40</v>
      </c>
      <c r="O172" s="73"/>
      <c r="P172" s="198">
        <f>O172*H172</f>
        <v>0</v>
      </c>
      <c r="Q172" s="198">
        <v>2.572E-2</v>
      </c>
      <c r="R172" s="198">
        <f>Q172*H172</f>
        <v>37.551200000000001</v>
      </c>
      <c r="S172" s="198">
        <v>0</v>
      </c>
      <c r="T172" s="199">
        <f>S172*H172</f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200" t="s">
        <v>131</v>
      </c>
      <c r="AT172" s="200" t="s">
        <v>127</v>
      </c>
      <c r="AU172" s="200" t="s">
        <v>132</v>
      </c>
      <c r="AY172" s="15" t="s">
        <v>125</v>
      </c>
      <c r="BE172" s="201">
        <f>IF(N172="základná",J172,0)</f>
        <v>0</v>
      </c>
      <c r="BF172" s="201">
        <f>IF(N172="znížená",J172,0)</f>
        <v>0</v>
      </c>
      <c r="BG172" s="201">
        <f>IF(N172="zákl. prenesená",J172,0)</f>
        <v>0</v>
      </c>
      <c r="BH172" s="201">
        <f>IF(N172="zníž. prenesená",J172,0)</f>
        <v>0</v>
      </c>
      <c r="BI172" s="201">
        <f>IF(N172="nulová",J172,0)</f>
        <v>0</v>
      </c>
      <c r="BJ172" s="15" t="s">
        <v>132</v>
      </c>
      <c r="BK172" s="202">
        <f>ROUND(I172*H172,3)</f>
        <v>0</v>
      </c>
      <c r="BL172" s="15" t="s">
        <v>131</v>
      </c>
      <c r="BM172" s="200" t="s">
        <v>253</v>
      </c>
    </row>
    <row r="173" spans="1:65" s="2" customFormat="1" ht="44.25" customHeight="1">
      <c r="A173" s="32"/>
      <c r="B173" s="33"/>
      <c r="C173" s="189" t="s">
        <v>254</v>
      </c>
      <c r="D173" s="189" t="s">
        <v>127</v>
      </c>
      <c r="E173" s="190" t="s">
        <v>255</v>
      </c>
      <c r="F173" s="191" t="s">
        <v>256</v>
      </c>
      <c r="G173" s="192" t="s">
        <v>202</v>
      </c>
      <c r="H173" s="193">
        <v>1460</v>
      </c>
      <c r="I173" s="194"/>
      <c r="J173" s="193">
        <f>ROUND(I173*H173,3)</f>
        <v>0</v>
      </c>
      <c r="K173" s="195"/>
      <c r="L173" s="37"/>
      <c r="M173" s="196" t="s">
        <v>1</v>
      </c>
      <c r="N173" s="197" t="s">
        <v>40</v>
      </c>
      <c r="O173" s="73"/>
      <c r="P173" s="198">
        <f>O173*H173</f>
        <v>0</v>
      </c>
      <c r="Q173" s="198">
        <v>0</v>
      </c>
      <c r="R173" s="198">
        <f>Q173*H173</f>
        <v>0</v>
      </c>
      <c r="S173" s="198">
        <v>0</v>
      </c>
      <c r="T173" s="199">
        <f>S173*H173</f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200" t="s">
        <v>131</v>
      </c>
      <c r="AT173" s="200" t="s">
        <v>127</v>
      </c>
      <c r="AU173" s="200" t="s">
        <v>132</v>
      </c>
      <c r="AY173" s="15" t="s">
        <v>125</v>
      </c>
      <c r="BE173" s="201">
        <f>IF(N173="základná",J173,0)</f>
        <v>0</v>
      </c>
      <c r="BF173" s="201">
        <f>IF(N173="znížená",J173,0)</f>
        <v>0</v>
      </c>
      <c r="BG173" s="201">
        <f>IF(N173="zákl. prenesená",J173,0)</f>
        <v>0</v>
      </c>
      <c r="BH173" s="201">
        <f>IF(N173="zníž. prenesená",J173,0)</f>
        <v>0</v>
      </c>
      <c r="BI173" s="201">
        <f>IF(N173="nulová",J173,0)</f>
        <v>0</v>
      </c>
      <c r="BJ173" s="15" t="s">
        <v>132</v>
      </c>
      <c r="BK173" s="202">
        <f>ROUND(I173*H173,3)</f>
        <v>0</v>
      </c>
      <c r="BL173" s="15" t="s">
        <v>131</v>
      </c>
      <c r="BM173" s="200" t="s">
        <v>257</v>
      </c>
    </row>
    <row r="174" spans="1:65" s="2" customFormat="1" ht="33" customHeight="1">
      <c r="A174" s="32"/>
      <c r="B174" s="33"/>
      <c r="C174" s="189" t="s">
        <v>258</v>
      </c>
      <c r="D174" s="189" t="s">
        <v>127</v>
      </c>
      <c r="E174" s="190" t="s">
        <v>259</v>
      </c>
      <c r="F174" s="191" t="s">
        <v>260</v>
      </c>
      <c r="G174" s="192" t="s">
        <v>202</v>
      </c>
      <c r="H174" s="193">
        <v>1460</v>
      </c>
      <c r="I174" s="194"/>
      <c r="J174" s="193">
        <f>ROUND(I174*H174,3)</f>
        <v>0</v>
      </c>
      <c r="K174" s="195"/>
      <c r="L174" s="37"/>
      <c r="M174" s="196" t="s">
        <v>1</v>
      </c>
      <c r="N174" s="197" t="s">
        <v>40</v>
      </c>
      <c r="O174" s="73"/>
      <c r="P174" s="198">
        <f>O174*H174</f>
        <v>0</v>
      </c>
      <c r="Q174" s="198">
        <v>2.572E-2</v>
      </c>
      <c r="R174" s="198">
        <f>Q174*H174</f>
        <v>37.551200000000001</v>
      </c>
      <c r="S174" s="198">
        <v>0</v>
      </c>
      <c r="T174" s="199">
        <f>S174*H174</f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200" t="s">
        <v>131</v>
      </c>
      <c r="AT174" s="200" t="s">
        <v>127</v>
      </c>
      <c r="AU174" s="200" t="s">
        <v>132</v>
      </c>
      <c r="AY174" s="15" t="s">
        <v>125</v>
      </c>
      <c r="BE174" s="201">
        <f>IF(N174="základná",J174,0)</f>
        <v>0</v>
      </c>
      <c r="BF174" s="201">
        <f>IF(N174="znížená",J174,0)</f>
        <v>0</v>
      </c>
      <c r="BG174" s="201">
        <f>IF(N174="zákl. prenesená",J174,0)</f>
        <v>0</v>
      </c>
      <c r="BH174" s="201">
        <f>IF(N174="zníž. prenesená",J174,0)</f>
        <v>0</v>
      </c>
      <c r="BI174" s="201">
        <f>IF(N174="nulová",J174,0)</f>
        <v>0</v>
      </c>
      <c r="BJ174" s="15" t="s">
        <v>132</v>
      </c>
      <c r="BK174" s="202">
        <f>ROUND(I174*H174,3)</f>
        <v>0</v>
      </c>
      <c r="BL174" s="15" t="s">
        <v>131</v>
      </c>
      <c r="BM174" s="200" t="s">
        <v>261</v>
      </c>
    </row>
    <row r="175" spans="1:65" s="2" customFormat="1" ht="16.5" customHeight="1">
      <c r="A175" s="32"/>
      <c r="B175" s="33"/>
      <c r="C175" s="189" t="s">
        <v>262</v>
      </c>
      <c r="D175" s="189" t="s">
        <v>127</v>
      </c>
      <c r="E175" s="190" t="s">
        <v>263</v>
      </c>
      <c r="F175" s="191" t="s">
        <v>264</v>
      </c>
      <c r="G175" s="192" t="s">
        <v>202</v>
      </c>
      <c r="H175" s="193">
        <v>85.6</v>
      </c>
      <c r="I175" s="194"/>
      <c r="J175" s="193">
        <f>ROUND(I175*H175,3)</f>
        <v>0</v>
      </c>
      <c r="K175" s="195"/>
      <c r="L175" s="37"/>
      <c r="M175" s="196" t="s">
        <v>1</v>
      </c>
      <c r="N175" s="197" t="s">
        <v>40</v>
      </c>
      <c r="O175" s="73"/>
      <c r="P175" s="198">
        <f>O175*H175</f>
        <v>0</v>
      </c>
      <c r="Q175" s="198">
        <v>5.0000000000000002E-5</v>
      </c>
      <c r="R175" s="198">
        <f>Q175*H175</f>
        <v>4.28E-3</v>
      </c>
      <c r="S175" s="198">
        <v>0</v>
      </c>
      <c r="T175" s="199">
        <f>S175*H175</f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200" t="s">
        <v>131</v>
      </c>
      <c r="AT175" s="200" t="s">
        <v>127</v>
      </c>
      <c r="AU175" s="200" t="s">
        <v>132</v>
      </c>
      <c r="AY175" s="15" t="s">
        <v>125</v>
      </c>
      <c r="BE175" s="201">
        <f>IF(N175="základná",J175,0)</f>
        <v>0</v>
      </c>
      <c r="BF175" s="201">
        <f>IF(N175="znížená",J175,0)</f>
        <v>0</v>
      </c>
      <c r="BG175" s="201">
        <f>IF(N175="zákl. prenesená",J175,0)</f>
        <v>0</v>
      </c>
      <c r="BH175" s="201">
        <f>IF(N175="zníž. prenesená",J175,0)</f>
        <v>0</v>
      </c>
      <c r="BI175" s="201">
        <f>IF(N175="nulová",J175,0)</f>
        <v>0</v>
      </c>
      <c r="BJ175" s="15" t="s">
        <v>132</v>
      </c>
      <c r="BK175" s="202">
        <f>ROUND(I175*H175,3)</f>
        <v>0</v>
      </c>
      <c r="BL175" s="15" t="s">
        <v>131</v>
      </c>
      <c r="BM175" s="200" t="s">
        <v>265</v>
      </c>
    </row>
    <row r="176" spans="1:65" s="2" customFormat="1" ht="16.5" customHeight="1">
      <c r="A176" s="32"/>
      <c r="B176" s="33"/>
      <c r="C176" s="189" t="s">
        <v>266</v>
      </c>
      <c r="D176" s="189" t="s">
        <v>127</v>
      </c>
      <c r="E176" s="190" t="s">
        <v>267</v>
      </c>
      <c r="F176" s="191" t="s">
        <v>268</v>
      </c>
      <c r="G176" s="192" t="s">
        <v>202</v>
      </c>
      <c r="H176" s="193">
        <v>291.2</v>
      </c>
      <c r="I176" s="194"/>
      <c r="J176" s="193">
        <f>ROUND(I176*H176,3)</f>
        <v>0</v>
      </c>
      <c r="K176" s="195"/>
      <c r="L176" s="37"/>
      <c r="M176" s="196" t="s">
        <v>1</v>
      </c>
      <c r="N176" s="197" t="s">
        <v>40</v>
      </c>
      <c r="O176" s="73"/>
      <c r="P176" s="198">
        <f>O176*H176</f>
        <v>0</v>
      </c>
      <c r="Q176" s="198">
        <v>5.0000000000000002E-5</v>
      </c>
      <c r="R176" s="198">
        <f>Q176*H176</f>
        <v>1.456E-2</v>
      </c>
      <c r="S176" s="198">
        <v>0</v>
      </c>
      <c r="T176" s="199">
        <f>S176*H176</f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200" t="s">
        <v>131</v>
      </c>
      <c r="AT176" s="200" t="s">
        <v>127</v>
      </c>
      <c r="AU176" s="200" t="s">
        <v>132</v>
      </c>
      <c r="AY176" s="15" t="s">
        <v>125</v>
      </c>
      <c r="BE176" s="201">
        <f>IF(N176="základná",J176,0)</f>
        <v>0</v>
      </c>
      <c r="BF176" s="201">
        <f>IF(N176="znížená",J176,0)</f>
        <v>0</v>
      </c>
      <c r="BG176" s="201">
        <f>IF(N176="zákl. prenesená",J176,0)</f>
        <v>0</v>
      </c>
      <c r="BH176" s="201">
        <f>IF(N176="zníž. prenesená",J176,0)</f>
        <v>0</v>
      </c>
      <c r="BI176" s="201">
        <f>IF(N176="nulová",J176,0)</f>
        <v>0</v>
      </c>
      <c r="BJ176" s="15" t="s">
        <v>132</v>
      </c>
      <c r="BK176" s="202">
        <f>ROUND(I176*H176,3)</f>
        <v>0</v>
      </c>
      <c r="BL176" s="15" t="s">
        <v>131</v>
      </c>
      <c r="BM176" s="200" t="s">
        <v>269</v>
      </c>
    </row>
    <row r="177" spans="1:65" s="12" customFormat="1" ht="22.9" customHeight="1">
      <c r="B177" s="173"/>
      <c r="C177" s="174"/>
      <c r="D177" s="175" t="s">
        <v>73</v>
      </c>
      <c r="E177" s="187" t="s">
        <v>270</v>
      </c>
      <c r="F177" s="187" t="s">
        <v>271</v>
      </c>
      <c r="G177" s="174"/>
      <c r="H177" s="174"/>
      <c r="I177" s="177"/>
      <c r="J177" s="188">
        <f>BK177</f>
        <v>0</v>
      </c>
      <c r="K177" s="174"/>
      <c r="L177" s="179"/>
      <c r="M177" s="180"/>
      <c r="N177" s="181"/>
      <c r="O177" s="181"/>
      <c r="P177" s="182">
        <f>P178</f>
        <v>0</v>
      </c>
      <c r="Q177" s="181"/>
      <c r="R177" s="182">
        <f>R178</f>
        <v>0</v>
      </c>
      <c r="S177" s="181"/>
      <c r="T177" s="183">
        <f>T178</f>
        <v>0</v>
      </c>
      <c r="AR177" s="184" t="s">
        <v>82</v>
      </c>
      <c r="AT177" s="185" t="s">
        <v>73</v>
      </c>
      <c r="AU177" s="185" t="s">
        <v>82</v>
      </c>
      <c r="AY177" s="184" t="s">
        <v>125</v>
      </c>
      <c r="BK177" s="186">
        <f>BK178</f>
        <v>0</v>
      </c>
    </row>
    <row r="178" spans="1:65" s="2" customFormat="1" ht="24.2" customHeight="1">
      <c r="A178" s="32"/>
      <c r="B178" s="33"/>
      <c r="C178" s="189" t="s">
        <v>272</v>
      </c>
      <c r="D178" s="189" t="s">
        <v>127</v>
      </c>
      <c r="E178" s="190" t="s">
        <v>273</v>
      </c>
      <c r="F178" s="191" t="s">
        <v>274</v>
      </c>
      <c r="G178" s="192" t="s">
        <v>148</v>
      </c>
      <c r="H178" s="193">
        <v>848.45699999999999</v>
      </c>
      <c r="I178" s="194"/>
      <c r="J178" s="193">
        <f>ROUND(I178*H178,3)</f>
        <v>0</v>
      </c>
      <c r="K178" s="195"/>
      <c r="L178" s="37"/>
      <c r="M178" s="196" t="s">
        <v>1</v>
      </c>
      <c r="N178" s="197" t="s">
        <v>40</v>
      </c>
      <c r="O178" s="73"/>
      <c r="P178" s="198">
        <f>O178*H178</f>
        <v>0</v>
      </c>
      <c r="Q178" s="198">
        <v>0</v>
      </c>
      <c r="R178" s="198">
        <f>Q178*H178</f>
        <v>0</v>
      </c>
      <c r="S178" s="198">
        <v>0</v>
      </c>
      <c r="T178" s="199">
        <f>S178*H178</f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200" t="s">
        <v>131</v>
      </c>
      <c r="AT178" s="200" t="s">
        <v>127</v>
      </c>
      <c r="AU178" s="200" t="s">
        <v>132</v>
      </c>
      <c r="AY178" s="15" t="s">
        <v>125</v>
      </c>
      <c r="BE178" s="201">
        <f>IF(N178="základná",J178,0)</f>
        <v>0</v>
      </c>
      <c r="BF178" s="201">
        <f>IF(N178="znížená",J178,0)</f>
        <v>0</v>
      </c>
      <c r="BG178" s="201">
        <f>IF(N178="zákl. prenesená",J178,0)</f>
        <v>0</v>
      </c>
      <c r="BH178" s="201">
        <f>IF(N178="zníž. prenesená",J178,0)</f>
        <v>0</v>
      </c>
      <c r="BI178" s="201">
        <f>IF(N178="nulová",J178,0)</f>
        <v>0</v>
      </c>
      <c r="BJ178" s="15" t="s">
        <v>132</v>
      </c>
      <c r="BK178" s="202">
        <f>ROUND(I178*H178,3)</f>
        <v>0</v>
      </c>
      <c r="BL178" s="15" t="s">
        <v>131</v>
      </c>
      <c r="BM178" s="200" t="s">
        <v>275</v>
      </c>
    </row>
    <row r="179" spans="1:65" s="12" customFormat="1" ht="25.9" customHeight="1">
      <c r="B179" s="173"/>
      <c r="C179" s="174"/>
      <c r="D179" s="175" t="s">
        <v>73</v>
      </c>
      <c r="E179" s="176" t="s">
        <v>276</v>
      </c>
      <c r="F179" s="176" t="s">
        <v>277</v>
      </c>
      <c r="G179" s="174"/>
      <c r="H179" s="174"/>
      <c r="I179" s="177"/>
      <c r="J179" s="178">
        <f>BK179</f>
        <v>0</v>
      </c>
      <c r="K179" s="174"/>
      <c r="L179" s="179"/>
      <c r="M179" s="180"/>
      <c r="N179" s="181"/>
      <c r="O179" s="181"/>
      <c r="P179" s="182">
        <f>P180+P188+P190+P196+P201+P211</f>
        <v>0</v>
      </c>
      <c r="Q179" s="181"/>
      <c r="R179" s="182">
        <f>R180+R188+R190+R196+R201+R211</f>
        <v>20.851382149999999</v>
      </c>
      <c r="S179" s="181"/>
      <c r="T179" s="183">
        <f>T180+T188+T190+T196+T201+T211</f>
        <v>0</v>
      </c>
      <c r="AR179" s="184" t="s">
        <v>132</v>
      </c>
      <c r="AT179" s="185" t="s">
        <v>73</v>
      </c>
      <c r="AU179" s="185" t="s">
        <v>74</v>
      </c>
      <c r="AY179" s="184" t="s">
        <v>125</v>
      </c>
      <c r="BK179" s="186">
        <f>BK180+BK188+BK190+BK196+BK201+BK211</f>
        <v>0</v>
      </c>
    </row>
    <row r="180" spans="1:65" s="12" customFormat="1" ht="22.9" customHeight="1">
      <c r="B180" s="173"/>
      <c r="C180" s="174"/>
      <c r="D180" s="175" t="s">
        <v>73</v>
      </c>
      <c r="E180" s="187" t="s">
        <v>278</v>
      </c>
      <c r="F180" s="187" t="s">
        <v>279</v>
      </c>
      <c r="G180" s="174"/>
      <c r="H180" s="174"/>
      <c r="I180" s="177"/>
      <c r="J180" s="188">
        <f>BK180</f>
        <v>0</v>
      </c>
      <c r="K180" s="174"/>
      <c r="L180" s="179"/>
      <c r="M180" s="180"/>
      <c r="N180" s="181"/>
      <c r="O180" s="181"/>
      <c r="P180" s="182">
        <f>SUM(P181:P187)</f>
        <v>0</v>
      </c>
      <c r="Q180" s="181"/>
      <c r="R180" s="182">
        <f>SUM(R181:R187)</f>
        <v>3.4843421500000002</v>
      </c>
      <c r="S180" s="181"/>
      <c r="T180" s="183">
        <f>SUM(T181:T187)</f>
        <v>0</v>
      </c>
      <c r="AR180" s="184" t="s">
        <v>132</v>
      </c>
      <c r="AT180" s="185" t="s">
        <v>73</v>
      </c>
      <c r="AU180" s="185" t="s">
        <v>82</v>
      </c>
      <c r="AY180" s="184" t="s">
        <v>125</v>
      </c>
      <c r="BK180" s="186">
        <f>SUM(BK181:BK187)</f>
        <v>0</v>
      </c>
    </row>
    <row r="181" spans="1:65" s="2" customFormat="1" ht="24.2" customHeight="1">
      <c r="A181" s="32"/>
      <c r="B181" s="33"/>
      <c r="C181" s="189" t="s">
        <v>280</v>
      </c>
      <c r="D181" s="189" t="s">
        <v>127</v>
      </c>
      <c r="E181" s="190" t="s">
        <v>281</v>
      </c>
      <c r="F181" s="191" t="s">
        <v>282</v>
      </c>
      <c r="G181" s="192" t="s">
        <v>202</v>
      </c>
      <c r="H181" s="193">
        <v>312.33</v>
      </c>
      <c r="I181" s="194"/>
      <c r="J181" s="193">
        <f>ROUND(I181*H181,3)</f>
        <v>0</v>
      </c>
      <c r="K181" s="195"/>
      <c r="L181" s="37"/>
      <c r="M181" s="196" t="s">
        <v>1</v>
      </c>
      <c r="N181" s="197" t="s">
        <v>40</v>
      </c>
      <c r="O181" s="73"/>
      <c r="P181" s="198">
        <f>O181*H181</f>
        <v>0</v>
      </c>
      <c r="Q181" s="198">
        <v>0</v>
      </c>
      <c r="R181" s="198">
        <f>Q181*H181</f>
        <v>0</v>
      </c>
      <c r="S181" s="198">
        <v>0</v>
      </c>
      <c r="T181" s="199">
        <f>S181*H181</f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200" t="s">
        <v>195</v>
      </c>
      <c r="AT181" s="200" t="s">
        <v>127</v>
      </c>
      <c r="AU181" s="200" t="s">
        <v>132</v>
      </c>
      <c r="AY181" s="15" t="s">
        <v>125</v>
      </c>
      <c r="BE181" s="201">
        <f>IF(N181="základná",J181,0)</f>
        <v>0</v>
      </c>
      <c r="BF181" s="201">
        <f>IF(N181="znížená",J181,0)</f>
        <v>0</v>
      </c>
      <c r="BG181" s="201">
        <f>IF(N181="zákl. prenesená",J181,0)</f>
        <v>0</v>
      </c>
      <c r="BH181" s="201">
        <f>IF(N181="zníž. prenesená",J181,0)</f>
        <v>0</v>
      </c>
      <c r="BI181" s="201">
        <f>IF(N181="nulová",J181,0)</f>
        <v>0</v>
      </c>
      <c r="BJ181" s="15" t="s">
        <v>132</v>
      </c>
      <c r="BK181" s="202">
        <f>ROUND(I181*H181,3)</f>
        <v>0</v>
      </c>
      <c r="BL181" s="15" t="s">
        <v>195</v>
      </c>
      <c r="BM181" s="200" t="s">
        <v>283</v>
      </c>
    </row>
    <row r="182" spans="1:65" s="2" customFormat="1" ht="16.5" customHeight="1">
      <c r="A182" s="32"/>
      <c r="B182" s="33"/>
      <c r="C182" s="203" t="s">
        <v>284</v>
      </c>
      <c r="D182" s="203" t="s">
        <v>145</v>
      </c>
      <c r="E182" s="204" t="s">
        <v>285</v>
      </c>
      <c r="F182" s="205" t="s">
        <v>286</v>
      </c>
      <c r="G182" s="206" t="s">
        <v>148</v>
      </c>
      <c r="H182" s="207">
        <v>9.4E-2</v>
      </c>
      <c r="I182" s="208"/>
      <c r="J182" s="207">
        <f>ROUND(I182*H182,3)</f>
        <v>0</v>
      </c>
      <c r="K182" s="209"/>
      <c r="L182" s="210"/>
      <c r="M182" s="211" t="s">
        <v>1</v>
      </c>
      <c r="N182" s="212" t="s">
        <v>40</v>
      </c>
      <c r="O182" s="73"/>
      <c r="P182" s="198">
        <f>O182*H182</f>
        <v>0</v>
      </c>
      <c r="Q182" s="198">
        <v>1</v>
      </c>
      <c r="R182" s="198">
        <f>Q182*H182</f>
        <v>9.4E-2</v>
      </c>
      <c r="S182" s="198">
        <v>0</v>
      </c>
      <c r="T182" s="199">
        <f>S182*H182</f>
        <v>0</v>
      </c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200" t="s">
        <v>262</v>
      </c>
      <c r="AT182" s="200" t="s">
        <v>145</v>
      </c>
      <c r="AU182" s="200" t="s">
        <v>132</v>
      </c>
      <c r="AY182" s="15" t="s">
        <v>125</v>
      </c>
      <c r="BE182" s="201">
        <f>IF(N182="základná",J182,0)</f>
        <v>0</v>
      </c>
      <c r="BF182" s="201">
        <f>IF(N182="znížená",J182,0)</f>
        <v>0</v>
      </c>
      <c r="BG182" s="201">
        <f>IF(N182="zákl. prenesená",J182,0)</f>
        <v>0</v>
      </c>
      <c r="BH182" s="201">
        <f>IF(N182="zníž. prenesená",J182,0)</f>
        <v>0</v>
      </c>
      <c r="BI182" s="201">
        <f>IF(N182="nulová",J182,0)</f>
        <v>0</v>
      </c>
      <c r="BJ182" s="15" t="s">
        <v>132</v>
      </c>
      <c r="BK182" s="202">
        <f>ROUND(I182*H182,3)</f>
        <v>0</v>
      </c>
      <c r="BL182" s="15" t="s">
        <v>195</v>
      </c>
      <c r="BM182" s="200" t="s">
        <v>287</v>
      </c>
    </row>
    <row r="183" spans="1:65" s="13" customFormat="1">
      <c r="B183" s="213"/>
      <c r="C183" s="214"/>
      <c r="D183" s="215" t="s">
        <v>151</v>
      </c>
      <c r="E183" s="214"/>
      <c r="F183" s="216" t="s">
        <v>288</v>
      </c>
      <c r="G183" s="214"/>
      <c r="H183" s="217">
        <v>9.4E-2</v>
      </c>
      <c r="I183" s="218"/>
      <c r="J183" s="214"/>
      <c r="K183" s="214"/>
      <c r="L183" s="219"/>
      <c r="M183" s="220"/>
      <c r="N183" s="221"/>
      <c r="O183" s="221"/>
      <c r="P183" s="221"/>
      <c r="Q183" s="221"/>
      <c r="R183" s="221"/>
      <c r="S183" s="221"/>
      <c r="T183" s="222"/>
      <c r="AT183" s="223" t="s">
        <v>151</v>
      </c>
      <c r="AU183" s="223" t="s">
        <v>132</v>
      </c>
      <c r="AV183" s="13" t="s">
        <v>132</v>
      </c>
      <c r="AW183" s="13" t="s">
        <v>4</v>
      </c>
      <c r="AX183" s="13" t="s">
        <v>82</v>
      </c>
      <c r="AY183" s="223" t="s">
        <v>125</v>
      </c>
    </row>
    <row r="184" spans="1:65" s="2" customFormat="1" ht="24.2" customHeight="1">
      <c r="A184" s="32"/>
      <c r="B184" s="33"/>
      <c r="C184" s="189" t="s">
        <v>289</v>
      </c>
      <c r="D184" s="189" t="s">
        <v>127</v>
      </c>
      <c r="E184" s="190" t="s">
        <v>290</v>
      </c>
      <c r="F184" s="191" t="s">
        <v>291</v>
      </c>
      <c r="G184" s="192" t="s">
        <v>202</v>
      </c>
      <c r="H184" s="193">
        <v>624.66</v>
      </c>
      <c r="I184" s="194"/>
      <c r="J184" s="193">
        <f>ROUND(I184*H184,3)</f>
        <v>0</v>
      </c>
      <c r="K184" s="195"/>
      <c r="L184" s="37"/>
      <c r="M184" s="196" t="s">
        <v>1</v>
      </c>
      <c r="N184" s="197" t="s">
        <v>40</v>
      </c>
      <c r="O184" s="73"/>
      <c r="P184" s="198">
        <f>O184*H184</f>
        <v>0</v>
      </c>
      <c r="Q184" s="198">
        <v>5.4000000000000001E-4</v>
      </c>
      <c r="R184" s="198">
        <f>Q184*H184</f>
        <v>0.33731639999999996</v>
      </c>
      <c r="S184" s="198">
        <v>0</v>
      </c>
      <c r="T184" s="199">
        <f>S184*H184</f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200" t="s">
        <v>195</v>
      </c>
      <c r="AT184" s="200" t="s">
        <v>127</v>
      </c>
      <c r="AU184" s="200" t="s">
        <v>132</v>
      </c>
      <c r="AY184" s="15" t="s">
        <v>125</v>
      </c>
      <c r="BE184" s="201">
        <f>IF(N184="základná",J184,0)</f>
        <v>0</v>
      </c>
      <c r="BF184" s="201">
        <f>IF(N184="znížená",J184,0)</f>
        <v>0</v>
      </c>
      <c r="BG184" s="201">
        <f>IF(N184="zákl. prenesená",J184,0)</f>
        <v>0</v>
      </c>
      <c r="BH184" s="201">
        <f>IF(N184="zníž. prenesená",J184,0)</f>
        <v>0</v>
      </c>
      <c r="BI184" s="201">
        <f>IF(N184="nulová",J184,0)</f>
        <v>0</v>
      </c>
      <c r="BJ184" s="15" t="s">
        <v>132</v>
      </c>
      <c r="BK184" s="202">
        <f>ROUND(I184*H184,3)</f>
        <v>0</v>
      </c>
      <c r="BL184" s="15" t="s">
        <v>195</v>
      </c>
      <c r="BM184" s="200" t="s">
        <v>292</v>
      </c>
    </row>
    <row r="185" spans="1:65" s="13" customFormat="1">
      <c r="B185" s="213"/>
      <c r="C185" s="214"/>
      <c r="D185" s="215" t="s">
        <v>151</v>
      </c>
      <c r="E185" s="214"/>
      <c r="F185" s="216" t="s">
        <v>293</v>
      </c>
      <c r="G185" s="214"/>
      <c r="H185" s="217">
        <v>624.66</v>
      </c>
      <c r="I185" s="218"/>
      <c r="J185" s="214"/>
      <c r="K185" s="214"/>
      <c r="L185" s="219"/>
      <c r="M185" s="220"/>
      <c r="N185" s="221"/>
      <c r="O185" s="221"/>
      <c r="P185" s="221"/>
      <c r="Q185" s="221"/>
      <c r="R185" s="221"/>
      <c r="S185" s="221"/>
      <c r="T185" s="222"/>
      <c r="AT185" s="223" t="s">
        <v>151</v>
      </c>
      <c r="AU185" s="223" t="s">
        <v>132</v>
      </c>
      <c r="AV185" s="13" t="s">
        <v>132</v>
      </c>
      <c r="AW185" s="13" t="s">
        <v>4</v>
      </c>
      <c r="AX185" s="13" t="s">
        <v>82</v>
      </c>
      <c r="AY185" s="223" t="s">
        <v>125</v>
      </c>
    </row>
    <row r="186" spans="1:65" s="2" customFormat="1" ht="24.2" customHeight="1">
      <c r="A186" s="32"/>
      <c r="B186" s="33"/>
      <c r="C186" s="203" t="s">
        <v>294</v>
      </c>
      <c r="D186" s="203" t="s">
        <v>145</v>
      </c>
      <c r="E186" s="204" t="s">
        <v>295</v>
      </c>
      <c r="F186" s="205" t="s">
        <v>296</v>
      </c>
      <c r="G186" s="206" t="s">
        <v>202</v>
      </c>
      <c r="H186" s="207">
        <v>718.35900000000004</v>
      </c>
      <c r="I186" s="208"/>
      <c r="J186" s="207">
        <f>ROUND(I186*H186,3)</f>
        <v>0</v>
      </c>
      <c r="K186" s="209"/>
      <c r="L186" s="210"/>
      <c r="M186" s="211" t="s">
        <v>1</v>
      </c>
      <c r="N186" s="212" t="s">
        <v>40</v>
      </c>
      <c r="O186" s="73"/>
      <c r="P186" s="198">
        <f>O186*H186</f>
        <v>0</v>
      </c>
      <c r="Q186" s="198">
        <v>4.2500000000000003E-3</v>
      </c>
      <c r="R186" s="198">
        <f>Q186*H186</f>
        <v>3.0530257500000002</v>
      </c>
      <c r="S186" s="198">
        <v>0</v>
      </c>
      <c r="T186" s="199">
        <f>S186*H186</f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200" t="s">
        <v>262</v>
      </c>
      <c r="AT186" s="200" t="s">
        <v>145</v>
      </c>
      <c r="AU186" s="200" t="s">
        <v>132</v>
      </c>
      <c r="AY186" s="15" t="s">
        <v>125</v>
      </c>
      <c r="BE186" s="201">
        <f>IF(N186="základná",J186,0)</f>
        <v>0</v>
      </c>
      <c r="BF186" s="201">
        <f>IF(N186="znížená",J186,0)</f>
        <v>0</v>
      </c>
      <c r="BG186" s="201">
        <f>IF(N186="zákl. prenesená",J186,0)</f>
        <v>0</v>
      </c>
      <c r="BH186" s="201">
        <f>IF(N186="zníž. prenesená",J186,0)</f>
        <v>0</v>
      </c>
      <c r="BI186" s="201">
        <f>IF(N186="nulová",J186,0)</f>
        <v>0</v>
      </c>
      <c r="BJ186" s="15" t="s">
        <v>132</v>
      </c>
      <c r="BK186" s="202">
        <f>ROUND(I186*H186,3)</f>
        <v>0</v>
      </c>
      <c r="BL186" s="15" t="s">
        <v>195</v>
      </c>
      <c r="BM186" s="200" t="s">
        <v>297</v>
      </c>
    </row>
    <row r="187" spans="1:65" s="13" customFormat="1">
      <c r="B187" s="213"/>
      <c r="C187" s="214"/>
      <c r="D187" s="215" t="s">
        <v>151</v>
      </c>
      <c r="E187" s="214"/>
      <c r="F187" s="216" t="s">
        <v>298</v>
      </c>
      <c r="G187" s="214"/>
      <c r="H187" s="217">
        <v>718.35900000000004</v>
      </c>
      <c r="I187" s="218"/>
      <c r="J187" s="214"/>
      <c r="K187" s="214"/>
      <c r="L187" s="219"/>
      <c r="M187" s="220"/>
      <c r="N187" s="221"/>
      <c r="O187" s="221"/>
      <c r="P187" s="221"/>
      <c r="Q187" s="221"/>
      <c r="R187" s="221"/>
      <c r="S187" s="221"/>
      <c r="T187" s="222"/>
      <c r="AT187" s="223" t="s">
        <v>151</v>
      </c>
      <c r="AU187" s="223" t="s">
        <v>132</v>
      </c>
      <c r="AV187" s="13" t="s">
        <v>132</v>
      </c>
      <c r="AW187" s="13" t="s">
        <v>4</v>
      </c>
      <c r="AX187" s="13" t="s">
        <v>82</v>
      </c>
      <c r="AY187" s="223" t="s">
        <v>125</v>
      </c>
    </row>
    <row r="188" spans="1:65" s="12" customFormat="1" ht="22.9" customHeight="1">
      <c r="B188" s="173"/>
      <c r="C188" s="174"/>
      <c r="D188" s="175" t="s">
        <v>73</v>
      </c>
      <c r="E188" s="187" t="s">
        <v>299</v>
      </c>
      <c r="F188" s="187" t="s">
        <v>300</v>
      </c>
      <c r="G188" s="174"/>
      <c r="H188" s="174"/>
      <c r="I188" s="177"/>
      <c r="J188" s="188">
        <f>BK188</f>
        <v>0</v>
      </c>
      <c r="K188" s="174"/>
      <c r="L188" s="179"/>
      <c r="M188" s="180"/>
      <c r="N188" s="181"/>
      <c r="O188" s="181"/>
      <c r="P188" s="182">
        <f>P189</f>
        <v>0</v>
      </c>
      <c r="Q188" s="181"/>
      <c r="R188" s="182">
        <f>R189</f>
        <v>0</v>
      </c>
      <c r="S188" s="181"/>
      <c r="T188" s="183">
        <f>T189</f>
        <v>0</v>
      </c>
      <c r="AR188" s="184" t="s">
        <v>132</v>
      </c>
      <c r="AT188" s="185" t="s">
        <v>73</v>
      </c>
      <c r="AU188" s="185" t="s">
        <v>82</v>
      </c>
      <c r="AY188" s="184" t="s">
        <v>125</v>
      </c>
      <c r="BK188" s="186">
        <f>BK189</f>
        <v>0</v>
      </c>
    </row>
    <row r="189" spans="1:65" s="2" customFormat="1" ht="16.5" customHeight="1">
      <c r="A189" s="32"/>
      <c r="B189" s="33"/>
      <c r="C189" s="189" t="s">
        <v>301</v>
      </c>
      <c r="D189" s="189" t="s">
        <v>127</v>
      </c>
      <c r="E189" s="190" t="s">
        <v>302</v>
      </c>
      <c r="F189" s="191" t="s">
        <v>303</v>
      </c>
      <c r="G189" s="192" t="s">
        <v>304</v>
      </c>
      <c r="H189" s="193">
        <v>1</v>
      </c>
      <c r="I189" s="194"/>
      <c r="J189" s="193">
        <f>ROUND(I189*H189,3)</f>
        <v>0</v>
      </c>
      <c r="K189" s="195"/>
      <c r="L189" s="37"/>
      <c r="M189" s="196" t="s">
        <v>1</v>
      </c>
      <c r="N189" s="197" t="s">
        <v>40</v>
      </c>
      <c r="O189" s="73"/>
      <c r="P189" s="198">
        <f>O189*H189</f>
        <v>0</v>
      </c>
      <c r="Q189" s="198">
        <v>0</v>
      </c>
      <c r="R189" s="198">
        <f>Q189*H189</f>
        <v>0</v>
      </c>
      <c r="S189" s="198">
        <v>0</v>
      </c>
      <c r="T189" s="199">
        <f>S189*H189</f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200" t="s">
        <v>195</v>
      </c>
      <c r="AT189" s="200" t="s">
        <v>127</v>
      </c>
      <c r="AU189" s="200" t="s">
        <v>132</v>
      </c>
      <c r="AY189" s="15" t="s">
        <v>125</v>
      </c>
      <c r="BE189" s="201">
        <f>IF(N189="základná",J189,0)</f>
        <v>0</v>
      </c>
      <c r="BF189" s="201">
        <f>IF(N189="znížená",J189,0)</f>
        <v>0</v>
      </c>
      <c r="BG189" s="201">
        <f>IF(N189="zákl. prenesená",J189,0)</f>
        <v>0</v>
      </c>
      <c r="BH189" s="201">
        <f>IF(N189="zníž. prenesená",J189,0)</f>
        <v>0</v>
      </c>
      <c r="BI189" s="201">
        <f>IF(N189="nulová",J189,0)</f>
        <v>0</v>
      </c>
      <c r="BJ189" s="15" t="s">
        <v>132</v>
      </c>
      <c r="BK189" s="202">
        <f>ROUND(I189*H189,3)</f>
        <v>0</v>
      </c>
      <c r="BL189" s="15" t="s">
        <v>195</v>
      </c>
      <c r="BM189" s="200" t="s">
        <v>305</v>
      </c>
    </row>
    <row r="190" spans="1:65" s="12" customFormat="1" ht="22.9" customHeight="1">
      <c r="B190" s="173"/>
      <c r="C190" s="174"/>
      <c r="D190" s="175" t="s">
        <v>73</v>
      </c>
      <c r="E190" s="187" t="s">
        <v>306</v>
      </c>
      <c r="F190" s="187" t="s">
        <v>307</v>
      </c>
      <c r="G190" s="174"/>
      <c r="H190" s="174"/>
      <c r="I190" s="177"/>
      <c r="J190" s="188">
        <f>BK190</f>
        <v>0</v>
      </c>
      <c r="K190" s="174"/>
      <c r="L190" s="179"/>
      <c r="M190" s="180"/>
      <c r="N190" s="181"/>
      <c r="O190" s="181"/>
      <c r="P190" s="182">
        <f>SUM(P191:P195)</f>
        <v>0</v>
      </c>
      <c r="Q190" s="181"/>
      <c r="R190" s="182">
        <f>SUM(R191:R195)</f>
        <v>0.14092000000000002</v>
      </c>
      <c r="S190" s="181"/>
      <c r="T190" s="183">
        <f>SUM(T191:T195)</f>
        <v>0</v>
      </c>
      <c r="AR190" s="184" t="s">
        <v>132</v>
      </c>
      <c r="AT190" s="185" t="s">
        <v>73</v>
      </c>
      <c r="AU190" s="185" t="s">
        <v>82</v>
      </c>
      <c r="AY190" s="184" t="s">
        <v>125</v>
      </c>
      <c r="BK190" s="186">
        <f>SUM(BK191:BK195)</f>
        <v>0</v>
      </c>
    </row>
    <row r="191" spans="1:65" s="2" customFormat="1" ht="24.2" customHeight="1">
      <c r="A191" s="32"/>
      <c r="B191" s="33"/>
      <c r="C191" s="189" t="s">
        <v>308</v>
      </c>
      <c r="D191" s="189" t="s">
        <v>127</v>
      </c>
      <c r="E191" s="190" t="s">
        <v>309</v>
      </c>
      <c r="F191" s="191" t="s">
        <v>310</v>
      </c>
      <c r="G191" s="192" t="s">
        <v>311</v>
      </c>
      <c r="H191" s="193">
        <v>69.2</v>
      </c>
      <c r="I191" s="194"/>
      <c r="J191" s="193">
        <f>ROUND(I191*H191,3)</f>
        <v>0</v>
      </c>
      <c r="K191" s="195"/>
      <c r="L191" s="37"/>
      <c r="M191" s="196" t="s">
        <v>1</v>
      </c>
      <c r="N191" s="197" t="s">
        <v>40</v>
      </c>
      <c r="O191" s="73"/>
      <c r="P191" s="198">
        <f>O191*H191</f>
        <v>0</v>
      </c>
      <c r="Q191" s="198">
        <v>3.5E-4</v>
      </c>
      <c r="R191" s="198">
        <f>Q191*H191</f>
        <v>2.4220000000000002E-2</v>
      </c>
      <c r="S191" s="198">
        <v>0</v>
      </c>
      <c r="T191" s="199">
        <f>S191*H191</f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200" t="s">
        <v>195</v>
      </c>
      <c r="AT191" s="200" t="s">
        <v>127</v>
      </c>
      <c r="AU191" s="200" t="s">
        <v>132</v>
      </c>
      <c r="AY191" s="15" t="s">
        <v>125</v>
      </c>
      <c r="BE191" s="201">
        <f>IF(N191="základná",J191,0)</f>
        <v>0</v>
      </c>
      <c r="BF191" s="201">
        <f>IF(N191="znížená",J191,0)</f>
        <v>0</v>
      </c>
      <c r="BG191" s="201">
        <f>IF(N191="zákl. prenesená",J191,0)</f>
        <v>0</v>
      </c>
      <c r="BH191" s="201">
        <f>IF(N191="zníž. prenesená",J191,0)</f>
        <v>0</v>
      </c>
      <c r="BI191" s="201">
        <f>IF(N191="nulová",J191,0)</f>
        <v>0</v>
      </c>
      <c r="BJ191" s="15" t="s">
        <v>132</v>
      </c>
      <c r="BK191" s="202">
        <f>ROUND(I191*H191,3)</f>
        <v>0</v>
      </c>
      <c r="BL191" s="15" t="s">
        <v>195</v>
      </c>
      <c r="BM191" s="200" t="s">
        <v>312</v>
      </c>
    </row>
    <row r="192" spans="1:65" s="2" customFormat="1" ht="24.2" customHeight="1">
      <c r="A192" s="32"/>
      <c r="B192" s="33"/>
      <c r="C192" s="189" t="s">
        <v>313</v>
      </c>
      <c r="D192" s="189" t="s">
        <v>127</v>
      </c>
      <c r="E192" s="190" t="s">
        <v>314</v>
      </c>
      <c r="F192" s="191" t="s">
        <v>315</v>
      </c>
      <c r="G192" s="192" t="s">
        <v>311</v>
      </c>
      <c r="H192" s="193">
        <v>9.1999999999999993</v>
      </c>
      <c r="I192" s="194"/>
      <c r="J192" s="193">
        <f>ROUND(I192*H192,3)</f>
        <v>0</v>
      </c>
      <c r="K192" s="195"/>
      <c r="L192" s="37"/>
      <c r="M192" s="196" t="s">
        <v>1</v>
      </c>
      <c r="N192" s="197" t="s">
        <v>40</v>
      </c>
      <c r="O192" s="73"/>
      <c r="P192" s="198">
        <f>O192*H192</f>
        <v>0</v>
      </c>
      <c r="Q192" s="198">
        <v>2.7299999999999998E-3</v>
      </c>
      <c r="R192" s="198">
        <f>Q192*H192</f>
        <v>2.5115999999999996E-2</v>
      </c>
      <c r="S192" s="198">
        <v>0</v>
      </c>
      <c r="T192" s="199">
        <f>S192*H192</f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200" t="s">
        <v>195</v>
      </c>
      <c r="AT192" s="200" t="s">
        <v>127</v>
      </c>
      <c r="AU192" s="200" t="s">
        <v>132</v>
      </c>
      <c r="AY192" s="15" t="s">
        <v>125</v>
      </c>
      <c r="BE192" s="201">
        <f>IF(N192="základná",J192,0)</f>
        <v>0</v>
      </c>
      <c r="BF192" s="201">
        <f>IF(N192="znížená",J192,0)</f>
        <v>0</v>
      </c>
      <c r="BG192" s="201">
        <f>IF(N192="zákl. prenesená",J192,0)</f>
        <v>0</v>
      </c>
      <c r="BH192" s="201">
        <f>IF(N192="zníž. prenesená",J192,0)</f>
        <v>0</v>
      </c>
      <c r="BI192" s="201">
        <f>IF(N192="nulová",J192,0)</f>
        <v>0</v>
      </c>
      <c r="BJ192" s="15" t="s">
        <v>132</v>
      </c>
      <c r="BK192" s="202">
        <f>ROUND(I192*H192,3)</f>
        <v>0</v>
      </c>
      <c r="BL192" s="15" t="s">
        <v>195</v>
      </c>
      <c r="BM192" s="200" t="s">
        <v>316</v>
      </c>
    </row>
    <row r="193" spans="1:65" s="2" customFormat="1" ht="21.75" customHeight="1">
      <c r="A193" s="32"/>
      <c r="B193" s="33"/>
      <c r="C193" s="189" t="s">
        <v>317</v>
      </c>
      <c r="D193" s="189" t="s">
        <v>127</v>
      </c>
      <c r="E193" s="190" t="s">
        <v>318</v>
      </c>
      <c r="F193" s="191" t="s">
        <v>319</v>
      </c>
      <c r="G193" s="192" t="s">
        <v>243</v>
      </c>
      <c r="H193" s="193">
        <v>8</v>
      </c>
      <c r="I193" s="194"/>
      <c r="J193" s="193">
        <f>ROUND(I193*H193,3)</f>
        <v>0</v>
      </c>
      <c r="K193" s="195"/>
      <c r="L193" s="37"/>
      <c r="M193" s="196" t="s">
        <v>1</v>
      </c>
      <c r="N193" s="197" t="s">
        <v>40</v>
      </c>
      <c r="O193" s="73"/>
      <c r="P193" s="198">
        <f>O193*H193</f>
        <v>0</v>
      </c>
      <c r="Q193" s="198">
        <v>3.8999999999999999E-4</v>
      </c>
      <c r="R193" s="198">
        <f>Q193*H193</f>
        <v>3.1199999999999999E-3</v>
      </c>
      <c r="S193" s="198">
        <v>0</v>
      </c>
      <c r="T193" s="199">
        <f>S193*H193</f>
        <v>0</v>
      </c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200" t="s">
        <v>195</v>
      </c>
      <c r="AT193" s="200" t="s">
        <v>127</v>
      </c>
      <c r="AU193" s="200" t="s">
        <v>132</v>
      </c>
      <c r="AY193" s="15" t="s">
        <v>125</v>
      </c>
      <c r="BE193" s="201">
        <f>IF(N193="základná",J193,0)</f>
        <v>0</v>
      </c>
      <c r="BF193" s="201">
        <f>IF(N193="znížená",J193,0)</f>
        <v>0</v>
      </c>
      <c r="BG193" s="201">
        <f>IF(N193="zákl. prenesená",J193,0)</f>
        <v>0</v>
      </c>
      <c r="BH193" s="201">
        <f>IF(N193="zníž. prenesená",J193,0)</f>
        <v>0</v>
      </c>
      <c r="BI193" s="201">
        <f>IF(N193="nulová",J193,0)</f>
        <v>0</v>
      </c>
      <c r="BJ193" s="15" t="s">
        <v>132</v>
      </c>
      <c r="BK193" s="202">
        <f>ROUND(I193*H193,3)</f>
        <v>0</v>
      </c>
      <c r="BL193" s="15" t="s">
        <v>195</v>
      </c>
      <c r="BM193" s="200" t="s">
        <v>320</v>
      </c>
    </row>
    <row r="194" spans="1:65" s="2" customFormat="1" ht="24.2" customHeight="1">
      <c r="A194" s="32"/>
      <c r="B194" s="33"/>
      <c r="C194" s="189" t="s">
        <v>321</v>
      </c>
      <c r="D194" s="189" t="s">
        <v>127</v>
      </c>
      <c r="E194" s="190" t="s">
        <v>322</v>
      </c>
      <c r="F194" s="191" t="s">
        <v>323</v>
      </c>
      <c r="G194" s="192" t="s">
        <v>311</v>
      </c>
      <c r="H194" s="193">
        <v>39.200000000000003</v>
      </c>
      <c r="I194" s="194"/>
      <c r="J194" s="193">
        <f>ROUND(I194*H194,3)</f>
        <v>0</v>
      </c>
      <c r="K194" s="195"/>
      <c r="L194" s="37"/>
      <c r="M194" s="196" t="s">
        <v>1</v>
      </c>
      <c r="N194" s="197" t="s">
        <v>40</v>
      </c>
      <c r="O194" s="73"/>
      <c r="P194" s="198">
        <f>O194*H194</f>
        <v>0</v>
      </c>
      <c r="Q194" s="198">
        <v>2.2200000000000002E-3</v>
      </c>
      <c r="R194" s="198">
        <f>Q194*H194</f>
        <v>8.7024000000000018E-2</v>
      </c>
      <c r="S194" s="198">
        <v>0</v>
      </c>
      <c r="T194" s="199">
        <f>S194*H194</f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200" t="s">
        <v>195</v>
      </c>
      <c r="AT194" s="200" t="s">
        <v>127</v>
      </c>
      <c r="AU194" s="200" t="s">
        <v>132</v>
      </c>
      <c r="AY194" s="15" t="s">
        <v>125</v>
      </c>
      <c r="BE194" s="201">
        <f>IF(N194="základná",J194,0)</f>
        <v>0</v>
      </c>
      <c r="BF194" s="201">
        <f>IF(N194="znížená",J194,0)</f>
        <v>0</v>
      </c>
      <c r="BG194" s="201">
        <f>IF(N194="zákl. prenesená",J194,0)</f>
        <v>0</v>
      </c>
      <c r="BH194" s="201">
        <f>IF(N194="zníž. prenesená",J194,0)</f>
        <v>0</v>
      </c>
      <c r="BI194" s="201">
        <f>IF(N194="nulová",J194,0)</f>
        <v>0</v>
      </c>
      <c r="BJ194" s="15" t="s">
        <v>132</v>
      </c>
      <c r="BK194" s="202">
        <f>ROUND(I194*H194,3)</f>
        <v>0</v>
      </c>
      <c r="BL194" s="15" t="s">
        <v>195</v>
      </c>
      <c r="BM194" s="200" t="s">
        <v>324</v>
      </c>
    </row>
    <row r="195" spans="1:65" s="2" customFormat="1" ht="24.2" customHeight="1">
      <c r="A195" s="32"/>
      <c r="B195" s="33"/>
      <c r="C195" s="189" t="s">
        <v>325</v>
      </c>
      <c r="D195" s="189" t="s">
        <v>127</v>
      </c>
      <c r="E195" s="190" t="s">
        <v>326</v>
      </c>
      <c r="F195" s="191" t="s">
        <v>327</v>
      </c>
      <c r="G195" s="192" t="s">
        <v>243</v>
      </c>
      <c r="H195" s="193">
        <v>4</v>
      </c>
      <c r="I195" s="194"/>
      <c r="J195" s="193">
        <f>ROUND(I195*H195,3)</f>
        <v>0</v>
      </c>
      <c r="K195" s="195"/>
      <c r="L195" s="37"/>
      <c r="M195" s="196" t="s">
        <v>1</v>
      </c>
      <c r="N195" s="197" t="s">
        <v>40</v>
      </c>
      <c r="O195" s="73"/>
      <c r="P195" s="198">
        <f>O195*H195</f>
        <v>0</v>
      </c>
      <c r="Q195" s="198">
        <v>3.6000000000000002E-4</v>
      </c>
      <c r="R195" s="198">
        <f>Q195*H195</f>
        <v>1.4400000000000001E-3</v>
      </c>
      <c r="S195" s="198">
        <v>0</v>
      </c>
      <c r="T195" s="199">
        <f>S195*H195</f>
        <v>0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200" t="s">
        <v>195</v>
      </c>
      <c r="AT195" s="200" t="s">
        <v>127</v>
      </c>
      <c r="AU195" s="200" t="s">
        <v>132</v>
      </c>
      <c r="AY195" s="15" t="s">
        <v>125</v>
      </c>
      <c r="BE195" s="201">
        <f>IF(N195="základná",J195,0)</f>
        <v>0</v>
      </c>
      <c r="BF195" s="201">
        <f>IF(N195="znížená",J195,0)</f>
        <v>0</v>
      </c>
      <c r="BG195" s="201">
        <f>IF(N195="zákl. prenesená",J195,0)</f>
        <v>0</v>
      </c>
      <c r="BH195" s="201">
        <f>IF(N195="zníž. prenesená",J195,0)</f>
        <v>0</v>
      </c>
      <c r="BI195" s="201">
        <f>IF(N195="nulová",J195,0)</f>
        <v>0</v>
      </c>
      <c r="BJ195" s="15" t="s">
        <v>132</v>
      </c>
      <c r="BK195" s="202">
        <f>ROUND(I195*H195,3)</f>
        <v>0</v>
      </c>
      <c r="BL195" s="15" t="s">
        <v>195</v>
      </c>
      <c r="BM195" s="200" t="s">
        <v>328</v>
      </c>
    </row>
    <row r="196" spans="1:65" s="12" customFormat="1" ht="22.9" customHeight="1">
      <c r="B196" s="173"/>
      <c r="C196" s="174"/>
      <c r="D196" s="175" t="s">
        <v>73</v>
      </c>
      <c r="E196" s="187" t="s">
        <v>329</v>
      </c>
      <c r="F196" s="187" t="s">
        <v>330</v>
      </c>
      <c r="G196" s="174"/>
      <c r="H196" s="174"/>
      <c r="I196" s="177"/>
      <c r="J196" s="188">
        <f>BK196</f>
        <v>0</v>
      </c>
      <c r="K196" s="174"/>
      <c r="L196" s="179"/>
      <c r="M196" s="180"/>
      <c r="N196" s="181"/>
      <c r="O196" s="181"/>
      <c r="P196" s="182">
        <f>SUM(P197:P200)</f>
        <v>0</v>
      </c>
      <c r="Q196" s="181"/>
      <c r="R196" s="182">
        <f>SUM(R197:R200)</f>
        <v>0.53615999999999997</v>
      </c>
      <c r="S196" s="181"/>
      <c r="T196" s="183">
        <f>SUM(T197:T200)</f>
        <v>0</v>
      </c>
      <c r="AR196" s="184" t="s">
        <v>132</v>
      </c>
      <c r="AT196" s="185" t="s">
        <v>73</v>
      </c>
      <c r="AU196" s="185" t="s">
        <v>82</v>
      </c>
      <c r="AY196" s="184" t="s">
        <v>125</v>
      </c>
      <c r="BK196" s="186">
        <f>SUM(BK197:BK200)</f>
        <v>0</v>
      </c>
    </row>
    <row r="197" spans="1:65" s="2" customFormat="1" ht="24.2" customHeight="1">
      <c r="A197" s="32"/>
      <c r="B197" s="33"/>
      <c r="C197" s="189" t="s">
        <v>331</v>
      </c>
      <c r="D197" s="189" t="s">
        <v>127</v>
      </c>
      <c r="E197" s="190" t="s">
        <v>332</v>
      </c>
      <c r="F197" s="191" t="s">
        <v>333</v>
      </c>
      <c r="G197" s="192" t="s">
        <v>311</v>
      </c>
      <c r="H197" s="193">
        <v>48</v>
      </c>
      <c r="I197" s="194"/>
      <c r="J197" s="193">
        <f>ROUND(I197*H197,3)</f>
        <v>0</v>
      </c>
      <c r="K197" s="195"/>
      <c r="L197" s="37"/>
      <c r="M197" s="196" t="s">
        <v>1</v>
      </c>
      <c r="N197" s="197" t="s">
        <v>40</v>
      </c>
      <c r="O197" s="73"/>
      <c r="P197" s="198">
        <f>O197*H197</f>
        <v>0</v>
      </c>
      <c r="Q197" s="198">
        <v>2.1000000000000001E-4</v>
      </c>
      <c r="R197" s="198">
        <f>Q197*H197</f>
        <v>1.008E-2</v>
      </c>
      <c r="S197" s="198">
        <v>0</v>
      </c>
      <c r="T197" s="199">
        <f>S197*H197</f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200" t="s">
        <v>195</v>
      </c>
      <c r="AT197" s="200" t="s">
        <v>127</v>
      </c>
      <c r="AU197" s="200" t="s">
        <v>132</v>
      </c>
      <c r="AY197" s="15" t="s">
        <v>125</v>
      </c>
      <c r="BE197" s="201">
        <f>IF(N197="základná",J197,0)</f>
        <v>0</v>
      </c>
      <c r="BF197" s="201">
        <f>IF(N197="znížená",J197,0)</f>
        <v>0</v>
      </c>
      <c r="BG197" s="201">
        <f>IF(N197="zákl. prenesená",J197,0)</f>
        <v>0</v>
      </c>
      <c r="BH197" s="201">
        <f>IF(N197="zníž. prenesená",J197,0)</f>
        <v>0</v>
      </c>
      <c r="BI197" s="201">
        <f>IF(N197="nulová",J197,0)</f>
        <v>0</v>
      </c>
      <c r="BJ197" s="15" t="s">
        <v>132</v>
      </c>
      <c r="BK197" s="202">
        <f>ROUND(I197*H197,3)</f>
        <v>0</v>
      </c>
      <c r="BL197" s="15" t="s">
        <v>195</v>
      </c>
      <c r="BM197" s="200" t="s">
        <v>334</v>
      </c>
    </row>
    <row r="198" spans="1:65" s="2" customFormat="1" ht="37.9" customHeight="1">
      <c r="A198" s="32"/>
      <c r="B198" s="33"/>
      <c r="C198" s="203" t="s">
        <v>335</v>
      </c>
      <c r="D198" s="203" t="s">
        <v>145</v>
      </c>
      <c r="E198" s="204" t="s">
        <v>336</v>
      </c>
      <c r="F198" s="205" t="s">
        <v>337</v>
      </c>
      <c r="G198" s="206" t="s">
        <v>311</v>
      </c>
      <c r="H198" s="207">
        <v>50.4</v>
      </c>
      <c r="I198" s="208"/>
      <c r="J198" s="207">
        <f>ROUND(I198*H198,3)</f>
        <v>0</v>
      </c>
      <c r="K198" s="209"/>
      <c r="L198" s="210"/>
      <c r="M198" s="211" t="s">
        <v>1</v>
      </c>
      <c r="N198" s="212" t="s">
        <v>40</v>
      </c>
      <c r="O198" s="73"/>
      <c r="P198" s="198">
        <f>O198*H198</f>
        <v>0</v>
      </c>
      <c r="Q198" s="198">
        <v>1E-4</v>
      </c>
      <c r="R198" s="198">
        <f>Q198*H198</f>
        <v>5.0400000000000002E-3</v>
      </c>
      <c r="S198" s="198">
        <v>0</v>
      </c>
      <c r="T198" s="199">
        <f>S198*H198</f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200" t="s">
        <v>262</v>
      </c>
      <c r="AT198" s="200" t="s">
        <v>145</v>
      </c>
      <c r="AU198" s="200" t="s">
        <v>132</v>
      </c>
      <c r="AY198" s="15" t="s">
        <v>125</v>
      </c>
      <c r="BE198" s="201">
        <f>IF(N198="základná",J198,0)</f>
        <v>0</v>
      </c>
      <c r="BF198" s="201">
        <f>IF(N198="znížená",J198,0)</f>
        <v>0</v>
      </c>
      <c r="BG198" s="201">
        <f>IF(N198="zákl. prenesená",J198,0)</f>
        <v>0</v>
      </c>
      <c r="BH198" s="201">
        <f>IF(N198="zníž. prenesená",J198,0)</f>
        <v>0</v>
      </c>
      <c r="BI198" s="201">
        <f>IF(N198="nulová",J198,0)</f>
        <v>0</v>
      </c>
      <c r="BJ198" s="15" t="s">
        <v>132</v>
      </c>
      <c r="BK198" s="202">
        <f>ROUND(I198*H198,3)</f>
        <v>0</v>
      </c>
      <c r="BL198" s="15" t="s">
        <v>195</v>
      </c>
      <c r="BM198" s="200" t="s">
        <v>338</v>
      </c>
    </row>
    <row r="199" spans="1:65" s="2" customFormat="1" ht="37.9" customHeight="1">
      <c r="A199" s="32"/>
      <c r="B199" s="33"/>
      <c r="C199" s="203" t="s">
        <v>339</v>
      </c>
      <c r="D199" s="203" t="s">
        <v>145</v>
      </c>
      <c r="E199" s="204" t="s">
        <v>340</v>
      </c>
      <c r="F199" s="205" t="s">
        <v>341</v>
      </c>
      <c r="G199" s="206" t="s">
        <v>311</v>
      </c>
      <c r="H199" s="207">
        <v>50.4</v>
      </c>
      <c r="I199" s="208"/>
      <c r="J199" s="207">
        <f>ROUND(I199*H199,3)</f>
        <v>0</v>
      </c>
      <c r="K199" s="209"/>
      <c r="L199" s="210"/>
      <c r="M199" s="211" t="s">
        <v>1</v>
      </c>
      <c r="N199" s="212" t="s">
        <v>40</v>
      </c>
      <c r="O199" s="73"/>
      <c r="P199" s="198">
        <f>O199*H199</f>
        <v>0</v>
      </c>
      <c r="Q199" s="198">
        <v>1E-4</v>
      </c>
      <c r="R199" s="198">
        <f>Q199*H199</f>
        <v>5.0400000000000002E-3</v>
      </c>
      <c r="S199" s="198">
        <v>0</v>
      </c>
      <c r="T199" s="199">
        <f>S199*H199</f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200" t="s">
        <v>262</v>
      </c>
      <c r="AT199" s="200" t="s">
        <v>145</v>
      </c>
      <c r="AU199" s="200" t="s">
        <v>132</v>
      </c>
      <c r="AY199" s="15" t="s">
        <v>125</v>
      </c>
      <c r="BE199" s="201">
        <f>IF(N199="základná",J199,0)</f>
        <v>0</v>
      </c>
      <c r="BF199" s="201">
        <f>IF(N199="znížená",J199,0)</f>
        <v>0</v>
      </c>
      <c r="BG199" s="201">
        <f>IF(N199="zákl. prenesená",J199,0)</f>
        <v>0</v>
      </c>
      <c r="BH199" s="201">
        <f>IF(N199="zníž. prenesená",J199,0)</f>
        <v>0</v>
      </c>
      <c r="BI199" s="201">
        <f>IF(N199="nulová",J199,0)</f>
        <v>0</v>
      </c>
      <c r="BJ199" s="15" t="s">
        <v>132</v>
      </c>
      <c r="BK199" s="202">
        <f>ROUND(I199*H199,3)</f>
        <v>0</v>
      </c>
      <c r="BL199" s="15" t="s">
        <v>195</v>
      </c>
      <c r="BM199" s="200" t="s">
        <v>342</v>
      </c>
    </row>
    <row r="200" spans="1:65" s="2" customFormat="1" ht="24.2" customHeight="1">
      <c r="A200" s="32"/>
      <c r="B200" s="33"/>
      <c r="C200" s="203" t="s">
        <v>343</v>
      </c>
      <c r="D200" s="203" t="s">
        <v>145</v>
      </c>
      <c r="E200" s="204" t="s">
        <v>344</v>
      </c>
      <c r="F200" s="205" t="s">
        <v>345</v>
      </c>
      <c r="G200" s="206" t="s">
        <v>243</v>
      </c>
      <c r="H200" s="207">
        <v>6</v>
      </c>
      <c r="I200" s="208"/>
      <c r="J200" s="207">
        <f>ROUND(I200*H200,3)</f>
        <v>0</v>
      </c>
      <c r="K200" s="209"/>
      <c r="L200" s="210"/>
      <c r="M200" s="211" t="s">
        <v>1</v>
      </c>
      <c r="N200" s="212" t="s">
        <v>40</v>
      </c>
      <c r="O200" s="73"/>
      <c r="P200" s="198">
        <f>O200*H200</f>
        <v>0</v>
      </c>
      <c r="Q200" s="198">
        <v>8.5999999999999993E-2</v>
      </c>
      <c r="R200" s="198">
        <f>Q200*H200</f>
        <v>0.51600000000000001</v>
      </c>
      <c r="S200" s="198">
        <v>0</v>
      </c>
      <c r="T200" s="199">
        <f>S200*H200</f>
        <v>0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200" t="s">
        <v>262</v>
      </c>
      <c r="AT200" s="200" t="s">
        <v>145</v>
      </c>
      <c r="AU200" s="200" t="s">
        <v>132</v>
      </c>
      <c r="AY200" s="15" t="s">
        <v>125</v>
      </c>
      <c r="BE200" s="201">
        <f>IF(N200="základná",J200,0)</f>
        <v>0</v>
      </c>
      <c r="BF200" s="201">
        <f>IF(N200="znížená",J200,0)</f>
        <v>0</v>
      </c>
      <c r="BG200" s="201">
        <f>IF(N200="zákl. prenesená",J200,0)</f>
        <v>0</v>
      </c>
      <c r="BH200" s="201">
        <f>IF(N200="zníž. prenesená",J200,0)</f>
        <v>0</v>
      </c>
      <c r="BI200" s="201">
        <f>IF(N200="nulová",J200,0)</f>
        <v>0</v>
      </c>
      <c r="BJ200" s="15" t="s">
        <v>132</v>
      </c>
      <c r="BK200" s="202">
        <f>ROUND(I200*H200,3)</f>
        <v>0</v>
      </c>
      <c r="BL200" s="15" t="s">
        <v>195</v>
      </c>
      <c r="BM200" s="200" t="s">
        <v>346</v>
      </c>
    </row>
    <row r="201" spans="1:65" s="12" customFormat="1" ht="22.9" customHeight="1">
      <c r="B201" s="173"/>
      <c r="C201" s="174"/>
      <c r="D201" s="175" t="s">
        <v>73</v>
      </c>
      <c r="E201" s="187" t="s">
        <v>347</v>
      </c>
      <c r="F201" s="187" t="s">
        <v>348</v>
      </c>
      <c r="G201" s="174"/>
      <c r="H201" s="174"/>
      <c r="I201" s="177"/>
      <c r="J201" s="188">
        <f>BK201</f>
        <v>0</v>
      </c>
      <c r="K201" s="174"/>
      <c r="L201" s="179"/>
      <c r="M201" s="180"/>
      <c r="N201" s="181"/>
      <c r="O201" s="181"/>
      <c r="P201" s="182">
        <f>SUM(P202:P210)</f>
        <v>0</v>
      </c>
      <c r="Q201" s="181"/>
      <c r="R201" s="182">
        <f>SUM(R202:R210)</f>
        <v>16.681919999999998</v>
      </c>
      <c r="S201" s="181"/>
      <c r="T201" s="183">
        <f>SUM(T202:T210)</f>
        <v>0</v>
      </c>
      <c r="AR201" s="184" t="s">
        <v>132</v>
      </c>
      <c r="AT201" s="185" t="s">
        <v>73</v>
      </c>
      <c r="AU201" s="185" t="s">
        <v>82</v>
      </c>
      <c r="AY201" s="184" t="s">
        <v>125</v>
      </c>
      <c r="BK201" s="186">
        <f>SUM(BK202:BK210)</f>
        <v>0</v>
      </c>
    </row>
    <row r="202" spans="1:65" s="2" customFormat="1" ht="24.2" customHeight="1">
      <c r="A202" s="32"/>
      <c r="B202" s="33"/>
      <c r="C202" s="189" t="s">
        <v>349</v>
      </c>
      <c r="D202" s="189" t="s">
        <v>127</v>
      </c>
      <c r="E202" s="190" t="s">
        <v>350</v>
      </c>
      <c r="F202" s="191" t="s">
        <v>351</v>
      </c>
      <c r="G202" s="192" t="s">
        <v>202</v>
      </c>
      <c r="H202" s="193">
        <v>398</v>
      </c>
      <c r="I202" s="194"/>
      <c r="J202" s="193">
        <f t="shared" ref="J202:J210" si="20">ROUND(I202*H202,3)</f>
        <v>0</v>
      </c>
      <c r="K202" s="195"/>
      <c r="L202" s="37"/>
      <c r="M202" s="196" t="s">
        <v>1</v>
      </c>
      <c r="N202" s="197" t="s">
        <v>40</v>
      </c>
      <c r="O202" s="73"/>
      <c r="P202" s="198">
        <f t="shared" ref="P202:P210" si="21">O202*H202</f>
        <v>0</v>
      </c>
      <c r="Q202" s="198">
        <v>4.4000000000000002E-4</v>
      </c>
      <c r="R202" s="198">
        <f t="shared" ref="R202:R210" si="22">Q202*H202</f>
        <v>0.17512</v>
      </c>
      <c r="S202" s="198">
        <v>0</v>
      </c>
      <c r="T202" s="199">
        <f t="shared" ref="T202:T210" si="23">S202*H202</f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200" t="s">
        <v>195</v>
      </c>
      <c r="AT202" s="200" t="s">
        <v>127</v>
      </c>
      <c r="AU202" s="200" t="s">
        <v>132</v>
      </c>
      <c r="AY202" s="15" t="s">
        <v>125</v>
      </c>
      <c r="BE202" s="201">
        <f t="shared" ref="BE202:BE210" si="24">IF(N202="základná",J202,0)</f>
        <v>0</v>
      </c>
      <c r="BF202" s="201">
        <f t="shared" ref="BF202:BF210" si="25">IF(N202="znížená",J202,0)</f>
        <v>0</v>
      </c>
      <c r="BG202" s="201">
        <f t="shared" ref="BG202:BG210" si="26">IF(N202="zákl. prenesená",J202,0)</f>
        <v>0</v>
      </c>
      <c r="BH202" s="201">
        <f t="shared" ref="BH202:BH210" si="27">IF(N202="zníž. prenesená",J202,0)</f>
        <v>0</v>
      </c>
      <c r="BI202" s="201">
        <f t="shared" ref="BI202:BI210" si="28">IF(N202="nulová",J202,0)</f>
        <v>0</v>
      </c>
      <c r="BJ202" s="15" t="s">
        <v>132</v>
      </c>
      <c r="BK202" s="202">
        <f t="shared" ref="BK202:BK210" si="29">ROUND(I202*H202,3)</f>
        <v>0</v>
      </c>
      <c r="BL202" s="15" t="s">
        <v>195</v>
      </c>
      <c r="BM202" s="200" t="s">
        <v>352</v>
      </c>
    </row>
    <row r="203" spans="1:65" s="2" customFormat="1" ht="24.2" customHeight="1">
      <c r="A203" s="32"/>
      <c r="B203" s="33"/>
      <c r="C203" s="203" t="s">
        <v>353</v>
      </c>
      <c r="D203" s="203" t="s">
        <v>145</v>
      </c>
      <c r="E203" s="204" t="s">
        <v>354</v>
      </c>
      <c r="F203" s="205" t="s">
        <v>355</v>
      </c>
      <c r="G203" s="206" t="s">
        <v>202</v>
      </c>
      <c r="H203" s="207">
        <v>398</v>
      </c>
      <c r="I203" s="208"/>
      <c r="J203" s="207">
        <f t="shared" si="20"/>
        <v>0</v>
      </c>
      <c r="K203" s="209"/>
      <c r="L203" s="210"/>
      <c r="M203" s="211" t="s">
        <v>1</v>
      </c>
      <c r="N203" s="212" t="s">
        <v>40</v>
      </c>
      <c r="O203" s="73"/>
      <c r="P203" s="198">
        <f t="shared" si="21"/>
        <v>0</v>
      </c>
      <c r="Q203" s="198">
        <v>2.0299999999999999E-2</v>
      </c>
      <c r="R203" s="198">
        <f t="shared" si="22"/>
        <v>8.0793999999999997</v>
      </c>
      <c r="S203" s="198">
        <v>0</v>
      </c>
      <c r="T203" s="199">
        <f t="shared" si="23"/>
        <v>0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200" t="s">
        <v>262</v>
      </c>
      <c r="AT203" s="200" t="s">
        <v>145</v>
      </c>
      <c r="AU203" s="200" t="s">
        <v>132</v>
      </c>
      <c r="AY203" s="15" t="s">
        <v>125</v>
      </c>
      <c r="BE203" s="201">
        <f t="shared" si="24"/>
        <v>0</v>
      </c>
      <c r="BF203" s="201">
        <f t="shared" si="25"/>
        <v>0</v>
      </c>
      <c r="BG203" s="201">
        <f t="shared" si="26"/>
        <v>0</v>
      </c>
      <c r="BH203" s="201">
        <f t="shared" si="27"/>
        <v>0</v>
      </c>
      <c r="BI203" s="201">
        <f t="shared" si="28"/>
        <v>0</v>
      </c>
      <c r="BJ203" s="15" t="s">
        <v>132</v>
      </c>
      <c r="BK203" s="202">
        <f t="shared" si="29"/>
        <v>0</v>
      </c>
      <c r="BL203" s="15" t="s">
        <v>195</v>
      </c>
      <c r="BM203" s="200" t="s">
        <v>356</v>
      </c>
    </row>
    <row r="204" spans="1:65" s="2" customFormat="1" ht="33" customHeight="1">
      <c r="A204" s="32"/>
      <c r="B204" s="33"/>
      <c r="C204" s="189" t="s">
        <v>357</v>
      </c>
      <c r="D204" s="189" t="s">
        <v>127</v>
      </c>
      <c r="E204" s="190" t="s">
        <v>358</v>
      </c>
      <c r="F204" s="191" t="s">
        <v>359</v>
      </c>
      <c r="G204" s="192" t="s">
        <v>202</v>
      </c>
      <c r="H204" s="193">
        <v>348</v>
      </c>
      <c r="I204" s="194"/>
      <c r="J204" s="193">
        <f t="shared" si="20"/>
        <v>0</v>
      </c>
      <c r="K204" s="195"/>
      <c r="L204" s="37"/>
      <c r="M204" s="196" t="s">
        <v>1</v>
      </c>
      <c r="N204" s="197" t="s">
        <v>40</v>
      </c>
      <c r="O204" s="73"/>
      <c r="P204" s="198">
        <f t="shared" si="21"/>
        <v>0</v>
      </c>
      <c r="Q204" s="198">
        <v>1.8000000000000001E-4</v>
      </c>
      <c r="R204" s="198">
        <f t="shared" si="22"/>
        <v>6.2640000000000001E-2</v>
      </c>
      <c r="S204" s="198">
        <v>0</v>
      </c>
      <c r="T204" s="199">
        <f t="shared" si="23"/>
        <v>0</v>
      </c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R204" s="200" t="s">
        <v>195</v>
      </c>
      <c r="AT204" s="200" t="s">
        <v>127</v>
      </c>
      <c r="AU204" s="200" t="s">
        <v>132</v>
      </c>
      <c r="AY204" s="15" t="s">
        <v>125</v>
      </c>
      <c r="BE204" s="201">
        <f t="shared" si="24"/>
        <v>0</v>
      </c>
      <c r="BF204" s="201">
        <f t="shared" si="25"/>
        <v>0</v>
      </c>
      <c r="BG204" s="201">
        <f t="shared" si="26"/>
        <v>0</v>
      </c>
      <c r="BH204" s="201">
        <f t="shared" si="27"/>
        <v>0</v>
      </c>
      <c r="BI204" s="201">
        <f t="shared" si="28"/>
        <v>0</v>
      </c>
      <c r="BJ204" s="15" t="s">
        <v>132</v>
      </c>
      <c r="BK204" s="202">
        <f t="shared" si="29"/>
        <v>0</v>
      </c>
      <c r="BL204" s="15" t="s">
        <v>195</v>
      </c>
      <c r="BM204" s="200" t="s">
        <v>360</v>
      </c>
    </row>
    <row r="205" spans="1:65" s="2" customFormat="1" ht="37.9" customHeight="1">
      <c r="A205" s="32"/>
      <c r="B205" s="33"/>
      <c r="C205" s="203" t="s">
        <v>361</v>
      </c>
      <c r="D205" s="203" t="s">
        <v>145</v>
      </c>
      <c r="E205" s="204" t="s">
        <v>362</v>
      </c>
      <c r="F205" s="205" t="s">
        <v>363</v>
      </c>
      <c r="G205" s="206" t="s">
        <v>202</v>
      </c>
      <c r="H205" s="207">
        <v>348</v>
      </c>
      <c r="I205" s="208"/>
      <c r="J205" s="207">
        <f t="shared" si="20"/>
        <v>0</v>
      </c>
      <c r="K205" s="209"/>
      <c r="L205" s="210"/>
      <c r="M205" s="211" t="s">
        <v>1</v>
      </c>
      <c r="N205" s="212" t="s">
        <v>40</v>
      </c>
      <c r="O205" s="73"/>
      <c r="P205" s="198">
        <f t="shared" si="21"/>
        <v>0</v>
      </c>
      <c r="Q205" s="198">
        <v>1.9599999999999999E-2</v>
      </c>
      <c r="R205" s="198">
        <f t="shared" si="22"/>
        <v>6.8208000000000002</v>
      </c>
      <c r="S205" s="198">
        <v>0</v>
      </c>
      <c r="T205" s="199">
        <f t="shared" si="23"/>
        <v>0</v>
      </c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200" t="s">
        <v>262</v>
      </c>
      <c r="AT205" s="200" t="s">
        <v>145</v>
      </c>
      <c r="AU205" s="200" t="s">
        <v>132</v>
      </c>
      <c r="AY205" s="15" t="s">
        <v>125</v>
      </c>
      <c r="BE205" s="201">
        <f t="shared" si="24"/>
        <v>0</v>
      </c>
      <c r="BF205" s="201">
        <f t="shared" si="25"/>
        <v>0</v>
      </c>
      <c r="BG205" s="201">
        <f t="shared" si="26"/>
        <v>0</v>
      </c>
      <c r="BH205" s="201">
        <f t="shared" si="27"/>
        <v>0</v>
      </c>
      <c r="BI205" s="201">
        <f t="shared" si="28"/>
        <v>0</v>
      </c>
      <c r="BJ205" s="15" t="s">
        <v>132</v>
      </c>
      <c r="BK205" s="202">
        <f t="shared" si="29"/>
        <v>0</v>
      </c>
      <c r="BL205" s="15" t="s">
        <v>195</v>
      </c>
      <c r="BM205" s="200" t="s">
        <v>364</v>
      </c>
    </row>
    <row r="206" spans="1:65" s="2" customFormat="1" ht="24.2" customHeight="1">
      <c r="A206" s="32"/>
      <c r="B206" s="33"/>
      <c r="C206" s="189" t="s">
        <v>365</v>
      </c>
      <c r="D206" s="189" t="s">
        <v>127</v>
      </c>
      <c r="E206" s="190" t="s">
        <v>366</v>
      </c>
      <c r="F206" s="191" t="s">
        <v>367</v>
      </c>
      <c r="G206" s="192" t="s">
        <v>243</v>
      </c>
      <c r="H206" s="193">
        <v>3</v>
      </c>
      <c r="I206" s="194"/>
      <c r="J206" s="193">
        <f t="shared" si="20"/>
        <v>0</v>
      </c>
      <c r="K206" s="195"/>
      <c r="L206" s="37"/>
      <c r="M206" s="196" t="s">
        <v>1</v>
      </c>
      <c r="N206" s="197" t="s">
        <v>40</v>
      </c>
      <c r="O206" s="73"/>
      <c r="P206" s="198">
        <f t="shared" si="21"/>
        <v>0</v>
      </c>
      <c r="Q206" s="198">
        <v>8.3000000000000001E-4</v>
      </c>
      <c r="R206" s="198">
        <f t="shared" si="22"/>
        <v>2.49E-3</v>
      </c>
      <c r="S206" s="198">
        <v>0</v>
      </c>
      <c r="T206" s="199">
        <f t="shared" si="23"/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200" t="s">
        <v>195</v>
      </c>
      <c r="AT206" s="200" t="s">
        <v>127</v>
      </c>
      <c r="AU206" s="200" t="s">
        <v>132</v>
      </c>
      <c r="AY206" s="15" t="s">
        <v>125</v>
      </c>
      <c r="BE206" s="201">
        <f t="shared" si="24"/>
        <v>0</v>
      </c>
      <c r="BF206" s="201">
        <f t="shared" si="25"/>
        <v>0</v>
      </c>
      <c r="BG206" s="201">
        <f t="shared" si="26"/>
        <v>0</v>
      </c>
      <c r="BH206" s="201">
        <f t="shared" si="27"/>
        <v>0</v>
      </c>
      <c r="BI206" s="201">
        <f t="shared" si="28"/>
        <v>0</v>
      </c>
      <c r="BJ206" s="15" t="s">
        <v>132</v>
      </c>
      <c r="BK206" s="202">
        <f t="shared" si="29"/>
        <v>0</v>
      </c>
      <c r="BL206" s="15" t="s">
        <v>195</v>
      </c>
      <c r="BM206" s="200" t="s">
        <v>368</v>
      </c>
    </row>
    <row r="207" spans="1:65" s="2" customFormat="1" ht="24.2" customHeight="1">
      <c r="A207" s="32"/>
      <c r="B207" s="33"/>
      <c r="C207" s="203" t="s">
        <v>369</v>
      </c>
      <c r="D207" s="203" t="s">
        <v>145</v>
      </c>
      <c r="E207" s="204" t="s">
        <v>370</v>
      </c>
      <c r="F207" s="205" t="s">
        <v>371</v>
      </c>
      <c r="G207" s="206" t="s">
        <v>243</v>
      </c>
      <c r="H207" s="207">
        <v>2</v>
      </c>
      <c r="I207" s="208"/>
      <c r="J207" s="207">
        <f t="shared" si="20"/>
        <v>0</v>
      </c>
      <c r="K207" s="209"/>
      <c r="L207" s="210"/>
      <c r="M207" s="211" t="s">
        <v>1</v>
      </c>
      <c r="N207" s="212" t="s">
        <v>40</v>
      </c>
      <c r="O207" s="73"/>
      <c r="P207" s="198">
        <f t="shared" si="21"/>
        <v>0</v>
      </c>
      <c r="Q207" s="198">
        <v>0.49280000000000002</v>
      </c>
      <c r="R207" s="198">
        <f t="shared" si="22"/>
        <v>0.98560000000000003</v>
      </c>
      <c r="S207" s="198">
        <v>0</v>
      </c>
      <c r="T207" s="199">
        <f t="shared" si="23"/>
        <v>0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200" t="s">
        <v>262</v>
      </c>
      <c r="AT207" s="200" t="s">
        <v>145</v>
      </c>
      <c r="AU207" s="200" t="s">
        <v>132</v>
      </c>
      <c r="AY207" s="15" t="s">
        <v>125</v>
      </c>
      <c r="BE207" s="201">
        <f t="shared" si="24"/>
        <v>0</v>
      </c>
      <c r="BF207" s="201">
        <f t="shared" si="25"/>
        <v>0</v>
      </c>
      <c r="BG207" s="201">
        <f t="shared" si="26"/>
        <v>0</v>
      </c>
      <c r="BH207" s="201">
        <f t="shared" si="27"/>
        <v>0</v>
      </c>
      <c r="BI207" s="201">
        <f t="shared" si="28"/>
        <v>0</v>
      </c>
      <c r="BJ207" s="15" t="s">
        <v>132</v>
      </c>
      <c r="BK207" s="202">
        <f t="shared" si="29"/>
        <v>0</v>
      </c>
      <c r="BL207" s="15" t="s">
        <v>195</v>
      </c>
      <c r="BM207" s="200" t="s">
        <v>372</v>
      </c>
    </row>
    <row r="208" spans="1:65" s="2" customFormat="1" ht="24.2" customHeight="1">
      <c r="A208" s="32"/>
      <c r="B208" s="33"/>
      <c r="C208" s="203" t="s">
        <v>373</v>
      </c>
      <c r="D208" s="203" t="s">
        <v>145</v>
      </c>
      <c r="E208" s="204" t="s">
        <v>374</v>
      </c>
      <c r="F208" s="205" t="s">
        <v>375</v>
      </c>
      <c r="G208" s="206" t="s">
        <v>243</v>
      </c>
      <c r="H208" s="207">
        <v>1</v>
      </c>
      <c r="I208" s="208"/>
      <c r="J208" s="207">
        <f t="shared" si="20"/>
        <v>0</v>
      </c>
      <c r="K208" s="209"/>
      <c r="L208" s="210"/>
      <c r="M208" s="211" t="s">
        <v>1</v>
      </c>
      <c r="N208" s="212" t="s">
        <v>40</v>
      </c>
      <c r="O208" s="73"/>
      <c r="P208" s="198">
        <f t="shared" si="21"/>
        <v>0</v>
      </c>
      <c r="Q208" s="198">
        <v>0.47899999999999998</v>
      </c>
      <c r="R208" s="198">
        <f t="shared" si="22"/>
        <v>0.47899999999999998</v>
      </c>
      <c r="S208" s="198">
        <v>0</v>
      </c>
      <c r="T208" s="199">
        <f t="shared" si="23"/>
        <v>0</v>
      </c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R208" s="200" t="s">
        <v>262</v>
      </c>
      <c r="AT208" s="200" t="s">
        <v>145</v>
      </c>
      <c r="AU208" s="200" t="s">
        <v>132</v>
      </c>
      <c r="AY208" s="15" t="s">
        <v>125</v>
      </c>
      <c r="BE208" s="201">
        <f t="shared" si="24"/>
        <v>0</v>
      </c>
      <c r="BF208" s="201">
        <f t="shared" si="25"/>
        <v>0</v>
      </c>
      <c r="BG208" s="201">
        <f t="shared" si="26"/>
        <v>0</v>
      </c>
      <c r="BH208" s="201">
        <f t="shared" si="27"/>
        <v>0</v>
      </c>
      <c r="BI208" s="201">
        <f t="shared" si="28"/>
        <v>0</v>
      </c>
      <c r="BJ208" s="15" t="s">
        <v>132</v>
      </c>
      <c r="BK208" s="202">
        <f t="shared" si="29"/>
        <v>0</v>
      </c>
      <c r="BL208" s="15" t="s">
        <v>195</v>
      </c>
      <c r="BM208" s="200" t="s">
        <v>376</v>
      </c>
    </row>
    <row r="209" spans="1:65" s="2" customFormat="1" ht="24.2" customHeight="1">
      <c r="A209" s="32"/>
      <c r="B209" s="33"/>
      <c r="C209" s="189" t="s">
        <v>377</v>
      </c>
      <c r="D209" s="189" t="s">
        <v>127</v>
      </c>
      <c r="E209" s="190" t="s">
        <v>378</v>
      </c>
      <c r="F209" s="191" t="s">
        <v>379</v>
      </c>
      <c r="G209" s="192" t="s">
        <v>243</v>
      </c>
      <c r="H209" s="193">
        <v>1</v>
      </c>
      <c r="I209" s="194"/>
      <c r="J209" s="193">
        <f t="shared" si="20"/>
        <v>0</v>
      </c>
      <c r="K209" s="195"/>
      <c r="L209" s="37"/>
      <c r="M209" s="196" t="s">
        <v>1</v>
      </c>
      <c r="N209" s="197" t="s">
        <v>40</v>
      </c>
      <c r="O209" s="73"/>
      <c r="P209" s="198">
        <f t="shared" si="21"/>
        <v>0</v>
      </c>
      <c r="Q209" s="198">
        <v>8.7000000000000001E-4</v>
      </c>
      <c r="R209" s="198">
        <f t="shared" si="22"/>
        <v>8.7000000000000001E-4</v>
      </c>
      <c r="S209" s="198">
        <v>0</v>
      </c>
      <c r="T209" s="199">
        <f t="shared" si="23"/>
        <v>0</v>
      </c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R209" s="200" t="s">
        <v>195</v>
      </c>
      <c r="AT209" s="200" t="s">
        <v>127</v>
      </c>
      <c r="AU209" s="200" t="s">
        <v>132</v>
      </c>
      <c r="AY209" s="15" t="s">
        <v>125</v>
      </c>
      <c r="BE209" s="201">
        <f t="shared" si="24"/>
        <v>0</v>
      </c>
      <c r="BF209" s="201">
        <f t="shared" si="25"/>
        <v>0</v>
      </c>
      <c r="BG209" s="201">
        <f t="shared" si="26"/>
        <v>0</v>
      </c>
      <c r="BH209" s="201">
        <f t="shared" si="27"/>
        <v>0</v>
      </c>
      <c r="BI209" s="201">
        <f t="shared" si="28"/>
        <v>0</v>
      </c>
      <c r="BJ209" s="15" t="s">
        <v>132</v>
      </c>
      <c r="BK209" s="202">
        <f t="shared" si="29"/>
        <v>0</v>
      </c>
      <c r="BL209" s="15" t="s">
        <v>195</v>
      </c>
      <c r="BM209" s="200" t="s">
        <v>380</v>
      </c>
    </row>
    <row r="210" spans="1:65" s="2" customFormat="1" ht="37.9" customHeight="1">
      <c r="A210" s="32"/>
      <c r="B210" s="33"/>
      <c r="C210" s="203" t="s">
        <v>381</v>
      </c>
      <c r="D210" s="203" t="s">
        <v>145</v>
      </c>
      <c r="E210" s="204" t="s">
        <v>382</v>
      </c>
      <c r="F210" s="205" t="s">
        <v>383</v>
      </c>
      <c r="G210" s="206" t="s">
        <v>243</v>
      </c>
      <c r="H210" s="207">
        <v>1</v>
      </c>
      <c r="I210" s="208"/>
      <c r="J210" s="207">
        <f t="shared" si="20"/>
        <v>0</v>
      </c>
      <c r="K210" s="209"/>
      <c r="L210" s="210"/>
      <c r="M210" s="211" t="s">
        <v>1</v>
      </c>
      <c r="N210" s="212" t="s">
        <v>40</v>
      </c>
      <c r="O210" s="73"/>
      <c r="P210" s="198">
        <f t="shared" si="21"/>
        <v>0</v>
      </c>
      <c r="Q210" s="198">
        <v>7.5999999999999998E-2</v>
      </c>
      <c r="R210" s="198">
        <f t="shared" si="22"/>
        <v>7.5999999999999998E-2</v>
      </c>
      <c r="S210" s="198">
        <v>0</v>
      </c>
      <c r="T210" s="199">
        <f t="shared" si="23"/>
        <v>0</v>
      </c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200" t="s">
        <v>262</v>
      </c>
      <c r="AT210" s="200" t="s">
        <v>145</v>
      </c>
      <c r="AU210" s="200" t="s">
        <v>132</v>
      </c>
      <c r="AY210" s="15" t="s">
        <v>125</v>
      </c>
      <c r="BE210" s="201">
        <f t="shared" si="24"/>
        <v>0</v>
      </c>
      <c r="BF210" s="201">
        <f t="shared" si="25"/>
        <v>0</v>
      </c>
      <c r="BG210" s="201">
        <f t="shared" si="26"/>
        <v>0</v>
      </c>
      <c r="BH210" s="201">
        <f t="shared" si="27"/>
        <v>0</v>
      </c>
      <c r="BI210" s="201">
        <f t="shared" si="28"/>
        <v>0</v>
      </c>
      <c r="BJ210" s="15" t="s">
        <v>132</v>
      </c>
      <c r="BK210" s="202">
        <f t="shared" si="29"/>
        <v>0</v>
      </c>
      <c r="BL210" s="15" t="s">
        <v>195</v>
      </c>
      <c r="BM210" s="200" t="s">
        <v>384</v>
      </c>
    </row>
    <row r="211" spans="1:65" s="12" customFormat="1" ht="22.9" customHeight="1">
      <c r="B211" s="173"/>
      <c r="C211" s="174"/>
      <c r="D211" s="175" t="s">
        <v>73</v>
      </c>
      <c r="E211" s="187" t="s">
        <v>385</v>
      </c>
      <c r="F211" s="187" t="s">
        <v>386</v>
      </c>
      <c r="G211" s="174"/>
      <c r="H211" s="174"/>
      <c r="I211" s="177"/>
      <c r="J211" s="188">
        <f>BK211</f>
        <v>0</v>
      </c>
      <c r="K211" s="174"/>
      <c r="L211" s="179"/>
      <c r="M211" s="180"/>
      <c r="N211" s="181"/>
      <c r="O211" s="181"/>
      <c r="P211" s="182">
        <f>SUM(P212:P213)</f>
        <v>0</v>
      </c>
      <c r="Q211" s="181"/>
      <c r="R211" s="182">
        <f>SUM(R212:R213)</f>
        <v>8.0400000000000003E-3</v>
      </c>
      <c r="S211" s="181"/>
      <c r="T211" s="183">
        <f>SUM(T212:T213)</f>
        <v>0</v>
      </c>
      <c r="AR211" s="184" t="s">
        <v>132</v>
      </c>
      <c r="AT211" s="185" t="s">
        <v>73</v>
      </c>
      <c r="AU211" s="185" t="s">
        <v>82</v>
      </c>
      <c r="AY211" s="184" t="s">
        <v>125</v>
      </c>
      <c r="BK211" s="186">
        <f>SUM(BK212:BK213)</f>
        <v>0</v>
      </c>
    </row>
    <row r="212" spans="1:65" s="2" customFormat="1" ht="37.9" customHeight="1">
      <c r="A212" s="32"/>
      <c r="B212" s="33"/>
      <c r="C212" s="189" t="s">
        <v>387</v>
      </c>
      <c r="D212" s="189" t="s">
        <v>127</v>
      </c>
      <c r="E212" s="190" t="s">
        <v>388</v>
      </c>
      <c r="F212" s="191" t="s">
        <v>389</v>
      </c>
      <c r="G212" s="192" t="s">
        <v>202</v>
      </c>
      <c r="H212" s="193">
        <v>12</v>
      </c>
      <c r="I212" s="194"/>
      <c r="J212" s="193">
        <f>ROUND(I212*H212,3)</f>
        <v>0</v>
      </c>
      <c r="K212" s="195"/>
      <c r="L212" s="37"/>
      <c r="M212" s="196" t="s">
        <v>1</v>
      </c>
      <c r="N212" s="197" t="s">
        <v>40</v>
      </c>
      <c r="O212" s="73"/>
      <c r="P212" s="198">
        <f>O212*H212</f>
        <v>0</v>
      </c>
      <c r="Q212" s="198">
        <v>2.7E-4</v>
      </c>
      <c r="R212" s="198">
        <f>Q212*H212</f>
        <v>3.2399999999999998E-3</v>
      </c>
      <c r="S212" s="198">
        <v>0</v>
      </c>
      <c r="T212" s="199">
        <f>S212*H212</f>
        <v>0</v>
      </c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200" t="s">
        <v>195</v>
      </c>
      <c r="AT212" s="200" t="s">
        <v>127</v>
      </c>
      <c r="AU212" s="200" t="s">
        <v>132</v>
      </c>
      <c r="AY212" s="15" t="s">
        <v>125</v>
      </c>
      <c r="BE212" s="201">
        <f>IF(N212="základná",J212,0)</f>
        <v>0</v>
      </c>
      <c r="BF212" s="201">
        <f>IF(N212="znížená",J212,0)</f>
        <v>0</v>
      </c>
      <c r="BG212" s="201">
        <f>IF(N212="zákl. prenesená",J212,0)</f>
        <v>0</v>
      </c>
      <c r="BH212" s="201">
        <f>IF(N212="zníž. prenesená",J212,0)</f>
        <v>0</v>
      </c>
      <c r="BI212" s="201">
        <f>IF(N212="nulová",J212,0)</f>
        <v>0</v>
      </c>
      <c r="BJ212" s="15" t="s">
        <v>132</v>
      </c>
      <c r="BK212" s="202">
        <f>ROUND(I212*H212,3)</f>
        <v>0</v>
      </c>
      <c r="BL212" s="15" t="s">
        <v>195</v>
      </c>
      <c r="BM212" s="200" t="s">
        <v>390</v>
      </c>
    </row>
    <row r="213" spans="1:65" s="2" customFormat="1" ht="37.9" customHeight="1">
      <c r="A213" s="32"/>
      <c r="B213" s="33"/>
      <c r="C213" s="189" t="s">
        <v>391</v>
      </c>
      <c r="D213" s="189" t="s">
        <v>127</v>
      </c>
      <c r="E213" s="190" t="s">
        <v>392</v>
      </c>
      <c r="F213" s="191" t="s">
        <v>393</v>
      </c>
      <c r="G213" s="192" t="s">
        <v>202</v>
      </c>
      <c r="H213" s="193">
        <v>12</v>
      </c>
      <c r="I213" s="194"/>
      <c r="J213" s="193">
        <f>ROUND(I213*H213,3)</f>
        <v>0</v>
      </c>
      <c r="K213" s="195"/>
      <c r="L213" s="37"/>
      <c r="M213" s="196" t="s">
        <v>1</v>
      </c>
      <c r="N213" s="197" t="s">
        <v>40</v>
      </c>
      <c r="O213" s="73"/>
      <c r="P213" s="198">
        <f>O213*H213</f>
        <v>0</v>
      </c>
      <c r="Q213" s="198">
        <v>4.0000000000000002E-4</v>
      </c>
      <c r="R213" s="198">
        <f>Q213*H213</f>
        <v>4.8000000000000004E-3</v>
      </c>
      <c r="S213" s="198">
        <v>0</v>
      </c>
      <c r="T213" s="199">
        <f>S213*H213</f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200" t="s">
        <v>195</v>
      </c>
      <c r="AT213" s="200" t="s">
        <v>127</v>
      </c>
      <c r="AU213" s="200" t="s">
        <v>132</v>
      </c>
      <c r="AY213" s="15" t="s">
        <v>125</v>
      </c>
      <c r="BE213" s="201">
        <f>IF(N213="základná",J213,0)</f>
        <v>0</v>
      </c>
      <c r="BF213" s="201">
        <f>IF(N213="znížená",J213,0)</f>
        <v>0</v>
      </c>
      <c r="BG213" s="201">
        <f>IF(N213="zákl. prenesená",J213,0)</f>
        <v>0</v>
      </c>
      <c r="BH213" s="201">
        <f>IF(N213="zníž. prenesená",J213,0)</f>
        <v>0</v>
      </c>
      <c r="BI213" s="201">
        <f>IF(N213="nulová",J213,0)</f>
        <v>0</v>
      </c>
      <c r="BJ213" s="15" t="s">
        <v>132</v>
      </c>
      <c r="BK213" s="202">
        <f>ROUND(I213*H213,3)</f>
        <v>0</v>
      </c>
      <c r="BL213" s="15" t="s">
        <v>195</v>
      </c>
      <c r="BM213" s="200" t="s">
        <v>394</v>
      </c>
    </row>
    <row r="214" spans="1:65" s="12" customFormat="1" ht="25.9" customHeight="1">
      <c r="B214" s="173"/>
      <c r="C214" s="174"/>
      <c r="D214" s="175" t="s">
        <v>73</v>
      </c>
      <c r="E214" s="176" t="s">
        <v>145</v>
      </c>
      <c r="F214" s="176" t="s">
        <v>395</v>
      </c>
      <c r="G214" s="174"/>
      <c r="H214" s="174"/>
      <c r="I214" s="177"/>
      <c r="J214" s="178">
        <f>BK214</f>
        <v>0</v>
      </c>
      <c r="K214" s="174"/>
      <c r="L214" s="179"/>
      <c r="M214" s="180"/>
      <c r="N214" s="181"/>
      <c r="O214" s="181"/>
      <c r="P214" s="182">
        <f>P215+P317</f>
        <v>0</v>
      </c>
      <c r="Q214" s="181"/>
      <c r="R214" s="182">
        <f>R215+R317</f>
        <v>16000</v>
      </c>
      <c r="S214" s="181"/>
      <c r="T214" s="183">
        <f>T215+T317</f>
        <v>0</v>
      </c>
      <c r="AR214" s="184" t="s">
        <v>137</v>
      </c>
      <c r="AT214" s="185" t="s">
        <v>73</v>
      </c>
      <c r="AU214" s="185" t="s">
        <v>74</v>
      </c>
      <c r="AY214" s="184" t="s">
        <v>125</v>
      </c>
      <c r="BK214" s="186">
        <f>BK215+BK317</f>
        <v>0</v>
      </c>
    </row>
    <row r="215" spans="1:65" s="12" customFormat="1" ht="22.9" customHeight="1">
      <c r="B215" s="173"/>
      <c r="C215" s="174"/>
      <c r="D215" s="175" t="s">
        <v>73</v>
      </c>
      <c r="E215" s="187" t="s">
        <v>396</v>
      </c>
      <c r="F215" s="187" t="s">
        <v>397</v>
      </c>
      <c r="G215" s="174"/>
      <c r="H215" s="174"/>
      <c r="I215" s="177"/>
      <c r="J215" s="188">
        <f>BK215</f>
        <v>0</v>
      </c>
      <c r="K215" s="174"/>
      <c r="L215" s="179"/>
      <c r="M215" s="180"/>
      <c r="N215" s="181"/>
      <c r="O215" s="181"/>
      <c r="P215" s="182">
        <f>SUM(P216:P316)</f>
        <v>0</v>
      </c>
      <c r="Q215" s="181"/>
      <c r="R215" s="182">
        <f>SUM(R216:R316)</f>
        <v>0</v>
      </c>
      <c r="S215" s="181"/>
      <c r="T215" s="183">
        <f>SUM(T216:T316)</f>
        <v>0</v>
      </c>
      <c r="AR215" s="184" t="s">
        <v>137</v>
      </c>
      <c r="AT215" s="185" t="s">
        <v>73</v>
      </c>
      <c r="AU215" s="185" t="s">
        <v>82</v>
      </c>
      <c r="AY215" s="184" t="s">
        <v>125</v>
      </c>
      <c r="BK215" s="186">
        <f>SUM(BK216:BK316)</f>
        <v>0</v>
      </c>
    </row>
    <row r="216" spans="1:65" s="2" customFormat="1" ht="24.2" customHeight="1">
      <c r="A216" s="32"/>
      <c r="B216" s="33"/>
      <c r="C216" s="189" t="s">
        <v>398</v>
      </c>
      <c r="D216" s="189" t="s">
        <v>127</v>
      </c>
      <c r="E216" s="190" t="s">
        <v>399</v>
      </c>
      <c r="F216" s="191" t="s">
        <v>400</v>
      </c>
      <c r="G216" s="192" t="s">
        <v>311</v>
      </c>
      <c r="H216" s="193">
        <v>22</v>
      </c>
      <c r="I216" s="194"/>
      <c r="J216" s="193">
        <f t="shared" ref="J216:J247" si="30">ROUND(I216*H216,3)</f>
        <v>0</v>
      </c>
      <c r="K216" s="195"/>
      <c r="L216" s="37"/>
      <c r="M216" s="196" t="s">
        <v>1</v>
      </c>
      <c r="N216" s="197" t="s">
        <v>40</v>
      </c>
      <c r="O216" s="73"/>
      <c r="P216" s="198">
        <f t="shared" ref="P216:P247" si="31">O216*H216</f>
        <v>0</v>
      </c>
      <c r="Q216" s="198">
        <v>0</v>
      </c>
      <c r="R216" s="198">
        <f t="shared" ref="R216:R247" si="32">Q216*H216</f>
        <v>0</v>
      </c>
      <c r="S216" s="198">
        <v>0</v>
      </c>
      <c r="T216" s="199">
        <f t="shared" ref="T216:T247" si="33">S216*H216</f>
        <v>0</v>
      </c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200" t="s">
        <v>401</v>
      </c>
      <c r="AT216" s="200" t="s">
        <v>127</v>
      </c>
      <c r="AU216" s="200" t="s">
        <v>132</v>
      </c>
      <c r="AY216" s="15" t="s">
        <v>125</v>
      </c>
      <c r="BE216" s="201">
        <f t="shared" ref="BE216:BE247" si="34">IF(N216="základná",J216,0)</f>
        <v>0</v>
      </c>
      <c r="BF216" s="201">
        <f t="shared" ref="BF216:BF247" si="35">IF(N216="znížená",J216,0)</f>
        <v>0</v>
      </c>
      <c r="BG216" s="201">
        <f t="shared" ref="BG216:BG247" si="36">IF(N216="zákl. prenesená",J216,0)</f>
        <v>0</v>
      </c>
      <c r="BH216" s="201">
        <f t="shared" ref="BH216:BH247" si="37">IF(N216="zníž. prenesená",J216,0)</f>
        <v>0</v>
      </c>
      <c r="BI216" s="201">
        <f t="shared" ref="BI216:BI247" si="38">IF(N216="nulová",J216,0)</f>
        <v>0</v>
      </c>
      <c r="BJ216" s="15" t="s">
        <v>132</v>
      </c>
      <c r="BK216" s="202">
        <f t="shared" ref="BK216:BK247" si="39">ROUND(I216*H216,3)</f>
        <v>0</v>
      </c>
      <c r="BL216" s="15" t="s">
        <v>401</v>
      </c>
      <c r="BM216" s="200" t="s">
        <v>402</v>
      </c>
    </row>
    <row r="217" spans="1:65" s="2" customFormat="1" ht="24.2" customHeight="1">
      <c r="A217" s="32"/>
      <c r="B217" s="33"/>
      <c r="C217" s="203" t="s">
        <v>403</v>
      </c>
      <c r="D217" s="203" t="s">
        <v>145</v>
      </c>
      <c r="E217" s="204" t="s">
        <v>404</v>
      </c>
      <c r="F217" s="205" t="s">
        <v>405</v>
      </c>
      <c r="G217" s="206" t="s">
        <v>311</v>
      </c>
      <c r="H217" s="207">
        <v>22</v>
      </c>
      <c r="I217" s="208"/>
      <c r="J217" s="207">
        <f t="shared" si="30"/>
        <v>0</v>
      </c>
      <c r="K217" s="209"/>
      <c r="L217" s="210"/>
      <c r="M217" s="211" t="s">
        <v>1</v>
      </c>
      <c r="N217" s="212" t="s">
        <v>40</v>
      </c>
      <c r="O217" s="73"/>
      <c r="P217" s="198">
        <f t="shared" si="31"/>
        <v>0</v>
      </c>
      <c r="Q217" s="198">
        <v>0</v>
      </c>
      <c r="R217" s="198">
        <f t="shared" si="32"/>
        <v>0</v>
      </c>
      <c r="S217" s="198">
        <v>0</v>
      </c>
      <c r="T217" s="199">
        <f t="shared" si="33"/>
        <v>0</v>
      </c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R217" s="200" t="s">
        <v>406</v>
      </c>
      <c r="AT217" s="200" t="s">
        <v>145</v>
      </c>
      <c r="AU217" s="200" t="s">
        <v>132</v>
      </c>
      <c r="AY217" s="15" t="s">
        <v>125</v>
      </c>
      <c r="BE217" s="201">
        <f t="shared" si="34"/>
        <v>0</v>
      </c>
      <c r="BF217" s="201">
        <f t="shared" si="35"/>
        <v>0</v>
      </c>
      <c r="BG217" s="201">
        <f t="shared" si="36"/>
        <v>0</v>
      </c>
      <c r="BH217" s="201">
        <f t="shared" si="37"/>
        <v>0</v>
      </c>
      <c r="BI217" s="201">
        <f t="shared" si="38"/>
        <v>0</v>
      </c>
      <c r="BJ217" s="15" t="s">
        <v>132</v>
      </c>
      <c r="BK217" s="202">
        <f t="shared" si="39"/>
        <v>0</v>
      </c>
      <c r="BL217" s="15" t="s">
        <v>401</v>
      </c>
      <c r="BM217" s="200" t="s">
        <v>407</v>
      </c>
    </row>
    <row r="218" spans="1:65" s="2" customFormat="1" ht="24.2" customHeight="1">
      <c r="A218" s="32"/>
      <c r="B218" s="33"/>
      <c r="C218" s="203" t="s">
        <v>408</v>
      </c>
      <c r="D218" s="203" t="s">
        <v>145</v>
      </c>
      <c r="E218" s="204" t="s">
        <v>409</v>
      </c>
      <c r="F218" s="205" t="s">
        <v>410</v>
      </c>
      <c r="G218" s="206" t="s">
        <v>243</v>
      </c>
      <c r="H218" s="207">
        <v>6</v>
      </c>
      <c r="I218" s="208"/>
      <c r="J218" s="207">
        <f t="shared" si="30"/>
        <v>0</v>
      </c>
      <c r="K218" s="209"/>
      <c r="L218" s="210"/>
      <c r="M218" s="211" t="s">
        <v>1</v>
      </c>
      <c r="N218" s="212" t="s">
        <v>40</v>
      </c>
      <c r="O218" s="73"/>
      <c r="P218" s="198">
        <f t="shared" si="31"/>
        <v>0</v>
      </c>
      <c r="Q218" s="198">
        <v>0</v>
      </c>
      <c r="R218" s="198">
        <f t="shared" si="32"/>
        <v>0</v>
      </c>
      <c r="S218" s="198">
        <v>0</v>
      </c>
      <c r="T218" s="199">
        <f t="shared" si="33"/>
        <v>0</v>
      </c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R218" s="200" t="s">
        <v>406</v>
      </c>
      <c r="AT218" s="200" t="s">
        <v>145</v>
      </c>
      <c r="AU218" s="200" t="s">
        <v>132</v>
      </c>
      <c r="AY218" s="15" t="s">
        <v>125</v>
      </c>
      <c r="BE218" s="201">
        <f t="shared" si="34"/>
        <v>0</v>
      </c>
      <c r="BF218" s="201">
        <f t="shared" si="35"/>
        <v>0</v>
      </c>
      <c r="BG218" s="201">
        <f t="shared" si="36"/>
        <v>0</v>
      </c>
      <c r="BH218" s="201">
        <f t="shared" si="37"/>
        <v>0</v>
      </c>
      <c r="BI218" s="201">
        <f t="shared" si="38"/>
        <v>0</v>
      </c>
      <c r="BJ218" s="15" t="s">
        <v>132</v>
      </c>
      <c r="BK218" s="202">
        <f t="shared" si="39"/>
        <v>0</v>
      </c>
      <c r="BL218" s="15" t="s">
        <v>401</v>
      </c>
      <c r="BM218" s="200" t="s">
        <v>411</v>
      </c>
    </row>
    <row r="219" spans="1:65" s="2" customFormat="1" ht="24.2" customHeight="1">
      <c r="A219" s="32"/>
      <c r="B219" s="33"/>
      <c r="C219" s="203" t="s">
        <v>412</v>
      </c>
      <c r="D219" s="203" t="s">
        <v>145</v>
      </c>
      <c r="E219" s="204" t="s">
        <v>413</v>
      </c>
      <c r="F219" s="205" t="s">
        <v>414</v>
      </c>
      <c r="G219" s="206" t="s">
        <v>243</v>
      </c>
      <c r="H219" s="207">
        <v>17</v>
      </c>
      <c r="I219" s="208"/>
      <c r="J219" s="207">
        <f t="shared" si="30"/>
        <v>0</v>
      </c>
      <c r="K219" s="209"/>
      <c r="L219" s="210"/>
      <c r="M219" s="211" t="s">
        <v>1</v>
      </c>
      <c r="N219" s="212" t="s">
        <v>40</v>
      </c>
      <c r="O219" s="73"/>
      <c r="P219" s="198">
        <f t="shared" si="31"/>
        <v>0</v>
      </c>
      <c r="Q219" s="198">
        <v>0</v>
      </c>
      <c r="R219" s="198">
        <f t="shared" si="32"/>
        <v>0</v>
      </c>
      <c r="S219" s="198">
        <v>0</v>
      </c>
      <c r="T219" s="199">
        <f t="shared" si="33"/>
        <v>0</v>
      </c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200" t="s">
        <v>406</v>
      </c>
      <c r="AT219" s="200" t="s">
        <v>145</v>
      </c>
      <c r="AU219" s="200" t="s">
        <v>132</v>
      </c>
      <c r="AY219" s="15" t="s">
        <v>125</v>
      </c>
      <c r="BE219" s="201">
        <f t="shared" si="34"/>
        <v>0</v>
      </c>
      <c r="BF219" s="201">
        <f t="shared" si="35"/>
        <v>0</v>
      </c>
      <c r="BG219" s="201">
        <f t="shared" si="36"/>
        <v>0</v>
      </c>
      <c r="BH219" s="201">
        <f t="shared" si="37"/>
        <v>0</v>
      </c>
      <c r="BI219" s="201">
        <f t="shared" si="38"/>
        <v>0</v>
      </c>
      <c r="BJ219" s="15" t="s">
        <v>132</v>
      </c>
      <c r="BK219" s="202">
        <f t="shared" si="39"/>
        <v>0</v>
      </c>
      <c r="BL219" s="15" t="s">
        <v>401</v>
      </c>
      <c r="BM219" s="200" t="s">
        <v>415</v>
      </c>
    </row>
    <row r="220" spans="1:65" s="2" customFormat="1" ht="24.2" customHeight="1">
      <c r="A220" s="32"/>
      <c r="B220" s="33"/>
      <c r="C220" s="189" t="s">
        <v>401</v>
      </c>
      <c r="D220" s="189" t="s">
        <v>127</v>
      </c>
      <c r="E220" s="190" t="s">
        <v>416</v>
      </c>
      <c r="F220" s="191" t="s">
        <v>417</v>
      </c>
      <c r="G220" s="192" t="s">
        <v>311</v>
      </c>
      <c r="H220" s="193">
        <v>17</v>
      </c>
      <c r="I220" s="194"/>
      <c r="J220" s="193">
        <f t="shared" si="30"/>
        <v>0</v>
      </c>
      <c r="K220" s="195"/>
      <c r="L220" s="37"/>
      <c r="M220" s="196" t="s">
        <v>1</v>
      </c>
      <c r="N220" s="197" t="s">
        <v>40</v>
      </c>
      <c r="O220" s="73"/>
      <c r="P220" s="198">
        <f t="shared" si="31"/>
        <v>0</v>
      </c>
      <c r="Q220" s="198">
        <v>0</v>
      </c>
      <c r="R220" s="198">
        <f t="shared" si="32"/>
        <v>0</v>
      </c>
      <c r="S220" s="198">
        <v>0</v>
      </c>
      <c r="T220" s="199">
        <f t="shared" si="33"/>
        <v>0</v>
      </c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200" t="s">
        <v>401</v>
      </c>
      <c r="AT220" s="200" t="s">
        <v>127</v>
      </c>
      <c r="AU220" s="200" t="s">
        <v>132</v>
      </c>
      <c r="AY220" s="15" t="s">
        <v>125</v>
      </c>
      <c r="BE220" s="201">
        <f t="shared" si="34"/>
        <v>0</v>
      </c>
      <c r="BF220" s="201">
        <f t="shared" si="35"/>
        <v>0</v>
      </c>
      <c r="BG220" s="201">
        <f t="shared" si="36"/>
        <v>0</v>
      </c>
      <c r="BH220" s="201">
        <f t="shared" si="37"/>
        <v>0</v>
      </c>
      <c r="BI220" s="201">
        <f t="shared" si="38"/>
        <v>0</v>
      </c>
      <c r="BJ220" s="15" t="s">
        <v>132</v>
      </c>
      <c r="BK220" s="202">
        <f t="shared" si="39"/>
        <v>0</v>
      </c>
      <c r="BL220" s="15" t="s">
        <v>401</v>
      </c>
      <c r="BM220" s="200" t="s">
        <v>418</v>
      </c>
    </row>
    <row r="221" spans="1:65" s="2" customFormat="1" ht="24.2" customHeight="1">
      <c r="A221" s="32"/>
      <c r="B221" s="33"/>
      <c r="C221" s="203" t="s">
        <v>419</v>
      </c>
      <c r="D221" s="203" t="s">
        <v>145</v>
      </c>
      <c r="E221" s="204" t="s">
        <v>420</v>
      </c>
      <c r="F221" s="205" t="s">
        <v>421</v>
      </c>
      <c r="G221" s="206" t="s">
        <v>311</v>
      </c>
      <c r="H221" s="207">
        <v>17</v>
      </c>
      <c r="I221" s="208"/>
      <c r="J221" s="207">
        <f t="shared" si="30"/>
        <v>0</v>
      </c>
      <c r="K221" s="209"/>
      <c r="L221" s="210"/>
      <c r="M221" s="211" t="s">
        <v>1</v>
      </c>
      <c r="N221" s="212" t="s">
        <v>40</v>
      </c>
      <c r="O221" s="73"/>
      <c r="P221" s="198">
        <f t="shared" si="31"/>
        <v>0</v>
      </c>
      <c r="Q221" s="198">
        <v>0</v>
      </c>
      <c r="R221" s="198">
        <f t="shared" si="32"/>
        <v>0</v>
      </c>
      <c r="S221" s="198">
        <v>0</v>
      </c>
      <c r="T221" s="199">
        <f t="shared" si="33"/>
        <v>0</v>
      </c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R221" s="200" t="s">
        <v>406</v>
      </c>
      <c r="AT221" s="200" t="s">
        <v>145</v>
      </c>
      <c r="AU221" s="200" t="s">
        <v>132</v>
      </c>
      <c r="AY221" s="15" t="s">
        <v>125</v>
      </c>
      <c r="BE221" s="201">
        <f t="shared" si="34"/>
        <v>0</v>
      </c>
      <c r="BF221" s="201">
        <f t="shared" si="35"/>
        <v>0</v>
      </c>
      <c r="BG221" s="201">
        <f t="shared" si="36"/>
        <v>0</v>
      </c>
      <c r="BH221" s="201">
        <f t="shared" si="37"/>
        <v>0</v>
      </c>
      <c r="BI221" s="201">
        <f t="shared" si="38"/>
        <v>0</v>
      </c>
      <c r="BJ221" s="15" t="s">
        <v>132</v>
      </c>
      <c r="BK221" s="202">
        <f t="shared" si="39"/>
        <v>0</v>
      </c>
      <c r="BL221" s="15" t="s">
        <v>401</v>
      </c>
      <c r="BM221" s="200" t="s">
        <v>422</v>
      </c>
    </row>
    <row r="222" spans="1:65" s="2" customFormat="1" ht="24.2" customHeight="1">
      <c r="A222" s="32"/>
      <c r="B222" s="33"/>
      <c r="C222" s="203" t="s">
        <v>423</v>
      </c>
      <c r="D222" s="203" t="s">
        <v>145</v>
      </c>
      <c r="E222" s="204" t="s">
        <v>424</v>
      </c>
      <c r="F222" s="205" t="s">
        <v>425</v>
      </c>
      <c r="G222" s="206" t="s">
        <v>243</v>
      </c>
      <c r="H222" s="207">
        <v>4</v>
      </c>
      <c r="I222" s="208"/>
      <c r="J222" s="207">
        <f t="shared" si="30"/>
        <v>0</v>
      </c>
      <c r="K222" s="209"/>
      <c r="L222" s="210"/>
      <c r="M222" s="211" t="s">
        <v>1</v>
      </c>
      <c r="N222" s="212" t="s">
        <v>40</v>
      </c>
      <c r="O222" s="73"/>
      <c r="P222" s="198">
        <f t="shared" si="31"/>
        <v>0</v>
      </c>
      <c r="Q222" s="198">
        <v>0</v>
      </c>
      <c r="R222" s="198">
        <f t="shared" si="32"/>
        <v>0</v>
      </c>
      <c r="S222" s="198">
        <v>0</v>
      </c>
      <c r="T222" s="199">
        <f t="shared" si="33"/>
        <v>0</v>
      </c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R222" s="200" t="s">
        <v>406</v>
      </c>
      <c r="AT222" s="200" t="s">
        <v>145</v>
      </c>
      <c r="AU222" s="200" t="s">
        <v>132</v>
      </c>
      <c r="AY222" s="15" t="s">
        <v>125</v>
      </c>
      <c r="BE222" s="201">
        <f t="shared" si="34"/>
        <v>0</v>
      </c>
      <c r="BF222" s="201">
        <f t="shared" si="35"/>
        <v>0</v>
      </c>
      <c r="BG222" s="201">
        <f t="shared" si="36"/>
        <v>0</v>
      </c>
      <c r="BH222" s="201">
        <f t="shared" si="37"/>
        <v>0</v>
      </c>
      <c r="BI222" s="201">
        <f t="shared" si="38"/>
        <v>0</v>
      </c>
      <c r="BJ222" s="15" t="s">
        <v>132</v>
      </c>
      <c r="BK222" s="202">
        <f t="shared" si="39"/>
        <v>0</v>
      </c>
      <c r="BL222" s="15" t="s">
        <v>401</v>
      </c>
      <c r="BM222" s="200" t="s">
        <v>426</v>
      </c>
    </row>
    <row r="223" spans="1:65" s="2" customFormat="1" ht="24.2" customHeight="1">
      <c r="A223" s="32"/>
      <c r="B223" s="33"/>
      <c r="C223" s="203" t="s">
        <v>427</v>
      </c>
      <c r="D223" s="203" t="s">
        <v>145</v>
      </c>
      <c r="E223" s="204" t="s">
        <v>428</v>
      </c>
      <c r="F223" s="205" t="s">
        <v>429</v>
      </c>
      <c r="G223" s="206" t="s">
        <v>243</v>
      </c>
      <c r="H223" s="207">
        <v>17</v>
      </c>
      <c r="I223" s="208"/>
      <c r="J223" s="207">
        <f t="shared" si="30"/>
        <v>0</v>
      </c>
      <c r="K223" s="209"/>
      <c r="L223" s="210"/>
      <c r="M223" s="211" t="s">
        <v>1</v>
      </c>
      <c r="N223" s="212" t="s">
        <v>40</v>
      </c>
      <c r="O223" s="73"/>
      <c r="P223" s="198">
        <f t="shared" si="31"/>
        <v>0</v>
      </c>
      <c r="Q223" s="198">
        <v>0</v>
      </c>
      <c r="R223" s="198">
        <f t="shared" si="32"/>
        <v>0</v>
      </c>
      <c r="S223" s="198">
        <v>0</v>
      </c>
      <c r="T223" s="199">
        <f t="shared" si="33"/>
        <v>0</v>
      </c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R223" s="200" t="s">
        <v>406</v>
      </c>
      <c r="AT223" s="200" t="s">
        <v>145</v>
      </c>
      <c r="AU223" s="200" t="s">
        <v>132</v>
      </c>
      <c r="AY223" s="15" t="s">
        <v>125</v>
      </c>
      <c r="BE223" s="201">
        <f t="shared" si="34"/>
        <v>0</v>
      </c>
      <c r="BF223" s="201">
        <f t="shared" si="35"/>
        <v>0</v>
      </c>
      <c r="BG223" s="201">
        <f t="shared" si="36"/>
        <v>0</v>
      </c>
      <c r="BH223" s="201">
        <f t="shared" si="37"/>
        <v>0</v>
      </c>
      <c r="BI223" s="201">
        <f t="shared" si="38"/>
        <v>0</v>
      </c>
      <c r="BJ223" s="15" t="s">
        <v>132</v>
      </c>
      <c r="BK223" s="202">
        <f t="shared" si="39"/>
        <v>0</v>
      </c>
      <c r="BL223" s="15" t="s">
        <v>401</v>
      </c>
      <c r="BM223" s="200" t="s">
        <v>430</v>
      </c>
    </row>
    <row r="224" spans="1:65" s="2" customFormat="1" ht="24.2" customHeight="1">
      <c r="A224" s="32"/>
      <c r="B224" s="33"/>
      <c r="C224" s="189" t="s">
        <v>431</v>
      </c>
      <c r="D224" s="189" t="s">
        <v>127</v>
      </c>
      <c r="E224" s="190" t="s">
        <v>432</v>
      </c>
      <c r="F224" s="191" t="s">
        <v>433</v>
      </c>
      <c r="G224" s="192" t="s">
        <v>311</v>
      </c>
      <c r="H224" s="193">
        <v>107</v>
      </c>
      <c r="I224" s="194"/>
      <c r="J224" s="193">
        <f t="shared" si="30"/>
        <v>0</v>
      </c>
      <c r="K224" s="195"/>
      <c r="L224" s="37"/>
      <c r="M224" s="196" t="s">
        <v>1</v>
      </c>
      <c r="N224" s="197" t="s">
        <v>40</v>
      </c>
      <c r="O224" s="73"/>
      <c r="P224" s="198">
        <f t="shared" si="31"/>
        <v>0</v>
      </c>
      <c r="Q224" s="198">
        <v>0</v>
      </c>
      <c r="R224" s="198">
        <f t="shared" si="32"/>
        <v>0</v>
      </c>
      <c r="S224" s="198">
        <v>0</v>
      </c>
      <c r="T224" s="199">
        <f t="shared" si="33"/>
        <v>0</v>
      </c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R224" s="200" t="s">
        <v>401</v>
      </c>
      <c r="AT224" s="200" t="s">
        <v>127</v>
      </c>
      <c r="AU224" s="200" t="s">
        <v>132</v>
      </c>
      <c r="AY224" s="15" t="s">
        <v>125</v>
      </c>
      <c r="BE224" s="201">
        <f t="shared" si="34"/>
        <v>0</v>
      </c>
      <c r="BF224" s="201">
        <f t="shared" si="35"/>
        <v>0</v>
      </c>
      <c r="BG224" s="201">
        <f t="shared" si="36"/>
        <v>0</v>
      </c>
      <c r="BH224" s="201">
        <f t="shared" si="37"/>
        <v>0</v>
      </c>
      <c r="BI224" s="201">
        <f t="shared" si="38"/>
        <v>0</v>
      </c>
      <c r="BJ224" s="15" t="s">
        <v>132</v>
      </c>
      <c r="BK224" s="202">
        <f t="shared" si="39"/>
        <v>0</v>
      </c>
      <c r="BL224" s="15" t="s">
        <v>401</v>
      </c>
      <c r="BM224" s="200" t="s">
        <v>434</v>
      </c>
    </row>
    <row r="225" spans="1:65" s="2" customFormat="1" ht="37.9" customHeight="1">
      <c r="A225" s="32"/>
      <c r="B225" s="33"/>
      <c r="C225" s="203" t="s">
        <v>435</v>
      </c>
      <c r="D225" s="203" t="s">
        <v>145</v>
      </c>
      <c r="E225" s="204" t="s">
        <v>436</v>
      </c>
      <c r="F225" s="205" t="s">
        <v>437</v>
      </c>
      <c r="G225" s="206" t="s">
        <v>311</v>
      </c>
      <c r="H225" s="207">
        <v>107</v>
      </c>
      <c r="I225" s="208"/>
      <c r="J225" s="207">
        <f t="shared" si="30"/>
        <v>0</v>
      </c>
      <c r="K225" s="209"/>
      <c r="L225" s="210"/>
      <c r="M225" s="211" t="s">
        <v>1</v>
      </c>
      <c r="N225" s="212" t="s">
        <v>40</v>
      </c>
      <c r="O225" s="73"/>
      <c r="P225" s="198">
        <f t="shared" si="31"/>
        <v>0</v>
      </c>
      <c r="Q225" s="198">
        <v>0</v>
      </c>
      <c r="R225" s="198">
        <f t="shared" si="32"/>
        <v>0</v>
      </c>
      <c r="S225" s="198">
        <v>0</v>
      </c>
      <c r="T225" s="199">
        <f t="shared" si="33"/>
        <v>0</v>
      </c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R225" s="200" t="s">
        <v>406</v>
      </c>
      <c r="AT225" s="200" t="s">
        <v>145</v>
      </c>
      <c r="AU225" s="200" t="s">
        <v>132</v>
      </c>
      <c r="AY225" s="15" t="s">
        <v>125</v>
      </c>
      <c r="BE225" s="201">
        <f t="shared" si="34"/>
        <v>0</v>
      </c>
      <c r="BF225" s="201">
        <f t="shared" si="35"/>
        <v>0</v>
      </c>
      <c r="BG225" s="201">
        <f t="shared" si="36"/>
        <v>0</v>
      </c>
      <c r="BH225" s="201">
        <f t="shared" si="37"/>
        <v>0</v>
      </c>
      <c r="BI225" s="201">
        <f t="shared" si="38"/>
        <v>0</v>
      </c>
      <c r="BJ225" s="15" t="s">
        <v>132</v>
      </c>
      <c r="BK225" s="202">
        <f t="shared" si="39"/>
        <v>0</v>
      </c>
      <c r="BL225" s="15" t="s">
        <v>401</v>
      </c>
      <c r="BM225" s="200" t="s">
        <v>438</v>
      </c>
    </row>
    <row r="226" spans="1:65" s="2" customFormat="1" ht="24.2" customHeight="1">
      <c r="A226" s="32"/>
      <c r="B226" s="33"/>
      <c r="C226" s="203" t="s">
        <v>439</v>
      </c>
      <c r="D226" s="203" t="s">
        <v>145</v>
      </c>
      <c r="E226" s="204" t="s">
        <v>440</v>
      </c>
      <c r="F226" s="205" t="s">
        <v>441</v>
      </c>
      <c r="G226" s="206" t="s">
        <v>243</v>
      </c>
      <c r="H226" s="207">
        <v>36</v>
      </c>
      <c r="I226" s="208"/>
      <c r="J226" s="207">
        <f t="shared" si="30"/>
        <v>0</v>
      </c>
      <c r="K226" s="209"/>
      <c r="L226" s="210"/>
      <c r="M226" s="211" t="s">
        <v>1</v>
      </c>
      <c r="N226" s="212" t="s">
        <v>40</v>
      </c>
      <c r="O226" s="73"/>
      <c r="P226" s="198">
        <f t="shared" si="31"/>
        <v>0</v>
      </c>
      <c r="Q226" s="198">
        <v>0</v>
      </c>
      <c r="R226" s="198">
        <f t="shared" si="32"/>
        <v>0</v>
      </c>
      <c r="S226" s="198">
        <v>0</v>
      </c>
      <c r="T226" s="199">
        <f t="shared" si="33"/>
        <v>0</v>
      </c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200" t="s">
        <v>406</v>
      </c>
      <c r="AT226" s="200" t="s">
        <v>145</v>
      </c>
      <c r="AU226" s="200" t="s">
        <v>132</v>
      </c>
      <c r="AY226" s="15" t="s">
        <v>125</v>
      </c>
      <c r="BE226" s="201">
        <f t="shared" si="34"/>
        <v>0</v>
      </c>
      <c r="BF226" s="201">
        <f t="shared" si="35"/>
        <v>0</v>
      </c>
      <c r="BG226" s="201">
        <f t="shared" si="36"/>
        <v>0</v>
      </c>
      <c r="BH226" s="201">
        <f t="shared" si="37"/>
        <v>0</v>
      </c>
      <c r="BI226" s="201">
        <f t="shared" si="38"/>
        <v>0</v>
      </c>
      <c r="BJ226" s="15" t="s">
        <v>132</v>
      </c>
      <c r="BK226" s="202">
        <f t="shared" si="39"/>
        <v>0</v>
      </c>
      <c r="BL226" s="15" t="s">
        <v>401</v>
      </c>
      <c r="BM226" s="200" t="s">
        <v>442</v>
      </c>
    </row>
    <row r="227" spans="1:65" s="2" customFormat="1" ht="24.2" customHeight="1">
      <c r="A227" s="32"/>
      <c r="B227" s="33"/>
      <c r="C227" s="203" t="s">
        <v>443</v>
      </c>
      <c r="D227" s="203" t="s">
        <v>145</v>
      </c>
      <c r="E227" s="204" t="s">
        <v>444</v>
      </c>
      <c r="F227" s="205" t="s">
        <v>445</v>
      </c>
      <c r="G227" s="206" t="s">
        <v>243</v>
      </c>
      <c r="H227" s="207">
        <v>107</v>
      </c>
      <c r="I227" s="208"/>
      <c r="J227" s="207">
        <f t="shared" si="30"/>
        <v>0</v>
      </c>
      <c r="K227" s="209"/>
      <c r="L227" s="210"/>
      <c r="M227" s="211" t="s">
        <v>1</v>
      </c>
      <c r="N227" s="212" t="s">
        <v>40</v>
      </c>
      <c r="O227" s="73"/>
      <c r="P227" s="198">
        <f t="shared" si="31"/>
        <v>0</v>
      </c>
      <c r="Q227" s="198">
        <v>0</v>
      </c>
      <c r="R227" s="198">
        <f t="shared" si="32"/>
        <v>0</v>
      </c>
      <c r="S227" s="198">
        <v>0</v>
      </c>
      <c r="T227" s="199">
        <f t="shared" si="33"/>
        <v>0</v>
      </c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R227" s="200" t="s">
        <v>406</v>
      </c>
      <c r="AT227" s="200" t="s">
        <v>145</v>
      </c>
      <c r="AU227" s="200" t="s">
        <v>132</v>
      </c>
      <c r="AY227" s="15" t="s">
        <v>125</v>
      </c>
      <c r="BE227" s="201">
        <f t="shared" si="34"/>
        <v>0</v>
      </c>
      <c r="BF227" s="201">
        <f t="shared" si="35"/>
        <v>0</v>
      </c>
      <c r="BG227" s="201">
        <f t="shared" si="36"/>
        <v>0</v>
      </c>
      <c r="BH227" s="201">
        <f t="shared" si="37"/>
        <v>0</v>
      </c>
      <c r="BI227" s="201">
        <f t="shared" si="38"/>
        <v>0</v>
      </c>
      <c r="BJ227" s="15" t="s">
        <v>132</v>
      </c>
      <c r="BK227" s="202">
        <f t="shared" si="39"/>
        <v>0</v>
      </c>
      <c r="BL227" s="15" t="s">
        <v>401</v>
      </c>
      <c r="BM227" s="200" t="s">
        <v>446</v>
      </c>
    </row>
    <row r="228" spans="1:65" s="2" customFormat="1" ht="24.2" customHeight="1">
      <c r="A228" s="32"/>
      <c r="B228" s="33"/>
      <c r="C228" s="189" t="s">
        <v>447</v>
      </c>
      <c r="D228" s="189" t="s">
        <v>127</v>
      </c>
      <c r="E228" s="190" t="s">
        <v>448</v>
      </c>
      <c r="F228" s="191" t="s">
        <v>449</v>
      </c>
      <c r="G228" s="192" t="s">
        <v>311</v>
      </c>
      <c r="H228" s="193">
        <v>24</v>
      </c>
      <c r="I228" s="194"/>
      <c r="J228" s="193">
        <f t="shared" si="30"/>
        <v>0</v>
      </c>
      <c r="K228" s="195"/>
      <c r="L228" s="37"/>
      <c r="M228" s="196" t="s">
        <v>1</v>
      </c>
      <c r="N228" s="197" t="s">
        <v>40</v>
      </c>
      <c r="O228" s="73"/>
      <c r="P228" s="198">
        <f t="shared" si="31"/>
        <v>0</v>
      </c>
      <c r="Q228" s="198">
        <v>0</v>
      </c>
      <c r="R228" s="198">
        <f t="shared" si="32"/>
        <v>0</v>
      </c>
      <c r="S228" s="198">
        <v>0</v>
      </c>
      <c r="T228" s="199">
        <f t="shared" si="33"/>
        <v>0</v>
      </c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R228" s="200" t="s">
        <v>401</v>
      </c>
      <c r="AT228" s="200" t="s">
        <v>127</v>
      </c>
      <c r="AU228" s="200" t="s">
        <v>132</v>
      </c>
      <c r="AY228" s="15" t="s">
        <v>125</v>
      </c>
      <c r="BE228" s="201">
        <f t="shared" si="34"/>
        <v>0</v>
      </c>
      <c r="BF228" s="201">
        <f t="shared" si="35"/>
        <v>0</v>
      </c>
      <c r="BG228" s="201">
        <f t="shared" si="36"/>
        <v>0</v>
      </c>
      <c r="BH228" s="201">
        <f t="shared" si="37"/>
        <v>0</v>
      </c>
      <c r="BI228" s="201">
        <f t="shared" si="38"/>
        <v>0</v>
      </c>
      <c r="BJ228" s="15" t="s">
        <v>132</v>
      </c>
      <c r="BK228" s="202">
        <f t="shared" si="39"/>
        <v>0</v>
      </c>
      <c r="BL228" s="15" t="s">
        <v>401</v>
      </c>
      <c r="BM228" s="200" t="s">
        <v>450</v>
      </c>
    </row>
    <row r="229" spans="1:65" s="2" customFormat="1" ht="24.2" customHeight="1">
      <c r="A229" s="32"/>
      <c r="B229" s="33"/>
      <c r="C229" s="203" t="s">
        <v>451</v>
      </c>
      <c r="D229" s="203" t="s">
        <v>145</v>
      </c>
      <c r="E229" s="204" t="s">
        <v>452</v>
      </c>
      <c r="F229" s="205" t="s">
        <v>453</v>
      </c>
      <c r="G229" s="206" t="s">
        <v>311</v>
      </c>
      <c r="H229" s="207">
        <v>24</v>
      </c>
      <c r="I229" s="208"/>
      <c r="J229" s="207">
        <f t="shared" si="30"/>
        <v>0</v>
      </c>
      <c r="K229" s="209"/>
      <c r="L229" s="210"/>
      <c r="M229" s="211" t="s">
        <v>1</v>
      </c>
      <c r="N229" s="212" t="s">
        <v>40</v>
      </c>
      <c r="O229" s="73"/>
      <c r="P229" s="198">
        <f t="shared" si="31"/>
        <v>0</v>
      </c>
      <c r="Q229" s="198">
        <v>0</v>
      </c>
      <c r="R229" s="198">
        <f t="shared" si="32"/>
        <v>0</v>
      </c>
      <c r="S229" s="198">
        <v>0</v>
      </c>
      <c r="T229" s="199">
        <f t="shared" si="33"/>
        <v>0</v>
      </c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R229" s="200" t="s">
        <v>406</v>
      </c>
      <c r="AT229" s="200" t="s">
        <v>145</v>
      </c>
      <c r="AU229" s="200" t="s">
        <v>132</v>
      </c>
      <c r="AY229" s="15" t="s">
        <v>125</v>
      </c>
      <c r="BE229" s="201">
        <f t="shared" si="34"/>
        <v>0</v>
      </c>
      <c r="BF229" s="201">
        <f t="shared" si="35"/>
        <v>0</v>
      </c>
      <c r="BG229" s="201">
        <f t="shared" si="36"/>
        <v>0</v>
      </c>
      <c r="BH229" s="201">
        <f t="shared" si="37"/>
        <v>0</v>
      </c>
      <c r="BI229" s="201">
        <f t="shared" si="38"/>
        <v>0</v>
      </c>
      <c r="BJ229" s="15" t="s">
        <v>132</v>
      </c>
      <c r="BK229" s="202">
        <f t="shared" si="39"/>
        <v>0</v>
      </c>
      <c r="BL229" s="15" t="s">
        <v>401</v>
      </c>
      <c r="BM229" s="200" t="s">
        <v>454</v>
      </c>
    </row>
    <row r="230" spans="1:65" s="2" customFormat="1" ht="24.2" customHeight="1">
      <c r="A230" s="32"/>
      <c r="B230" s="33"/>
      <c r="C230" s="203" t="s">
        <v>455</v>
      </c>
      <c r="D230" s="203" t="s">
        <v>145</v>
      </c>
      <c r="E230" s="204" t="s">
        <v>456</v>
      </c>
      <c r="F230" s="205" t="s">
        <v>457</v>
      </c>
      <c r="G230" s="206" t="s">
        <v>243</v>
      </c>
      <c r="H230" s="207">
        <v>8</v>
      </c>
      <c r="I230" s="208"/>
      <c r="J230" s="207">
        <f t="shared" si="30"/>
        <v>0</v>
      </c>
      <c r="K230" s="209"/>
      <c r="L230" s="210"/>
      <c r="M230" s="211" t="s">
        <v>1</v>
      </c>
      <c r="N230" s="212" t="s">
        <v>40</v>
      </c>
      <c r="O230" s="73"/>
      <c r="P230" s="198">
        <f t="shared" si="31"/>
        <v>0</v>
      </c>
      <c r="Q230" s="198">
        <v>0</v>
      </c>
      <c r="R230" s="198">
        <f t="shared" si="32"/>
        <v>0</v>
      </c>
      <c r="S230" s="198">
        <v>0</v>
      </c>
      <c r="T230" s="199">
        <f t="shared" si="33"/>
        <v>0</v>
      </c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R230" s="200" t="s">
        <v>406</v>
      </c>
      <c r="AT230" s="200" t="s">
        <v>145</v>
      </c>
      <c r="AU230" s="200" t="s">
        <v>132</v>
      </c>
      <c r="AY230" s="15" t="s">
        <v>125</v>
      </c>
      <c r="BE230" s="201">
        <f t="shared" si="34"/>
        <v>0</v>
      </c>
      <c r="BF230" s="201">
        <f t="shared" si="35"/>
        <v>0</v>
      </c>
      <c r="BG230" s="201">
        <f t="shared" si="36"/>
        <v>0</v>
      </c>
      <c r="BH230" s="201">
        <f t="shared" si="37"/>
        <v>0</v>
      </c>
      <c r="BI230" s="201">
        <f t="shared" si="38"/>
        <v>0</v>
      </c>
      <c r="BJ230" s="15" t="s">
        <v>132</v>
      </c>
      <c r="BK230" s="202">
        <f t="shared" si="39"/>
        <v>0</v>
      </c>
      <c r="BL230" s="15" t="s">
        <v>401</v>
      </c>
      <c r="BM230" s="200" t="s">
        <v>458</v>
      </c>
    </row>
    <row r="231" spans="1:65" s="2" customFormat="1" ht="24.2" customHeight="1">
      <c r="A231" s="32"/>
      <c r="B231" s="33"/>
      <c r="C231" s="203" t="s">
        <v>459</v>
      </c>
      <c r="D231" s="203" t="s">
        <v>145</v>
      </c>
      <c r="E231" s="204" t="s">
        <v>460</v>
      </c>
      <c r="F231" s="205" t="s">
        <v>461</v>
      </c>
      <c r="G231" s="206" t="s">
        <v>243</v>
      </c>
      <c r="H231" s="207">
        <v>24</v>
      </c>
      <c r="I231" s="208"/>
      <c r="J231" s="207">
        <f t="shared" si="30"/>
        <v>0</v>
      </c>
      <c r="K231" s="209"/>
      <c r="L231" s="210"/>
      <c r="M231" s="211" t="s">
        <v>1</v>
      </c>
      <c r="N231" s="212" t="s">
        <v>40</v>
      </c>
      <c r="O231" s="73"/>
      <c r="P231" s="198">
        <f t="shared" si="31"/>
        <v>0</v>
      </c>
      <c r="Q231" s="198">
        <v>0</v>
      </c>
      <c r="R231" s="198">
        <f t="shared" si="32"/>
        <v>0</v>
      </c>
      <c r="S231" s="198">
        <v>0</v>
      </c>
      <c r="T231" s="199">
        <f t="shared" si="33"/>
        <v>0</v>
      </c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R231" s="200" t="s">
        <v>406</v>
      </c>
      <c r="AT231" s="200" t="s">
        <v>145</v>
      </c>
      <c r="AU231" s="200" t="s">
        <v>132</v>
      </c>
      <c r="AY231" s="15" t="s">
        <v>125</v>
      </c>
      <c r="BE231" s="201">
        <f t="shared" si="34"/>
        <v>0</v>
      </c>
      <c r="BF231" s="201">
        <f t="shared" si="35"/>
        <v>0</v>
      </c>
      <c r="BG231" s="201">
        <f t="shared" si="36"/>
        <v>0</v>
      </c>
      <c r="BH231" s="201">
        <f t="shared" si="37"/>
        <v>0</v>
      </c>
      <c r="BI231" s="201">
        <f t="shared" si="38"/>
        <v>0</v>
      </c>
      <c r="BJ231" s="15" t="s">
        <v>132</v>
      </c>
      <c r="BK231" s="202">
        <f t="shared" si="39"/>
        <v>0</v>
      </c>
      <c r="BL231" s="15" t="s">
        <v>401</v>
      </c>
      <c r="BM231" s="200" t="s">
        <v>462</v>
      </c>
    </row>
    <row r="232" spans="1:65" s="2" customFormat="1" ht="24.2" customHeight="1">
      <c r="A232" s="32"/>
      <c r="B232" s="33"/>
      <c r="C232" s="189" t="s">
        <v>463</v>
      </c>
      <c r="D232" s="189" t="s">
        <v>127</v>
      </c>
      <c r="E232" s="190" t="s">
        <v>464</v>
      </c>
      <c r="F232" s="191" t="s">
        <v>465</v>
      </c>
      <c r="G232" s="192" t="s">
        <v>311</v>
      </c>
      <c r="H232" s="193">
        <v>62</v>
      </c>
      <c r="I232" s="194"/>
      <c r="J232" s="193">
        <f t="shared" si="30"/>
        <v>0</v>
      </c>
      <c r="K232" s="195"/>
      <c r="L232" s="37"/>
      <c r="M232" s="196" t="s">
        <v>1</v>
      </c>
      <c r="N232" s="197" t="s">
        <v>40</v>
      </c>
      <c r="O232" s="73"/>
      <c r="P232" s="198">
        <f t="shared" si="31"/>
        <v>0</v>
      </c>
      <c r="Q232" s="198">
        <v>0</v>
      </c>
      <c r="R232" s="198">
        <f t="shared" si="32"/>
        <v>0</v>
      </c>
      <c r="S232" s="198">
        <v>0</v>
      </c>
      <c r="T232" s="199">
        <f t="shared" si="33"/>
        <v>0</v>
      </c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R232" s="200" t="s">
        <v>401</v>
      </c>
      <c r="AT232" s="200" t="s">
        <v>127</v>
      </c>
      <c r="AU232" s="200" t="s">
        <v>132</v>
      </c>
      <c r="AY232" s="15" t="s">
        <v>125</v>
      </c>
      <c r="BE232" s="201">
        <f t="shared" si="34"/>
        <v>0</v>
      </c>
      <c r="BF232" s="201">
        <f t="shared" si="35"/>
        <v>0</v>
      </c>
      <c r="BG232" s="201">
        <f t="shared" si="36"/>
        <v>0</v>
      </c>
      <c r="BH232" s="201">
        <f t="shared" si="37"/>
        <v>0</v>
      </c>
      <c r="BI232" s="201">
        <f t="shared" si="38"/>
        <v>0</v>
      </c>
      <c r="BJ232" s="15" t="s">
        <v>132</v>
      </c>
      <c r="BK232" s="202">
        <f t="shared" si="39"/>
        <v>0</v>
      </c>
      <c r="BL232" s="15" t="s">
        <v>401</v>
      </c>
      <c r="BM232" s="200" t="s">
        <v>466</v>
      </c>
    </row>
    <row r="233" spans="1:65" s="2" customFormat="1" ht="16.5" customHeight="1">
      <c r="A233" s="32"/>
      <c r="B233" s="33"/>
      <c r="C233" s="203" t="s">
        <v>467</v>
      </c>
      <c r="D233" s="203" t="s">
        <v>145</v>
      </c>
      <c r="E233" s="204" t="s">
        <v>468</v>
      </c>
      <c r="F233" s="205" t="s">
        <v>469</v>
      </c>
      <c r="G233" s="206" t="s">
        <v>311</v>
      </c>
      <c r="H233" s="207">
        <v>62</v>
      </c>
      <c r="I233" s="208"/>
      <c r="J233" s="207">
        <f t="shared" si="30"/>
        <v>0</v>
      </c>
      <c r="K233" s="209"/>
      <c r="L233" s="210"/>
      <c r="M233" s="211" t="s">
        <v>1</v>
      </c>
      <c r="N233" s="212" t="s">
        <v>40</v>
      </c>
      <c r="O233" s="73"/>
      <c r="P233" s="198">
        <f t="shared" si="31"/>
        <v>0</v>
      </c>
      <c r="Q233" s="198">
        <v>0</v>
      </c>
      <c r="R233" s="198">
        <f t="shared" si="32"/>
        <v>0</v>
      </c>
      <c r="S233" s="198">
        <v>0</v>
      </c>
      <c r="T233" s="199">
        <f t="shared" si="33"/>
        <v>0</v>
      </c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R233" s="200" t="s">
        <v>406</v>
      </c>
      <c r="AT233" s="200" t="s">
        <v>145</v>
      </c>
      <c r="AU233" s="200" t="s">
        <v>132</v>
      </c>
      <c r="AY233" s="15" t="s">
        <v>125</v>
      </c>
      <c r="BE233" s="201">
        <f t="shared" si="34"/>
        <v>0</v>
      </c>
      <c r="BF233" s="201">
        <f t="shared" si="35"/>
        <v>0</v>
      </c>
      <c r="BG233" s="201">
        <f t="shared" si="36"/>
        <v>0</v>
      </c>
      <c r="BH233" s="201">
        <f t="shared" si="37"/>
        <v>0</v>
      </c>
      <c r="BI233" s="201">
        <f t="shared" si="38"/>
        <v>0</v>
      </c>
      <c r="BJ233" s="15" t="s">
        <v>132</v>
      </c>
      <c r="BK233" s="202">
        <f t="shared" si="39"/>
        <v>0</v>
      </c>
      <c r="BL233" s="15" t="s">
        <v>401</v>
      </c>
      <c r="BM233" s="200" t="s">
        <v>470</v>
      </c>
    </row>
    <row r="234" spans="1:65" s="2" customFormat="1" ht="16.5" customHeight="1">
      <c r="A234" s="32"/>
      <c r="B234" s="33"/>
      <c r="C234" s="203" t="s">
        <v>471</v>
      </c>
      <c r="D234" s="203" t="s">
        <v>145</v>
      </c>
      <c r="E234" s="204" t="s">
        <v>472</v>
      </c>
      <c r="F234" s="205" t="s">
        <v>473</v>
      </c>
      <c r="G234" s="206" t="s">
        <v>311</v>
      </c>
      <c r="H234" s="207">
        <v>62</v>
      </c>
      <c r="I234" s="208"/>
      <c r="J234" s="207">
        <f t="shared" si="30"/>
        <v>0</v>
      </c>
      <c r="K234" s="209"/>
      <c r="L234" s="210"/>
      <c r="M234" s="211" t="s">
        <v>1</v>
      </c>
      <c r="N234" s="212" t="s">
        <v>40</v>
      </c>
      <c r="O234" s="73"/>
      <c r="P234" s="198">
        <f t="shared" si="31"/>
        <v>0</v>
      </c>
      <c r="Q234" s="198">
        <v>0</v>
      </c>
      <c r="R234" s="198">
        <f t="shared" si="32"/>
        <v>0</v>
      </c>
      <c r="S234" s="198">
        <v>0</v>
      </c>
      <c r="T234" s="199">
        <f t="shared" si="33"/>
        <v>0</v>
      </c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R234" s="200" t="s">
        <v>406</v>
      </c>
      <c r="AT234" s="200" t="s">
        <v>145</v>
      </c>
      <c r="AU234" s="200" t="s">
        <v>132</v>
      </c>
      <c r="AY234" s="15" t="s">
        <v>125</v>
      </c>
      <c r="BE234" s="201">
        <f t="shared" si="34"/>
        <v>0</v>
      </c>
      <c r="BF234" s="201">
        <f t="shared" si="35"/>
        <v>0</v>
      </c>
      <c r="BG234" s="201">
        <f t="shared" si="36"/>
        <v>0</v>
      </c>
      <c r="BH234" s="201">
        <f t="shared" si="37"/>
        <v>0</v>
      </c>
      <c r="BI234" s="201">
        <f t="shared" si="38"/>
        <v>0</v>
      </c>
      <c r="BJ234" s="15" t="s">
        <v>132</v>
      </c>
      <c r="BK234" s="202">
        <f t="shared" si="39"/>
        <v>0</v>
      </c>
      <c r="BL234" s="15" t="s">
        <v>401</v>
      </c>
      <c r="BM234" s="200" t="s">
        <v>474</v>
      </c>
    </row>
    <row r="235" spans="1:65" s="2" customFormat="1" ht="16.5" customHeight="1">
      <c r="A235" s="32"/>
      <c r="B235" s="33"/>
      <c r="C235" s="203" t="s">
        <v>475</v>
      </c>
      <c r="D235" s="203" t="s">
        <v>145</v>
      </c>
      <c r="E235" s="204" t="s">
        <v>476</v>
      </c>
      <c r="F235" s="205" t="s">
        <v>477</v>
      </c>
      <c r="G235" s="206" t="s">
        <v>311</v>
      </c>
      <c r="H235" s="207">
        <v>4</v>
      </c>
      <c r="I235" s="208"/>
      <c r="J235" s="207">
        <f t="shared" si="30"/>
        <v>0</v>
      </c>
      <c r="K235" s="209"/>
      <c r="L235" s="210"/>
      <c r="M235" s="211" t="s">
        <v>1</v>
      </c>
      <c r="N235" s="212" t="s">
        <v>40</v>
      </c>
      <c r="O235" s="73"/>
      <c r="P235" s="198">
        <f t="shared" si="31"/>
        <v>0</v>
      </c>
      <c r="Q235" s="198">
        <v>0</v>
      </c>
      <c r="R235" s="198">
        <f t="shared" si="32"/>
        <v>0</v>
      </c>
      <c r="S235" s="198">
        <v>0</v>
      </c>
      <c r="T235" s="199">
        <f t="shared" si="33"/>
        <v>0</v>
      </c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R235" s="200" t="s">
        <v>406</v>
      </c>
      <c r="AT235" s="200" t="s">
        <v>145</v>
      </c>
      <c r="AU235" s="200" t="s">
        <v>132</v>
      </c>
      <c r="AY235" s="15" t="s">
        <v>125</v>
      </c>
      <c r="BE235" s="201">
        <f t="shared" si="34"/>
        <v>0</v>
      </c>
      <c r="BF235" s="201">
        <f t="shared" si="35"/>
        <v>0</v>
      </c>
      <c r="BG235" s="201">
        <f t="shared" si="36"/>
        <v>0</v>
      </c>
      <c r="BH235" s="201">
        <f t="shared" si="37"/>
        <v>0</v>
      </c>
      <c r="BI235" s="201">
        <f t="shared" si="38"/>
        <v>0</v>
      </c>
      <c r="BJ235" s="15" t="s">
        <v>132</v>
      </c>
      <c r="BK235" s="202">
        <f t="shared" si="39"/>
        <v>0</v>
      </c>
      <c r="BL235" s="15" t="s">
        <v>401</v>
      </c>
      <c r="BM235" s="200" t="s">
        <v>478</v>
      </c>
    </row>
    <row r="236" spans="1:65" s="2" customFormat="1" ht="24.2" customHeight="1">
      <c r="A236" s="32"/>
      <c r="B236" s="33"/>
      <c r="C236" s="203" t="s">
        <v>479</v>
      </c>
      <c r="D236" s="203" t="s">
        <v>145</v>
      </c>
      <c r="E236" s="204" t="s">
        <v>480</v>
      </c>
      <c r="F236" s="205" t="s">
        <v>481</v>
      </c>
      <c r="G236" s="206" t="s">
        <v>243</v>
      </c>
      <c r="H236" s="207">
        <v>1</v>
      </c>
      <c r="I236" s="208"/>
      <c r="J236" s="207">
        <f t="shared" si="30"/>
        <v>0</v>
      </c>
      <c r="K236" s="209"/>
      <c r="L236" s="210"/>
      <c r="M236" s="211" t="s">
        <v>1</v>
      </c>
      <c r="N236" s="212" t="s">
        <v>40</v>
      </c>
      <c r="O236" s="73"/>
      <c r="P236" s="198">
        <f t="shared" si="31"/>
        <v>0</v>
      </c>
      <c r="Q236" s="198">
        <v>0</v>
      </c>
      <c r="R236" s="198">
        <f t="shared" si="32"/>
        <v>0</v>
      </c>
      <c r="S236" s="198">
        <v>0</v>
      </c>
      <c r="T236" s="199">
        <f t="shared" si="33"/>
        <v>0</v>
      </c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R236" s="200" t="s">
        <v>406</v>
      </c>
      <c r="AT236" s="200" t="s">
        <v>145</v>
      </c>
      <c r="AU236" s="200" t="s">
        <v>132</v>
      </c>
      <c r="AY236" s="15" t="s">
        <v>125</v>
      </c>
      <c r="BE236" s="201">
        <f t="shared" si="34"/>
        <v>0</v>
      </c>
      <c r="BF236" s="201">
        <f t="shared" si="35"/>
        <v>0</v>
      </c>
      <c r="BG236" s="201">
        <f t="shared" si="36"/>
        <v>0</v>
      </c>
      <c r="BH236" s="201">
        <f t="shared" si="37"/>
        <v>0</v>
      </c>
      <c r="BI236" s="201">
        <f t="shared" si="38"/>
        <v>0</v>
      </c>
      <c r="BJ236" s="15" t="s">
        <v>132</v>
      </c>
      <c r="BK236" s="202">
        <f t="shared" si="39"/>
        <v>0</v>
      </c>
      <c r="BL236" s="15" t="s">
        <v>401</v>
      </c>
      <c r="BM236" s="200" t="s">
        <v>482</v>
      </c>
    </row>
    <row r="237" spans="1:65" s="2" customFormat="1" ht="21.75" customHeight="1">
      <c r="A237" s="32"/>
      <c r="B237" s="33"/>
      <c r="C237" s="203" t="s">
        <v>483</v>
      </c>
      <c r="D237" s="203" t="s">
        <v>145</v>
      </c>
      <c r="E237" s="204" t="s">
        <v>484</v>
      </c>
      <c r="F237" s="205" t="s">
        <v>485</v>
      </c>
      <c r="G237" s="206" t="s">
        <v>243</v>
      </c>
      <c r="H237" s="207">
        <v>4</v>
      </c>
      <c r="I237" s="208"/>
      <c r="J237" s="207">
        <f t="shared" si="30"/>
        <v>0</v>
      </c>
      <c r="K237" s="209"/>
      <c r="L237" s="210"/>
      <c r="M237" s="211" t="s">
        <v>1</v>
      </c>
      <c r="N237" s="212" t="s">
        <v>40</v>
      </c>
      <c r="O237" s="73"/>
      <c r="P237" s="198">
        <f t="shared" si="31"/>
        <v>0</v>
      </c>
      <c r="Q237" s="198">
        <v>0</v>
      </c>
      <c r="R237" s="198">
        <f t="shared" si="32"/>
        <v>0</v>
      </c>
      <c r="S237" s="198">
        <v>0</v>
      </c>
      <c r="T237" s="199">
        <f t="shared" si="33"/>
        <v>0</v>
      </c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R237" s="200" t="s">
        <v>406</v>
      </c>
      <c r="AT237" s="200" t="s">
        <v>145</v>
      </c>
      <c r="AU237" s="200" t="s">
        <v>132</v>
      </c>
      <c r="AY237" s="15" t="s">
        <v>125</v>
      </c>
      <c r="BE237" s="201">
        <f t="shared" si="34"/>
        <v>0</v>
      </c>
      <c r="BF237" s="201">
        <f t="shared" si="35"/>
        <v>0</v>
      </c>
      <c r="BG237" s="201">
        <f t="shared" si="36"/>
        <v>0</v>
      </c>
      <c r="BH237" s="201">
        <f t="shared" si="37"/>
        <v>0</v>
      </c>
      <c r="BI237" s="201">
        <f t="shared" si="38"/>
        <v>0</v>
      </c>
      <c r="BJ237" s="15" t="s">
        <v>132</v>
      </c>
      <c r="BK237" s="202">
        <f t="shared" si="39"/>
        <v>0</v>
      </c>
      <c r="BL237" s="15" t="s">
        <v>401</v>
      </c>
      <c r="BM237" s="200" t="s">
        <v>486</v>
      </c>
    </row>
    <row r="238" spans="1:65" s="2" customFormat="1" ht="16.5" customHeight="1">
      <c r="A238" s="32"/>
      <c r="B238" s="33"/>
      <c r="C238" s="203" t="s">
        <v>487</v>
      </c>
      <c r="D238" s="203" t="s">
        <v>145</v>
      </c>
      <c r="E238" s="204" t="s">
        <v>488</v>
      </c>
      <c r="F238" s="205" t="s">
        <v>489</v>
      </c>
      <c r="G238" s="206" t="s">
        <v>243</v>
      </c>
      <c r="H238" s="207">
        <v>62</v>
      </c>
      <c r="I238" s="208"/>
      <c r="J238" s="207">
        <f t="shared" si="30"/>
        <v>0</v>
      </c>
      <c r="K238" s="209"/>
      <c r="L238" s="210"/>
      <c r="M238" s="211" t="s">
        <v>1</v>
      </c>
      <c r="N238" s="212" t="s">
        <v>40</v>
      </c>
      <c r="O238" s="73"/>
      <c r="P238" s="198">
        <f t="shared" si="31"/>
        <v>0</v>
      </c>
      <c r="Q238" s="198">
        <v>0</v>
      </c>
      <c r="R238" s="198">
        <f t="shared" si="32"/>
        <v>0</v>
      </c>
      <c r="S238" s="198">
        <v>0</v>
      </c>
      <c r="T238" s="199">
        <f t="shared" si="33"/>
        <v>0</v>
      </c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R238" s="200" t="s">
        <v>406</v>
      </c>
      <c r="AT238" s="200" t="s">
        <v>145</v>
      </c>
      <c r="AU238" s="200" t="s">
        <v>132</v>
      </c>
      <c r="AY238" s="15" t="s">
        <v>125</v>
      </c>
      <c r="BE238" s="201">
        <f t="shared" si="34"/>
        <v>0</v>
      </c>
      <c r="BF238" s="201">
        <f t="shared" si="35"/>
        <v>0</v>
      </c>
      <c r="BG238" s="201">
        <f t="shared" si="36"/>
        <v>0</v>
      </c>
      <c r="BH238" s="201">
        <f t="shared" si="37"/>
        <v>0</v>
      </c>
      <c r="BI238" s="201">
        <f t="shared" si="38"/>
        <v>0</v>
      </c>
      <c r="BJ238" s="15" t="s">
        <v>132</v>
      </c>
      <c r="BK238" s="202">
        <f t="shared" si="39"/>
        <v>0</v>
      </c>
      <c r="BL238" s="15" t="s">
        <v>401</v>
      </c>
      <c r="BM238" s="200" t="s">
        <v>490</v>
      </c>
    </row>
    <row r="239" spans="1:65" s="2" customFormat="1" ht="16.5" customHeight="1">
      <c r="A239" s="32"/>
      <c r="B239" s="33"/>
      <c r="C239" s="203" t="s">
        <v>491</v>
      </c>
      <c r="D239" s="203" t="s">
        <v>145</v>
      </c>
      <c r="E239" s="204" t="s">
        <v>492</v>
      </c>
      <c r="F239" s="205" t="s">
        <v>493</v>
      </c>
      <c r="G239" s="206" t="s">
        <v>243</v>
      </c>
      <c r="H239" s="207">
        <v>42</v>
      </c>
      <c r="I239" s="208"/>
      <c r="J239" s="207">
        <f t="shared" si="30"/>
        <v>0</v>
      </c>
      <c r="K239" s="209"/>
      <c r="L239" s="210"/>
      <c r="M239" s="211" t="s">
        <v>1</v>
      </c>
      <c r="N239" s="212" t="s">
        <v>40</v>
      </c>
      <c r="O239" s="73"/>
      <c r="P239" s="198">
        <f t="shared" si="31"/>
        <v>0</v>
      </c>
      <c r="Q239" s="198">
        <v>0</v>
      </c>
      <c r="R239" s="198">
        <f t="shared" si="32"/>
        <v>0</v>
      </c>
      <c r="S239" s="198">
        <v>0</v>
      </c>
      <c r="T239" s="199">
        <f t="shared" si="33"/>
        <v>0</v>
      </c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R239" s="200" t="s">
        <v>406</v>
      </c>
      <c r="AT239" s="200" t="s">
        <v>145</v>
      </c>
      <c r="AU239" s="200" t="s">
        <v>132</v>
      </c>
      <c r="AY239" s="15" t="s">
        <v>125</v>
      </c>
      <c r="BE239" s="201">
        <f t="shared" si="34"/>
        <v>0</v>
      </c>
      <c r="BF239" s="201">
        <f t="shared" si="35"/>
        <v>0</v>
      </c>
      <c r="BG239" s="201">
        <f t="shared" si="36"/>
        <v>0</v>
      </c>
      <c r="BH239" s="201">
        <f t="shared" si="37"/>
        <v>0</v>
      </c>
      <c r="BI239" s="201">
        <f t="shared" si="38"/>
        <v>0</v>
      </c>
      <c r="BJ239" s="15" t="s">
        <v>132</v>
      </c>
      <c r="BK239" s="202">
        <f t="shared" si="39"/>
        <v>0</v>
      </c>
      <c r="BL239" s="15" t="s">
        <v>401</v>
      </c>
      <c r="BM239" s="200" t="s">
        <v>494</v>
      </c>
    </row>
    <row r="240" spans="1:65" s="2" customFormat="1" ht="16.5" customHeight="1">
      <c r="A240" s="32"/>
      <c r="B240" s="33"/>
      <c r="C240" s="203" t="s">
        <v>495</v>
      </c>
      <c r="D240" s="203" t="s">
        <v>145</v>
      </c>
      <c r="E240" s="204" t="s">
        <v>496</v>
      </c>
      <c r="F240" s="205" t="s">
        <v>497</v>
      </c>
      <c r="G240" s="206" t="s">
        <v>243</v>
      </c>
      <c r="H240" s="207">
        <v>124</v>
      </c>
      <c r="I240" s="208"/>
      <c r="J240" s="207">
        <f t="shared" si="30"/>
        <v>0</v>
      </c>
      <c r="K240" s="209"/>
      <c r="L240" s="210"/>
      <c r="M240" s="211" t="s">
        <v>1</v>
      </c>
      <c r="N240" s="212" t="s">
        <v>40</v>
      </c>
      <c r="O240" s="73"/>
      <c r="P240" s="198">
        <f t="shared" si="31"/>
        <v>0</v>
      </c>
      <c r="Q240" s="198">
        <v>0</v>
      </c>
      <c r="R240" s="198">
        <f t="shared" si="32"/>
        <v>0</v>
      </c>
      <c r="S240" s="198">
        <v>0</v>
      </c>
      <c r="T240" s="199">
        <f t="shared" si="33"/>
        <v>0</v>
      </c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R240" s="200" t="s">
        <v>406</v>
      </c>
      <c r="AT240" s="200" t="s">
        <v>145</v>
      </c>
      <c r="AU240" s="200" t="s">
        <v>132</v>
      </c>
      <c r="AY240" s="15" t="s">
        <v>125</v>
      </c>
      <c r="BE240" s="201">
        <f t="shared" si="34"/>
        <v>0</v>
      </c>
      <c r="BF240" s="201">
        <f t="shared" si="35"/>
        <v>0</v>
      </c>
      <c r="BG240" s="201">
        <f t="shared" si="36"/>
        <v>0</v>
      </c>
      <c r="BH240" s="201">
        <f t="shared" si="37"/>
        <v>0</v>
      </c>
      <c r="BI240" s="201">
        <f t="shared" si="38"/>
        <v>0</v>
      </c>
      <c r="BJ240" s="15" t="s">
        <v>132</v>
      </c>
      <c r="BK240" s="202">
        <f t="shared" si="39"/>
        <v>0</v>
      </c>
      <c r="BL240" s="15" t="s">
        <v>401</v>
      </c>
      <c r="BM240" s="200" t="s">
        <v>498</v>
      </c>
    </row>
    <row r="241" spans="1:65" s="2" customFormat="1" ht="24.2" customHeight="1">
      <c r="A241" s="32"/>
      <c r="B241" s="33"/>
      <c r="C241" s="189" t="s">
        <v>499</v>
      </c>
      <c r="D241" s="189" t="s">
        <v>127</v>
      </c>
      <c r="E241" s="190" t="s">
        <v>500</v>
      </c>
      <c r="F241" s="191" t="s">
        <v>501</v>
      </c>
      <c r="G241" s="192" t="s">
        <v>243</v>
      </c>
      <c r="H241" s="193">
        <v>33</v>
      </c>
      <c r="I241" s="194"/>
      <c r="J241" s="193">
        <f t="shared" si="30"/>
        <v>0</v>
      </c>
      <c r="K241" s="195"/>
      <c r="L241" s="37"/>
      <c r="M241" s="196" t="s">
        <v>1</v>
      </c>
      <c r="N241" s="197" t="s">
        <v>40</v>
      </c>
      <c r="O241" s="73"/>
      <c r="P241" s="198">
        <f t="shared" si="31"/>
        <v>0</v>
      </c>
      <c r="Q241" s="198">
        <v>0</v>
      </c>
      <c r="R241" s="198">
        <f t="shared" si="32"/>
        <v>0</v>
      </c>
      <c r="S241" s="198">
        <v>0</v>
      </c>
      <c r="T241" s="199">
        <f t="shared" si="33"/>
        <v>0</v>
      </c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R241" s="200" t="s">
        <v>401</v>
      </c>
      <c r="AT241" s="200" t="s">
        <v>127</v>
      </c>
      <c r="AU241" s="200" t="s">
        <v>132</v>
      </c>
      <c r="AY241" s="15" t="s">
        <v>125</v>
      </c>
      <c r="BE241" s="201">
        <f t="shared" si="34"/>
        <v>0</v>
      </c>
      <c r="BF241" s="201">
        <f t="shared" si="35"/>
        <v>0</v>
      </c>
      <c r="BG241" s="201">
        <f t="shared" si="36"/>
        <v>0</v>
      </c>
      <c r="BH241" s="201">
        <f t="shared" si="37"/>
        <v>0</v>
      </c>
      <c r="BI241" s="201">
        <f t="shared" si="38"/>
        <v>0</v>
      </c>
      <c r="BJ241" s="15" t="s">
        <v>132</v>
      </c>
      <c r="BK241" s="202">
        <f t="shared" si="39"/>
        <v>0</v>
      </c>
      <c r="BL241" s="15" t="s">
        <v>401</v>
      </c>
      <c r="BM241" s="200" t="s">
        <v>502</v>
      </c>
    </row>
    <row r="242" spans="1:65" s="2" customFormat="1" ht="24.2" customHeight="1">
      <c r="A242" s="32"/>
      <c r="B242" s="33"/>
      <c r="C242" s="189" t="s">
        <v>503</v>
      </c>
      <c r="D242" s="189" t="s">
        <v>127</v>
      </c>
      <c r="E242" s="190" t="s">
        <v>504</v>
      </c>
      <c r="F242" s="191" t="s">
        <v>505</v>
      </c>
      <c r="G242" s="192" t="s">
        <v>243</v>
      </c>
      <c r="H242" s="193">
        <v>30</v>
      </c>
      <c r="I242" s="194"/>
      <c r="J242" s="193">
        <f t="shared" si="30"/>
        <v>0</v>
      </c>
      <c r="K242" s="195"/>
      <c r="L242" s="37"/>
      <c r="M242" s="196" t="s">
        <v>1</v>
      </c>
      <c r="N242" s="197" t="s">
        <v>40</v>
      </c>
      <c r="O242" s="73"/>
      <c r="P242" s="198">
        <f t="shared" si="31"/>
        <v>0</v>
      </c>
      <c r="Q242" s="198">
        <v>0</v>
      </c>
      <c r="R242" s="198">
        <f t="shared" si="32"/>
        <v>0</v>
      </c>
      <c r="S242" s="198">
        <v>0</v>
      </c>
      <c r="T242" s="199">
        <f t="shared" si="33"/>
        <v>0</v>
      </c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R242" s="200" t="s">
        <v>401</v>
      </c>
      <c r="AT242" s="200" t="s">
        <v>127</v>
      </c>
      <c r="AU242" s="200" t="s">
        <v>132</v>
      </c>
      <c r="AY242" s="15" t="s">
        <v>125</v>
      </c>
      <c r="BE242" s="201">
        <f t="shared" si="34"/>
        <v>0</v>
      </c>
      <c r="BF242" s="201">
        <f t="shared" si="35"/>
        <v>0</v>
      </c>
      <c r="BG242" s="201">
        <f t="shared" si="36"/>
        <v>0</v>
      </c>
      <c r="BH242" s="201">
        <f t="shared" si="37"/>
        <v>0</v>
      </c>
      <c r="BI242" s="201">
        <f t="shared" si="38"/>
        <v>0</v>
      </c>
      <c r="BJ242" s="15" t="s">
        <v>132</v>
      </c>
      <c r="BK242" s="202">
        <f t="shared" si="39"/>
        <v>0</v>
      </c>
      <c r="BL242" s="15" t="s">
        <v>401</v>
      </c>
      <c r="BM242" s="200" t="s">
        <v>506</v>
      </c>
    </row>
    <row r="243" spans="1:65" s="2" customFormat="1" ht="24.2" customHeight="1">
      <c r="A243" s="32"/>
      <c r="B243" s="33"/>
      <c r="C243" s="189" t="s">
        <v>507</v>
      </c>
      <c r="D243" s="189" t="s">
        <v>127</v>
      </c>
      <c r="E243" s="190" t="s">
        <v>508</v>
      </c>
      <c r="F243" s="191" t="s">
        <v>509</v>
      </c>
      <c r="G243" s="192" t="s">
        <v>243</v>
      </c>
      <c r="H243" s="193">
        <v>10</v>
      </c>
      <c r="I243" s="194"/>
      <c r="J243" s="193">
        <f t="shared" si="30"/>
        <v>0</v>
      </c>
      <c r="K243" s="195"/>
      <c r="L243" s="37"/>
      <c r="M243" s="196" t="s">
        <v>1</v>
      </c>
      <c r="N243" s="197" t="s">
        <v>40</v>
      </c>
      <c r="O243" s="73"/>
      <c r="P243" s="198">
        <f t="shared" si="31"/>
        <v>0</v>
      </c>
      <c r="Q243" s="198">
        <v>0</v>
      </c>
      <c r="R243" s="198">
        <f t="shared" si="32"/>
        <v>0</v>
      </c>
      <c r="S243" s="198">
        <v>0</v>
      </c>
      <c r="T243" s="199">
        <f t="shared" si="33"/>
        <v>0</v>
      </c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R243" s="200" t="s">
        <v>401</v>
      </c>
      <c r="AT243" s="200" t="s">
        <v>127</v>
      </c>
      <c r="AU243" s="200" t="s">
        <v>132</v>
      </c>
      <c r="AY243" s="15" t="s">
        <v>125</v>
      </c>
      <c r="BE243" s="201">
        <f t="shared" si="34"/>
        <v>0</v>
      </c>
      <c r="BF243" s="201">
        <f t="shared" si="35"/>
        <v>0</v>
      </c>
      <c r="BG243" s="201">
        <f t="shared" si="36"/>
        <v>0</v>
      </c>
      <c r="BH243" s="201">
        <f t="shared" si="37"/>
        <v>0</v>
      </c>
      <c r="BI243" s="201">
        <f t="shared" si="38"/>
        <v>0</v>
      </c>
      <c r="BJ243" s="15" t="s">
        <v>132</v>
      </c>
      <c r="BK243" s="202">
        <f t="shared" si="39"/>
        <v>0</v>
      </c>
      <c r="BL243" s="15" t="s">
        <v>401</v>
      </c>
      <c r="BM243" s="200" t="s">
        <v>510</v>
      </c>
    </row>
    <row r="244" spans="1:65" s="2" customFormat="1" ht="16.5" customHeight="1">
      <c r="A244" s="32"/>
      <c r="B244" s="33"/>
      <c r="C244" s="189" t="s">
        <v>511</v>
      </c>
      <c r="D244" s="189" t="s">
        <v>127</v>
      </c>
      <c r="E244" s="190" t="s">
        <v>512</v>
      </c>
      <c r="F244" s="191" t="s">
        <v>513</v>
      </c>
      <c r="G244" s="192" t="s">
        <v>243</v>
      </c>
      <c r="H244" s="193">
        <v>5</v>
      </c>
      <c r="I244" s="194"/>
      <c r="J244" s="193">
        <f t="shared" si="30"/>
        <v>0</v>
      </c>
      <c r="K244" s="195"/>
      <c r="L244" s="37"/>
      <c r="M244" s="196" t="s">
        <v>1</v>
      </c>
      <c r="N244" s="197" t="s">
        <v>40</v>
      </c>
      <c r="O244" s="73"/>
      <c r="P244" s="198">
        <f t="shared" si="31"/>
        <v>0</v>
      </c>
      <c r="Q244" s="198">
        <v>0</v>
      </c>
      <c r="R244" s="198">
        <f t="shared" si="32"/>
        <v>0</v>
      </c>
      <c r="S244" s="198">
        <v>0</v>
      </c>
      <c r="T244" s="199">
        <f t="shared" si="33"/>
        <v>0</v>
      </c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R244" s="200" t="s">
        <v>401</v>
      </c>
      <c r="AT244" s="200" t="s">
        <v>127</v>
      </c>
      <c r="AU244" s="200" t="s">
        <v>132</v>
      </c>
      <c r="AY244" s="15" t="s">
        <v>125</v>
      </c>
      <c r="BE244" s="201">
        <f t="shared" si="34"/>
        <v>0</v>
      </c>
      <c r="BF244" s="201">
        <f t="shared" si="35"/>
        <v>0</v>
      </c>
      <c r="BG244" s="201">
        <f t="shared" si="36"/>
        <v>0</v>
      </c>
      <c r="BH244" s="201">
        <f t="shared" si="37"/>
        <v>0</v>
      </c>
      <c r="BI244" s="201">
        <f t="shared" si="38"/>
        <v>0</v>
      </c>
      <c r="BJ244" s="15" t="s">
        <v>132</v>
      </c>
      <c r="BK244" s="202">
        <f t="shared" si="39"/>
        <v>0</v>
      </c>
      <c r="BL244" s="15" t="s">
        <v>401</v>
      </c>
      <c r="BM244" s="200" t="s">
        <v>514</v>
      </c>
    </row>
    <row r="245" spans="1:65" s="2" customFormat="1" ht="24.2" customHeight="1">
      <c r="A245" s="32"/>
      <c r="B245" s="33"/>
      <c r="C245" s="203" t="s">
        <v>515</v>
      </c>
      <c r="D245" s="203" t="s">
        <v>145</v>
      </c>
      <c r="E245" s="204" t="s">
        <v>516</v>
      </c>
      <c r="F245" s="205" t="s">
        <v>517</v>
      </c>
      <c r="G245" s="206" t="s">
        <v>243</v>
      </c>
      <c r="H245" s="207">
        <v>5</v>
      </c>
      <c r="I245" s="208"/>
      <c r="J245" s="207">
        <f t="shared" si="30"/>
        <v>0</v>
      </c>
      <c r="K245" s="209"/>
      <c r="L245" s="210"/>
      <c r="M245" s="211" t="s">
        <v>1</v>
      </c>
      <c r="N245" s="212" t="s">
        <v>40</v>
      </c>
      <c r="O245" s="73"/>
      <c r="P245" s="198">
        <f t="shared" si="31"/>
        <v>0</v>
      </c>
      <c r="Q245" s="198">
        <v>0</v>
      </c>
      <c r="R245" s="198">
        <f t="shared" si="32"/>
        <v>0</v>
      </c>
      <c r="S245" s="198">
        <v>0</v>
      </c>
      <c r="T245" s="199">
        <f t="shared" si="33"/>
        <v>0</v>
      </c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R245" s="200" t="s">
        <v>406</v>
      </c>
      <c r="AT245" s="200" t="s">
        <v>145</v>
      </c>
      <c r="AU245" s="200" t="s">
        <v>132</v>
      </c>
      <c r="AY245" s="15" t="s">
        <v>125</v>
      </c>
      <c r="BE245" s="201">
        <f t="shared" si="34"/>
        <v>0</v>
      </c>
      <c r="BF245" s="201">
        <f t="shared" si="35"/>
        <v>0</v>
      </c>
      <c r="BG245" s="201">
        <f t="shared" si="36"/>
        <v>0</v>
      </c>
      <c r="BH245" s="201">
        <f t="shared" si="37"/>
        <v>0</v>
      </c>
      <c r="BI245" s="201">
        <f t="shared" si="38"/>
        <v>0</v>
      </c>
      <c r="BJ245" s="15" t="s">
        <v>132</v>
      </c>
      <c r="BK245" s="202">
        <f t="shared" si="39"/>
        <v>0</v>
      </c>
      <c r="BL245" s="15" t="s">
        <v>401</v>
      </c>
      <c r="BM245" s="200" t="s">
        <v>518</v>
      </c>
    </row>
    <row r="246" spans="1:65" s="2" customFormat="1" ht="24.2" customHeight="1">
      <c r="A246" s="32"/>
      <c r="B246" s="33"/>
      <c r="C246" s="203" t="s">
        <v>519</v>
      </c>
      <c r="D246" s="203" t="s">
        <v>145</v>
      </c>
      <c r="E246" s="204" t="s">
        <v>520</v>
      </c>
      <c r="F246" s="205" t="s">
        <v>521</v>
      </c>
      <c r="G246" s="206" t="s">
        <v>243</v>
      </c>
      <c r="H246" s="207">
        <v>1</v>
      </c>
      <c r="I246" s="208"/>
      <c r="J246" s="207">
        <f t="shared" si="30"/>
        <v>0</v>
      </c>
      <c r="K246" s="209"/>
      <c r="L246" s="210"/>
      <c r="M246" s="211" t="s">
        <v>1</v>
      </c>
      <c r="N246" s="212" t="s">
        <v>40</v>
      </c>
      <c r="O246" s="73"/>
      <c r="P246" s="198">
        <f t="shared" si="31"/>
        <v>0</v>
      </c>
      <c r="Q246" s="198">
        <v>0</v>
      </c>
      <c r="R246" s="198">
        <f t="shared" si="32"/>
        <v>0</v>
      </c>
      <c r="S246" s="198">
        <v>0</v>
      </c>
      <c r="T246" s="199">
        <f t="shared" si="33"/>
        <v>0</v>
      </c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R246" s="200" t="s">
        <v>406</v>
      </c>
      <c r="AT246" s="200" t="s">
        <v>145</v>
      </c>
      <c r="AU246" s="200" t="s">
        <v>132</v>
      </c>
      <c r="AY246" s="15" t="s">
        <v>125</v>
      </c>
      <c r="BE246" s="201">
        <f t="shared" si="34"/>
        <v>0</v>
      </c>
      <c r="BF246" s="201">
        <f t="shared" si="35"/>
        <v>0</v>
      </c>
      <c r="BG246" s="201">
        <f t="shared" si="36"/>
        <v>0</v>
      </c>
      <c r="BH246" s="201">
        <f t="shared" si="37"/>
        <v>0</v>
      </c>
      <c r="BI246" s="201">
        <f t="shared" si="38"/>
        <v>0</v>
      </c>
      <c r="BJ246" s="15" t="s">
        <v>132</v>
      </c>
      <c r="BK246" s="202">
        <f t="shared" si="39"/>
        <v>0</v>
      </c>
      <c r="BL246" s="15" t="s">
        <v>401</v>
      </c>
      <c r="BM246" s="200" t="s">
        <v>522</v>
      </c>
    </row>
    <row r="247" spans="1:65" s="2" customFormat="1" ht="24.2" customHeight="1">
      <c r="A247" s="32"/>
      <c r="B247" s="33"/>
      <c r="C247" s="203" t="s">
        <v>523</v>
      </c>
      <c r="D247" s="203" t="s">
        <v>145</v>
      </c>
      <c r="E247" s="204" t="s">
        <v>524</v>
      </c>
      <c r="F247" s="205" t="s">
        <v>525</v>
      </c>
      <c r="G247" s="206" t="s">
        <v>243</v>
      </c>
      <c r="H247" s="207">
        <v>2</v>
      </c>
      <c r="I247" s="208"/>
      <c r="J247" s="207">
        <f t="shared" si="30"/>
        <v>0</v>
      </c>
      <c r="K247" s="209"/>
      <c r="L247" s="210"/>
      <c r="M247" s="211" t="s">
        <v>1</v>
      </c>
      <c r="N247" s="212" t="s">
        <v>40</v>
      </c>
      <c r="O247" s="73"/>
      <c r="P247" s="198">
        <f t="shared" si="31"/>
        <v>0</v>
      </c>
      <c r="Q247" s="198">
        <v>0</v>
      </c>
      <c r="R247" s="198">
        <f t="shared" si="32"/>
        <v>0</v>
      </c>
      <c r="S247" s="198">
        <v>0</v>
      </c>
      <c r="T247" s="199">
        <f t="shared" si="33"/>
        <v>0</v>
      </c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R247" s="200" t="s">
        <v>406</v>
      </c>
      <c r="AT247" s="200" t="s">
        <v>145</v>
      </c>
      <c r="AU247" s="200" t="s">
        <v>132</v>
      </c>
      <c r="AY247" s="15" t="s">
        <v>125</v>
      </c>
      <c r="BE247" s="201">
        <f t="shared" si="34"/>
        <v>0</v>
      </c>
      <c r="BF247" s="201">
        <f t="shared" si="35"/>
        <v>0</v>
      </c>
      <c r="BG247" s="201">
        <f t="shared" si="36"/>
        <v>0</v>
      </c>
      <c r="BH247" s="201">
        <f t="shared" si="37"/>
        <v>0</v>
      </c>
      <c r="BI247" s="201">
        <f t="shared" si="38"/>
        <v>0</v>
      </c>
      <c r="BJ247" s="15" t="s">
        <v>132</v>
      </c>
      <c r="BK247" s="202">
        <f t="shared" si="39"/>
        <v>0</v>
      </c>
      <c r="BL247" s="15" t="s">
        <v>401</v>
      </c>
      <c r="BM247" s="200" t="s">
        <v>526</v>
      </c>
    </row>
    <row r="248" spans="1:65" s="2" customFormat="1" ht="21.75" customHeight="1">
      <c r="A248" s="32"/>
      <c r="B248" s="33"/>
      <c r="C248" s="189" t="s">
        <v>527</v>
      </c>
      <c r="D248" s="189" t="s">
        <v>127</v>
      </c>
      <c r="E248" s="190" t="s">
        <v>528</v>
      </c>
      <c r="F248" s="191" t="s">
        <v>529</v>
      </c>
      <c r="G248" s="192" t="s">
        <v>243</v>
      </c>
      <c r="H248" s="193">
        <v>1</v>
      </c>
      <c r="I248" s="194"/>
      <c r="J248" s="193">
        <f t="shared" ref="J248:J279" si="40">ROUND(I248*H248,3)</f>
        <v>0</v>
      </c>
      <c r="K248" s="195"/>
      <c r="L248" s="37"/>
      <c r="M248" s="196" t="s">
        <v>1</v>
      </c>
      <c r="N248" s="197" t="s">
        <v>40</v>
      </c>
      <c r="O248" s="73"/>
      <c r="P248" s="198">
        <f t="shared" ref="P248:P279" si="41">O248*H248</f>
        <v>0</v>
      </c>
      <c r="Q248" s="198">
        <v>0</v>
      </c>
      <c r="R248" s="198">
        <f t="shared" ref="R248:R279" si="42">Q248*H248</f>
        <v>0</v>
      </c>
      <c r="S248" s="198">
        <v>0</v>
      </c>
      <c r="T248" s="199">
        <f t="shared" ref="T248:T279" si="43">S248*H248</f>
        <v>0</v>
      </c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R248" s="200" t="s">
        <v>401</v>
      </c>
      <c r="AT248" s="200" t="s">
        <v>127</v>
      </c>
      <c r="AU248" s="200" t="s">
        <v>132</v>
      </c>
      <c r="AY248" s="15" t="s">
        <v>125</v>
      </c>
      <c r="BE248" s="201">
        <f t="shared" ref="BE248:BE279" si="44">IF(N248="základná",J248,0)</f>
        <v>0</v>
      </c>
      <c r="BF248" s="201">
        <f t="shared" ref="BF248:BF279" si="45">IF(N248="znížená",J248,0)</f>
        <v>0</v>
      </c>
      <c r="BG248" s="201">
        <f t="shared" ref="BG248:BG279" si="46">IF(N248="zákl. prenesená",J248,0)</f>
        <v>0</v>
      </c>
      <c r="BH248" s="201">
        <f t="shared" ref="BH248:BH279" si="47">IF(N248="zníž. prenesená",J248,0)</f>
        <v>0</v>
      </c>
      <c r="BI248" s="201">
        <f t="shared" ref="BI248:BI279" si="48">IF(N248="nulová",J248,0)</f>
        <v>0</v>
      </c>
      <c r="BJ248" s="15" t="s">
        <v>132</v>
      </c>
      <c r="BK248" s="202">
        <f t="shared" ref="BK248:BK279" si="49">ROUND(I248*H248,3)</f>
        <v>0</v>
      </c>
      <c r="BL248" s="15" t="s">
        <v>401</v>
      </c>
      <c r="BM248" s="200" t="s">
        <v>530</v>
      </c>
    </row>
    <row r="249" spans="1:65" s="2" customFormat="1" ht="16.5" customHeight="1">
      <c r="A249" s="32"/>
      <c r="B249" s="33"/>
      <c r="C249" s="203" t="s">
        <v>531</v>
      </c>
      <c r="D249" s="203" t="s">
        <v>145</v>
      </c>
      <c r="E249" s="204" t="s">
        <v>532</v>
      </c>
      <c r="F249" s="205" t="s">
        <v>533</v>
      </c>
      <c r="G249" s="206" t="s">
        <v>243</v>
      </c>
      <c r="H249" s="207">
        <v>1</v>
      </c>
      <c r="I249" s="208"/>
      <c r="J249" s="207">
        <f t="shared" si="40"/>
        <v>0</v>
      </c>
      <c r="K249" s="209"/>
      <c r="L249" s="210"/>
      <c r="M249" s="211" t="s">
        <v>1</v>
      </c>
      <c r="N249" s="212" t="s">
        <v>40</v>
      </c>
      <c r="O249" s="73"/>
      <c r="P249" s="198">
        <f t="shared" si="41"/>
        <v>0</v>
      </c>
      <c r="Q249" s="198">
        <v>0</v>
      </c>
      <c r="R249" s="198">
        <f t="shared" si="42"/>
        <v>0</v>
      </c>
      <c r="S249" s="198">
        <v>0</v>
      </c>
      <c r="T249" s="199">
        <f t="shared" si="43"/>
        <v>0</v>
      </c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R249" s="200" t="s">
        <v>406</v>
      </c>
      <c r="AT249" s="200" t="s">
        <v>145</v>
      </c>
      <c r="AU249" s="200" t="s">
        <v>132</v>
      </c>
      <c r="AY249" s="15" t="s">
        <v>125</v>
      </c>
      <c r="BE249" s="201">
        <f t="shared" si="44"/>
        <v>0</v>
      </c>
      <c r="BF249" s="201">
        <f t="shared" si="45"/>
        <v>0</v>
      </c>
      <c r="BG249" s="201">
        <f t="shared" si="46"/>
        <v>0</v>
      </c>
      <c r="BH249" s="201">
        <f t="shared" si="47"/>
        <v>0</v>
      </c>
      <c r="BI249" s="201">
        <f t="shared" si="48"/>
        <v>0</v>
      </c>
      <c r="BJ249" s="15" t="s">
        <v>132</v>
      </c>
      <c r="BK249" s="202">
        <f t="shared" si="49"/>
        <v>0</v>
      </c>
      <c r="BL249" s="15" t="s">
        <v>401</v>
      </c>
      <c r="BM249" s="200" t="s">
        <v>534</v>
      </c>
    </row>
    <row r="250" spans="1:65" s="2" customFormat="1" ht="16.5" customHeight="1">
      <c r="A250" s="32"/>
      <c r="B250" s="33"/>
      <c r="C250" s="189" t="s">
        <v>535</v>
      </c>
      <c r="D250" s="189" t="s">
        <v>127</v>
      </c>
      <c r="E250" s="190" t="s">
        <v>536</v>
      </c>
      <c r="F250" s="191" t="s">
        <v>537</v>
      </c>
      <c r="G250" s="192" t="s">
        <v>243</v>
      </c>
      <c r="H250" s="193">
        <v>3</v>
      </c>
      <c r="I250" s="194"/>
      <c r="J250" s="193">
        <f t="shared" si="40"/>
        <v>0</v>
      </c>
      <c r="K250" s="195"/>
      <c r="L250" s="37"/>
      <c r="M250" s="196" t="s">
        <v>1</v>
      </c>
      <c r="N250" s="197" t="s">
        <v>40</v>
      </c>
      <c r="O250" s="73"/>
      <c r="P250" s="198">
        <f t="shared" si="41"/>
        <v>0</v>
      </c>
      <c r="Q250" s="198">
        <v>0</v>
      </c>
      <c r="R250" s="198">
        <f t="shared" si="42"/>
        <v>0</v>
      </c>
      <c r="S250" s="198">
        <v>0</v>
      </c>
      <c r="T250" s="199">
        <f t="shared" si="43"/>
        <v>0</v>
      </c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R250" s="200" t="s">
        <v>401</v>
      </c>
      <c r="AT250" s="200" t="s">
        <v>127</v>
      </c>
      <c r="AU250" s="200" t="s">
        <v>132</v>
      </c>
      <c r="AY250" s="15" t="s">
        <v>125</v>
      </c>
      <c r="BE250" s="201">
        <f t="shared" si="44"/>
        <v>0</v>
      </c>
      <c r="BF250" s="201">
        <f t="shared" si="45"/>
        <v>0</v>
      </c>
      <c r="BG250" s="201">
        <f t="shared" si="46"/>
        <v>0</v>
      </c>
      <c r="BH250" s="201">
        <f t="shared" si="47"/>
        <v>0</v>
      </c>
      <c r="BI250" s="201">
        <f t="shared" si="48"/>
        <v>0</v>
      </c>
      <c r="BJ250" s="15" t="s">
        <v>132</v>
      </c>
      <c r="BK250" s="202">
        <f t="shared" si="49"/>
        <v>0</v>
      </c>
      <c r="BL250" s="15" t="s">
        <v>401</v>
      </c>
      <c r="BM250" s="200" t="s">
        <v>538</v>
      </c>
    </row>
    <row r="251" spans="1:65" s="2" customFormat="1" ht="16.5" customHeight="1">
      <c r="A251" s="32"/>
      <c r="B251" s="33"/>
      <c r="C251" s="203" t="s">
        <v>539</v>
      </c>
      <c r="D251" s="203" t="s">
        <v>145</v>
      </c>
      <c r="E251" s="204" t="s">
        <v>540</v>
      </c>
      <c r="F251" s="205" t="s">
        <v>541</v>
      </c>
      <c r="G251" s="206" t="s">
        <v>243</v>
      </c>
      <c r="H251" s="207">
        <v>3</v>
      </c>
      <c r="I251" s="208"/>
      <c r="J251" s="207">
        <f t="shared" si="40"/>
        <v>0</v>
      </c>
      <c r="K251" s="209"/>
      <c r="L251" s="210"/>
      <c r="M251" s="211" t="s">
        <v>1</v>
      </c>
      <c r="N251" s="212" t="s">
        <v>40</v>
      </c>
      <c r="O251" s="73"/>
      <c r="P251" s="198">
        <f t="shared" si="41"/>
        <v>0</v>
      </c>
      <c r="Q251" s="198">
        <v>0</v>
      </c>
      <c r="R251" s="198">
        <f t="shared" si="42"/>
        <v>0</v>
      </c>
      <c r="S251" s="198">
        <v>0</v>
      </c>
      <c r="T251" s="199">
        <f t="shared" si="43"/>
        <v>0</v>
      </c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R251" s="200" t="s">
        <v>406</v>
      </c>
      <c r="AT251" s="200" t="s">
        <v>145</v>
      </c>
      <c r="AU251" s="200" t="s">
        <v>132</v>
      </c>
      <c r="AY251" s="15" t="s">
        <v>125</v>
      </c>
      <c r="BE251" s="201">
        <f t="shared" si="44"/>
        <v>0</v>
      </c>
      <c r="BF251" s="201">
        <f t="shared" si="45"/>
        <v>0</v>
      </c>
      <c r="BG251" s="201">
        <f t="shared" si="46"/>
        <v>0</v>
      </c>
      <c r="BH251" s="201">
        <f t="shared" si="47"/>
        <v>0</v>
      </c>
      <c r="BI251" s="201">
        <f t="shared" si="48"/>
        <v>0</v>
      </c>
      <c r="BJ251" s="15" t="s">
        <v>132</v>
      </c>
      <c r="BK251" s="202">
        <f t="shared" si="49"/>
        <v>0</v>
      </c>
      <c r="BL251" s="15" t="s">
        <v>401</v>
      </c>
      <c r="BM251" s="200" t="s">
        <v>542</v>
      </c>
    </row>
    <row r="252" spans="1:65" s="2" customFormat="1" ht="24.2" customHeight="1">
      <c r="A252" s="32"/>
      <c r="B252" s="33"/>
      <c r="C252" s="189" t="s">
        <v>543</v>
      </c>
      <c r="D252" s="189" t="s">
        <v>127</v>
      </c>
      <c r="E252" s="190" t="s">
        <v>544</v>
      </c>
      <c r="F252" s="191" t="s">
        <v>545</v>
      </c>
      <c r="G252" s="192" t="s">
        <v>243</v>
      </c>
      <c r="H252" s="193">
        <v>6</v>
      </c>
      <c r="I252" s="194"/>
      <c r="J252" s="193">
        <f t="shared" si="40"/>
        <v>0</v>
      </c>
      <c r="K252" s="195"/>
      <c r="L252" s="37"/>
      <c r="M252" s="196" t="s">
        <v>1</v>
      </c>
      <c r="N252" s="197" t="s">
        <v>40</v>
      </c>
      <c r="O252" s="73"/>
      <c r="P252" s="198">
        <f t="shared" si="41"/>
        <v>0</v>
      </c>
      <c r="Q252" s="198">
        <v>0</v>
      </c>
      <c r="R252" s="198">
        <f t="shared" si="42"/>
        <v>0</v>
      </c>
      <c r="S252" s="198">
        <v>0</v>
      </c>
      <c r="T252" s="199">
        <f t="shared" si="43"/>
        <v>0</v>
      </c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R252" s="200" t="s">
        <v>401</v>
      </c>
      <c r="AT252" s="200" t="s">
        <v>127</v>
      </c>
      <c r="AU252" s="200" t="s">
        <v>132</v>
      </c>
      <c r="AY252" s="15" t="s">
        <v>125</v>
      </c>
      <c r="BE252" s="201">
        <f t="shared" si="44"/>
        <v>0</v>
      </c>
      <c r="BF252" s="201">
        <f t="shared" si="45"/>
        <v>0</v>
      </c>
      <c r="BG252" s="201">
        <f t="shared" si="46"/>
        <v>0</v>
      </c>
      <c r="BH252" s="201">
        <f t="shared" si="47"/>
        <v>0</v>
      </c>
      <c r="BI252" s="201">
        <f t="shared" si="48"/>
        <v>0</v>
      </c>
      <c r="BJ252" s="15" t="s">
        <v>132</v>
      </c>
      <c r="BK252" s="202">
        <f t="shared" si="49"/>
        <v>0</v>
      </c>
      <c r="BL252" s="15" t="s">
        <v>401</v>
      </c>
      <c r="BM252" s="200" t="s">
        <v>546</v>
      </c>
    </row>
    <row r="253" spans="1:65" s="2" customFormat="1" ht="33" customHeight="1">
      <c r="A253" s="32"/>
      <c r="B253" s="33"/>
      <c r="C253" s="203" t="s">
        <v>547</v>
      </c>
      <c r="D253" s="203" t="s">
        <v>145</v>
      </c>
      <c r="E253" s="204" t="s">
        <v>548</v>
      </c>
      <c r="F253" s="205" t="s">
        <v>549</v>
      </c>
      <c r="G253" s="206" t="s">
        <v>243</v>
      </c>
      <c r="H253" s="207">
        <v>4</v>
      </c>
      <c r="I253" s="208"/>
      <c r="J253" s="207">
        <f t="shared" si="40"/>
        <v>0</v>
      </c>
      <c r="K253" s="209"/>
      <c r="L253" s="210"/>
      <c r="M253" s="211" t="s">
        <v>1</v>
      </c>
      <c r="N253" s="212" t="s">
        <v>40</v>
      </c>
      <c r="O253" s="73"/>
      <c r="P253" s="198">
        <f t="shared" si="41"/>
        <v>0</v>
      </c>
      <c r="Q253" s="198">
        <v>0</v>
      </c>
      <c r="R253" s="198">
        <f t="shared" si="42"/>
        <v>0</v>
      </c>
      <c r="S253" s="198">
        <v>0</v>
      </c>
      <c r="T253" s="199">
        <f t="shared" si="43"/>
        <v>0</v>
      </c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R253" s="200" t="s">
        <v>406</v>
      </c>
      <c r="AT253" s="200" t="s">
        <v>145</v>
      </c>
      <c r="AU253" s="200" t="s">
        <v>132</v>
      </c>
      <c r="AY253" s="15" t="s">
        <v>125</v>
      </c>
      <c r="BE253" s="201">
        <f t="shared" si="44"/>
        <v>0</v>
      </c>
      <c r="BF253" s="201">
        <f t="shared" si="45"/>
        <v>0</v>
      </c>
      <c r="BG253" s="201">
        <f t="shared" si="46"/>
        <v>0</v>
      </c>
      <c r="BH253" s="201">
        <f t="shared" si="47"/>
        <v>0</v>
      </c>
      <c r="BI253" s="201">
        <f t="shared" si="48"/>
        <v>0</v>
      </c>
      <c r="BJ253" s="15" t="s">
        <v>132</v>
      </c>
      <c r="BK253" s="202">
        <f t="shared" si="49"/>
        <v>0</v>
      </c>
      <c r="BL253" s="15" t="s">
        <v>401</v>
      </c>
      <c r="BM253" s="200" t="s">
        <v>550</v>
      </c>
    </row>
    <row r="254" spans="1:65" s="2" customFormat="1" ht="33" customHeight="1">
      <c r="A254" s="32"/>
      <c r="B254" s="33"/>
      <c r="C254" s="203" t="s">
        <v>551</v>
      </c>
      <c r="D254" s="203" t="s">
        <v>145</v>
      </c>
      <c r="E254" s="204" t="s">
        <v>552</v>
      </c>
      <c r="F254" s="205" t="s">
        <v>553</v>
      </c>
      <c r="G254" s="206" t="s">
        <v>243</v>
      </c>
      <c r="H254" s="207">
        <v>2</v>
      </c>
      <c r="I254" s="208"/>
      <c r="J254" s="207">
        <f t="shared" si="40"/>
        <v>0</v>
      </c>
      <c r="K254" s="209"/>
      <c r="L254" s="210"/>
      <c r="M254" s="211" t="s">
        <v>1</v>
      </c>
      <c r="N254" s="212" t="s">
        <v>40</v>
      </c>
      <c r="O254" s="73"/>
      <c r="P254" s="198">
        <f t="shared" si="41"/>
        <v>0</v>
      </c>
      <c r="Q254" s="198">
        <v>0</v>
      </c>
      <c r="R254" s="198">
        <f t="shared" si="42"/>
        <v>0</v>
      </c>
      <c r="S254" s="198">
        <v>0</v>
      </c>
      <c r="T254" s="199">
        <f t="shared" si="43"/>
        <v>0</v>
      </c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R254" s="200" t="s">
        <v>406</v>
      </c>
      <c r="AT254" s="200" t="s">
        <v>145</v>
      </c>
      <c r="AU254" s="200" t="s">
        <v>132</v>
      </c>
      <c r="AY254" s="15" t="s">
        <v>125</v>
      </c>
      <c r="BE254" s="201">
        <f t="shared" si="44"/>
        <v>0</v>
      </c>
      <c r="BF254" s="201">
        <f t="shared" si="45"/>
        <v>0</v>
      </c>
      <c r="BG254" s="201">
        <f t="shared" si="46"/>
        <v>0</v>
      </c>
      <c r="BH254" s="201">
        <f t="shared" si="47"/>
        <v>0</v>
      </c>
      <c r="BI254" s="201">
        <f t="shared" si="48"/>
        <v>0</v>
      </c>
      <c r="BJ254" s="15" t="s">
        <v>132</v>
      </c>
      <c r="BK254" s="202">
        <f t="shared" si="49"/>
        <v>0</v>
      </c>
      <c r="BL254" s="15" t="s">
        <v>401</v>
      </c>
      <c r="BM254" s="200" t="s">
        <v>554</v>
      </c>
    </row>
    <row r="255" spans="1:65" s="2" customFormat="1" ht="24.2" customHeight="1">
      <c r="A255" s="32"/>
      <c r="B255" s="33"/>
      <c r="C255" s="189" t="s">
        <v>270</v>
      </c>
      <c r="D255" s="189" t="s">
        <v>127</v>
      </c>
      <c r="E255" s="190" t="s">
        <v>555</v>
      </c>
      <c r="F255" s="191" t="s">
        <v>556</v>
      </c>
      <c r="G255" s="192" t="s">
        <v>243</v>
      </c>
      <c r="H255" s="193">
        <v>9</v>
      </c>
      <c r="I255" s="194"/>
      <c r="J255" s="193">
        <f t="shared" si="40"/>
        <v>0</v>
      </c>
      <c r="K255" s="195"/>
      <c r="L255" s="37"/>
      <c r="M255" s="196" t="s">
        <v>1</v>
      </c>
      <c r="N255" s="197" t="s">
        <v>40</v>
      </c>
      <c r="O255" s="73"/>
      <c r="P255" s="198">
        <f t="shared" si="41"/>
        <v>0</v>
      </c>
      <c r="Q255" s="198">
        <v>0</v>
      </c>
      <c r="R255" s="198">
        <f t="shared" si="42"/>
        <v>0</v>
      </c>
      <c r="S255" s="198">
        <v>0</v>
      </c>
      <c r="T255" s="199">
        <f t="shared" si="43"/>
        <v>0</v>
      </c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R255" s="200" t="s">
        <v>401</v>
      </c>
      <c r="AT255" s="200" t="s">
        <v>127</v>
      </c>
      <c r="AU255" s="200" t="s">
        <v>132</v>
      </c>
      <c r="AY255" s="15" t="s">
        <v>125</v>
      </c>
      <c r="BE255" s="201">
        <f t="shared" si="44"/>
        <v>0</v>
      </c>
      <c r="BF255" s="201">
        <f t="shared" si="45"/>
        <v>0</v>
      </c>
      <c r="BG255" s="201">
        <f t="shared" si="46"/>
        <v>0</v>
      </c>
      <c r="BH255" s="201">
        <f t="shared" si="47"/>
        <v>0</v>
      </c>
      <c r="BI255" s="201">
        <f t="shared" si="48"/>
        <v>0</v>
      </c>
      <c r="BJ255" s="15" t="s">
        <v>132</v>
      </c>
      <c r="BK255" s="202">
        <f t="shared" si="49"/>
        <v>0</v>
      </c>
      <c r="BL255" s="15" t="s">
        <v>401</v>
      </c>
      <c r="BM255" s="200" t="s">
        <v>557</v>
      </c>
    </row>
    <row r="256" spans="1:65" s="2" customFormat="1" ht="44.25" customHeight="1">
      <c r="A256" s="32"/>
      <c r="B256" s="33"/>
      <c r="C256" s="203" t="s">
        <v>558</v>
      </c>
      <c r="D256" s="203" t="s">
        <v>145</v>
      </c>
      <c r="E256" s="204" t="s">
        <v>559</v>
      </c>
      <c r="F256" s="205" t="s">
        <v>560</v>
      </c>
      <c r="G256" s="206" t="s">
        <v>243</v>
      </c>
      <c r="H256" s="207">
        <v>2</v>
      </c>
      <c r="I256" s="208"/>
      <c r="J256" s="207">
        <f t="shared" si="40"/>
        <v>0</v>
      </c>
      <c r="K256" s="209"/>
      <c r="L256" s="210"/>
      <c r="M256" s="211" t="s">
        <v>1</v>
      </c>
      <c r="N256" s="212" t="s">
        <v>40</v>
      </c>
      <c r="O256" s="73"/>
      <c r="P256" s="198">
        <f t="shared" si="41"/>
        <v>0</v>
      </c>
      <c r="Q256" s="198">
        <v>0</v>
      </c>
      <c r="R256" s="198">
        <f t="shared" si="42"/>
        <v>0</v>
      </c>
      <c r="S256" s="198">
        <v>0</v>
      </c>
      <c r="T256" s="199">
        <f t="shared" si="43"/>
        <v>0</v>
      </c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R256" s="200" t="s">
        <v>406</v>
      </c>
      <c r="AT256" s="200" t="s">
        <v>145</v>
      </c>
      <c r="AU256" s="200" t="s">
        <v>132</v>
      </c>
      <c r="AY256" s="15" t="s">
        <v>125</v>
      </c>
      <c r="BE256" s="201">
        <f t="shared" si="44"/>
        <v>0</v>
      </c>
      <c r="BF256" s="201">
        <f t="shared" si="45"/>
        <v>0</v>
      </c>
      <c r="BG256" s="201">
        <f t="shared" si="46"/>
        <v>0</v>
      </c>
      <c r="BH256" s="201">
        <f t="shared" si="47"/>
        <v>0</v>
      </c>
      <c r="BI256" s="201">
        <f t="shared" si="48"/>
        <v>0</v>
      </c>
      <c r="BJ256" s="15" t="s">
        <v>132</v>
      </c>
      <c r="BK256" s="202">
        <f t="shared" si="49"/>
        <v>0</v>
      </c>
      <c r="BL256" s="15" t="s">
        <v>401</v>
      </c>
      <c r="BM256" s="200" t="s">
        <v>561</v>
      </c>
    </row>
    <row r="257" spans="1:65" s="2" customFormat="1" ht="37.9" customHeight="1">
      <c r="A257" s="32"/>
      <c r="B257" s="33"/>
      <c r="C257" s="203" t="s">
        <v>562</v>
      </c>
      <c r="D257" s="203" t="s">
        <v>145</v>
      </c>
      <c r="E257" s="204" t="s">
        <v>563</v>
      </c>
      <c r="F257" s="205" t="s">
        <v>564</v>
      </c>
      <c r="G257" s="206" t="s">
        <v>243</v>
      </c>
      <c r="H257" s="207">
        <v>7</v>
      </c>
      <c r="I257" s="208"/>
      <c r="J257" s="207">
        <f t="shared" si="40"/>
        <v>0</v>
      </c>
      <c r="K257" s="209"/>
      <c r="L257" s="210"/>
      <c r="M257" s="211" t="s">
        <v>1</v>
      </c>
      <c r="N257" s="212" t="s">
        <v>40</v>
      </c>
      <c r="O257" s="73"/>
      <c r="P257" s="198">
        <f t="shared" si="41"/>
        <v>0</v>
      </c>
      <c r="Q257" s="198">
        <v>0</v>
      </c>
      <c r="R257" s="198">
        <f t="shared" si="42"/>
        <v>0</v>
      </c>
      <c r="S257" s="198">
        <v>0</v>
      </c>
      <c r="T257" s="199">
        <f t="shared" si="43"/>
        <v>0</v>
      </c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R257" s="200" t="s">
        <v>406</v>
      </c>
      <c r="AT257" s="200" t="s">
        <v>145</v>
      </c>
      <c r="AU257" s="200" t="s">
        <v>132</v>
      </c>
      <c r="AY257" s="15" t="s">
        <v>125</v>
      </c>
      <c r="BE257" s="201">
        <f t="shared" si="44"/>
        <v>0</v>
      </c>
      <c r="BF257" s="201">
        <f t="shared" si="45"/>
        <v>0</v>
      </c>
      <c r="BG257" s="201">
        <f t="shared" si="46"/>
        <v>0</v>
      </c>
      <c r="BH257" s="201">
        <f t="shared" si="47"/>
        <v>0</v>
      </c>
      <c r="BI257" s="201">
        <f t="shared" si="48"/>
        <v>0</v>
      </c>
      <c r="BJ257" s="15" t="s">
        <v>132</v>
      </c>
      <c r="BK257" s="202">
        <f t="shared" si="49"/>
        <v>0</v>
      </c>
      <c r="BL257" s="15" t="s">
        <v>401</v>
      </c>
      <c r="BM257" s="200" t="s">
        <v>565</v>
      </c>
    </row>
    <row r="258" spans="1:65" s="2" customFormat="1" ht="16.5" customHeight="1">
      <c r="A258" s="32"/>
      <c r="B258" s="33"/>
      <c r="C258" s="189" t="s">
        <v>566</v>
      </c>
      <c r="D258" s="189" t="s">
        <v>127</v>
      </c>
      <c r="E258" s="190" t="s">
        <v>567</v>
      </c>
      <c r="F258" s="191" t="s">
        <v>568</v>
      </c>
      <c r="G258" s="192" t="s">
        <v>243</v>
      </c>
      <c r="H258" s="193">
        <v>48</v>
      </c>
      <c r="I258" s="194"/>
      <c r="J258" s="193">
        <f t="shared" si="40"/>
        <v>0</v>
      </c>
      <c r="K258" s="195"/>
      <c r="L258" s="37"/>
      <c r="M258" s="196" t="s">
        <v>1</v>
      </c>
      <c r="N258" s="197" t="s">
        <v>40</v>
      </c>
      <c r="O258" s="73"/>
      <c r="P258" s="198">
        <f t="shared" si="41"/>
        <v>0</v>
      </c>
      <c r="Q258" s="198">
        <v>0</v>
      </c>
      <c r="R258" s="198">
        <f t="shared" si="42"/>
        <v>0</v>
      </c>
      <c r="S258" s="198">
        <v>0</v>
      </c>
      <c r="T258" s="199">
        <f t="shared" si="43"/>
        <v>0</v>
      </c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R258" s="200" t="s">
        <v>401</v>
      </c>
      <c r="AT258" s="200" t="s">
        <v>127</v>
      </c>
      <c r="AU258" s="200" t="s">
        <v>132</v>
      </c>
      <c r="AY258" s="15" t="s">
        <v>125</v>
      </c>
      <c r="BE258" s="201">
        <f t="shared" si="44"/>
        <v>0</v>
      </c>
      <c r="BF258" s="201">
        <f t="shared" si="45"/>
        <v>0</v>
      </c>
      <c r="BG258" s="201">
        <f t="shared" si="46"/>
        <v>0</v>
      </c>
      <c r="BH258" s="201">
        <f t="shared" si="47"/>
        <v>0</v>
      </c>
      <c r="BI258" s="201">
        <f t="shared" si="48"/>
        <v>0</v>
      </c>
      <c r="BJ258" s="15" t="s">
        <v>132</v>
      </c>
      <c r="BK258" s="202">
        <f t="shared" si="49"/>
        <v>0</v>
      </c>
      <c r="BL258" s="15" t="s">
        <v>401</v>
      </c>
      <c r="BM258" s="200" t="s">
        <v>569</v>
      </c>
    </row>
    <row r="259" spans="1:65" s="2" customFormat="1" ht="16.5" customHeight="1">
      <c r="A259" s="32"/>
      <c r="B259" s="33"/>
      <c r="C259" s="203" t="s">
        <v>570</v>
      </c>
      <c r="D259" s="203" t="s">
        <v>145</v>
      </c>
      <c r="E259" s="204" t="s">
        <v>571</v>
      </c>
      <c r="F259" s="205" t="s">
        <v>572</v>
      </c>
      <c r="G259" s="206" t="s">
        <v>243</v>
      </c>
      <c r="H259" s="207">
        <v>48</v>
      </c>
      <c r="I259" s="208"/>
      <c r="J259" s="207">
        <f t="shared" si="40"/>
        <v>0</v>
      </c>
      <c r="K259" s="209"/>
      <c r="L259" s="210"/>
      <c r="M259" s="211" t="s">
        <v>1</v>
      </c>
      <c r="N259" s="212" t="s">
        <v>40</v>
      </c>
      <c r="O259" s="73"/>
      <c r="P259" s="198">
        <f t="shared" si="41"/>
        <v>0</v>
      </c>
      <c r="Q259" s="198">
        <v>0</v>
      </c>
      <c r="R259" s="198">
        <f t="shared" si="42"/>
        <v>0</v>
      </c>
      <c r="S259" s="198">
        <v>0</v>
      </c>
      <c r="T259" s="199">
        <f t="shared" si="43"/>
        <v>0</v>
      </c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R259" s="200" t="s">
        <v>406</v>
      </c>
      <c r="AT259" s="200" t="s">
        <v>145</v>
      </c>
      <c r="AU259" s="200" t="s">
        <v>132</v>
      </c>
      <c r="AY259" s="15" t="s">
        <v>125</v>
      </c>
      <c r="BE259" s="201">
        <f t="shared" si="44"/>
        <v>0</v>
      </c>
      <c r="BF259" s="201">
        <f t="shared" si="45"/>
        <v>0</v>
      </c>
      <c r="BG259" s="201">
        <f t="shared" si="46"/>
        <v>0</v>
      </c>
      <c r="BH259" s="201">
        <f t="shared" si="47"/>
        <v>0</v>
      </c>
      <c r="BI259" s="201">
        <f t="shared" si="48"/>
        <v>0</v>
      </c>
      <c r="BJ259" s="15" t="s">
        <v>132</v>
      </c>
      <c r="BK259" s="202">
        <f t="shared" si="49"/>
        <v>0</v>
      </c>
      <c r="BL259" s="15" t="s">
        <v>401</v>
      </c>
      <c r="BM259" s="200" t="s">
        <v>573</v>
      </c>
    </row>
    <row r="260" spans="1:65" s="2" customFormat="1" ht="24.2" customHeight="1">
      <c r="A260" s="32"/>
      <c r="B260" s="33"/>
      <c r="C260" s="189" t="s">
        <v>574</v>
      </c>
      <c r="D260" s="189" t="s">
        <v>127</v>
      </c>
      <c r="E260" s="190" t="s">
        <v>575</v>
      </c>
      <c r="F260" s="191" t="s">
        <v>576</v>
      </c>
      <c r="G260" s="192" t="s">
        <v>311</v>
      </c>
      <c r="H260" s="193">
        <v>76</v>
      </c>
      <c r="I260" s="194"/>
      <c r="J260" s="193">
        <f t="shared" si="40"/>
        <v>0</v>
      </c>
      <c r="K260" s="195"/>
      <c r="L260" s="37"/>
      <c r="M260" s="196" t="s">
        <v>1</v>
      </c>
      <c r="N260" s="197" t="s">
        <v>40</v>
      </c>
      <c r="O260" s="73"/>
      <c r="P260" s="198">
        <f t="shared" si="41"/>
        <v>0</v>
      </c>
      <c r="Q260" s="198">
        <v>0</v>
      </c>
      <c r="R260" s="198">
        <f t="shared" si="42"/>
        <v>0</v>
      </c>
      <c r="S260" s="198">
        <v>0</v>
      </c>
      <c r="T260" s="199">
        <f t="shared" si="43"/>
        <v>0</v>
      </c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R260" s="200" t="s">
        <v>401</v>
      </c>
      <c r="AT260" s="200" t="s">
        <v>127</v>
      </c>
      <c r="AU260" s="200" t="s">
        <v>132</v>
      </c>
      <c r="AY260" s="15" t="s">
        <v>125</v>
      </c>
      <c r="BE260" s="201">
        <f t="shared" si="44"/>
        <v>0</v>
      </c>
      <c r="BF260" s="201">
        <f t="shared" si="45"/>
        <v>0</v>
      </c>
      <c r="BG260" s="201">
        <f t="shared" si="46"/>
        <v>0</v>
      </c>
      <c r="BH260" s="201">
        <f t="shared" si="47"/>
        <v>0</v>
      </c>
      <c r="BI260" s="201">
        <f t="shared" si="48"/>
        <v>0</v>
      </c>
      <c r="BJ260" s="15" t="s">
        <v>132</v>
      </c>
      <c r="BK260" s="202">
        <f t="shared" si="49"/>
        <v>0</v>
      </c>
      <c r="BL260" s="15" t="s">
        <v>401</v>
      </c>
      <c r="BM260" s="200" t="s">
        <v>577</v>
      </c>
    </row>
    <row r="261" spans="1:65" s="2" customFormat="1" ht="24.2" customHeight="1">
      <c r="A261" s="32"/>
      <c r="B261" s="33"/>
      <c r="C261" s="203" t="s">
        <v>578</v>
      </c>
      <c r="D261" s="203" t="s">
        <v>145</v>
      </c>
      <c r="E261" s="204" t="s">
        <v>579</v>
      </c>
      <c r="F261" s="205" t="s">
        <v>580</v>
      </c>
      <c r="G261" s="206" t="s">
        <v>581</v>
      </c>
      <c r="H261" s="207">
        <v>72.2</v>
      </c>
      <c r="I261" s="208"/>
      <c r="J261" s="207">
        <f t="shared" si="40"/>
        <v>0</v>
      </c>
      <c r="K261" s="209"/>
      <c r="L261" s="210"/>
      <c r="M261" s="211" t="s">
        <v>1</v>
      </c>
      <c r="N261" s="212" t="s">
        <v>40</v>
      </c>
      <c r="O261" s="73"/>
      <c r="P261" s="198">
        <f t="shared" si="41"/>
        <v>0</v>
      </c>
      <c r="Q261" s="198">
        <v>0</v>
      </c>
      <c r="R261" s="198">
        <f t="shared" si="42"/>
        <v>0</v>
      </c>
      <c r="S261" s="198">
        <v>0</v>
      </c>
      <c r="T261" s="199">
        <f t="shared" si="43"/>
        <v>0</v>
      </c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R261" s="200" t="s">
        <v>406</v>
      </c>
      <c r="AT261" s="200" t="s">
        <v>145</v>
      </c>
      <c r="AU261" s="200" t="s">
        <v>132</v>
      </c>
      <c r="AY261" s="15" t="s">
        <v>125</v>
      </c>
      <c r="BE261" s="201">
        <f t="shared" si="44"/>
        <v>0</v>
      </c>
      <c r="BF261" s="201">
        <f t="shared" si="45"/>
        <v>0</v>
      </c>
      <c r="BG261" s="201">
        <f t="shared" si="46"/>
        <v>0</v>
      </c>
      <c r="BH261" s="201">
        <f t="shared" si="47"/>
        <v>0</v>
      </c>
      <c r="BI261" s="201">
        <f t="shared" si="48"/>
        <v>0</v>
      </c>
      <c r="BJ261" s="15" t="s">
        <v>132</v>
      </c>
      <c r="BK261" s="202">
        <f t="shared" si="49"/>
        <v>0</v>
      </c>
      <c r="BL261" s="15" t="s">
        <v>401</v>
      </c>
      <c r="BM261" s="200" t="s">
        <v>582</v>
      </c>
    </row>
    <row r="262" spans="1:65" s="2" customFormat="1" ht="24.2" customHeight="1">
      <c r="A262" s="32"/>
      <c r="B262" s="33"/>
      <c r="C262" s="189" t="s">
        <v>583</v>
      </c>
      <c r="D262" s="189" t="s">
        <v>127</v>
      </c>
      <c r="E262" s="190" t="s">
        <v>584</v>
      </c>
      <c r="F262" s="191" t="s">
        <v>585</v>
      </c>
      <c r="G262" s="192" t="s">
        <v>311</v>
      </c>
      <c r="H262" s="193">
        <v>48</v>
      </c>
      <c r="I262" s="194"/>
      <c r="J262" s="193">
        <f t="shared" si="40"/>
        <v>0</v>
      </c>
      <c r="K262" s="195"/>
      <c r="L262" s="37"/>
      <c r="M262" s="196" t="s">
        <v>1</v>
      </c>
      <c r="N262" s="197" t="s">
        <v>40</v>
      </c>
      <c r="O262" s="73"/>
      <c r="P262" s="198">
        <f t="shared" si="41"/>
        <v>0</v>
      </c>
      <c r="Q262" s="198">
        <v>0</v>
      </c>
      <c r="R262" s="198">
        <f t="shared" si="42"/>
        <v>0</v>
      </c>
      <c r="S262" s="198">
        <v>0</v>
      </c>
      <c r="T262" s="199">
        <f t="shared" si="43"/>
        <v>0</v>
      </c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R262" s="200" t="s">
        <v>401</v>
      </c>
      <c r="AT262" s="200" t="s">
        <v>127</v>
      </c>
      <c r="AU262" s="200" t="s">
        <v>132</v>
      </c>
      <c r="AY262" s="15" t="s">
        <v>125</v>
      </c>
      <c r="BE262" s="201">
        <f t="shared" si="44"/>
        <v>0</v>
      </c>
      <c r="BF262" s="201">
        <f t="shared" si="45"/>
        <v>0</v>
      </c>
      <c r="BG262" s="201">
        <f t="shared" si="46"/>
        <v>0</v>
      </c>
      <c r="BH262" s="201">
        <f t="shared" si="47"/>
        <v>0</v>
      </c>
      <c r="BI262" s="201">
        <f t="shared" si="48"/>
        <v>0</v>
      </c>
      <c r="BJ262" s="15" t="s">
        <v>132</v>
      </c>
      <c r="BK262" s="202">
        <f t="shared" si="49"/>
        <v>0</v>
      </c>
      <c r="BL262" s="15" t="s">
        <v>401</v>
      </c>
      <c r="BM262" s="200" t="s">
        <v>586</v>
      </c>
    </row>
    <row r="263" spans="1:65" s="2" customFormat="1" ht="16.5" customHeight="1">
      <c r="A263" s="32"/>
      <c r="B263" s="33"/>
      <c r="C263" s="203" t="s">
        <v>587</v>
      </c>
      <c r="D263" s="203" t="s">
        <v>145</v>
      </c>
      <c r="E263" s="204" t="s">
        <v>588</v>
      </c>
      <c r="F263" s="205" t="s">
        <v>589</v>
      </c>
      <c r="G263" s="206" t="s">
        <v>243</v>
      </c>
      <c r="H263" s="207">
        <v>32.652999999999999</v>
      </c>
      <c r="I263" s="208"/>
      <c r="J263" s="207">
        <f t="shared" si="40"/>
        <v>0</v>
      </c>
      <c r="K263" s="209"/>
      <c r="L263" s="210"/>
      <c r="M263" s="211" t="s">
        <v>1</v>
      </c>
      <c r="N263" s="212" t="s">
        <v>40</v>
      </c>
      <c r="O263" s="73"/>
      <c r="P263" s="198">
        <f t="shared" si="41"/>
        <v>0</v>
      </c>
      <c r="Q263" s="198">
        <v>0</v>
      </c>
      <c r="R263" s="198">
        <f t="shared" si="42"/>
        <v>0</v>
      </c>
      <c r="S263" s="198">
        <v>0</v>
      </c>
      <c r="T263" s="199">
        <f t="shared" si="43"/>
        <v>0</v>
      </c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R263" s="200" t="s">
        <v>406</v>
      </c>
      <c r="AT263" s="200" t="s">
        <v>145</v>
      </c>
      <c r="AU263" s="200" t="s">
        <v>132</v>
      </c>
      <c r="AY263" s="15" t="s">
        <v>125</v>
      </c>
      <c r="BE263" s="201">
        <f t="shared" si="44"/>
        <v>0</v>
      </c>
      <c r="BF263" s="201">
        <f t="shared" si="45"/>
        <v>0</v>
      </c>
      <c r="BG263" s="201">
        <f t="shared" si="46"/>
        <v>0</v>
      </c>
      <c r="BH263" s="201">
        <f t="shared" si="47"/>
        <v>0</v>
      </c>
      <c r="BI263" s="201">
        <f t="shared" si="48"/>
        <v>0</v>
      </c>
      <c r="BJ263" s="15" t="s">
        <v>132</v>
      </c>
      <c r="BK263" s="202">
        <f t="shared" si="49"/>
        <v>0</v>
      </c>
      <c r="BL263" s="15" t="s">
        <v>401</v>
      </c>
      <c r="BM263" s="200" t="s">
        <v>590</v>
      </c>
    </row>
    <row r="264" spans="1:65" s="2" customFormat="1" ht="16.5" customHeight="1">
      <c r="A264" s="32"/>
      <c r="B264" s="33"/>
      <c r="C264" s="189" t="s">
        <v>591</v>
      </c>
      <c r="D264" s="189" t="s">
        <v>127</v>
      </c>
      <c r="E264" s="190" t="s">
        <v>592</v>
      </c>
      <c r="F264" s="191" t="s">
        <v>593</v>
      </c>
      <c r="G264" s="192" t="s">
        <v>243</v>
      </c>
      <c r="H264" s="193">
        <v>5</v>
      </c>
      <c r="I264" s="194"/>
      <c r="J264" s="193">
        <f t="shared" si="40"/>
        <v>0</v>
      </c>
      <c r="K264" s="195"/>
      <c r="L264" s="37"/>
      <c r="M264" s="196" t="s">
        <v>1</v>
      </c>
      <c r="N264" s="197" t="s">
        <v>40</v>
      </c>
      <c r="O264" s="73"/>
      <c r="P264" s="198">
        <f t="shared" si="41"/>
        <v>0</v>
      </c>
      <c r="Q264" s="198">
        <v>0</v>
      </c>
      <c r="R264" s="198">
        <f t="shared" si="42"/>
        <v>0</v>
      </c>
      <c r="S264" s="198">
        <v>0</v>
      </c>
      <c r="T264" s="199">
        <f t="shared" si="43"/>
        <v>0</v>
      </c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R264" s="200" t="s">
        <v>401</v>
      </c>
      <c r="AT264" s="200" t="s">
        <v>127</v>
      </c>
      <c r="AU264" s="200" t="s">
        <v>132</v>
      </c>
      <c r="AY264" s="15" t="s">
        <v>125</v>
      </c>
      <c r="BE264" s="201">
        <f t="shared" si="44"/>
        <v>0</v>
      </c>
      <c r="BF264" s="201">
        <f t="shared" si="45"/>
        <v>0</v>
      </c>
      <c r="BG264" s="201">
        <f t="shared" si="46"/>
        <v>0</v>
      </c>
      <c r="BH264" s="201">
        <f t="shared" si="47"/>
        <v>0</v>
      </c>
      <c r="BI264" s="201">
        <f t="shared" si="48"/>
        <v>0</v>
      </c>
      <c r="BJ264" s="15" t="s">
        <v>132</v>
      </c>
      <c r="BK264" s="202">
        <f t="shared" si="49"/>
        <v>0</v>
      </c>
      <c r="BL264" s="15" t="s">
        <v>401</v>
      </c>
      <c r="BM264" s="200" t="s">
        <v>594</v>
      </c>
    </row>
    <row r="265" spans="1:65" s="2" customFormat="1" ht="24.2" customHeight="1">
      <c r="A265" s="32"/>
      <c r="B265" s="33"/>
      <c r="C265" s="203" t="s">
        <v>595</v>
      </c>
      <c r="D265" s="203" t="s">
        <v>145</v>
      </c>
      <c r="E265" s="204" t="s">
        <v>596</v>
      </c>
      <c r="F265" s="205" t="s">
        <v>597</v>
      </c>
      <c r="G265" s="206" t="s">
        <v>243</v>
      </c>
      <c r="H265" s="207">
        <v>5</v>
      </c>
      <c r="I265" s="208"/>
      <c r="J265" s="207">
        <f t="shared" si="40"/>
        <v>0</v>
      </c>
      <c r="K265" s="209"/>
      <c r="L265" s="210"/>
      <c r="M265" s="211" t="s">
        <v>1</v>
      </c>
      <c r="N265" s="212" t="s">
        <v>40</v>
      </c>
      <c r="O265" s="73"/>
      <c r="P265" s="198">
        <f t="shared" si="41"/>
        <v>0</v>
      </c>
      <c r="Q265" s="198">
        <v>0</v>
      </c>
      <c r="R265" s="198">
        <f t="shared" si="42"/>
        <v>0</v>
      </c>
      <c r="S265" s="198">
        <v>0</v>
      </c>
      <c r="T265" s="199">
        <f t="shared" si="43"/>
        <v>0</v>
      </c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R265" s="200" t="s">
        <v>406</v>
      </c>
      <c r="AT265" s="200" t="s">
        <v>145</v>
      </c>
      <c r="AU265" s="200" t="s">
        <v>132</v>
      </c>
      <c r="AY265" s="15" t="s">
        <v>125</v>
      </c>
      <c r="BE265" s="201">
        <f t="shared" si="44"/>
        <v>0</v>
      </c>
      <c r="BF265" s="201">
        <f t="shared" si="45"/>
        <v>0</v>
      </c>
      <c r="BG265" s="201">
        <f t="shared" si="46"/>
        <v>0</v>
      </c>
      <c r="BH265" s="201">
        <f t="shared" si="47"/>
        <v>0</v>
      </c>
      <c r="BI265" s="201">
        <f t="shared" si="48"/>
        <v>0</v>
      </c>
      <c r="BJ265" s="15" t="s">
        <v>132</v>
      </c>
      <c r="BK265" s="202">
        <f t="shared" si="49"/>
        <v>0</v>
      </c>
      <c r="BL265" s="15" t="s">
        <v>401</v>
      </c>
      <c r="BM265" s="200" t="s">
        <v>598</v>
      </c>
    </row>
    <row r="266" spans="1:65" s="2" customFormat="1" ht="16.5" customHeight="1">
      <c r="A266" s="32"/>
      <c r="B266" s="33"/>
      <c r="C266" s="189" t="s">
        <v>599</v>
      </c>
      <c r="D266" s="189" t="s">
        <v>127</v>
      </c>
      <c r="E266" s="190" t="s">
        <v>592</v>
      </c>
      <c r="F266" s="191" t="s">
        <v>593</v>
      </c>
      <c r="G266" s="192" t="s">
        <v>243</v>
      </c>
      <c r="H266" s="193">
        <v>5</v>
      </c>
      <c r="I266" s="194"/>
      <c r="J266" s="193">
        <f t="shared" si="40"/>
        <v>0</v>
      </c>
      <c r="K266" s="195"/>
      <c r="L266" s="37"/>
      <c r="M266" s="196" t="s">
        <v>1</v>
      </c>
      <c r="N266" s="197" t="s">
        <v>40</v>
      </c>
      <c r="O266" s="73"/>
      <c r="P266" s="198">
        <f t="shared" si="41"/>
        <v>0</v>
      </c>
      <c r="Q266" s="198">
        <v>0</v>
      </c>
      <c r="R266" s="198">
        <f t="shared" si="42"/>
        <v>0</v>
      </c>
      <c r="S266" s="198">
        <v>0</v>
      </c>
      <c r="T266" s="199">
        <f t="shared" si="43"/>
        <v>0</v>
      </c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R266" s="200" t="s">
        <v>401</v>
      </c>
      <c r="AT266" s="200" t="s">
        <v>127</v>
      </c>
      <c r="AU266" s="200" t="s">
        <v>132</v>
      </c>
      <c r="AY266" s="15" t="s">
        <v>125</v>
      </c>
      <c r="BE266" s="201">
        <f t="shared" si="44"/>
        <v>0</v>
      </c>
      <c r="BF266" s="201">
        <f t="shared" si="45"/>
        <v>0</v>
      </c>
      <c r="BG266" s="201">
        <f t="shared" si="46"/>
        <v>0</v>
      </c>
      <c r="BH266" s="201">
        <f t="shared" si="47"/>
        <v>0</v>
      </c>
      <c r="BI266" s="201">
        <f t="shared" si="48"/>
        <v>0</v>
      </c>
      <c r="BJ266" s="15" t="s">
        <v>132</v>
      </c>
      <c r="BK266" s="202">
        <f t="shared" si="49"/>
        <v>0</v>
      </c>
      <c r="BL266" s="15" t="s">
        <v>401</v>
      </c>
      <c r="BM266" s="200" t="s">
        <v>600</v>
      </c>
    </row>
    <row r="267" spans="1:65" s="2" customFormat="1" ht="24.2" customHeight="1">
      <c r="A267" s="32"/>
      <c r="B267" s="33"/>
      <c r="C267" s="203" t="s">
        <v>601</v>
      </c>
      <c r="D267" s="203" t="s">
        <v>145</v>
      </c>
      <c r="E267" s="204" t="s">
        <v>596</v>
      </c>
      <c r="F267" s="205" t="s">
        <v>597</v>
      </c>
      <c r="G267" s="206" t="s">
        <v>243</v>
      </c>
      <c r="H267" s="207">
        <v>5</v>
      </c>
      <c r="I267" s="208"/>
      <c r="J267" s="207">
        <f t="shared" si="40"/>
        <v>0</v>
      </c>
      <c r="K267" s="209"/>
      <c r="L267" s="210"/>
      <c r="M267" s="211" t="s">
        <v>1</v>
      </c>
      <c r="N267" s="212" t="s">
        <v>40</v>
      </c>
      <c r="O267" s="73"/>
      <c r="P267" s="198">
        <f t="shared" si="41"/>
        <v>0</v>
      </c>
      <c r="Q267" s="198">
        <v>0</v>
      </c>
      <c r="R267" s="198">
        <f t="shared" si="42"/>
        <v>0</v>
      </c>
      <c r="S267" s="198">
        <v>0</v>
      </c>
      <c r="T267" s="199">
        <f t="shared" si="43"/>
        <v>0</v>
      </c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R267" s="200" t="s">
        <v>406</v>
      </c>
      <c r="AT267" s="200" t="s">
        <v>145</v>
      </c>
      <c r="AU267" s="200" t="s">
        <v>132</v>
      </c>
      <c r="AY267" s="15" t="s">
        <v>125</v>
      </c>
      <c r="BE267" s="201">
        <f t="shared" si="44"/>
        <v>0</v>
      </c>
      <c r="BF267" s="201">
        <f t="shared" si="45"/>
        <v>0</v>
      </c>
      <c r="BG267" s="201">
        <f t="shared" si="46"/>
        <v>0</v>
      </c>
      <c r="BH267" s="201">
        <f t="shared" si="47"/>
        <v>0</v>
      </c>
      <c r="BI267" s="201">
        <f t="shared" si="48"/>
        <v>0</v>
      </c>
      <c r="BJ267" s="15" t="s">
        <v>132</v>
      </c>
      <c r="BK267" s="202">
        <f t="shared" si="49"/>
        <v>0</v>
      </c>
      <c r="BL267" s="15" t="s">
        <v>401</v>
      </c>
      <c r="BM267" s="200" t="s">
        <v>602</v>
      </c>
    </row>
    <row r="268" spans="1:65" s="2" customFormat="1" ht="16.5" customHeight="1">
      <c r="A268" s="32"/>
      <c r="B268" s="33"/>
      <c r="C268" s="189" t="s">
        <v>603</v>
      </c>
      <c r="D268" s="189" t="s">
        <v>127</v>
      </c>
      <c r="E268" s="190" t="s">
        <v>604</v>
      </c>
      <c r="F268" s="191" t="s">
        <v>605</v>
      </c>
      <c r="G268" s="192" t="s">
        <v>243</v>
      </c>
      <c r="H268" s="193">
        <v>6</v>
      </c>
      <c r="I268" s="194"/>
      <c r="J268" s="193">
        <f t="shared" si="40"/>
        <v>0</v>
      </c>
      <c r="K268" s="195"/>
      <c r="L268" s="37"/>
      <c r="M268" s="196" t="s">
        <v>1</v>
      </c>
      <c r="N268" s="197" t="s">
        <v>40</v>
      </c>
      <c r="O268" s="73"/>
      <c r="P268" s="198">
        <f t="shared" si="41"/>
        <v>0</v>
      </c>
      <c r="Q268" s="198">
        <v>0</v>
      </c>
      <c r="R268" s="198">
        <f t="shared" si="42"/>
        <v>0</v>
      </c>
      <c r="S268" s="198">
        <v>0</v>
      </c>
      <c r="T268" s="199">
        <f t="shared" si="43"/>
        <v>0</v>
      </c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R268" s="200" t="s">
        <v>401</v>
      </c>
      <c r="AT268" s="200" t="s">
        <v>127</v>
      </c>
      <c r="AU268" s="200" t="s">
        <v>132</v>
      </c>
      <c r="AY268" s="15" t="s">
        <v>125</v>
      </c>
      <c r="BE268" s="201">
        <f t="shared" si="44"/>
        <v>0</v>
      </c>
      <c r="BF268" s="201">
        <f t="shared" si="45"/>
        <v>0</v>
      </c>
      <c r="BG268" s="201">
        <f t="shared" si="46"/>
        <v>0</v>
      </c>
      <c r="BH268" s="201">
        <f t="shared" si="47"/>
        <v>0</v>
      </c>
      <c r="BI268" s="201">
        <f t="shared" si="48"/>
        <v>0</v>
      </c>
      <c r="BJ268" s="15" t="s">
        <v>132</v>
      </c>
      <c r="BK268" s="202">
        <f t="shared" si="49"/>
        <v>0</v>
      </c>
      <c r="BL268" s="15" t="s">
        <v>401</v>
      </c>
      <c r="BM268" s="200" t="s">
        <v>606</v>
      </c>
    </row>
    <row r="269" spans="1:65" s="2" customFormat="1" ht="33" customHeight="1">
      <c r="A269" s="32"/>
      <c r="B269" s="33"/>
      <c r="C269" s="203" t="s">
        <v>607</v>
      </c>
      <c r="D269" s="203" t="s">
        <v>145</v>
      </c>
      <c r="E269" s="204" t="s">
        <v>608</v>
      </c>
      <c r="F269" s="205" t="s">
        <v>609</v>
      </c>
      <c r="G269" s="206" t="s">
        <v>243</v>
      </c>
      <c r="H269" s="207">
        <v>6</v>
      </c>
      <c r="I269" s="208"/>
      <c r="J269" s="207">
        <f t="shared" si="40"/>
        <v>0</v>
      </c>
      <c r="K269" s="209"/>
      <c r="L269" s="210"/>
      <c r="M269" s="211" t="s">
        <v>1</v>
      </c>
      <c r="N269" s="212" t="s">
        <v>40</v>
      </c>
      <c r="O269" s="73"/>
      <c r="P269" s="198">
        <f t="shared" si="41"/>
        <v>0</v>
      </c>
      <c r="Q269" s="198">
        <v>0</v>
      </c>
      <c r="R269" s="198">
        <f t="shared" si="42"/>
        <v>0</v>
      </c>
      <c r="S269" s="198">
        <v>0</v>
      </c>
      <c r="T269" s="199">
        <f t="shared" si="43"/>
        <v>0</v>
      </c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R269" s="200" t="s">
        <v>406</v>
      </c>
      <c r="AT269" s="200" t="s">
        <v>145</v>
      </c>
      <c r="AU269" s="200" t="s">
        <v>132</v>
      </c>
      <c r="AY269" s="15" t="s">
        <v>125</v>
      </c>
      <c r="BE269" s="201">
        <f t="shared" si="44"/>
        <v>0</v>
      </c>
      <c r="BF269" s="201">
        <f t="shared" si="45"/>
        <v>0</v>
      </c>
      <c r="BG269" s="201">
        <f t="shared" si="46"/>
        <v>0</v>
      </c>
      <c r="BH269" s="201">
        <f t="shared" si="47"/>
        <v>0</v>
      </c>
      <c r="BI269" s="201">
        <f t="shared" si="48"/>
        <v>0</v>
      </c>
      <c r="BJ269" s="15" t="s">
        <v>132</v>
      </c>
      <c r="BK269" s="202">
        <f t="shared" si="49"/>
        <v>0</v>
      </c>
      <c r="BL269" s="15" t="s">
        <v>401</v>
      </c>
      <c r="BM269" s="200" t="s">
        <v>610</v>
      </c>
    </row>
    <row r="270" spans="1:65" s="2" customFormat="1" ht="21.75" customHeight="1">
      <c r="A270" s="32"/>
      <c r="B270" s="33"/>
      <c r="C270" s="189" t="s">
        <v>611</v>
      </c>
      <c r="D270" s="189" t="s">
        <v>127</v>
      </c>
      <c r="E270" s="190" t="s">
        <v>612</v>
      </c>
      <c r="F270" s="191" t="s">
        <v>613</v>
      </c>
      <c r="G270" s="192" t="s">
        <v>243</v>
      </c>
      <c r="H270" s="193">
        <v>94</v>
      </c>
      <c r="I270" s="194"/>
      <c r="J270" s="193">
        <f t="shared" si="40"/>
        <v>0</v>
      </c>
      <c r="K270" s="195"/>
      <c r="L270" s="37"/>
      <c r="M270" s="196" t="s">
        <v>1</v>
      </c>
      <c r="N270" s="197" t="s">
        <v>40</v>
      </c>
      <c r="O270" s="73"/>
      <c r="P270" s="198">
        <f t="shared" si="41"/>
        <v>0</v>
      </c>
      <c r="Q270" s="198">
        <v>0</v>
      </c>
      <c r="R270" s="198">
        <f t="shared" si="42"/>
        <v>0</v>
      </c>
      <c r="S270" s="198">
        <v>0</v>
      </c>
      <c r="T270" s="199">
        <f t="shared" si="43"/>
        <v>0</v>
      </c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R270" s="200" t="s">
        <v>401</v>
      </c>
      <c r="AT270" s="200" t="s">
        <v>127</v>
      </c>
      <c r="AU270" s="200" t="s">
        <v>132</v>
      </c>
      <c r="AY270" s="15" t="s">
        <v>125</v>
      </c>
      <c r="BE270" s="201">
        <f t="shared" si="44"/>
        <v>0</v>
      </c>
      <c r="BF270" s="201">
        <f t="shared" si="45"/>
        <v>0</v>
      </c>
      <c r="BG270" s="201">
        <f t="shared" si="46"/>
        <v>0</v>
      </c>
      <c r="BH270" s="201">
        <f t="shared" si="47"/>
        <v>0</v>
      </c>
      <c r="BI270" s="201">
        <f t="shared" si="48"/>
        <v>0</v>
      </c>
      <c r="BJ270" s="15" t="s">
        <v>132</v>
      </c>
      <c r="BK270" s="202">
        <f t="shared" si="49"/>
        <v>0</v>
      </c>
      <c r="BL270" s="15" t="s">
        <v>401</v>
      </c>
      <c r="BM270" s="200" t="s">
        <v>614</v>
      </c>
    </row>
    <row r="271" spans="1:65" s="2" customFormat="1" ht="24.2" customHeight="1">
      <c r="A271" s="32"/>
      <c r="B271" s="33"/>
      <c r="C271" s="203" t="s">
        <v>615</v>
      </c>
      <c r="D271" s="203" t="s">
        <v>145</v>
      </c>
      <c r="E271" s="204" t="s">
        <v>616</v>
      </c>
      <c r="F271" s="205" t="s">
        <v>617</v>
      </c>
      <c r="G271" s="206" t="s">
        <v>243</v>
      </c>
      <c r="H271" s="207">
        <v>94</v>
      </c>
      <c r="I271" s="208"/>
      <c r="J271" s="207">
        <f t="shared" si="40"/>
        <v>0</v>
      </c>
      <c r="K271" s="209"/>
      <c r="L271" s="210"/>
      <c r="M271" s="211" t="s">
        <v>1</v>
      </c>
      <c r="N271" s="212" t="s">
        <v>40</v>
      </c>
      <c r="O271" s="73"/>
      <c r="P271" s="198">
        <f t="shared" si="41"/>
        <v>0</v>
      </c>
      <c r="Q271" s="198">
        <v>0</v>
      </c>
      <c r="R271" s="198">
        <f t="shared" si="42"/>
        <v>0</v>
      </c>
      <c r="S271" s="198">
        <v>0</v>
      </c>
      <c r="T271" s="199">
        <f t="shared" si="43"/>
        <v>0</v>
      </c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R271" s="200" t="s">
        <v>406</v>
      </c>
      <c r="AT271" s="200" t="s">
        <v>145</v>
      </c>
      <c r="AU271" s="200" t="s">
        <v>132</v>
      </c>
      <c r="AY271" s="15" t="s">
        <v>125</v>
      </c>
      <c r="BE271" s="201">
        <f t="shared" si="44"/>
        <v>0</v>
      </c>
      <c r="BF271" s="201">
        <f t="shared" si="45"/>
        <v>0</v>
      </c>
      <c r="BG271" s="201">
        <f t="shared" si="46"/>
        <v>0</v>
      </c>
      <c r="BH271" s="201">
        <f t="shared" si="47"/>
        <v>0</v>
      </c>
      <c r="BI271" s="201">
        <f t="shared" si="48"/>
        <v>0</v>
      </c>
      <c r="BJ271" s="15" t="s">
        <v>132</v>
      </c>
      <c r="BK271" s="202">
        <f t="shared" si="49"/>
        <v>0</v>
      </c>
      <c r="BL271" s="15" t="s">
        <v>401</v>
      </c>
      <c r="BM271" s="200" t="s">
        <v>618</v>
      </c>
    </row>
    <row r="272" spans="1:65" s="2" customFormat="1" ht="16.5" customHeight="1">
      <c r="A272" s="32"/>
      <c r="B272" s="33"/>
      <c r="C272" s="203" t="s">
        <v>619</v>
      </c>
      <c r="D272" s="203" t="s">
        <v>145</v>
      </c>
      <c r="E272" s="204" t="s">
        <v>620</v>
      </c>
      <c r="F272" s="205" t="s">
        <v>621</v>
      </c>
      <c r="G272" s="206" t="s">
        <v>243</v>
      </c>
      <c r="H272" s="207">
        <v>94</v>
      </c>
      <c r="I272" s="208"/>
      <c r="J272" s="207">
        <f t="shared" si="40"/>
        <v>0</v>
      </c>
      <c r="K272" s="209"/>
      <c r="L272" s="210"/>
      <c r="M272" s="211" t="s">
        <v>1</v>
      </c>
      <c r="N272" s="212" t="s">
        <v>40</v>
      </c>
      <c r="O272" s="73"/>
      <c r="P272" s="198">
        <f t="shared" si="41"/>
        <v>0</v>
      </c>
      <c r="Q272" s="198">
        <v>0</v>
      </c>
      <c r="R272" s="198">
        <f t="shared" si="42"/>
        <v>0</v>
      </c>
      <c r="S272" s="198">
        <v>0</v>
      </c>
      <c r="T272" s="199">
        <f t="shared" si="43"/>
        <v>0</v>
      </c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R272" s="200" t="s">
        <v>406</v>
      </c>
      <c r="AT272" s="200" t="s">
        <v>145</v>
      </c>
      <c r="AU272" s="200" t="s">
        <v>132</v>
      </c>
      <c r="AY272" s="15" t="s">
        <v>125</v>
      </c>
      <c r="BE272" s="201">
        <f t="shared" si="44"/>
        <v>0</v>
      </c>
      <c r="BF272" s="201">
        <f t="shared" si="45"/>
        <v>0</v>
      </c>
      <c r="BG272" s="201">
        <f t="shared" si="46"/>
        <v>0</v>
      </c>
      <c r="BH272" s="201">
        <f t="shared" si="47"/>
        <v>0</v>
      </c>
      <c r="BI272" s="201">
        <f t="shared" si="48"/>
        <v>0</v>
      </c>
      <c r="BJ272" s="15" t="s">
        <v>132</v>
      </c>
      <c r="BK272" s="202">
        <f t="shared" si="49"/>
        <v>0</v>
      </c>
      <c r="BL272" s="15" t="s">
        <v>401</v>
      </c>
      <c r="BM272" s="200" t="s">
        <v>622</v>
      </c>
    </row>
    <row r="273" spans="1:65" s="2" customFormat="1" ht="16.5" customHeight="1">
      <c r="A273" s="32"/>
      <c r="B273" s="33"/>
      <c r="C273" s="189" t="s">
        <v>623</v>
      </c>
      <c r="D273" s="189" t="s">
        <v>127</v>
      </c>
      <c r="E273" s="190" t="s">
        <v>624</v>
      </c>
      <c r="F273" s="191" t="s">
        <v>625</v>
      </c>
      <c r="G273" s="192" t="s">
        <v>243</v>
      </c>
      <c r="H273" s="193">
        <v>2</v>
      </c>
      <c r="I273" s="194"/>
      <c r="J273" s="193">
        <f t="shared" si="40"/>
        <v>0</v>
      </c>
      <c r="K273" s="195"/>
      <c r="L273" s="37"/>
      <c r="M273" s="196" t="s">
        <v>1</v>
      </c>
      <c r="N273" s="197" t="s">
        <v>40</v>
      </c>
      <c r="O273" s="73"/>
      <c r="P273" s="198">
        <f t="shared" si="41"/>
        <v>0</v>
      </c>
      <c r="Q273" s="198">
        <v>0</v>
      </c>
      <c r="R273" s="198">
        <f t="shared" si="42"/>
        <v>0</v>
      </c>
      <c r="S273" s="198">
        <v>0</v>
      </c>
      <c r="T273" s="199">
        <f t="shared" si="43"/>
        <v>0</v>
      </c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R273" s="200" t="s">
        <v>401</v>
      </c>
      <c r="AT273" s="200" t="s">
        <v>127</v>
      </c>
      <c r="AU273" s="200" t="s">
        <v>132</v>
      </c>
      <c r="AY273" s="15" t="s">
        <v>125</v>
      </c>
      <c r="BE273" s="201">
        <f t="shared" si="44"/>
        <v>0</v>
      </c>
      <c r="BF273" s="201">
        <f t="shared" si="45"/>
        <v>0</v>
      </c>
      <c r="BG273" s="201">
        <f t="shared" si="46"/>
        <v>0</v>
      </c>
      <c r="BH273" s="201">
        <f t="shared" si="47"/>
        <v>0</v>
      </c>
      <c r="BI273" s="201">
        <f t="shared" si="48"/>
        <v>0</v>
      </c>
      <c r="BJ273" s="15" t="s">
        <v>132</v>
      </c>
      <c r="BK273" s="202">
        <f t="shared" si="49"/>
        <v>0</v>
      </c>
      <c r="BL273" s="15" t="s">
        <v>401</v>
      </c>
      <c r="BM273" s="200" t="s">
        <v>626</v>
      </c>
    </row>
    <row r="274" spans="1:65" s="2" customFormat="1" ht="21.75" customHeight="1">
      <c r="A274" s="32"/>
      <c r="B274" s="33"/>
      <c r="C274" s="203" t="s">
        <v>627</v>
      </c>
      <c r="D274" s="203" t="s">
        <v>145</v>
      </c>
      <c r="E274" s="204" t="s">
        <v>628</v>
      </c>
      <c r="F274" s="205" t="s">
        <v>629</v>
      </c>
      <c r="G274" s="206" t="s">
        <v>243</v>
      </c>
      <c r="H274" s="207">
        <v>2</v>
      </c>
      <c r="I274" s="208"/>
      <c r="J274" s="207">
        <f t="shared" si="40"/>
        <v>0</v>
      </c>
      <c r="K274" s="209"/>
      <c r="L274" s="210"/>
      <c r="M274" s="211" t="s">
        <v>1</v>
      </c>
      <c r="N274" s="212" t="s">
        <v>40</v>
      </c>
      <c r="O274" s="73"/>
      <c r="P274" s="198">
        <f t="shared" si="41"/>
        <v>0</v>
      </c>
      <c r="Q274" s="198">
        <v>0</v>
      </c>
      <c r="R274" s="198">
        <f t="shared" si="42"/>
        <v>0</v>
      </c>
      <c r="S274" s="198">
        <v>0</v>
      </c>
      <c r="T274" s="199">
        <f t="shared" si="43"/>
        <v>0</v>
      </c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R274" s="200" t="s">
        <v>406</v>
      </c>
      <c r="AT274" s="200" t="s">
        <v>145</v>
      </c>
      <c r="AU274" s="200" t="s">
        <v>132</v>
      </c>
      <c r="AY274" s="15" t="s">
        <v>125</v>
      </c>
      <c r="BE274" s="201">
        <f t="shared" si="44"/>
        <v>0</v>
      </c>
      <c r="BF274" s="201">
        <f t="shared" si="45"/>
        <v>0</v>
      </c>
      <c r="BG274" s="201">
        <f t="shared" si="46"/>
        <v>0</v>
      </c>
      <c r="BH274" s="201">
        <f t="shared" si="47"/>
        <v>0</v>
      </c>
      <c r="BI274" s="201">
        <f t="shared" si="48"/>
        <v>0</v>
      </c>
      <c r="BJ274" s="15" t="s">
        <v>132</v>
      </c>
      <c r="BK274" s="202">
        <f t="shared" si="49"/>
        <v>0</v>
      </c>
      <c r="BL274" s="15" t="s">
        <v>401</v>
      </c>
      <c r="BM274" s="200" t="s">
        <v>630</v>
      </c>
    </row>
    <row r="275" spans="1:65" s="2" customFormat="1" ht="16.5" customHeight="1">
      <c r="A275" s="32"/>
      <c r="B275" s="33"/>
      <c r="C275" s="189" t="s">
        <v>631</v>
      </c>
      <c r="D275" s="189" t="s">
        <v>127</v>
      </c>
      <c r="E275" s="190" t="s">
        <v>632</v>
      </c>
      <c r="F275" s="191" t="s">
        <v>633</v>
      </c>
      <c r="G275" s="192" t="s">
        <v>243</v>
      </c>
      <c r="H275" s="193">
        <v>35</v>
      </c>
      <c r="I275" s="194"/>
      <c r="J275" s="193">
        <f t="shared" si="40"/>
        <v>0</v>
      </c>
      <c r="K275" s="195"/>
      <c r="L275" s="37"/>
      <c r="M275" s="196" t="s">
        <v>1</v>
      </c>
      <c r="N275" s="197" t="s">
        <v>40</v>
      </c>
      <c r="O275" s="73"/>
      <c r="P275" s="198">
        <f t="shared" si="41"/>
        <v>0</v>
      </c>
      <c r="Q275" s="198">
        <v>0</v>
      </c>
      <c r="R275" s="198">
        <f t="shared" si="42"/>
        <v>0</v>
      </c>
      <c r="S275" s="198">
        <v>0</v>
      </c>
      <c r="T275" s="199">
        <f t="shared" si="43"/>
        <v>0</v>
      </c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R275" s="200" t="s">
        <v>401</v>
      </c>
      <c r="AT275" s="200" t="s">
        <v>127</v>
      </c>
      <c r="AU275" s="200" t="s">
        <v>132</v>
      </c>
      <c r="AY275" s="15" t="s">
        <v>125</v>
      </c>
      <c r="BE275" s="201">
        <f t="shared" si="44"/>
        <v>0</v>
      </c>
      <c r="BF275" s="201">
        <f t="shared" si="45"/>
        <v>0</v>
      </c>
      <c r="BG275" s="201">
        <f t="shared" si="46"/>
        <v>0</v>
      </c>
      <c r="BH275" s="201">
        <f t="shared" si="47"/>
        <v>0</v>
      </c>
      <c r="BI275" s="201">
        <f t="shared" si="48"/>
        <v>0</v>
      </c>
      <c r="BJ275" s="15" t="s">
        <v>132</v>
      </c>
      <c r="BK275" s="202">
        <f t="shared" si="49"/>
        <v>0</v>
      </c>
      <c r="BL275" s="15" t="s">
        <v>401</v>
      </c>
      <c r="BM275" s="200" t="s">
        <v>634</v>
      </c>
    </row>
    <row r="276" spans="1:65" s="2" customFormat="1" ht="24.2" customHeight="1">
      <c r="A276" s="32"/>
      <c r="B276" s="33"/>
      <c r="C276" s="203" t="s">
        <v>635</v>
      </c>
      <c r="D276" s="203" t="s">
        <v>145</v>
      </c>
      <c r="E276" s="204" t="s">
        <v>636</v>
      </c>
      <c r="F276" s="205" t="s">
        <v>637</v>
      </c>
      <c r="G276" s="206" t="s">
        <v>243</v>
      </c>
      <c r="H276" s="207">
        <v>35</v>
      </c>
      <c r="I276" s="208"/>
      <c r="J276" s="207">
        <f t="shared" si="40"/>
        <v>0</v>
      </c>
      <c r="K276" s="209"/>
      <c r="L276" s="210"/>
      <c r="M276" s="211" t="s">
        <v>1</v>
      </c>
      <c r="N276" s="212" t="s">
        <v>40</v>
      </c>
      <c r="O276" s="73"/>
      <c r="P276" s="198">
        <f t="shared" si="41"/>
        <v>0</v>
      </c>
      <c r="Q276" s="198">
        <v>0</v>
      </c>
      <c r="R276" s="198">
        <f t="shared" si="42"/>
        <v>0</v>
      </c>
      <c r="S276" s="198">
        <v>0</v>
      </c>
      <c r="T276" s="199">
        <f t="shared" si="43"/>
        <v>0</v>
      </c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R276" s="200" t="s">
        <v>406</v>
      </c>
      <c r="AT276" s="200" t="s">
        <v>145</v>
      </c>
      <c r="AU276" s="200" t="s">
        <v>132</v>
      </c>
      <c r="AY276" s="15" t="s">
        <v>125</v>
      </c>
      <c r="BE276" s="201">
        <f t="shared" si="44"/>
        <v>0</v>
      </c>
      <c r="BF276" s="201">
        <f t="shared" si="45"/>
        <v>0</v>
      </c>
      <c r="BG276" s="201">
        <f t="shared" si="46"/>
        <v>0</v>
      </c>
      <c r="BH276" s="201">
        <f t="shared" si="47"/>
        <v>0</v>
      </c>
      <c r="BI276" s="201">
        <f t="shared" si="48"/>
        <v>0</v>
      </c>
      <c r="BJ276" s="15" t="s">
        <v>132</v>
      </c>
      <c r="BK276" s="202">
        <f t="shared" si="49"/>
        <v>0</v>
      </c>
      <c r="BL276" s="15" t="s">
        <v>401</v>
      </c>
      <c r="BM276" s="200" t="s">
        <v>638</v>
      </c>
    </row>
    <row r="277" spans="1:65" s="2" customFormat="1" ht="16.5" customHeight="1">
      <c r="A277" s="32"/>
      <c r="B277" s="33"/>
      <c r="C277" s="189" t="s">
        <v>639</v>
      </c>
      <c r="D277" s="189" t="s">
        <v>127</v>
      </c>
      <c r="E277" s="190" t="s">
        <v>640</v>
      </c>
      <c r="F277" s="191" t="s">
        <v>641</v>
      </c>
      <c r="G277" s="192" t="s">
        <v>243</v>
      </c>
      <c r="H277" s="193">
        <v>5</v>
      </c>
      <c r="I277" s="194"/>
      <c r="J277" s="193">
        <f t="shared" si="40"/>
        <v>0</v>
      </c>
      <c r="K277" s="195"/>
      <c r="L277" s="37"/>
      <c r="M277" s="196" t="s">
        <v>1</v>
      </c>
      <c r="N277" s="197" t="s">
        <v>40</v>
      </c>
      <c r="O277" s="73"/>
      <c r="P277" s="198">
        <f t="shared" si="41"/>
        <v>0</v>
      </c>
      <c r="Q277" s="198">
        <v>0</v>
      </c>
      <c r="R277" s="198">
        <f t="shared" si="42"/>
        <v>0</v>
      </c>
      <c r="S277" s="198">
        <v>0</v>
      </c>
      <c r="T277" s="199">
        <f t="shared" si="43"/>
        <v>0</v>
      </c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R277" s="200" t="s">
        <v>401</v>
      </c>
      <c r="AT277" s="200" t="s">
        <v>127</v>
      </c>
      <c r="AU277" s="200" t="s">
        <v>132</v>
      </c>
      <c r="AY277" s="15" t="s">
        <v>125</v>
      </c>
      <c r="BE277" s="201">
        <f t="shared" si="44"/>
        <v>0</v>
      </c>
      <c r="BF277" s="201">
        <f t="shared" si="45"/>
        <v>0</v>
      </c>
      <c r="BG277" s="201">
        <f t="shared" si="46"/>
        <v>0</v>
      </c>
      <c r="BH277" s="201">
        <f t="shared" si="47"/>
        <v>0</v>
      </c>
      <c r="BI277" s="201">
        <f t="shared" si="48"/>
        <v>0</v>
      </c>
      <c r="BJ277" s="15" t="s">
        <v>132</v>
      </c>
      <c r="BK277" s="202">
        <f t="shared" si="49"/>
        <v>0</v>
      </c>
      <c r="BL277" s="15" t="s">
        <v>401</v>
      </c>
      <c r="BM277" s="200" t="s">
        <v>642</v>
      </c>
    </row>
    <row r="278" spans="1:65" s="2" customFormat="1" ht="33" customHeight="1">
      <c r="A278" s="32"/>
      <c r="B278" s="33"/>
      <c r="C278" s="203" t="s">
        <v>643</v>
      </c>
      <c r="D278" s="203" t="s">
        <v>145</v>
      </c>
      <c r="E278" s="204" t="s">
        <v>644</v>
      </c>
      <c r="F278" s="205" t="s">
        <v>645</v>
      </c>
      <c r="G278" s="206" t="s">
        <v>243</v>
      </c>
      <c r="H278" s="207">
        <v>5</v>
      </c>
      <c r="I278" s="208"/>
      <c r="J278" s="207">
        <f t="shared" si="40"/>
        <v>0</v>
      </c>
      <c r="K278" s="209"/>
      <c r="L278" s="210"/>
      <c r="M278" s="211" t="s">
        <v>1</v>
      </c>
      <c r="N278" s="212" t="s">
        <v>40</v>
      </c>
      <c r="O278" s="73"/>
      <c r="P278" s="198">
        <f t="shared" si="41"/>
        <v>0</v>
      </c>
      <c r="Q278" s="198">
        <v>0</v>
      </c>
      <c r="R278" s="198">
        <f t="shared" si="42"/>
        <v>0</v>
      </c>
      <c r="S278" s="198">
        <v>0</v>
      </c>
      <c r="T278" s="199">
        <f t="shared" si="43"/>
        <v>0</v>
      </c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R278" s="200" t="s">
        <v>406</v>
      </c>
      <c r="AT278" s="200" t="s">
        <v>145</v>
      </c>
      <c r="AU278" s="200" t="s">
        <v>132</v>
      </c>
      <c r="AY278" s="15" t="s">
        <v>125</v>
      </c>
      <c r="BE278" s="201">
        <f t="shared" si="44"/>
        <v>0</v>
      </c>
      <c r="BF278" s="201">
        <f t="shared" si="45"/>
        <v>0</v>
      </c>
      <c r="BG278" s="201">
        <f t="shared" si="46"/>
        <v>0</v>
      </c>
      <c r="BH278" s="201">
        <f t="shared" si="47"/>
        <v>0</v>
      </c>
      <c r="BI278" s="201">
        <f t="shared" si="48"/>
        <v>0</v>
      </c>
      <c r="BJ278" s="15" t="s">
        <v>132</v>
      </c>
      <c r="BK278" s="202">
        <f t="shared" si="49"/>
        <v>0</v>
      </c>
      <c r="BL278" s="15" t="s">
        <v>401</v>
      </c>
      <c r="BM278" s="200" t="s">
        <v>646</v>
      </c>
    </row>
    <row r="279" spans="1:65" s="2" customFormat="1" ht="16.5" customHeight="1">
      <c r="A279" s="32"/>
      <c r="B279" s="33"/>
      <c r="C279" s="189" t="s">
        <v>647</v>
      </c>
      <c r="D279" s="189" t="s">
        <v>127</v>
      </c>
      <c r="E279" s="190" t="s">
        <v>648</v>
      </c>
      <c r="F279" s="191" t="s">
        <v>649</v>
      </c>
      <c r="G279" s="192" t="s">
        <v>243</v>
      </c>
      <c r="H279" s="193">
        <v>8</v>
      </c>
      <c r="I279" s="194"/>
      <c r="J279" s="193">
        <f t="shared" si="40"/>
        <v>0</v>
      </c>
      <c r="K279" s="195"/>
      <c r="L279" s="37"/>
      <c r="M279" s="196" t="s">
        <v>1</v>
      </c>
      <c r="N279" s="197" t="s">
        <v>40</v>
      </c>
      <c r="O279" s="73"/>
      <c r="P279" s="198">
        <f t="shared" si="41"/>
        <v>0</v>
      </c>
      <c r="Q279" s="198">
        <v>0</v>
      </c>
      <c r="R279" s="198">
        <f t="shared" si="42"/>
        <v>0</v>
      </c>
      <c r="S279" s="198">
        <v>0</v>
      </c>
      <c r="T279" s="199">
        <f t="shared" si="43"/>
        <v>0</v>
      </c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R279" s="200" t="s">
        <v>401</v>
      </c>
      <c r="AT279" s="200" t="s">
        <v>127</v>
      </c>
      <c r="AU279" s="200" t="s">
        <v>132</v>
      </c>
      <c r="AY279" s="15" t="s">
        <v>125</v>
      </c>
      <c r="BE279" s="201">
        <f t="shared" si="44"/>
        <v>0</v>
      </c>
      <c r="BF279" s="201">
        <f t="shared" si="45"/>
        <v>0</v>
      </c>
      <c r="BG279" s="201">
        <f t="shared" si="46"/>
        <v>0</v>
      </c>
      <c r="BH279" s="201">
        <f t="shared" si="47"/>
        <v>0</v>
      </c>
      <c r="BI279" s="201">
        <f t="shared" si="48"/>
        <v>0</v>
      </c>
      <c r="BJ279" s="15" t="s">
        <v>132</v>
      </c>
      <c r="BK279" s="202">
        <f t="shared" si="49"/>
        <v>0</v>
      </c>
      <c r="BL279" s="15" t="s">
        <v>401</v>
      </c>
      <c r="BM279" s="200" t="s">
        <v>650</v>
      </c>
    </row>
    <row r="280" spans="1:65" s="2" customFormat="1" ht="24.2" customHeight="1">
      <c r="A280" s="32"/>
      <c r="B280" s="33"/>
      <c r="C280" s="203" t="s">
        <v>651</v>
      </c>
      <c r="D280" s="203" t="s">
        <v>145</v>
      </c>
      <c r="E280" s="204" t="s">
        <v>652</v>
      </c>
      <c r="F280" s="205" t="s">
        <v>653</v>
      </c>
      <c r="G280" s="206" t="s">
        <v>243</v>
      </c>
      <c r="H280" s="207">
        <v>8</v>
      </c>
      <c r="I280" s="208"/>
      <c r="J280" s="207">
        <f t="shared" ref="J280:J311" si="50">ROUND(I280*H280,3)</f>
        <v>0</v>
      </c>
      <c r="K280" s="209"/>
      <c r="L280" s="210"/>
      <c r="M280" s="211" t="s">
        <v>1</v>
      </c>
      <c r="N280" s="212" t="s">
        <v>40</v>
      </c>
      <c r="O280" s="73"/>
      <c r="P280" s="198">
        <f t="shared" ref="P280:P311" si="51">O280*H280</f>
        <v>0</v>
      </c>
      <c r="Q280" s="198">
        <v>0</v>
      </c>
      <c r="R280" s="198">
        <f t="shared" ref="R280:R311" si="52">Q280*H280</f>
        <v>0</v>
      </c>
      <c r="S280" s="198">
        <v>0</v>
      </c>
      <c r="T280" s="199">
        <f t="shared" ref="T280:T311" si="53">S280*H280</f>
        <v>0</v>
      </c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R280" s="200" t="s">
        <v>406</v>
      </c>
      <c r="AT280" s="200" t="s">
        <v>145</v>
      </c>
      <c r="AU280" s="200" t="s">
        <v>132</v>
      </c>
      <c r="AY280" s="15" t="s">
        <v>125</v>
      </c>
      <c r="BE280" s="201">
        <f t="shared" ref="BE280:BE316" si="54">IF(N280="základná",J280,0)</f>
        <v>0</v>
      </c>
      <c r="BF280" s="201">
        <f t="shared" ref="BF280:BF316" si="55">IF(N280="znížená",J280,0)</f>
        <v>0</v>
      </c>
      <c r="BG280" s="201">
        <f t="shared" ref="BG280:BG316" si="56">IF(N280="zákl. prenesená",J280,0)</f>
        <v>0</v>
      </c>
      <c r="BH280" s="201">
        <f t="shared" ref="BH280:BH316" si="57">IF(N280="zníž. prenesená",J280,0)</f>
        <v>0</v>
      </c>
      <c r="BI280" s="201">
        <f t="shared" ref="BI280:BI316" si="58">IF(N280="nulová",J280,0)</f>
        <v>0</v>
      </c>
      <c r="BJ280" s="15" t="s">
        <v>132</v>
      </c>
      <c r="BK280" s="202">
        <f t="shared" ref="BK280:BK316" si="59">ROUND(I280*H280,3)</f>
        <v>0</v>
      </c>
      <c r="BL280" s="15" t="s">
        <v>401</v>
      </c>
      <c r="BM280" s="200" t="s">
        <v>654</v>
      </c>
    </row>
    <row r="281" spans="1:65" s="2" customFormat="1" ht="16.5" customHeight="1">
      <c r="A281" s="32"/>
      <c r="B281" s="33"/>
      <c r="C281" s="189" t="s">
        <v>655</v>
      </c>
      <c r="D281" s="189" t="s">
        <v>127</v>
      </c>
      <c r="E281" s="190" t="s">
        <v>656</v>
      </c>
      <c r="F281" s="191" t="s">
        <v>657</v>
      </c>
      <c r="G281" s="192" t="s">
        <v>243</v>
      </c>
      <c r="H281" s="193">
        <v>6</v>
      </c>
      <c r="I281" s="194"/>
      <c r="J281" s="193">
        <f t="shared" si="50"/>
        <v>0</v>
      </c>
      <c r="K281" s="195"/>
      <c r="L281" s="37"/>
      <c r="M281" s="196" t="s">
        <v>1</v>
      </c>
      <c r="N281" s="197" t="s">
        <v>40</v>
      </c>
      <c r="O281" s="73"/>
      <c r="P281" s="198">
        <f t="shared" si="51"/>
        <v>0</v>
      </c>
      <c r="Q281" s="198">
        <v>0</v>
      </c>
      <c r="R281" s="198">
        <f t="shared" si="52"/>
        <v>0</v>
      </c>
      <c r="S281" s="198">
        <v>0</v>
      </c>
      <c r="T281" s="199">
        <f t="shared" si="53"/>
        <v>0</v>
      </c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R281" s="200" t="s">
        <v>401</v>
      </c>
      <c r="AT281" s="200" t="s">
        <v>127</v>
      </c>
      <c r="AU281" s="200" t="s">
        <v>132</v>
      </c>
      <c r="AY281" s="15" t="s">
        <v>125</v>
      </c>
      <c r="BE281" s="201">
        <f t="shared" si="54"/>
        <v>0</v>
      </c>
      <c r="BF281" s="201">
        <f t="shared" si="55"/>
        <v>0</v>
      </c>
      <c r="BG281" s="201">
        <f t="shared" si="56"/>
        <v>0</v>
      </c>
      <c r="BH281" s="201">
        <f t="shared" si="57"/>
        <v>0</v>
      </c>
      <c r="BI281" s="201">
        <f t="shared" si="58"/>
        <v>0</v>
      </c>
      <c r="BJ281" s="15" t="s">
        <v>132</v>
      </c>
      <c r="BK281" s="202">
        <f t="shared" si="59"/>
        <v>0</v>
      </c>
      <c r="BL281" s="15" t="s">
        <v>401</v>
      </c>
      <c r="BM281" s="200" t="s">
        <v>658</v>
      </c>
    </row>
    <row r="282" spans="1:65" s="2" customFormat="1" ht="24.2" customHeight="1">
      <c r="A282" s="32"/>
      <c r="B282" s="33"/>
      <c r="C282" s="203" t="s">
        <v>659</v>
      </c>
      <c r="D282" s="203" t="s">
        <v>145</v>
      </c>
      <c r="E282" s="204" t="s">
        <v>660</v>
      </c>
      <c r="F282" s="205" t="s">
        <v>661</v>
      </c>
      <c r="G282" s="206" t="s">
        <v>243</v>
      </c>
      <c r="H282" s="207">
        <v>6</v>
      </c>
      <c r="I282" s="208"/>
      <c r="J282" s="207">
        <f t="shared" si="50"/>
        <v>0</v>
      </c>
      <c r="K282" s="209"/>
      <c r="L282" s="210"/>
      <c r="M282" s="211" t="s">
        <v>1</v>
      </c>
      <c r="N282" s="212" t="s">
        <v>40</v>
      </c>
      <c r="O282" s="73"/>
      <c r="P282" s="198">
        <f t="shared" si="51"/>
        <v>0</v>
      </c>
      <c r="Q282" s="198">
        <v>0</v>
      </c>
      <c r="R282" s="198">
        <f t="shared" si="52"/>
        <v>0</v>
      </c>
      <c r="S282" s="198">
        <v>0</v>
      </c>
      <c r="T282" s="199">
        <f t="shared" si="53"/>
        <v>0</v>
      </c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R282" s="200" t="s">
        <v>406</v>
      </c>
      <c r="AT282" s="200" t="s">
        <v>145</v>
      </c>
      <c r="AU282" s="200" t="s">
        <v>132</v>
      </c>
      <c r="AY282" s="15" t="s">
        <v>125</v>
      </c>
      <c r="BE282" s="201">
        <f t="shared" si="54"/>
        <v>0</v>
      </c>
      <c r="BF282" s="201">
        <f t="shared" si="55"/>
        <v>0</v>
      </c>
      <c r="BG282" s="201">
        <f t="shared" si="56"/>
        <v>0</v>
      </c>
      <c r="BH282" s="201">
        <f t="shared" si="57"/>
        <v>0</v>
      </c>
      <c r="BI282" s="201">
        <f t="shared" si="58"/>
        <v>0</v>
      </c>
      <c r="BJ282" s="15" t="s">
        <v>132</v>
      </c>
      <c r="BK282" s="202">
        <f t="shared" si="59"/>
        <v>0</v>
      </c>
      <c r="BL282" s="15" t="s">
        <v>401</v>
      </c>
      <c r="BM282" s="200" t="s">
        <v>662</v>
      </c>
    </row>
    <row r="283" spans="1:65" s="2" customFormat="1" ht="16.5" customHeight="1">
      <c r="A283" s="32"/>
      <c r="B283" s="33"/>
      <c r="C283" s="189" t="s">
        <v>663</v>
      </c>
      <c r="D283" s="189" t="s">
        <v>127</v>
      </c>
      <c r="E283" s="190" t="s">
        <v>664</v>
      </c>
      <c r="F283" s="191" t="s">
        <v>665</v>
      </c>
      <c r="G283" s="192" t="s">
        <v>243</v>
      </c>
      <c r="H283" s="193">
        <v>6</v>
      </c>
      <c r="I283" s="194"/>
      <c r="J283" s="193">
        <f t="shared" si="50"/>
        <v>0</v>
      </c>
      <c r="K283" s="195"/>
      <c r="L283" s="37"/>
      <c r="M283" s="196" t="s">
        <v>1</v>
      </c>
      <c r="N283" s="197" t="s">
        <v>40</v>
      </c>
      <c r="O283" s="73"/>
      <c r="P283" s="198">
        <f t="shared" si="51"/>
        <v>0</v>
      </c>
      <c r="Q283" s="198">
        <v>0</v>
      </c>
      <c r="R283" s="198">
        <f t="shared" si="52"/>
        <v>0</v>
      </c>
      <c r="S283" s="198">
        <v>0</v>
      </c>
      <c r="T283" s="199">
        <f t="shared" si="53"/>
        <v>0</v>
      </c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R283" s="200" t="s">
        <v>401</v>
      </c>
      <c r="AT283" s="200" t="s">
        <v>127</v>
      </c>
      <c r="AU283" s="200" t="s">
        <v>132</v>
      </c>
      <c r="AY283" s="15" t="s">
        <v>125</v>
      </c>
      <c r="BE283" s="201">
        <f t="shared" si="54"/>
        <v>0</v>
      </c>
      <c r="BF283" s="201">
        <f t="shared" si="55"/>
        <v>0</v>
      </c>
      <c r="BG283" s="201">
        <f t="shared" si="56"/>
        <v>0</v>
      </c>
      <c r="BH283" s="201">
        <f t="shared" si="57"/>
        <v>0</v>
      </c>
      <c r="BI283" s="201">
        <f t="shared" si="58"/>
        <v>0</v>
      </c>
      <c r="BJ283" s="15" t="s">
        <v>132</v>
      </c>
      <c r="BK283" s="202">
        <f t="shared" si="59"/>
        <v>0</v>
      </c>
      <c r="BL283" s="15" t="s">
        <v>401</v>
      </c>
      <c r="BM283" s="200" t="s">
        <v>666</v>
      </c>
    </row>
    <row r="284" spans="1:65" s="2" customFormat="1" ht="24.2" customHeight="1">
      <c r="A284" s="32"/>
      <c r="B284" s="33"/>
      <c r="C284" s="203" t="s">
        <v>667</v>
      </c>
      <c r="D284" s="203" t="s">
        <v>145</v>
      </c>
      <c r="E284" s="204" t="s">
        <v>668</v>
      </c>
      <c r="F284" s="205" t="s">
        <v>669</v>
      </c>
      <c r="G284" s="206" t="s">
        <v>243</v>
      </c>
      <c r="H284" s="207">
        <v>6</v>
      </c>
      <c r="I284" s="208"/>
      <c r="J284" s="207">
        <f t="shared" si="50"/>
        <v>0</v>
      </c>
      <c r="K284" s="209"/>
      <c r="L284" s="210"/>
      <c r="M284" s="211" t="s">
        <v>1</v>
      </c>
      <c r="N284" s="212" t="s">
        <v>40</v>
      </c>
      <c r="O284" s="73"/>
      <c r="P284" s="198">
        <f t="shared" si="51"/>
        <v>0</v>
      </c>
      <c r="Q284" s="198">
        <v>0</v>
      </c>
      <c r="R284" s="198">
        <f t="shared" si="52"/>
        <v>0</v>
      </c>
      <c r="S284" s="198">
        <v>0</v>
      </c>
      <c r="T284" s="199">
        <f t="shared" si="53"/>
        <v>0</v>
      </c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R284" s="200" t="s">
        <v>406</v>
      </c>
      <c r="AT284" s="200" t="s">
        <v>145</v>
      </c>
      <c r="AU284" s="200" t="s">
        <v>132</v>
      </c>
      <c r="AY284" s="15" t="s">
        <v>125</v>
      </c>
      <c r="BE284" s="201">
        <f t="shared" si="54"/>
        <v>0</v>
      </c>
      <c r="BF284" s="201">
        <f t="shared" si="55"/>
        <v>0</v>
      </c>
      <c r="BG284" s="201">
        <f t="shared" si="56"/>
        <v>0</v>
      </c>
      <c r="BH284" s="201">
        <f t="shared" si="57"/>
        <v>0</v>
      </c>
      <c r="BI284" s="201">
        <f t="shared" si="58"/>
        <v>0</v>
      </c>
      <c r="BJ284" s="15" t="s">
        <v>132</v>
      </c>
      <c r="BK284" s="202">
        <f t="shared" si="59"/>
        <v>0</v>
      </c>
      <c r="BL284" s="15" t="s">
        <v>401</v>
      </c>
      <c r="BM284" s="200" t="s">
        <v>670</v>
      </c>
    </row>
    <row r="285" spans="1:65" s="2" customFormat="1" ht="16.5" customHeight="1">
      <c r="A285" s="32"/>
      <c r="B285" s="33"/>
      <c r="C285" s="189" t="s">
        <v>671</v>
      </c>
      <c r="D285" s="189" t="s">
        <v>127</v>
      </c>
      <c r="E285" s="190" t="s">
        <v>672</v>
      </c>
      <c r="F285" s="191" t="s">
        <v>673</v>
      </c>
      <c r="G285" s="192" t="s">
        <v>243</v>
      </c>
      <c r="H285" s="193">
        <v>30</v>
      </c>
      <c r="I285" s="194"/>
      <c r="J285" s="193">
        <f t="shared" si="50"/>
        <v>0</v>
      </c>
      <c r="K285" s="195"/>
      <c r="L285" s="37"/>
      <c r="M285" s="196" t="s">
        <v>1</v>
      </c>
      <c r="N285" s="197" t="s">
        <v>40</v>
      </c>
      <c r="O285" s="73"/>
      <c r="P285" s="198">
        <f t="shared" si="51"/>
        <v>0</v>
      </c>
      <c r="Q285" s="198">
        <v>0</v>
      </c>
      <c r="R285" s="198">
        <f t="shared" si="52"/>
        <v>0</v>
      </c>
      <c r="S285" s="198">
        <v>0</v>
      </c>
      <c r="T285" s="199">
        <f t="shared" si="53"/>
        <v>0</v>
      </c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R285" s="200" t="s">
        <v>401</v>
      </c>
      <c r="AT285" s="200" t="s">
        <v>127</v>
      </c>
      <c r="AU285" s="200" t="s">
        <v>132</v>
      </c>
      <c r="AY285" s="15" t="s">
        <v>125</v>
      </c>
      <c r="BE285" s="201">
        <f t="shared" si="54"/>
        <v>0</v>
      </c>
      <c r="BF285" s="201">
        <f t="shared" si="55"/>
        <v>0</v>
      </c>
      <c r="BG285" s="201">
        <f t="shared" si="56"/>
        <v>0</v>
      </c>
      <c r="BH285" s="201">
        <f t="shared" si="57"/>
        <v>0</v>
      </c>
      <c r="BI285" s="201">
        <f t="shared" si="58"/>
        <v>0</v>
      </c>
      <c r="BJ285" s="15" t="s">
        <v>132</v>
      </c>
      <c r="BK285" s="202">
        <f t="shared" si="59"/>
        <v>0</v>
      </c>
      <c r="BL285" s="15" t="s">
        <v>401</v>
      </c>
      <c r="BM285" s="200" t="s">
        <v>674</v>
      </c>
    </row>
    <row r="286" spans="1:65" s="2" customFormat="1" ht="24.2" customHeight="1">
      <c r="A286" s="32"/>
      <c r="B286" s="33"/>
      <c r="C286" s="203" t="s">
        <v>675</v>
      </c>
      <c r="D286" s="203" t="s">
        <v>145</v>
      </c>
      <c r="E286" s="204" t="s">
        <v>676</v>
      </c>
      <c r="F286" s="205" t="s">
        <v>677</v>
      </c>
      <c r="G286" s="206" t="s">
        <v>243</v>
      </c>
      <c r="H286" s="207">
        <v>30</v>
      </c>
      <c r="I286" s="208"/>
      <c r="J286" s="207">
        <f t="shared" si="50"/>
        <v>0</v>
      </c>
      <c r="K286" s="209"/>
      <c r="L286" s="210"/>
      <c r="M286" s="211" t="s">
        <v>1</v>
      </c>
      <c r="N286" s="212" t="s">
        <v>40</v>
      </c>
      <c r="O286" s="73"/>
      <c r="P286" s="198">
        <f t="shared" si="51"/>
        <v>0</v>
      </c>
      <c r="Q286" s="198">
        <v>0</v>
      </c>
      <c r="R286" s="198">
        <f t="shared" si="52"/>
        <v>0</v>
      </c>
      <c r="S286" s="198">
        <v>0</v>
      </c>
      <c r="T286" s="199">
        <f t="shared" si="53"/>
        <v>0</v>
      </c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R286" s="200" t="s">
        <v>406</v>
      </c>
      <c r="AT286" s="200" t="s">
        <v>145</v>
      </c>
      <c r="AU286" s="200" t="s">
        <v>132</v>
      </c>
      <c r="AY286" s="15" t="s">
        <v>125</v>
      </c>
      <c r="BE286" s="201">
        <f t="shared" si="54"/>
        <v>0</v>
      </c>
      <c r="BF286" s="201">
        <f t="shared" si="55"/>
        <v>0</v>
      </c>
      <c r="BG286" s="201">
        <f t="shared" si="56"/>
        <v>0</v>
      </c>
      <c r="BH286" s="201">
        <f t="shared" si="57"/>
        <v>0</v>
      </c>
      <c r="BI286" s="201">
        <f t="shared" si="58"/>
        <v>0</v>
      </c>
      <c r="BJ286" s="15" t="s">
        <v>132</v>
      </c>
      <c r="BK286" s="202">
        <f t="shared" si="59"/>
        <v>0</v>
      </c>
      <c r="BL286" s="15" t="s">
        <v>401</v>
      </c>
      <c r="BM286" s="200" t="s">
        <v>678</v>
      </c>
    </row>
    <row r="287" spans="1:65" s="2" customFormat="1" ht="16.5" customHeight="1">
      <c r="A287" s="32"/>
      <c r="B287" s="33"/>
      <c r="C287" s="189" t="s">
        <v>679</v>
      </c>
      <c r="D287" s="189" t="s">
        <v>127</v>
      </c>
      <c r="E287" s="190" t="s">
        <v>680</v>
      </c>
      <c r="F287" s="191" t="s">
        <v>681</v>
      </c>
      <c r="G287" s="192" t="s">
        <v>243</v>
      </c>
      <c r="H287" s="193">
        <v>6</v>
      </c>
      <c r="I287" s="194"/>
      <c r="J287" s="193">
        <f t="shared" si="50"/>
        <v>0</v>
      </c>
      <c r="K287" s="195"/>
      <c r="L287" s="37"/>
      <c r="M287" s="196" t="s">
        <v>1</v>
      </c>
      <c r="N287" s="197" t="s">
        <v>40</v>
      </c>
      <c r="O287" s="73"/>
      <c r="P287" s="198">
        <f t="shared" si="51"/>
        <v>0</v>
      </c>
      <c r="Q287" s="198">
        <v>0</v>
      </c>
      <c r="R287" s="198">
        <f t="shared" si="52"/>
        <v>0</v>
      </c>
      <c r="S287" s="198">
        <v>0</v>
      </c>
      <c r="T287" s="199">
        <f t="shared" si="53"/>
        <v>0</v>
      </c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R287" s="200" t="s">
        <v>401</v>
      </c>
      <c r="AT287" s="200" t="s">
        <v>127</v>
      </c>
      <c r="AU287" s="200" t="s">
        <v>132</v>
      </c>
      <c r="AY287" s="15" t="s">
        <v>125</v>
      </c>
      <c r="BE287" s="201">
        <f t="shared" si="54"/>
        <v>0</v>
      </c>
      <c r="BF287" s="201">
        <f t="shared" si="55"/>
        <v>0</v>
      </c>
      <c r="BG287" s="201">
        <f t="shared" si="56"/>
        <v>0</v>
      </c>
      <c r="BH287" s="201">
        <f t="shared" si="57"/>
        <v>0</v>
      </c>
      <c r="BI287" s="201">
        <f t="shared" si="58"/>
        <v>0</v>
      </c>
      <c r="BJ287" s="15" t="s">
        <v>132</v>
      </c>
      <c r="BK287" s="202">
        <f t="shared" si="59"/>
        <v>0</v>
      </c>
      <c r="BL287" s="15" t="s">
        <v>401</v>
      </c>
      <c r="BM287" s="200" t="s">
        <v>682</v>
      </c>
    </row>
    <row r="288" spans="1:65" s="2" customFormat="1" ht="16.5" customHeight="1">
      <c r="A288" s="32"/>
      <c r="B288" s="33"/>
      <c r="C288" s="203" t="s">
        <v>683</v>
      </c>
      <c r="D288" s="203" t="s">
        <v>145</v>
      </c>
      <c r="E288" s="204" t="s">
        <v>684</v>
      </c>
      <c r="F288" s="205" t="s">
        <v>685</v>
      </c>
      <c r="G288" s="206" t="s">
        <v>243</v>
      </c>
      <c r="H288" s="207">
        <v>6</v>
      </c>
      <c r="I288" s="208"/>
      <c r="J288" s="207">
        <f t="shared" si="50"/>
        <v>0</v>
      </c>
      <c r="K288" s="209"/>
      <c r="L288" s="210"/>
      <c r="M288" s="211" t="s">
        <v>1</v>
      </c>
      <c r="N288" s="212" t="s">
        <v>40</v>
      </c>
      <c r="O288" s="73"/>
      <c r="P288" s="198">
        <f t="shared" si="51"/>
        <v>0</v>
      </c>
      <c r="Q288" s="198">
        <v>0</v>
      </c>
      <c r="R288" s="198">
        <f t="shared" si="52"/>
        <v>0</v>
      </c>
      <c r="S288" s="198">
        <v>0</v>
      </c>
      <c r="T288" s="199">
        <f t="shared" si="53"/>
        <v>0</v>
      </c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R288" s="200" t="s">
        <v>406</v>
      </c>
      <c r="AT288" s="200" t="s">
        <v>145</v>
      </c>
      <c r="AU288" s="200" t="s">
        <v>132</v>
      </c>
      <c r="AY288" s="15" t="s">
        <v>125</v>
      </c>
      <c r="BE288" s="201">
        <f t="shared" si="54"/>
        <v>0</v>
      </c>
      <c r="BF288" s="201">
        <f t="shared" si="55"/>
        <v>0</v>
      </c>
      <c r="BG288" s="201">
        <f t="shared" si="56"/>
        <v>0</v>
      </c>
      <c r="BH288" s="201">
        <f t="shared" si="57"/>
        <v>0</v>
      </c>
      <c r="BI288" s="201">
        <f t="shared" si="58"/>
        <v>0</v>
      </c>
      <c r="BJ288" s="15" t="s">
        <v>132</v>
      </c>
      <c r="BK288" s="202">
        <f t="shared" si="59"/>
        <v>0</v>
      </c>
      <c r="BL288" s="15" t="s">
        <v>401</v>
      </c>
      <c r="BM288" s="200" t="s">
        <v>686</v>
      </c>
    </row>
    <row r="289" spans="1:65" s="2" customFormat="1" ht="21.75" customHeight="1">
      <c r="A289" s="32"/>
      <c r="B289" s="33"/>
      <c r="C289" s="189" t="s">
        <v>687</v>
      </c>
      <c r="D289" s="189" t="s">
        <v>127</v>
      </c>
      <c r="E289" s="190" t="s">
        <v>688</v>
      </c>
      <c r="F289" s="191" t="s">
        <v>689</v>
      </c>
      <c r="G289" s="192" t="s">
        <v>243</v>
      </c>
      <c r="H289" s="193">
        <v>12</v>
      </c>
      <c r="I289" s="194"/>
      <c r="J289" s="193">
        <f t="shared" si="50"/>
        <v>0</v>
      </c>
      <c r="K289" s="195"/>
      <c r="L289" s="37"/>
      <c r="M289" s="196" t="s">
        <v>1</v>
      </c>
      <c r="N289" s="197" t="s">
        <v>40</v>
      </c>
      <c r="O289" s="73"/>
      <c r="P289" s="198">
        <f t="shared" si="51"/>
        <v>0</v>
      </c>
      <c r="Q289" s="198">
        <v>0</v>
      </c>
      <c r="R289" s="198">
        <f t="shared" si="52"/>
        <v>0</v>
      </c>
      <c r="S289" s="198">
        <v>0</v>
      </c>
      <c r="T289" s="199">
        <f t="shared" si="53"/>
        <v>0</v>
      </c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R289" s="200" t="s">
        <v>401</v>
      </c>
      <c r="AT289" s="200" t="s">
        <v>127</v>
      </c>
      <c r="AU289" s="200" t="s">
        <v>132</v>
      </c>
      <c r="AY289" s="15" t="s">
        <v>125</v>
      </c>
      <c r="BE289" s="201">
        <f t="shared" si="54"/>
        <v>0</v>
      </c>
      <c r="BF289" s="201">
        <f t="shared" si="55"/>
        <v>0</v>
      </c>
      <c r="BG289" s="201">
        <f t="shared" si="56"/>
        <v>0</v>
      </c>
      <c r="BH289" s="201">
        <f t="shared" si="57"/>
        <v>0</v>
      </c>
      <c r="BI289" s="201">
        <f t="shared" si="58"/>
        <v>0</v>
      </c>
      <c r="BJ289" s="15" t="s">
        <v>132</v>
      </c>
      <c r="BK289" s="202">
        <f t="shared" si="59"/>
        <v>0</v>
      </c>
      <c r="BL289" s="15" t="s">
        <v>401</v>
      </c>
      <c r="BM289" s="200" t="s">
        <v>690</v>
      </c>
    </row>
    <row r="290" spans="1:65" s="2" customFormat="1" ht="24.2" customHeight="1">
      <c r="A290" s="32"/>
      <c r="B290" s="33"/>
      <c r="C290" s="203" t="s">
        <v>691</v>
      </c>
      <c r="D290" s="203" t="s">
        <v>145</v>
      </c>
      <c r="E290" s="204" t="s">
        <v>692</v>
      </c>
      <c r="F290" s="205" t="s">
        <v>693</v>
      </c>
      <c r="G290" s="206" t="s">
        <v>243</v>
      </c>
      <c r="H290" s="207">
        <v>12</v>
      </c>
      <c r="I290" s="208"/>
      <c r="J290" s="207">
        <f t="shared" si="50"/>
        <v>0</v>
      </c>
      <c r="K290" s="209"/>
      <c r="L290" s="210"/>
      <c r="M290" s="211" t="s">
        <v>1</v>
      </c>
      <c r="N290" s="212" t="s">
        <v>40</v>
      </c>
      <c r="O290" s="73"/>
      <c r="P290" s="198">
        <f t="shared" si="51"/>
        <v>0</v>
      </c>
      <c r="Q290" s="198">
        <v>0</v>
      </c>
      <c r="R290" s="198">
        <f t="shared" si="52"/>
        <v>0</v>
      </c>
      <c r="S290" s="198">
        <v>0</v>
      </c>
      <c r="T290" s="199">
        <f t="shared" si="53"/>
        <v>0</v>
      </c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R290" s="200" t="s">
        <v>406</v>
      </c>
      <c r="AT290" s="200" t="s">
        <v>145</v>
      </c>
      <c r="AU290" s="200" t="s">
        <v>132</v>
      </c>
      <c r="AY290" s="15" t="s">
        <v>125</v>
      </c>
      <c r="BE290" s="201">
        <f t="shared" si="54"/>
        <v>0</v>
      </c>
      <c r="BF290" s="201">
        <f t="shared" si="55"/>
        <v>0</v>
      </c>
      <c r="BG290" s="201">
        <f t="shared" si="56"/>
        <v>0</v>
      </c>
      <c r="BH290" s="201">
        <f t="shared" si="57"/>
        <v>0</v>
      </c>
      <c r="BI290" s="201">
        <f t="shared" si="58"/>
        <v>0</v>
      </c>
      <c r="BJ290" s="15" t="s">
        <v>132</v>
      </c>
      <c r="BK290" s="202">
        <f t="shared" si="59"/>
        <v>0</v>
      </c>
      <c r="BL290" s="15" t="s">
        <v>401</v>
      </c>
      <c r="BM290" s="200" t="s">
        <v>694</v>
      </c>
    </row>
    <row r="291" spans="1:65" s="2" customFormat="1" ht="24.2" customHeight="1">
      <c r="A291" s="32"/>
      <c r="B291" s="33"/>
      <c r="C291" s="189" t="s">
        <v>695</v>
      </c>
      <c r="D291" s="189" t="s">
        <v>127</v>
      </c>
      <c r="E291" s="190" t="s">
        <v>696</v>
      </c>
      <c r="F291" s="191" t="s">
        <v>697</v>
      </c>
      <c r="G291" s="192" t="s">
        <v>311</v>
      </c>
      <c r="H291" s="193">
        <v>140</v>
      </c>
      <c r="I291" s="194"/>
      <c r="J291" s="193">
        <f t="shared" si="50"/>
        <v>0</v>
      </c>
      <c r="K291" s="195"/>
      <c r="L291" s="37"/>
      <c r="M291" s="196" t="s">
        <v>1</v>
      </c>
      <c r="N291" s="197" t="s">
        <v>40</v>
      </c>
      <c r="O291" s="73"/>
      <c r="P291" s="198">
        <f t="shared" si="51"/>
        <v>0</v>
      </c>
      <c r="Q291" s="198">
        <v>0</v>
      </c>
      <c r="R291" s="198">
        <f t="shared" si="52"/>
        <v>0</v>
      </c>
      <c r="S291" s="198">
        <v>0</v>
      </c>
      <c r="T291" s="199">
        <f t="shared" si="53"/>
        <v>0</v>
      </c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R291" s="200" t="s">
        <v>401</v>
      </c>
      <c r="AT291" s="200" t="s">
        <v>127</v>
      </c>
      <c r="AU291" s="200" t="s">
        <v>132</v>
      </c>
      <c r="AY291" s="15" t="s">
        <v>125</v>
      </c>
      <c r="BE291" s="201">
        <f t="shared" si="54"/>
        <v>0</v>
      </c>
      <c r="BF291" s="201">
        <f t="shared" si="55"/>
        <v>0</v>
      </c>
      <c r="BG291" s="201">
        <f t="shared" si="56"/>
        <v>0</v>
      </c>
      <c r="BH291" s="201">
        <f t="shared" si="57"/>
        <v>0</v>
      </c>
      <c r="BI291" s="201">
        <f t="shared" si="58"/>
        <v>0</v>
      </c>
      <c r="BJ291" s="15" t="s">
        <v>132</v>
      </c>
      <c r="BK291" s="202">
        <f t="shared" si="59"/>
        <v>0</v>
      </c>
      <c r="BL291" s="15" t="s">
        <v>401</v>
      </c>
      <c r="BM291" s="200" t="s">
        <v>698</v>
      </c>
    </row>
    <row r="292" spans="1:65" s="2" customFormat="1" ht="16.5" customHeight="1">
      <c r="A292" s="32"/>
      <c r="B292" s="33"/>
      <c r="C292" s="203" t="s">
        <v>699</v>
      </c>
      <c r="D292" s="203" t="s">
        <v>145</v>
      </c>
      <c r="E292" s="204" t="s">
        <v>700</v>
      </c>
      <c r="F292" s="205" t="s">
        <v>701</v>
      </c>
      <c r="G292" s="206" t="s">
        <v>581</v>
      </c>
      <c r="H292" s="207">
        <v>13.243</v>
      </c>
      <c r="I292" s="208"/>
      <c r="J292" s="207">
        <f t="shared" si="50"/>
        <v>0</v>
      </c>
      <c r="K292" s="209"/>
      <c r="L292" s="210"/>
      <c r="M292" s="211" t="s">
        <v>1</v>
      </c>
      <c r="N292" s="212" t="s">
        <v>40</v>
      </c>
      <c r="O292" s="73"/>
      <c r="P292" s="198">
        <f t="shared" si="51"/>
        <v>0</v>
      </c>
      <c r="Q292" s="198">
        <v>0</v>
      </c>
      <c r="R292" s="198">
        <f t="shared" si="52"/>
        <v>0</v>
      </c>
      <c r="S292" s="198">
        <v>0</v>
      </c>
      <c r="T292" s="199">
        <f t="shared" si="53"/>
        <v>0</v>
      </c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R292" s="200" t="s">
        <v>406</v>
      </c>
      <c r="AT292" s="200" t="s">
        <v>145</v>
      </c>
      <c r="AU292" s="200" t="s">
        <v>132</v>
      </c>
      <c r="AY292" s="15" t="s">
        <v>125</v>
      </c>
      <c r="BE292" s="201">
        <f t="shared" si="54"/>
        <v>0</v>
      </c>
      <c r="BF292" s="201">
        <f t="shared" si="55"/>
        <v>0</v>
      </c>
      <c r="BG292" s="201">
        <f t="shared" si="56"/>
        <v>0</v>
      </c>
      <c r="BH292" s="201">
        <f t="shared" si="57"/>
        <v>0</v>
      </c>
      <c r="BI292" s="201">
        <f t="shared" si="58"/>
        <v>0</v>
      </c>
      <c r="BJ292" s="15" t="s">
        <v>132</v>
      </c>
      <c r="BK292" s="202">
        <f t="shared" si="59"/>
        <v>0</v>
      </c>
      <c r="BL292" s="15" t="s">
        <v>401</v>
      </c>
      <c r="BM292" s="200" t="s">
        <v>702</v>
      </c>
    </row>
    <row r="293" spans="1:65" s="2" customFormat="1" ht="24.2" customHeight="1">
      <c r="A293" s="32"/>
      <c r="B293" s="33"/>
      <c r="C293" s="203" t="s">
        <v>703</v>
      </c>
      <c r="D293" s="203" t="s">
        <v>145</v>
      </c>
      <c r="E293" s="204" t="s">
        <v>704</v>
      </c>
      <c r="F293" s="205" t="s">
        <v>705</v>
      </c>
      <c r="G293" s="206" t="s">
        <v>581</v>
      </c>
      <c r="H293" s="207">
        <v>8.4</v>
      </c>
      <c r="I293" s="208"/>
      <c r="J293" s="207">
        <f t="shared" si="50"/>
        <v>0</v>
      </c>
      <c r="K293" s="209"/>
      <c r="L293" s="210"/>
      <c r="M293" s="211" t="s">
        <v>1</v>
      </c>
      <c r="N293" s="212" t="s">
        <v>40</v>
      </c>
      <c r="O293" s="73"/>
      <c r="P293" s="198">
        <f t="shared" si="51"/>
        <v>0</v>
      </c>
      <c r="Q293" s="198">
        <v>0</v>
      </c>
      <c r="R293" s="198">
        <f t="shared" si="52"/>
        <v>0</v>
      </c>
      <c r="S293" s="198">
        <v>0</v>
      </c>
      <c r="T293" s="199">
        <f t="shared" si="53"/>
        <v>0</v>
      </c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R293" s="200" t="s">
        <v>406</v>
      </c>
      <c r="AT293" s="200" t="s">
        <v>145</v>
      </c>
      <c r="AU293" s="200" t="s">
        <v>132</v>
      </c>
      <c r="AY293" s="15" t="s">
        <v>125</v>
      </c>
      <c r="BE293" s="201">
        <f t="shared" si="54"/>
        <v>0</v>
      </c>
      <c r="BF293" s="201">
        <f t="shared" si="55"/>
        <v>0</v>
      </c>
      <c r="BG293" s="201">
        <f t="shared" si="56"/>
        <v>0</v>
      </c>
      <c r="BH293" s="201">
        <f t="shared" si="57"/>
        <v>0</v>
      </c>
      <c r="BI293" s="201">
        <f t="shared" si="58"/>
        <v>0</v>
      </c>
      <c r="BJ293" s="15" t="s">
        <v>132</v>
      </c>
      <c r="BK293" s="202">
        <f t="shared" si="59"/>
        <v>0</v>
      </c>
      <c r="BL293" s="15" t="s">
        <v>401</v>
      </c>
      <c r="BM293" s="200" t="s">
        <v>706</v>
      </c>
    </row>
    <row r="294" spans="1:65" s="2" customFormat="1" ht="21.75" customHeight="1">
      <c r="A294" s="32"/>
      <c r="B294" s="33"/>
      <c r="C294" s="189" t="s">
        <v>707</v>
      </c>
      <c r="D294" s="189" t="s">
        <v>127</v>
      </c>
      <c r="E294" s="190" t="s">
        <v>708</v>
      </c>
      <c r="F294" s="191" t="s">
        <v>709</v>
      </c>
      <c r="G294" s="192" t="s">
        <v>311</v>
      </c>
      <c r="H294" s="193">
        <v>248</v>
      </c>
      <c r="I294" s="194"/>
      <c r="J294" s="193">
        <f t="shared" si="50"/>
        <v>0</v>
      </c>
      <c r="K294" s="195"/>
      <c r="L294" s="37"/>
      <c r="M294" s="196" t="s">
        <v>1</v>
      </c>
      <c r="N294" s="197" t="s">
        <v>40</v>
      </c>
      <c r="O294" s="73"/>
      <c r="P294" s="198">
        <f t="shared" si="51"/>
        <v>0</v>
      </c>
      <c r="Q294" s="198">
        <v>0</v>
      </c>
      <c r="R294" s="198">
        <f t="shared" si="52"/>
        <v>0</v>
      </c>
      <c r="S294" s="198">
        <v>0</v>
      </c>
      <c r="T294" s="199">
        <f t="shared" si="53"/>
        <v>0</v>
      </c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R294" s="200" t="s">
        <v>401</v>
      </c>
      <c r="AT294" s="200" t="s">
        <v>127</v>
      </c>
      <c r="AU294" s="200" t="s">
        <v>132</v>
      </c>
      <c r="AY294" s="15" t="s">
        <v>125</v>
      </c>
      <c r="BE294" s="201">
        <f t="shared" si="54"/>
        <v>0</v>
      </c>
      <c r="BF294" s="201">
        <f t="shared" si="55"/>
        <v>0</v>
      </c>
      <c r="BG294" s="201">
        <f t="shared" si="56"/>
        <v>0</v>
      </c>
      <c r="BH294" s="201">
        <f t="shared" si="57"/>
        <v>0</v>
      </c>
      <c r="BI294" s="201">
        <f t="shared" si="58"/>
        <v>0</v>
      </c>
      <c r="BJ294" s="15" t="s">
        <v>132</v>
      </c>
      <c r="BK294" s="202">
        <f t="shared" si="59"/>
        <v>0</v>
      </c>
      <c r="BL294" s="15" t="s">
        <v>401</v>
      </c>
      <c r="BM294" s="200" t="s">
        <v>710</v>
      </c>
    </row>
    <row r="295" spans="1:65" s="2" customFormat="1" ht="16.5" customHeight="1">
      <c r="A295" s="32"/>
      <c r="B295" s="33"/>
      <c r="C295" s="203" t="s">
        <v>711</v>
      </c>
      <c r="D295" s="203" t="s">
        <v>145</v>
      </c>
      <c r="E295" s="204" t="s">
        <v>712</v>
      </c>
      <c r="F295" s="205" t="s">
        <v>713</v>
      </c>
      <c r="G295" s="206" t="s">
        <v>311</v>
      </c>
      <c r="H295" s="207">
        <v>248</v>
      </c>
      <c r="I295" s="208"/>
      <c r="J295" s="207">
        <f t="shared" si="50"/>
        <v>0</v>
      </c>
      <c r="K295" s="209"/>
      <c r="L295" s="210"/>
      <c r="M295" s="211" t="s">
        <v>1</v>
      </c>
      <c r="N295" s="212" t="s">
        <v>40</v>
      </c>
      <c r="O295" s="73"/>
      <c r="P295" s="198">
        <f t="shared" si="51"/>
        <v>0</v>
      </c>
      <c r="Q295" s="198">
        <v>0</v>
      </c>
      <c r="R295" s="198">
        <f t="shared" si="52"/>
        <v>0</v>
      </c>
      <c r="S295" s="198">
        <v>0</v>
      </c>
      <c r="T295" s="199">
        <f t="shared" si="53"/>
        <v>0</v>
      </c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R295" s="200" t="s">
        <v>406</v>
      </c>
      <c r="AT295" s="200" t="s">
        <v>145</v>
      </c>
      <c r="AU295" s="200" t="s">
        <v>132</v>
      </c>
      <c r="AY295" s="15" t="s">
        <v>125</v>
      </c>
      <c r="BE295" s="201">
        <f t="shared" si="54"/>
        <v>0</v>
      </c>
      <c r="BF295" s="201">
        <f t="shared" si="55"/>
        <v>0</v>
      </c>
      <c r="BG295" s="201">
        <f t="shared" si="56"/>
        <v>0</v>
      </c>
      <c r="BH295" s="201">
        <f t="shared" si="57"/>
        <v>0</v>
      </c>
      <c r="BI295" s="201">
        <f t="shared" si="58"/>
        <v>0</v>
      </c>
      <c r="BJ295" s="15" t="s">
        <v>132</v>
      </c>
      <c r="BK295" s="202">
        <f t="shared" si="59"/>
        <v>0</v>
      </c>
      <c r="BL295" s="15" t="s">
        <v>401</v>
      </c>
      <c r="BM295" s="200" t="s">
        <v>714</v>
      </c>
    </row>
    <row r="296" spans="1:65" s="2" customFormat="1" ht="21.75" customHeight="1">
      <c r="A296" s="32"/>
      <c r="B296" s="33"/>
      <c r="C296" s="189" t="s">
        <v>715</v>
      </c>
      <c r="D296" s="189" t="s">
        <v>127</v>
      </c>
      <c r="E296" s="190" t="s">
        <v>716</v>
      </c>
      <c r="F296" s="191" t="s">
        <v>717</v>
      </c>
      <c r="G296" s="192" t="s">
        <v>311</v>
      </c>
      <c r="H296" s="193">
        <v>72</v>
      </c>
      <c r="I296" s="194"/>
      <c r="J296" s="193">
        <f t="shared" si="50"/>
        <v>0</v>
      </c>
      <c r="K296" s="195"/>
      <c r="L296" s="37"/>
      <c r="M296" s="196" t="s">
        <v>1</v>
      </c>
      <c r="N296" s="197" t="s">
        <v>40</v>
      </c>
      <c r="O296" s="73"/>
      <c r="P296" s="198">
        <f t="shared" si="51"/>
        <v>0</v>
      </c>
      <c r="Q296" s="198">
        <v>0</v>
      </c>
      <c r="R296" s="198">
        <f t="shared" si="52"/>
        <v>0</v>
      </c>
      <c r="S296" s="198">
        <v>0</v>
      </c>
      <c r="T296" s="199">
        <f t="shared" si="53"/>
        <v>0</v>
      </c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R296" s="200" t="s">
        <v>401</v>
      </c>
      <c r="AT296" s="200" t="s">
        <v>127</v>
      </c>
      <c r="AU296" s="200" t="s">
        <v>132</v>
      </c>
      <c r="AY296" s="15" t="s">
        <v>125</v>
      </c>
      <c r="BE296" s="201">
        <f t="shared" si="54"/>
        <v>0</v>
      </c>
      <c r="BF296" s="201">
        <f t="shared" si="55"/>
        <v>0</v>
      </c>
      <c r="BG296" s="201">
        <f t="shared" si="56"/>
        <v>0</v>
      </c>
      <c r="BH296" s="201">
        <f t="shared" si="57"/>
        <v>0</v>
      </c>
      <c r="BI296" s="201">
        <f t="shared" si="58"/>
        <v>0</v>
      </c>
      <c r="BJ296" s="15" t="s">
        <v>132</v>
      </c>
      <c r="BK296" s="202">
        <f t="shared" si="59"/>
        <v>0</v>
      </c>
      <c r="BL296" s="15" t="s">
        <v>401</v>
      </c>
      <c r="BM296" s="200" t="s">
        <v>718</v>
      </c>
    </row>
    <row r="297" spans="1:65" s="2" customFormat="1" ht="16.5" customHeight="1">
      <c r="A297" s="32"/>
      <c r="B297" s="33"/>
      <c r="C297" s="203" t="s">
        <v>719</v>
      </c>
      <c r="D297" s="203" t="s">
        <v>145</v>
      </c>
      <c r="E297" s="204" t="s">
        <v>720</v>
      </c>
      <c r="F297" s="205" t="s">
        <v>721</v>
      </c>
      <c r="G297" s="206" t="s">
        <v>311</v>
      </c>
      <c r="H297" s="207">
        <v>72</v>
      </c>
      <c r="I297" s="208"/>
      <c r="J297" s="207">
        <f t="shared" si="50"/>
        <v>0</v>
      </c>
      <c r="K297" s="209"/>
      <c r="L297" s="210"/>
      <c r="M297" s="211" t="s">
        <v>1</v>
      </c>
      <c r="N297" s="212" t="s">
        <v>40</v>
      </c>
      <c r="O297" s="73"/>
      <c r="P297" s="198">
        <f t="shared" si="51"/>
        <v>0</v>
      </c>
      <c r="Q297" s="198">
        <v>0</v>
      </c>
      <c r="R297" s="198">
        <f t="shared" si="52"/>
        <v>0</v>
      </c>
      <c r="S297" s="198">
        <v>0</v>
      </c>
      <c r="T297" s="199">
        <f t="shared" si="53"/>
        <v>0</v>
      </c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R297" s="200" t="s">
        <v>406</v>
      </c>
      <c r="AT297" s="200" t="s">
        <v>145</v>
      </c>
      <c r="AU297" s="200" t="s">
        <v>132</v>
      </c>
      <c r="AY297" s="15" t="s">
        <v>125</v>
      </c>
      <c r="BE297" s="201">
        <f t="shared" si="54"/>
        <v>0</v>
      </c>
      <c r="BF297" s="201">
        <f t="shared" si="55"/>
        <v>0</v>
      </c>
      <c r="BG297" s="201">
        <f t="shared" si="56"/>
        <v>0</v>
      </c>
      <c r="BH297" s="201">
        <f t="shared" si="57"/>
        <v>0</v>
      </c>
      <c r="BI297" s="201">
        <f t="shared" si="58"/>
        <v>0</v>
      </c>
      <c r="BJ297" s="15" t="s">
        <v>132</v>
      </c>
      <c r="BK297" s="202">
        <f t="shared" si="59"/>
        <v>0</v>
      </c>
      <c r="BL297" s="15" t="s">
        <v>401</v>
      </c>
      <c r="BM297" s="200" t="s">
        <v>722</v>
      </c>
    </row>
    <row r="298" spans="1:65" s="2" customFormat="1" ht="21.75" customHeight="1">
      <c r="A298" s="32"/>
      <c r="B298" s="33"/>
      <c r="C298" s="189" t="s">
        <v>723</v>
      </c>
      <c r="D298" s="189" t="s">
        <v>127</v>
      </c>
      <c r="E298" s="190" t="s">
        <v>724</v>
      </c>
      <c r="F298" s="191" t="s">
        <v>725</v>
      </c>
      <c r="G298" s="192" t="s">
        <v>311</v>
      </c>
      <c r="H298" s="193">
        <v>89</v>
      </c>
      <c r="I298" s="194"/>
      <c r="J298" s="193">
        <f t="shared" si="50"/>
        <v>0</v>
      </c>
      <c r="K298" s="195"/>
      <c r="L298" s="37"/>
      <c r="M298" s="196" t="s">
        <v>1</v>
      </c>
      <c r="N298" s="197" t="s">
        <v>40</v>
      </c>
      <c r="O298" s="73"/>
      <c r="P298" s="198">
        <f t="shared" si="51"/>
        <v>0</v>
      </c>
      <c r="Q298" s="198">
        <v>0</v>
      </c>
      <c r="R298" s="198">
        <f t="shared" si="52"/>
        <v>0</v>
      </c>
      <c r="S298" s="198">
        <v>0</v>
      </c>
      <c r="T298" s="199">
        <f t="shared" si="53"/>
        <v>0</v>
      </c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R298" s="200" t="s">
        <v>401</v>
      </c>
      <c r="AT298" s="200" t="s">
        <v>127</v>
      </c>
      <c r="AU298" s="200" t="s">
        <v>132</v>
      </c>
      <c r="AY298" s="15" t="s">
        <v>125</v>
      </c>
      <c r="BE298" s="201">
        <f t="shared" si="54"/>
        <v>0</v>
      </c>
      <c r="BF298" s="201">
        <f t="shared" si="55"/>
        <v>0</v>
      </c>
      <c r="BG298" s="201">
        <f t="shared" si="56"/>
        <v>0</v>
      </c>
      <c r="BH298" s="201">
        <f t="shared" si="57"/>
        <v>0</v>
      </c>
      <c r="BI298" s="201">
        <f t="shared" si="58"/>
        <v>0</v>
      </c>
      <c r="BJ298" s="15" t="s">
        <v>132</v>
      </c>
      <c r="BK298" s="202">
        <f t="shared" si="59"/>
        <v>0</v>
      </c>
      <c r="BL298" s="15" t="s">
        <v>401</v>
      </c>
      <c r="BM298" s="200" t="s">
        <v>726</v>
      </c>
    </row>
    <row r="299" spans="1:65" s="2" customFormat="1" ht="16.5" customHeight="1">
      <c r="A299" s="32"/>
      <c r="B299" s="33"/>
      <c r="C299" s="203" t="s">
        <v>727</v>
      </c>
      <c r="D299" s="203" t="s">
        <v>145</v>
      </c>
      <c r="E299" s="204" t="s">
        <v>728</v>
      </c>
      <c r="F299" s="205" t="s">
        <v>729</v>
      </c>
      <c r="G299" s="206" t="s">
        <v>311</v>
      </c>
      <c r="H299" s="207">
        <v>89</v>
      </c>
      <c r="I299" s="208"/>
      <c r="J299" s="207">
        <f t="shared" si="50"/>
        <v>0</v>
      </c>
      <c r="K299" s="209"/>
      <c r="L299" s="210"/>
      <c r="M299" s="211" t="s">
        <v>1</v>
      </c>
      <c r="N299" s="212" t="s">
        <v>40</v>
      </c>
      <c r="O299" s="73"/>
      <c r="P299" s="198">
        <f t="shared" si="51"/>
        <v>0</v>
      </c>
      <c r="Q299" s="198">
        <v>0</v>
      </c>
      <c r="R299" s="198">
        <f t="shared" si="52"/>
        <v>0</v>
      </c>
      <c r="S299" s="198">
        <v>0</v>
      </c>
      <c r="T299" s="199">
        <f t="shared" si="53"/>
        <v>0</v>
      </c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R299" s="200" t="s">
        <v>406</v>
      </c>
      <c r="AT299" s="200" t="s">
        <v>145</v>
      </c>
      <c r="AU299" s="200" t="s">
        <v>132</v>
      </c>
      <c r="AY299" s="15" t="s">
        <v>125</v>
      </c>
      <c r="BE299" s="201">
        <f t="shared" si="54"/>
        <v>0</v>
      </c>
      <c r="BF299" s="201">
        <f t="shared" si="55"/>
        <v>0</v>
      </c>
      <c r="BG299" s="201">
        <f t="shared" si="56"/>
        <v>0</v>
      </c>
      <c r="BH299" s="201">
        <f t="shared" si="57"/>
        <v>0</v>
      </c>
      <c r="BI299" s="201">
        <f t="shared" si="58"/>
        <v>0</v>
      </c>
      <c r="BJ299" s="15" t="s">
        <v>132</v>
      </c>
      <c r="BK299" s="202">
        <f t="shared" si="59"/>
        <v>0</v>
      </c>
      <c r="BL299" s="15" t="s">
        <v>401</v>
      </c>
      <c r="BM299" s="200" t="s">
        <v>730</v>
      </c>
    </row>
    <row r="300" spans="1:65" s="2" customFormat="1" ht="21.75" customHeight="1">
      <c r="A300" s="32"/>
      <c r="B300" s="33"/>
      <c r="C300" s="189" t="s">
        <v>731</v>
      </c>
      <c r="D300" s="189" t="s">
        <v>127</v>
      </c>
      <c r="E300" s="190" t="s">
        <v>732</v>
      </c>
      <c r="F300" s="191" t="s">
        <v>733</v>
      </c>
      <c r="G300" s="192" t="s">
        <v>311</v>
      </c>
      <c r="H300" s="193">
        <v>79</v>
      </c>
      <c r="I300" s="194"/>
      <c r="J300" s="193">
        <f t="shared" si="50"/>
        <v>0</v>
      </c>
      <c r="K300" s="195"/>
      <c r="L300" s="37"/>
      <c r="M300" s="196" t="s">
        <v>1</v>
      </c>
      <c r="N300" s="197" t="s">
        <v>40</v>
      </c>
      <c r="O300" s="73"/>
      <c r="P300" s="198">
        <f t="shared" si="51"/>
        <v>0</v>
      </c>
      <c r="Q300" s="198">
        <v>0</v>
      </c>
      <c r="R300" s="198">
        <f t="shared" si="52"/>
        <v>0</v>
      </c>
      <c r="S300" s="198">
        <v>0</v>
      </c>
      <c r="T300" s="199">
        <f t="shared" si="53"/>
        <v>0</v>
      </c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R300" s="200" t="s">
        <v>401</v>
      </c>
      <c r="AT300" s="200" t="s">
        <v>127</v>
      </c>
      <c r="AU300" s="200" t="s">
        <v>132</v>
      </c>
      <c r="AY300" s="15" t="s">
        <v>125</v>
      </c>
      <c r="BE300" s="201">
        <f t="shared" si="54"/>
        <v>0</v>
      </c>
      <c r="BF300" s="201">
        <f t="shared" si="55"/>
        <v>0</v>
      </c>
      <c r="BG300" s="201">
        <f t="shared" si="56"/>
        <v>0</v>
      </c>
      <c r="BH300" s="201">
        <f t="shared" si="57"/>
        <v>0</v>
      </c>
      <c r="BI300" s="201">
        <f t="shared" si="58"/>
        <v>0</v>
      </c>
      <c r="BJ300" s="15" t="s">
        <v>132</v>
      </c>
      <c r="BK300" s="202">
        <f t="shared" si="59"/>
        <v>0</v>
      </c>
      <c r="BL300" s="15" t="s">
        <v>401</v>
      </c>
      <c r="BM300" s="200" t="s">
        <v>734</v>
      </c>
    </row>
    <row r="301" spans="1:65" s="2" customFormat="1" ht="16.5" customHeight="1">
      <c r="A301" s="32"/>
      <c r="B301" s="33"/>
      <c r="C301" s="203" t="s">
        <v>735</v>
      </c>
      <c r="D301" s="203" t="s">
        <v>145</v>
      </c>
      <c r="E301" s="204" t="s">
        <v>736</v>
      </c>
      <c r="F301" s="205" t="s">
        <v>737</v>
      </c>
      <c r="G301" s="206" t="s">
        <v>311</v>
      </c>
      <c r="H301" s="207">
        <v>79</v>
      </c>
      <c r="I301" s="208"/>
      <c r="J301" s="207">
        <f t="shared" si="50"/>
        <v>0</v>
      </c>
      <c r="K301" s="209"/>
      <c r="L301" s="210"/>
      <c r="M301" s="211" t="s">
        <v>1</v>
      </c>
      <c r="N301" s="212" t="s">
        <v>40</v>
      </c>
      <c r="O301" s="73"/>
      <c r="P301" s="198">
        <f t="shared" si="51"/>
        <v>0</v>
      </c>
      <c r="Q301" s="198">
        <v>0</v>
      </c>
      <c r="R301" s="198">
        <f t="shared" si="52"/>
        <v>0</v>
      </c>
      <c r="S301" s="198">
        <v>0</v>
      </c>
      <c r="T301" s="199">
        <f t="shared" si="53"/>
        <v>0</v>
      </c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R301" s="200" t="s">
        <v>406</v>
      </c>
      <c r="AT301" s="200" t="s">
        <v>145</v>
      </c>
      <c r="AU301" s="200" t="s">
        <v>132</v>
      </c>
      <c r="AY301" s="15" t="s">
        <v>125</v>
      </c>
      <c r="BE301" s="201">
        <f t="shared" si="54"/>
        <v>0</v>
      </c>
      <c r="BF301" s="201">
        <f t="shared" si="55"/>
        <v>0</v>
      </c>
      <c r="BG301" s="201">
        <f t="shared" si="56"/>
        <v>0</v>
      </c>
      <c r="BH301" s="201">
        <f t="shared" si="57"/>
        <v>0</v>
      </c>
      <c r="BI301" s="201">
        <f t="shared" si="58"/>
        <v>0</v>
      </c>
      <c r="BJ301" s="15" t="s">
        <v>132</v>
      </c>
      <c r="BK301" s="202">
        <f t="shared" si="59"/>
        <v>0</v>
      </c>
      <c r="BL301" s="15" t="s">
        <v>401</v>
      </c>
      <c r="BM301" s="200" t="s">
        <v>738</v>
      </c>
    </row>
    <row r="302" spans="1:65" s="2" customFormat="1" ht="21.75" customHeight="1">
      <c r="A302" s="32"/>
      <c r="B302" s="33"/>
      <c r="C302" s="189" t="s">
        <v>739</v>
      </c>
      <c r="D302" s="189" t="s">
        <v>127</v>
      </c>
      <c r="E302" s="190" t="s">
        <v>740</v>
      </c>
      <c r="F302" s="191" t="s">
        <v>741</v>
      </c>
      <c r="G302" s="192" t="s">
        <v>311</v>
      </c>
      <c r="H302" s="193">
        <v>18</v>
      </c>
      <c r="I302" s="194"/>
      <c r="J302" s="193">
        <f t="shared" si="50"/>
        <v>0</v>
      </c>
      <c r="K302" s="195"/>
      <c r="L302" s="37"/>
      <c r="M302" s="196" t="s">
        <v>1</v>
      </c>
      <c r="N302" s="197" t="s">
        <v>40</v>
      </c>
      <c r="O302" s="73"/>
      <c r="P302" s="198">
        <f t="shared" si="51"/>
        <v>0</v>
      </c>
      <c r="Q302" s="198">
        <v>0</v>
      </c>
      <c r="R302" s="198">
        <f t="shared" si="52"/>
        <v>0</v>
      </c>
      <c r="S302" s="198">
        <v>0</v>
      </c>
      <c r="T302" s="199">
        <f t="shared" si="53"/>
        <v>0</v>
      </c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R302" s="200" t="s">
        <v>401</v>
      </c>
      <c r="AT302" s="200" t="s">
        <v>127</v>
      </c>
      <c r="AU302" s="200" t="s">
        <v>132</v>
      </c>
      <c r="AY302" s="15" t="s">
        <v>125</v>
      </c>
      <c r="BE302" s="201">
        <f t="shared" si="54"/>
        <v>0</v>
      </c>
      <c r="BF302" s="201">
        <f t="shared" si="55"/>
        <v>0</v>
      </c>
      <c r="BG302" s="201">
        <f t="shared" si="56"/>
        <v>0</v>
      </c>
      <c r="BH302" s="201">
        <f t="shared" si="57"/>
        <v>0</v>
      </c>
      <c r="BI302" s="201">
        <f t="shared" si="58"/>
        <v>0</v>
      </c>
      <c r="BJ302" s="15" t="s">
        <v>132</v>
      </c>
      <c r="BK302" s="202">
        <f t="shared" si="59"/>
        <v>0</v>
      </c>
      <c r="BL302" s="15" t="s">
        <v>401</v>
      </c>
      <c r="BM302" s="200" t="s">
        <v>742</v>
      </c>
    </row>
    <row r="303" spans="1:65" s="2" customFormat="1" ht="16.5" customHeight="1">
      <c r="A303" s="32"/>
      <c r="B303" s="33"/>
      <c r="C303" s="203" t="s">
        <v>743</v>
      </c>
      <c r="D303" s="203" t="s">
        <v>145</v>
      </c>
      <c r="E303" s="204" t="s">
        <v>744</v>
      </c>
      <c r="F303" s="205" t="s">
        <v>745</v>
      </c>
      <c r="G303" s="206" t="s">
        <v>311</v>
      </c>
      <c r="H303" s="207">
        <v>18</v>
      </c>
      <c r="I303" s="208"/>
      <c r="J303" s="207">
        <f t="shared" si="50"/>
        <v>0</v>
      </c>
      <c r="K303" s="209"/>
      <c r="L303" s="210"/>
      <c r="M303" s="211" t="s">
        <v>1</v>
      </c>
      <c r="N303" s="212" t="s">
        <v>40</v>
      </c>
      <c r="O303" s="73"/>
      <c r="P303" s="198">
        <f t="shared" si="51"/>
        <v>0</v>
      </c>
      <c r="Q303" s="198">
        <v>0</v>
      </c>
      <c r="R303" s="198">
        <f t="shared" si="52"/>
        <v>0</v>
      </c>
      <c r="S303" s="198">
        <v>0</v>
      </c>
      <c r="T303" s="199">
        <f t="shared" si="53"/>
        <v>0</v>
      </c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R303" s="200" t="s">
        <v>406</v>
      </c>
      <c r="AT303" s="200" t="s">
        <v>145</v>
      </c>
      <c r="AU303" s="200" t="s">
        <v>132</v>
      </c>
      <c r="AY303" s="15" t="s">
        <v>125</v>
      </c>
      <c r="BE303" s="201">
        <f t="shared" si="54"/>
        <v>0</v>
      </c>
      <c r="BF303" s="201">
        <f t="shared" si="55"/>
        <v>0</v>
      </c>
      <c r="BG303" s="201">
        <f t="shared" si="56"/>
        <v>0</v>
      </c>
      <c r="BH303" s="201">
        <f t="shared" si="57"/>
        <v>0</v>
      </c>
      <c r="BI303" s="201">
        <f t="shared" si="58"/>
        <v>0</v>
      </c>
      <c r="BJ303" s="15" t="s">
        <v>132</v>
      </c>
      <c r="BK303" s="202">
        <f t="shared" si="59"/>
        <v>0</v>
      </c>
      <c r="BL303" s="15" t="s">
        <v>401</v>
      </c>
      <c r="BM303" s="200" t="s">
        <v>746</v>
      </c>
    </row>
    <row r="304" spans="1:65" s="2" customFormat="1" ht="24.2" customHeight="1">
      <c r="A304" s="32"/>
      <c r="B304" s="33"/>
      <c r="C304" s="189" t="s">
        <v>747</v>
      </c>
      <c r="D304" s="189" t="s">
        <v>127</v>
      </c>
      <c r="E304" s="190" t="s">
        <v>748</v>
      </c>
      <c r="F304" s="191" t="s">
        <v>749</v>
      </c>
      <c r="G304" s="192" t="s">
        <v>311</v>
      </c>
      <c r="H304" s="193">
        <v>17</v>
      </c>
      <c r="I304" s="194"/>
      <c r="J304" s="193">
        <f t="shared" si="50"/>
        <v>0</v>
      </c>
      <c r="K304" s="195"/>
      <c r="L304" s="37"/>
      <c r="M304" s="196" t="s">
        <v>1</v>
      </c>
      <c r="N304" s="197" t="s">
        <v>40</v>
      </c>
      <c r="O304" s="73"/>
      <c r="P304" s="198">
        <f t="shared" si="51"/>
        <v>0</v>
      </c>
      <c r="Q304" s="198">
        <v>0</v>
      </c>
      <c r="R304" s="198">
        <f t="shared" si="52"/>
        <v>0</v>
      </c>
      <c r="S304" s="198">
        <v>0</v>
      </c>
      <c r="T304" s="199">
        <f t="shared" si="53"/>
        <v>0</v>
      </c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R304" s="200" t="s">
        <v>401</v>
      </c>
      <c r="AT304" s="200" t="s">
        <v>127</v>
      </c>
      <c r="AU304" s="200" t="s">
        <v>132</v>
      </c>
      <c r="AY304" s="15" t="s">
        <v>125</v>
      </c>
      <c r="BE304" s="201">
        <f t="shared" si="54"/>
        <v>0</v>
      </c>
      <c r="BF304" s="201">
        <f t="shared" si="55"/>
        <v>0</v>
      </c>
      <c r="BG304" s="201">
        <f t="shared" si="56"/>
        <v>0</v>
      </c>
      <c r="BH304" s="201">
        <f t="shared" si="57"/>
        <v>0</v>
      </c>
      <c r="BI304" s="201">
        <f t="shared" si="58"/>
        <v>0</v>
      </c>
      <c r="BJ304" s="15" t="s">
        <v>132</v>
      </c>
      <c r="BK304" s="202">
        <f t="shared" si="59"/>
        <v>0</v>
      </c>
      <c r="BL304" s="15" t="s">
        <v>401</v>
      </c>
      <c r="BM304" s="200" t="s">
        <v>750</v>
      </c>
    </row>
    <row r="305" spans="1:65" s="2" customFormat="1" ht="16.5" customHeight="1">
      <c r="A305" s="32"/>
      <c r="B305" s="33"/>
      <c r="C305" s="203" t="s">
        <v>751</v>
      </c>
      <c r="D305" s="203" t="s">
        <v>145</v>
      </c>
      <c r="E305" s="204" t="s">
        <v>752</v>
      </c>
      <c r="F305" s="205" t="s">
        <v>753</v>
      </c>
      <c r="G305" s="206" t="s">
        <v>311</v>
      </c>
      <c r="H305" s="207">
        <v>17</v>
      </c>
      <c r="I305" s="208"/>
      <c r="J305" s="207">
        <f t="shared" si="50"/>
        <v>0</v>
      </c>
      <c r="K305" s="209"/>
      <c r="L305" s="210"/>
      <c r="M305" s="211" t="s">
        <v>1</v>
      </c>
      <c r="N305" s="212" t="s">
        <v>40</v>
      </c>
      <c r="O305" s="73"/>
      <c r="P305" s="198">
        <f t="shared" si="51"/>
        <v>0</v>
      </c>
      <c r="Q305" s="198">
        <v>0</v>
      </c>
      <c r="R305" s="198">
        <f t="shared" si="52"/>
        <v>0</v>
      </c>
      <c r="S305" s="198">
        <v>0</v>
      </c>
      <c r="T305" s="199">
        <f t="shared" si="53"/>
        <v>0</v>
      </c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R305" s="200" t="s">
        <v>406</v>
      </c>
      <c r="AT305" s="200" t="s">
        <v>145</v>
      </c>
      <c r="AU305" s="200" t="s">
        <v>132</v>
      </c>
      <c r="AY305" s="15" t="s">
        <v>125</v>
      </c>
      <c r="BE305" s="201">
        <f t="shared" si="54"/>
        <v>0</v>
      </c>
      <c r="BF305" s="201">
        <f t="shared" si="55"/>
        <v>0</v>
      </c>
      <c r="BG305" s="201">
        <f t="shared" si="56"/>
        <v>0</v>
      </c>
      <c r="BH305" s="201">
        <f t="shared" si="57"/>
        <v>0</v>
      </c>
      <c r="BI305" s="201">
        <f t="shared" si="58"/>
        <v>0</v>
      </c>
      <c r="BJ305" s="15" t="s">
        <v>132</v>
      </c>
      <c r="BK305" s="202">
        <f t="shared" si="59"/>
        <v>0</v>
      </c>
      <c r="BL305" s="15" t="s">
        <v>401</v>
      </c>
      <c r="BM305" s="200" t="s">
        <v>754</v>
      </c>
    </row>
    <row r="306" spans="1:65" s="2" customFormat="1" ht="24.2" customHeight="1">
      <c r="A306" s="32"/>
      <c r="B306" s="33"/>
      <c r="C306" s="189" t="s">
        <v>755</v>
      </c>
      <c r="D306" s="189" t="s">
        <v>127</v>
      </c>
      <c r="E306" s="190" t="s">
        <v>756</v>
      </c>
      <c r="F306" s="191" t="s">
        <v>757</v>
      </c>
      <c r="G306" s="192" t="s">
        <v>311</v>
      </c>
      <c r="H306" s="193">
        <v>4</v>
      </c>
      <c r="I306" s="194"/>
      <c r="J306" s="193">
        <f t="shared" si="50"/>
        <v>0</v>
      </c>
      <c r="K306" s="195"/>
      <c r="L306" s="37"/>
      <c r="M306" s="196" t="s">
        <v>1</v>
      </c>
      <c r="N306" s="197" t="s">
        <v>40</v>
      </c>
      <c r="O306" s="73"/>
      <c r="P306" s="198">
        <f t="shared" si="51"/>
        <v>0</v>
      </c>
      <c r="Q306" s="198">
        <v>0</v>
      </c>
      <c r="R306" s="198">
        <f t="shared" si="52"/>
        <v>0</v>
      </c>
      <c r="S306" s="198">
        <v>0</v>
      </c>
      <c r="T306" s="199">
        <f t="shared" si="53"/>
        <v>0</v>
      </c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R306" s="200" t="s">
        <v>401</v>
      </c>
      <c r="AT306" s="200" t="s">
        <v>127</v>
      </c>
      <c r="AU306" s="200" t="s">
        <v>132</v>
      </c>
      <c r="AY306" s="15" t="s">
        <v>125</v>
      </c>
      <c r="BE306" s="201">
        <f t="shared" si="54"/>
        <v>0</v>
      </c>
      <c r="BF306" s="201">
        <f t="shared" si="55"/>
        <v>0</v>
      </c>
      <c r="BG306" s="201">
        <f t="shared" si="56"/>
        <v>0</v>
      </c>
      <c r="BH306" s="201">
        <f t="shared" si="57"/>
        <v>0</v>
      </c>
      <c r="BI306" s="201">
        <f t="shared" si="58"/>
        <v>0</v>
      </c>
      <c r="BJ306" s="15" t="s">
        <v>132</v>
      </c>
      <c r="BK306" s="202">
        <f t="shared" si="59"/>
        <v>0</v>
      </c>
      <c r="BL306" s="15" t="s">
        <v>401</v>
      </c>
      <c r="BM306" s="200" t="s">
        <v>758</v>
      </c>
    </row>
    <row r="307" spans="1:65" s="2" customFormat="1" ht="16.5" customHeight="1">
      <c r="A307" s="32"/>
      <c r="B307" s="33"/>
      <c r="C307" s="203" t="s">
        <v>759</v>
      </c>
      <c r="D307" s="203" t="s">
        <v>145</v>
      </c>
      <c r="E307" s="204" t="s">
        <v>760</v>
      </c>
      <c r="F307" s="205" t="s">
        <v>761</v>
      </c>
      <c r="G307" s="206" t="s">
        <v>311</v>
      </c>
      <c r="H307" s="207">
        <v>4</v>
      </c>
      <c r="I307" s="208"/>
      <c r="J307" s="207">
        <f t="shared" si="50"/>
        <v>0</v>
      </c>
      <c r="K307" s="209"/>
      <c r="L307" s="210"/>
      <c r="M307" s="211" t="s">
        <v>1</v>
      </c>
      <c r="N307" s="212" t="s">
        <v>40</v>
      </c>
      <c r="O307" s="73"/>
      <c r="P307" s="198">
        <f t="shared" si="51"/>
        <v>0</v>
      </c>
      <c r="Q307" s="198">
        <v>0</v>
      </c>
      <c r="R307" s="198">
        <f t="shared" si="52"/>
        <v>0</v>
      </c>
      <c r="S307" s="198">
        <v>0</v>
      </c>
      <c r="T307" s="199">
        <f t="shared" si="53"/>
        <v>0</v>
      </c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R307" s="200" t="s">
        <v>406</v>
      </c>
      <c r="AT307" s="200" t="s">
        <v>145</v>
      </c>
      <c r="AU307" s="200" t="s">
        <v>132</v>
      </c>
      <c r="AY307" s="15" t="s">
        <v>125</v>
      </c>
      <c r="BE307" s="201">
        <f t="shared" si="54"/>
        <v>0</v>
      </c>
      <c r="BF307" s="201">
        <f t="shared" si="55"/>
        <v>0</v>
      </c>
      <c r="BG307" s="201">
        <f t="shared" si="56"/>
        <v>0</v>
      </c>
      <c r="BH307" s="201">
        <f t="shared" si="57"/>
        <v>0</v>
      </c>
      <c r="BI307" s="201">
        <f t="shared" si="58"/>
        <v>0</v>
      </c>
      <c r="BJ307" s="15" t="s">
        <v>132</v>
      </c>
      <c r="BK307" s="202">
        <f t="shared" si="59"/>
        <v>0</v>
      </c>
      <c r="BL307" s="15" t="s">
        <v>401</v>
      </c>
      <c r="BM307" s="200" t="s">
        <v>762</v>
      </c>
    </row>
    <row r="308" spans="1:65" s="2" customFormat="1" ht="16.5" customHeight="1">
      <c r="A308" s="32"/>
      <c r="B308" s="33"/>
      <c r="C308" s="189" t="s">
        <v>763</v>
      </c>
      <c r="D308" s="189" t="s">
        <v>127</v>
      </c>
      <c r="E308" s="190" t="s">
        <v>764</v>
      </c>
      <c r="F308" s="191" t="s">
        <v>765</v>
      </c>
      <c r="G308" s="192" t="s">
        <v>243</v>
      </c>
      <c r="H308" s="193">
        <v>53</v>
      </c>
      <c r="I308" s="194"/>
      <c r="J308" s="193">
        <f t="shared" si="50"/>
        <v>0</v>
      </c>
      <c r="K308" s="195"/>
      <c r="L308" s="37"/>
      <c r="M308" s="196" t="s">
        <v>1</v>
      </c>
      <c r="N308" s="197" t="s">
        <v>40</v>
      </c>
      <c r="O308" s="73"/>
      <c r="P308" s="198">
        <f t="shared" si="51"/>
        <v>0</v>
      </c>
      <c r="Q308" s="198">
        <v>0</v>
      </c>
      <c r="R308" s="198">
        <f t="shared" si="52"/>
        <v>0</v>
      </c>
      <c r="S308" s="198">
        <v>0</v>
      </c>
      <c r="T308" s="199">
        <f t="shared" si="53"/>
        <v>0</v>
      </c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R308" s="200" t="s">
        <v>401</v>
      </c>
      <c r="AT308" s="200" t="s">
        <v>127</v>
      </c>
      <c r="AU308" s="200" t="s">
        <v>132</v>
      </c>
      <c r="AY308" s="15" t="s">
        <v>125</v>
      </c>
      <c r="BE308" s="201">
        <f t="shared" si="54"/>
        <v>0</v>
      </c>
      <c r="BF308" s="201">
        <f t="shared" si="55"/>
        <v>0</v>
      </c>
      <c r="BG308" s="201">
        <f t="shared" si="56"/>
        <v>0</v>
      </c>
      <c r="BH308" s="201">
        <f t="shared" si="57"/>
        <v>0</v>
      </c>
      <c r="BI308" s="201">
        <f t="shared" si="58"/>
        <v>0</v>
      </c>
      <c r="BJ308" s="15" t="s">
        <v>132</v>
      </c>
      <c r="BK308" s="202">
        <f t="shared" si="59"/>
        <v>0</v>
      </c>
      <c r="BL308" s="15" t="s">
        <v>401</v>
      </c>
      <c r="BM308" s="200" t="s">
        <v>766</v>
      </c>
    </row>
    <row r="309" spans="1:65" s="2" customFormat="1" ht="16.5" customHeight="1">
      <c r="A309" s="32"/>
      <c r="B309" s="33"/>
      <c r="C309" s="203" t="s">
        <v>767</v>
      </c>
      <c r="D309" s="203" t="s">
        <v>145</v>
      </c>
      <c r="E309" s="204" t="s">
        <v>768</v>
      </c>
      <c r="F309" s="205" t="s">
        <v>769</v>
      </c>
      <c r="G309" s="206" t="s">
        <v>243</v>
      </c>
      <c r="H309" s="207">
        <v>53</v>
      </c>
      <c r="I309" s="208"/>
      <c r="J309" s="207">
        <f t="shared" si="50"/>
        <v>0</v>
      </c>
      <c r="K309" s="209"/>
      <c r="L309" s="210"/>
      <c r="M309" s="211" t="s">
        <v>1</v>
      </c>
      <c r="N309" s="212" t="s">
        <v>40</v>
      </c>
      <c r="O309" s="73"/>
      <c r="P309" s="198">
        <f t="shared" si="51"/>
        <v>0</v>
      </c>
      <c r="Q309" s="198">
        <v>0</v>
      </c>
      <c r="R309" s="198">
        <f t="shared" si="52"/>
        <v>0</v>
      </c>
      <c r="S309" s="198">
        <v>0</v>
      </c>
      <c r="T309" s="199">
        <f t="shared" si="53"/>
        <v>0</v>
      </c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R309" s="200" t="s">
        <v>406</v>
      </c>
      <c r="AT309" s="200" t="s">
        <v>145</v>
      </c>
      <c r="AU309" s="200" t="s">
        <v>132</v>
      </c>
      <c r="AY309" s="15" t="s">
        <v>125</v>
      </c>
      <c r="BE309" s="201">
        <f t="shared" si="54"/>
        <v>0</v>
      </c>
      <c r="BF309" s="201">
        <f t="shared" si="55"/>
        <v>0</v>
      </c>
      <c r="BG309" s="201">
        <f t="shared" si="56"/>
        <v>0</v>
      </c>
      <c r="BH309" s="201">
        <f t="shared" si="57"/>
        <v>0</v>
      </c>
      <c r="BI309" s="201">
        <f t="shared" si="58"/>
        <v>0</v>
      </c>
      <c r="BJ309" s="15" t="s">
        <v>132</v>
      </c>
      <c r="BK309" s="202">
        <f t="shared" si="59"/>
        <v>0</v>
      </c>
      <c r="BL309" s="15" t="s">
        <v>401</v>
      </c>
      <c r="BM309" s="200" t="s">
        <v>770</v>
      </c>
    </row>
    <row r="310" spans="1:65" s="2" customFormat="1" ht="16.5" customHeight="1">
      <c r="A310" s="32"/>
      <c r="B310" s="33"/>
      <c r="C310" s="189" t="s">
        <v>771</v>
      </c>
      <c r="D310" s="189" t="s">
        <v>127</v>
      </c>
      <c r="E310" s="190" t="s">
        <v>73</v>
      </c>
      <c r="F310" s="191" t="s">
        <v>772</v>
      </c>
      <c r="G310" s="192" t="s">
        <v>773</v>
      </c>
      <c r="H310" s="194"/>
      <c r="I310" s="194"/>
      <c r="J310" s="193">
        <f t="shared" si="50"/>
        <v>0</v>
      </c>
      <c r="K310" s="195"/>
      <c r="L310" s="37"/>
      <c r="M310" s="196" t="s">
        <v>1</v>
      </c>
      <c r="N310" s="197" t="s">
        <v>40</v>
      </c>
      <c r="O310" s="73"/>
      <c r="P310" s="198">
        <f t="shared" si="51"/>
        <v>0</v>
      </c>
      <c r="Q310" s="198">
        <v>0</v>
      </c>
      <c r="R310" s="198">
        <f t="shared" si="52"/>
        <v>0</v>
      </c>
      <c r="S310" s="198">
        <v>0</v>
      </c>
      <c r="T310" s="199">
        <f t="shared" si="53"/>
        <v>0</v>
      </c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R310" s="200" t="s">
        <v>401</v>
      </c>
      <c r="AT310" s="200" t="s">
        <v>127</v>
      </c>
      <c r="AU310" s="200" t="s">
        <v>132</v>
      </c>
      <c r="AY310" s="15" t="s">
        <v>125</v>
      </c>
      <c r="BE310" s="201">
        <f t="shared" si="54"/>
        <v>0</v>
      </c>
      <c r="BF310" s="201">
        <f t="shared" si="55"/>
        <v>0</v>
      </c>
      <c r="BG310" s="201">
        <f t="shared" si="56"/>
        <v>0</v>
      </c>
      <c r="BH310" s="201">
        <f t="shared" si="57"/>
        <v>0</v>
      </c>
      <c r="BI310" s="201">
        <f t="shared" si="58"/>
        <v>0</v>
      </c>
      <c r="BJ310" s="15" t="s">
        <v>132</v>
      </c>
      <c r="BK310" s="202">
        <f t="shared" si="59"/>
        <v>0</v>
      </c>
      <c r="BL310" s="15" t="s">
        <v>401</v>
      </c>
      <c r="BM310" s="200" t="s">
        <v>774</v>
      </c>
    </row>
    <row r="311" spans="1:65" s="2" customFormat="1" ht="16.5" customHeight="1">
      <c r="A311" s="32"/>
      <c r="B311" s="33"/>
      <c r="C311" s="189" t="s">
        <v>775</v>
      </c>
      <c r="D311" s="189" t="s">
        <v>127</v>
      </c>
      <c r="E311" s="190" t="s">
        <v>776</v>
      </c>
      <c r="F311" s="191" t="s">
        <v>772</v>
      </c>
      <c r="G311" s="192" t="s">
        <v>773</v>
      </c>
      <c r="H311" s="194"/>
      <c r="I311" s="194"/>
      <c r="J311" s="193">
        <f t="shared" si="50"/>
        <v>0</v>
      </c>
      <c r="K311" s="195"/>
      <c r="L311" s="37"/>
      <c r="M311" s="196" t="s">
        <v>1</v>
      </c>
      <c r="N311" s="197" t="s">
        <v>40</v>
      </c>
      <c r="O311" s="73"/>
      <c r="P311" s="198">
        <f t="shared" si="51"/>
        <v>0</v>
      </c>
      <c r="Q311" s="198">
        <v>0</v>
      </c>
      <c r="R311" s="198">
        <f t="shared" si="52"/>
        <v>0</v>
      </c>
      <c r="S311" s="198">
        <v>0</v>
      </c>
      <c r="T311" s="199">
        <f t="shared" si="53"/>
        <v>0</v>
      </c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R311" s="200" t="s">
        <v>401</v>
      </c>
      <c r="AT311" s="200" t="s">
        <v>127</v>
      </c>
      <c r="AU311" s="200" t="s">
        <v>132</v>
      </c>
      <c r="AY311" s="15" t="s">
        <v>125</v>
      </c>
      <c r="BE311" s="201">
        <f t="shared" si="54"/>
        <v>0</v>
      </c>
      <c r="BF311" s="201">
        <f t="shared" si="55"/>
        <v>0</v>
      </c>
      <c r="BG311" s="201">
        <f t="shared" si="56"/>
        <v>0</v>
      </c>
      <c r="BH311" s="201">
        <f t="shared" si="57"/>
        <v>0</v>
      </c>
      <c r="BI311" s="201">
        <f t="shared" si="58"/>
        <v>0</v>
      </c>
      <c r="BJ311" s="15" t="s">
        <v>132</v>
      </c>
      <c r="BK311" s="202">
        <f t="shared" si="59"/>
        <v>0</v>
      </c>
      <c r="BL311" s="15" t="s">
        <v>401</v>
      </c>
      <c r="BM311" s="200" t="s">
        <v>777</v>
      </c>
    </row>
    <row r="312" spans="1:65" s="2" customFormat="1" ht="16.5" customHeight="1">
      <c r="A312" s="32"/>
      <c r="B312" s="33"/>
      <c r="C312" s="189" t="s">
        <v>778</v>
      </c>
      <c r="D312" s="189" t="s">
        <v>127</v>
      </c>
      <c r="E312" s="190" t="s">
        <v>779</v>
      </c>
      <c r="F312" s="191" t="s">
        <v>780</v>
      </c>
      <c r="G312" s="192" t="s">
        <v>773</v>
      </c>
      <c r="H312" s="194"/>
      <c r="I312" s="194"/>
      <c r="J312" s="193">
        <f t="shared" ref="J312:J316" si="60">ROUND(I312*H312,3)</f>
        <v>0</v>
      </c>
      <c r="K312" s="195"/>
      <c r="L312" s="37"/>
      <c r="M312" s="196" t="s">
        <v>1</v>
      </c>
      <c r="N312" s="197" t="s">
        <v>40</v>
      </c>
      <c r="O312" s="73"/>
      <c r="P312" s="198">
        <f t="shared" ref="P312:P316" si="61">O312*H312</f>
        <v>0</v>
      </c>
      <c r="Q312" s="198">
        <v>0</v>
      </c>
      <c r="R312" s="198">
        <f t="shared" ref="R312:R316" si="62">Q312*H312</f>
        <v>0</v>
      </c>
      <c r="S312" s="198">
        <v>0</v>
      </c>
      <c r="T312" s="199">
        <f t="shared" ref="T312:T316" si="63">S312*H312</f>
        <v>0</v>
      </c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R312" s="200" t="s">
        <v>401</v>
      </c>
      <c r="AT312" s="200" t="s">
        <v>127</v>
      </c>
      <c r="AU312" s="200" t="s">
        <v>132</v>
      </c>
      <c r="AY312" s="15" t="s">
        <v>125</v>
      </c>
      <c r="BE312" s="201">
        <f t="shared" si="54"/>
        <v>0</v>
      </c>
      <c r="BF312" s="201">
        <f t="shared" si="55"/>
        <v>0</v>
      </c>
      <c r="BG312" s="201">
        <f t="shared" si="56"/>
        <v>0</v>
      </c>
      <c r="BH312" s="201">
        <f t="shared" si="57"/>
        <v>0</v>
      </c>
      <c r="BI312" s="201">
        <f t="shared" si="58"/>
        <v>0</v>
      </c>
      <c r="BJ312" s="15" t="s">
        <v>132</v>
      </c>
      <c r="BK312" s="202">
        <f t="shared" si="59"/>
        <v>0</v>
      </c>
      <c r="BL312" s="15" t="s">
        <v>401</v>
      </c>
      <c r="BM312" s="200" t="s">
        <v>781</v>
      </c>
    </row>
    <row r="313" spans="1:65" s="2" customFormat="1" ht="16.5" customHeight="1">
      <c r="A313" s="32"/>
      <c r="B313" s="33"/>
      <c r="C313" s="189" t="s">
        <v>782</v>
      </c>
      <c r="D313" s="189" t="s">
        <v>127</v>
      </c>
      <c r="E313" s="190" t="s">
        <v>783</v>
      </c>
      <c r="F313" s="191" t="s">
        <v>784</v>
      </c>
      <c r="G313" s="192" t="s">
        <v>773</v>
      </c>
      <c r="H313" s="194"/>
      <c r="I313" s="194"/>
      <c r="J313" s="193">
        <f t="shared" si="60"/>
        <v>0</v>
      </c>
      <c r="K313" s="195"/>
      <c r="L313" s="37"/>
      <c r="M313" s="196" t="s">
        <v>1</v>
      </c>
      <c r="N313" s="197" t="s">
        <v>40</v>
      </c>
      <c r="O313" s="73"/>
      <c r="P313" s="198">
        <f t="shared" si="61"/>
        <v>0</v>
      </c>
      <c r="Q313" s="198">
        <v>0</v>
      </c>
      <c r="R313" s="198">
        <f t="shared" si="62"/>
        <v>0</v>
      </c>
      <c r="S313" s="198">
        <v>0</v>
      </c>
      <c r="T313" s="199">
        <f t="shared" si="63"/>
        <v>0</v>
      </c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R313" s="200" t="s">
        <v>401</v>
      </c>
      <c r="AT313" s="200" t="s">
        <v>127</v>
      </c>
      <c r="AU313" s="200" t="s">
        <v>132</v>
      </c>
      <c r="AY313" s="15" t="s">
        <v>125</v>
      </c>
      <c r="BE313" s="201">
        <f t="shared" si="54"/>
        <v>0</v>
      </c>
      <c r="BF313" s="201">
        <f t="shared" si="55"/>
        <v>0</v>
      </c>
      <c r="BG313" s="201">
        <f t="shared" si="56"/>
        <v>0</v>
      </c>
      <c r="BH313" s="201">
        <f t="shared" si="57"/>
        <v>0</v>
      </c>
      <c r="BI313" s="201">
        <f t="shared" si="58"/>
        <v>0</v>
      </c>
      <c r="BJ313" s="15" t="s">
        <v>132</v>
      </c>
      <c r="BK313" s="202">
        <f t="shared" si="59"/>
        <v>0</v>
      </c>
      <c r="BL313" s="15" t="s">
        <v>401</v>
      </c>
      <c r="BM313" s="200" t="s">
        <v>785</v>
      </c>
    </row>
    <row r="314" spans="1:65" s="2" customFormat="1" ht="16.5" customHeight="1">
      <c r="A314" s="32"/>
      <c r="B314" s="33"/>
      <c r="C314" s="189" t="s">
        <v>786</v>
      </c>
      <c r="D314" s="189" t="s">
        <v>127</v>
      </c>
      <c r="E314" s="190" t="s">
        <v>783</v>
      </c>
      <c r="F314" s="191" t="s">
        <v>784</v>
      </c>
      <c r="G314" s="192" t="s">
        <v>773</v>
      </c>
      <c r="H314" s="194"/>
      <c r="I314" s="194"/>
      <c r="J314" s="193">
        <f t="shared" si="60"/>
        <v>0</v>
      </c>
      <c r="K314" s="195"/>
      <c r="L314" s="37"/>
      <c r="M314" s="196" t="s">
        <v>1</v>
      </c>
      <c r="N314" s="197" t="s">
        <v>40</v>
      </c>
      <c r="O314" s="73"/>
      <c r="P314" s="198">
        <f t="shared" si="61"/>
        <v>0</v>
      </c>
      <c r="Q314" s="198">
        <v>0</v>
      </c>
      <c r="R314" s="198">
        <f t="shared" si="62"/>
        <v>0</v>
      </c>
      <c r="S314" s="198">
        <v>0</v>
      </c>
      <c r="T314" s="199">
        <f t="shared" si="63"/>
        <v>0</v>
      </c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R314" s="200" t="s">
        <v>401</v>
      </c>
      <c r="AT314" s="200" t="s">
        <v>127</v>
      </c>
      <c r="AU314" s="200" t="s">
        <v>132</v>
      </c>
      <c r="AY314" s="15" t="s">
        <v>125</v>
      </c>
      <c r="BE314" s="201">
        <f t="shared" si="54"/>
        <v>0</v>
      </c>
      <c r="BF314" s="201">
        <f t="shared" si="55"/>
        <v>0</v>
      </c>
      <c r="BG314" s="201">
        <f t="shared" si="56"/>
        <v>0</v>
      </c>
      <c r="BH314" s="201">
        <f t="shared" si="57"/>
        <v>0</v>
      </c>
      <c r="BI314" s="201">
        <f t="shared" si="58"/>
        <v>0</v>
      </c>
      <c r="BJ314" s="15" t="s">
        <v>132</v>
      </c>
      <c r="BK314" s="202">
        <f t="shared" si="59"/>
        <v>0</v>
      </c>
      <c r="BL314" s="15" t="s">
        <v>401</v>
      </c>
      <c r="BM314" s="200" t="s">
        <v>787</v>
      </c>
    </row>
    <row r="315" spans="1:65" s="2" customFormat="1" ht="16.5" customHeight="1">
      <c r="A315" s="32"/>
      <c r="B315" s="33"/>
      <c r="C315" s="189" t="s">
        <v>788</v>
      </c>
      <c r="D315" s="189" t="s">
        <v>127</v>
      </c>
      <c r="E315" s="190" t="s">
        <v>789</v>
      </c>
      <c r="F315" s="191" t="s">
        <v>790</v>
      </c>
      <c r="G315" s="192" t="s">
        <v>773</v>
      </c>
      <c r="H315" s="194"/>
      <c r="I315" s="194"/>
      <c r="J315" s="193">
        <f t="shared" si="60"/>
        <v>0</v>
      </c>
      <c r="K315" s="195"/>
      <c r="L315" s="37"/>
      <c r="M315" s="196" t="s">
        <v>1</v>
      </c>
      <c r="N315" s="197" t="s">
        <v>40</v>
      </c>
      <c r="O315" s="73"/>
      <c r="P315" s="198">
        <f t="shared" si="61"/>
        <v>0</v>
      </c>
      <c r="Q315" s="198">
        <v>0</v>
      </c>
      <c r="R315" s="198">
        <f t="shared" si="62"/>
        <v>0</v>
      </c>
      <c r="S315" s="198">
        <v>0</v>
      </c>
      <c r="T315" s="199">
        <f t="shared" si="63"/>
        <v>0</v>
      </c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R315" s="200" t="s">
        <v>401</v>
      </c>
      <c r="AT315" s="200" t="s">
        <v>127</v>
      </c>
      <c r="AU315" s="200" t="s">
        <v>132</v>
      </c>
      <c r="AY315" s="15" t="s">
        <v>125</v>
      </c>
      <c r="BE315" s="201">
        <f t="shared" si="54"/>
        <v>0</v>
      </c>
      <c r="BF315" s="201">
        <f t="shared" si="55"/>
        <v>0</v>
      </c>
      <c r="BG315" s="201">
        <f t="shared" si="56"/>
        <v>0</v>
      </c>
      <c r="BH315" s="201">
        <f t="shared" si="57"/>
        <v>0</v>
      </c>
      <c r="BI315" s="201">
        <f t="shared" si="58"/>
        <v>0</v>
      </c>
      <c r="BJ315" s="15" t="s">
        <v>132</v>
      </c>
      <c r="BK315" s="202">
        <f t="shared" si="59"/>
        <v>0</v>
      </c>
      <c r="BL315" s="15" t="s">
        <v>401</v>
      </c>
      <c r="BM315" s="200" t="s">
        <v>791</v>
      </c>
    </row>
    <row r="316" spans="1:65" s="2" customFormat="1" ht="16.5" customHeight="1">
      <c r="A316" s="32"/>
      <c r="B316" s="33"/>
      <c r="C316" s="189" t="s">
        <v>792</v>
      </c>
      <c r="D316" s="189" t="s">
        <v>127</v>
      </c>
      <c r="E316" s="190" t="s">
        <v>793</v>
      </c>
      <c r="F316" s="191" t="s">
        <v>790</v>
      </c>
      <c r="G316" s="192" t="s">
        <v>773</v>
      </c>
      <c r="H316" s="194"/>
      <c r="I316" s="194"/>
      <c r="J316" s="193">
        <f t="shared" si="60"/>
        <v>0</v>
      </c>
      <c r="K316" s="195"/>
      <c r="L316" s="37"/>
      <c r="M316" s="196" t="s">
        <v>1</v>
      </c>
      <c r="N316" s="197" t="s">
        <v>40</v>
      </c>
      <c r="O316" s="73"/>
      <c r="P316" s="198">
        <f t="shared" si="61"/>
        <v>0</v>
      </c>
      <c r="Q316" s="198">
        <v>0</v>
      </c>
      <c r="R316" s="198">
        <f t="shared" si="62"/>
        <v>0</v>
      </c>
      <c r="S316" s="198">
        <v>0</v>
      </c>
      <c r="T316" s="199">
        <f t="shared" si="63"/>
        <v>0</v>
      </c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R316" s="200" t="s">
        <v>401</v>
      </c>
      <c r="AT316" s="200" t="s">
        <v>127</v>
      </c>
      <c r="AU316" s="200" t="s">
        <v>132</v>
      </c>
      <c r="AY316" s="15" t="s">
        <v>125</v>
      </c>
      <c r="BE316" s="201">
        <f t="shared" si="54"/>
        <v>0</v>
      </c>
      <c r="BF316" s="201">
        <f t="shared" si="55"/>
        <v>0</v>
      </c>
      <c r="BG316" s="201">
        <f t="shared" si="56"/>
        <v>0</v>
      </c>
      <c r="BH316" s="201">
        <f t="shared" si="57"/>
        <v>0</v>
      </c>
      <c r="BI316" s="201">
        <f t="shared" si="58"/>
        <v>0</v>
      </c>
      <c r="BJ316" s="15" t="s">
        <v>132</v>
      </c>
      <c r="BK316" s="202">
        <f t="shared" si="59"/>
        <v>0</v>
      </c>
      <c r="BL316" s="15" t="s">
        <v>401</v>
      </c>
      <c r="BM316" s="200" t="s">
        <v>794</v>
      </c>
    </row>
    <row r="317" spans="1:65" s="12" customFormat="1" ht="22.9" customHeight="1">
      <c r="B317" s="173"/>
      <c r="C317" s="174"/>
      <c r="D317" s="175" t="s">
        <v>73</v>
      </c>
      <c r="E317" s="187" t="s">
        <v>795</v>
      </c>
      <c r="F317" s="187" t="s">
        <v>796</v>
      </c>
      <c r="G317" s="174"/>
      <c r="H317" s="174"/>
      <c r="I317" s="177"/>
      <c r="J317" s="188">
        <f>BK317</f>
        <v>0</v>
      </c>
      <c r="K317" s="174"/>
      <c r="L317" s="179"/>
      <c r="M317" s="180"/>
      <c r="N317" s="181"/>
      <c r="O317" s="181"/>
      <c r="P317" s="182">
        <f>SUM(P318:P319)</f>
        <v>0</v>
      </c>
      <c r="Q317" s="181"/>
      <c r="R317" s="182">
        <f>SUM(R318:R319)</f>
        <v>16000</v>
      </c>
      <c r="S317" s="181"/>
      <c r="T317" s="183">
        <f>SUM(T318:T319)</f>
        <v>0</v>
      </c>
      <c r="AR317" s="184" t="s">
        <v>137</v>
      </c>
      <c r="AT317" s="185" t="s">
        <v>73</v>
      </c>
      <c r="AU317" s="185" t="s">
        <v>82</v>
      </c>
      <c r="AY317" s="184" t="s">
        <v>125</v>
      </c>
      <c r="BK317" s="186">
        <f>SUM(BK318:BK319)</f>
        <v>0</v>
      </c>
    </row>
    <row r="318" spans="1:65" s="2" customFormat="1" ht="16.5" customHeight="1">
      <c r="A318" s="32"/>
      <c r="B318" s="33"/>
      <c r="C318" s="189" t="s">
        <v>797</v>
      </c>
      <c r="D318" s="189" t="s">
        <v>127</v>
      </c>
      <c r="E318" s="190" t="s">
        <v>798</v>
      </c>
      <c r="F318" s="191" t="s">
        <v>799</v>
      </c>
      <c r="G318" s="192" t="s">
        <v>581</v>
      </c>
      <c r="H318" s="193">
        <v>16000</v>
      </c>
      <c r="I318" s="194"/>
      <c r="J318" s="193">
        <f>ROUND(I318*H318,3)</f>
        <v>0</v>
      </c>
      <c r="K318" s="195"/>
      <c r="L318" s="37"/>
      <c r="M318" s="196" t="s">
        <v>1</v>
      </c>
      <c r="N318" s="197" t="s">
        <v>40</v>
      </c>
      <c r="O318" s="73"/>
      <c r="P318" s="198">
        <f>O318*H318</f>
        <v>0</v>
      </c>
      <c r="Q318" s="198">
        <v>0</v>
      </c>
      <c r="R318" s="198">
        <f>Q318*H318</f>
        <v>0</v>
      </c>
      <c r="S318" s="198">
        <v>0</v>
      </c>
      <c r="T318" s="199">
        <f>S318*H318</f>
        <v>0</v>
      </c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R318" s="200" t="s">
        <v>401</v>
      </c>
      <c r="AT318" s="200" t="s">
        <v>127</v>
      </c>
      <c r="AU318" s="200" t="s">
        <v>132</v>
      </c>
      <c r="AY318" s="15" t="s">
        <v>125</v>
      </c>
      <c r="BE318" s="201">
        <f>IF(N318="základná",J318,0)</f>
        <v>0</v>
      </c>
      <c r="BF318" s="201">
        <f>IF(N318="znížená",J318,0)</f>
        <v>0</v>
      </c>
      <c r="BG318" s="201">
        <f>IF(N318="zákl. prenesená",J318,0)</f>
        <v>0</v>
      </c>
      <c r="BH318" s="201">
        <f>IF(N318="zníž. prenesená",J318,0)</f>
        <v>0</v>
      </c>
      <c r="BI318" s="201">
        <f>IF(N318="nulová",J318,0)</f>
        <v>0</v>
      </c>
      <c r="BJ318" s="15" t="s">
        <v>132</v>
      </c>
      <c r="BK318" s="202">
        <f>ROUND(I318*H318,3)</f>
        <v>0</v>
      </c>
      <c r="BL318" s="15" t="s">
        <v>401</v>
      </c>
      <c r="BM318" s="200" t="s">
        <v>800</v>
      </c>
    </row>
    <row r="319" spans="1:65" s="2" customFormat="1" ht="16.5" customHeight="1">
      <c r="A319" s="32"/>
      <c r="B319" s="33"/>
      <c r="C319" s="203" t="s">
        <v>801</v>
      </c>
      <c r="D319" s="203" t="s">
        <v>145</v>
      </c>
      <c r="E319" s="204" t="s">
        <v>802</v>
      </c>
      <c r="F319" s="205" t="s">
        <v>803</v>
      </c>
      <c r="G319" s="206" t="s">
        <v>581</v>
      </c>
      <c r="H319" s="207">
        <v>16000</v>
      </c>
      <c r="I319" s="208"/>
      <c r="J319" s="207">
        <f>ROUND(I319*H319,3)</f>
        <v>0</v>
      </c>
      <c r="K319" s="209"/>
      <c r="L319" s="210"/>
      <c r="M319" s="211" t="s">
        <v>1</v>
      </c>
      <c r="N319" s="212" t="s">
        <v>40</v>
      </c>
      <c r="O319" s="73"/>
      <c r="P319" s="198">
        <f>O319*H319</f>
        <v>0</v>
      </c>
      <c r="Q319" s="198">
        <v>1</v>
      </c>
      <c r="R319" s="198">
        <f>Q319*H319</f>
        <v>16000</v>
      </c>
      <c r="S319" s="198">
        <v>0</v>
      </c>
      <c r="T319" s="199">
        <f>S319*H319</f>
        <v>0</v>
      </c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R319" s="200" t="s">
        <v>667</v>
      </c>
      <c r="AT319" s="200" t="s">
        <v>145</v>
      </c>
      <c r="AU319" s="200" t="s">
        <v>132</v>
      </c>
      <c r="AY319" s="15" t="s">
        <v>125</v>
      </c>
      <c r="BE319" s="201">
        <f>IF(N319="základná",J319,0)</f>
        <v>0</v>
      </c>
      <c r="BF319" s="201">
        <f>IF(N319="znížená",J319,0)</f>
        <v>0</v>
      </c>
      <c r="BG319" s="201">
        <f>IF(N319="zákl. prenesená",J319,0)</f>
        <v>0</v>
      </c>
      <c r="BH319" s="201">
        <f>IF(N319="zníž. prenesená",J319,0)</f>
        <v>0</v>
      </c>
      <c r="BI319" s="201">
        <f>IF(N319="nulová",J319,0)</f>
        <v>0</v>
      </c>
      <c r="BJ319" s="15" t="s">
        <v>132</v>
      </c>
      <c r="BK319" s="202">
        <f>ROUND(I319*H319,3)</f>
        <v>0</v>
      </c>
      <c r="BL319" s="15" t="s">
        <v>667</v>
      </c>
      <c r="BM319" s="200" t="s">
        <v>804</v>
      </c>
    </row>
    <row r="320" spans="1:65" s="12" customFormat="1" ht="25.9" customHeight="1">
      <c r="B320" s="173"/>
      <c r="C320" s="174"/>
      <c r="D320" s="175" t="s">
        <v>73</v>
      </c>
      <c r="E320" s="176" t="s">
        <v>805</v>
      </c>
      <c r="F320" s="176" t="s">
        <v>806</v>
      </c>
      <c r="G320" s="174"/>
      <c r="H320" s="174"/>
      <c r="I320" s="177"/>
      <c r="J320" s="178">
        <f>BK320</f>
        <v>0</v>
      </c>
      <c r="K320" s="174"/>
      <c r="L320" s="179"/>
      <c r="M320" s="180"/>
      <c r="N320" s="181"/>
      <c r="O320" s="181"/>
      <c r="P320" s="182">
        <f>SUM(P321:P327)</f>
        <v>0</v>
      </c>
      <c r="Q320" s="181"/>
      <c r="R320" s="182">
        <f>SUM(R321:R327)</f>
        <v>0</v>
      </c>
      <c r="S320" s="181"/>
      <c r="T320" s="183">
        <f>SUM(T321:T327)</f>
        <v>0</v>
      </c>
      <c r="AR320" s="184" t="s">
        <v>131</v>
      </c>
      <c r="AT320" s="185" t="s">
        <v>73</v>
      </c>
      <c r="AU320" s="185" t="s">
        <v>74</v>
      </c>
      <c r="AY320" s="184" t="s">
        <v>125</v>
      </c>
      <c r="BK320" s="186">
        <f>SUM(BK321:BK327)</f>
        <v>0</v>
      </c>
    </row>
    <row r="321" spans="1:65" s="2" customFormat="1" ht="16.5" customHeight="1">
      <c r="A321" s="32"/>
      <c r="B321" s="33"/>
      <c r="C321" s="189" t="s">
        <v>807</v>
      </c>
      <c r="D321" s="189" t="s">
        <v>127</v>
      </c>
      <c r="E321" s="190" t="s">
        <v>808</v>
      </c>
      <c r="F321" s="191" t="s">
        <v>809</v>
      </c>
      <c r="G321" s="192" t="s">
        <v>810</v>
      </c>
      <c r="H321" s="193">
        <v>4</v>
      </c>
      <c r="I321" s="194"/>
      <c r="J321" s="193">
        <f t="shared" ref="J321:J327" si="64">ROUND(I321*H321,3)</f>
        <v>0</v>
      </c>
      <c r="K321" s="195"/>
      <c r="L321" s="37"/>
      <c r="M321" s="196" t="s">
        <v>1</v>
      </c>
      <c r="N321" s="197" t="s">
        <v>40</v>
      </c>
      <c r="O321" s="73"/>
      <c r="P321" s="198">
        <f t="shared" ref="P321:P327" si="65">O321*H321</f>
        <v>0</v>
      </c>
      <c r="Q321" s="198">
        <v>0</v>
      </c>
      <c r="R321" s="198">
        <f t="shared" ref="R321:R327" si="66">Q321*H321</f>
        <v>0</v>
      </c>
      <c r="S321" s="198">
        <v>0</v>
      </c>
      <c r="T321" s="199">
        <f t="shared" ref="T321:T327" si="67">S321*H321</f>
        <v>0</v>
      </c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R321" s="200" t="s">
        <v>811</v>
      </c>
      <c r="AT321" s="200" t="s">
        <v>127</v>
      </c>
      <c r="AU321" s="200" t="s">
        <v>82</v>
      </c>
      <c r="AY321" s="15" t="s">
        <v>125</v>
      </c>
      <c r="BE321" s="201">
        <f t="shared" ref="BE321:BE327" si="68">IF(N321="základná",J321,0)</f>
        <v>0</v>
      </c>
      <c r="BF321" s="201">
        <f t="shared" ref="BF321:BF327" si="69">IF(N321="znížená",J321,0)</f>
        <v>0</v>
      </c>
      <c r="BG321" s="201">
        <f t="shared" ref="BG321:BG327" si="70">IF(N321="zákl. prenesená",J321,0)</f>
        <v>0</v>
      </c>
      <c r="BH321" s="201">
        <f t="shared" ref="BH321:BH327" si="71">IF(N321="zníž. prenesená",J321,0)</f>
        <v>0</v>
      </c>
      <c r="BI321" s="201">
        <f t="shared" ref="BI321:BI327" si="72">IF(N321="nulová",J321,0)</f>
        <v>0</v>
      </c>
      <c r="BJ321" s="15" t="s">
        <v>132</v>
      </c>
      <c r="BK321" s="202">
        <f t="shared" ref="BK321:BK327" si="73">ROUND(I321*H321,3)</f>
        <v>0</v>
      </c>
      <c r="BL321" s="15" t="s">
        <v>811</v>
      </c>
      <c r="BM321" s="200" t="s">
        <v>812</v>
      </c>
    </row>
    <row r="322" spans="1:65" s="2" customFormat="1" ht="21.75" customHeight="1">
      <c r="A322" s="32"/>
      <c r="B322" s="33"/>
      <c r="C322" s="189" t="s">
        <v>813</v>
      </c>
      <c r="D322" s="189" t="s">
        <v>127</v>
      </c>
      <c r="E322" s="190" t="s">
        <v>814</v>
      </c>
      <c r="F322" s="191" t="s">
        <v>815</v>
      </c>
      <c r="G322" s="192" t="s">
        <v>243</v>
      </c>
      <c r="H322" s="193">
        <v>1</v>
      </c>
      <c r="I322" s="194"/>
      <c r="J322" s="193">
        <f t="shared" si="64"/>
        <v>0</v>
      </c>
      <c r="K322" s="195"/>
      <c r="L322" s="37"/>
      <c r="M322" s="196" t="s">
        <v>1</v>
      </c>
      <c r="N322" s="197" t="s">
        <v>40</v>
      </c>
      <c r="O322" s="73"/>
      <c r="P322" s="198">
        <f t="shared" si="65"/>
        <v>0</v>
      </c>
      <c r="Q322" s="198">
        <v>0</v>
      </c>
      <c r="R322" s="198">
        <f t="shared" si="66"/>
        <v>0</v>
      </c>
      <c r="S322" s="198">
        <v>0</v>
      </c>
      <c r="T322" s="199">
        <f t="shared" si="67"/>
        <v>0</v>
      </c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R322" s="200" t="s">
        <v>811</v>
      </c>
      <c r="AT322" s="200" t="s">
        <v>127</v>
      </c>
      <c r="AU322" s="200" t="s">
        <v>82</v>
      </c>
      <c r="AY322" s="15" t="s">
        <v>125</v>
      </c>
      <c r="BE322" s="201">
        <f t="shared" si="68"/>
        <v>0</v>
      </c>
      <c r="BF322" s="201">
        <f t="shared" si="69"/>
        <v>0</v>
      </c>
      <c r="BG322" s="201">
        <f t="shared" si="70"/>
        <v>0</v>
      </c>
      <c r="BH322" s="201">
        <f t="shared" si="71"/>
        <v>0</v>
      </c>
      <c r="BI322" s="201">
        <f t="shared" si="72"/>
        <v>0</v>
      </c>
      <c r="BJ322" s="15" t="s">
        <v>132</v>
      </c>
      <c r="BK322" s="202">
        <f t="shared" si="73"/>
        <v>0</v>
      </c>
      <c r="BL322" s="15" t="s">
        <v>811</v>
      </c>
      <c r="BM322" s="200" t="s">
        <v>816</v>
      </c>
    </row>
    <row r="323" spans="1:65" s="2" customFormat="1" ht="16.5" customHeight="1">
      <c r="A323" s="32"/>
      <c r="B323" s="33"/>
      <c r="C323" s="189" t="s">
        <v>817</v>
      </c>
      <c r="D323" s="189" t="s">
        <v>127</v>
      </c>
      <c r="E323" s="190" t="s">
        <v>818</v>
      </c>
      <c r="F323" s="191" t="s">
        <v>819</v>
      </c>
      <c r="G323" s="192" t="s">
        <v>243</v>
      </c>
      <c r="H323" s="193">
        <v>1</v>
      </c>
      <c r="I323" s="194"/>
      <c r="J323" s="193">
        <f t="shared" si="64"/>
        <v>0</v>
      </c>
      <c r="K323" s="195"/>
      <c r="L323" s="37"/>
      <c r="M323" s="196" t="s">
        <v>1</v>
      </c>
      <c r="N323" s="197" t="s">
        <v>40</v>
      </c>
      <c r="O323" s="73"/>
      <c r="P323" s="198">
        <f t="shared" si="65"/>
        <v>0</v>
      </c>
      <c r="Q323" s="198">
        <v>0</v>
      </c>
      <c r="R323" s="198">
        <f t="shared" si="66"/>
        <v>0</v>
      </c>
      <c r="S323" s="198">
        <v>0</v>
      </c>
      <c r="T323" s="199">
        <f t="shared" si="67"/>
        <v>0</v>
      </c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R323" s="200" t="s">
        <v>811</v>
      </c>
      <c r="AT323" s="200" t="s">
        <v>127</v>
      </c>
      <c r="AU323" s="200" t="s">
        <v>82</v>
      </c>
      <c r="AY323" s="15" t="s">
        <v>125</v>
      </c>
      <c r="BE323" s="201">
        <f t="shared" si="68"/>
        <v>0</v>
      </c>
      <c r="BF323" s="201">
        <f t="shared" si="69"/>
        <v>0</v>
      </c>
      <c r="BG323" s="201">
        <f t="shared" si="70"/>
        <v>0</v>
      </c>
      <c r="BH323" s="201">
        <f t="shared" si="71"/>
        <v>0</v>
      </c>
      <c r="BI323" s="201">
        <f t="shared" si="72"/>
        <v>0</v>
      </c>
      <c r="BJ323" s="15" t="s">
        <v>132</v>
      </c>
      <c r="BK323" s="202">
        <f t="shared" si="73"/>
        <v>0</v>
      </c>
      <c r="BL323" s="15" t="s">
        <v>811</v>
      </c>
      <c r="BM323" s="200" t="s">
        <v>820</v>
      </c>
    </row>
    <row r="324" spans="1:65" s="2" customFormat="1" ht="16.5" customHeight="1">
      <c r="A324" s="32"/>
      <c r="B324" s="33"/>
      <c r="C324" s="189" t="s">
        <v>821</v>
      </c>
      <c r="D324" s="189" t="s">
        <v>127</v>
      </c>
      <c r="E324" s="190" t="s">
        <v>822</v>
      </c>
      <c r="F324" s="191" t="s">
        <v>819</v>
      </c>
      <c r="G324" s="192" t="s">
        <v>243</v>
      </c>
      <c r="H324" s="193">
        <v>1</v>
      </c>
      <c r="I324" s="194"/>
      <c r="J324" s="193">
        <f t="shared" si="64"/>
        <v>0</v>
      </c>
      <c r="K324" s="195"/>
      <c r="L324" s="37"/>
      <c r="M324" s="196" t="s">
        <v>1</v>
      </c>
      <c r="N324" s="197" t="s">
        <v>40</v>
      </c>
      <c r="O324" s="73"/>
      <c r="P324" s="198">
        <f t="shared" si="65"/>
        <v>0</v>
      </c>
      <c r="Q324" s="198">
        <v>0</v>
      </c>
      <c r="R324" s="198">
        <f t="shared" si="66"/>
        <v>0</v>
      </c>
      <c r="S324" s="198">
        <v>0</v>
      </c>
      <c r="T324" s="199">
        <f t="shared" si="67"/>
        <v>0</v>
      </c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R324" s="200" t="s">
        <v>811</v>
      </c>
      <c r="AT324" s="200" t="s">
        <v>127</v>
      </c>
      <c r="AU324" s="200" t="s">
        <v>82</v>
      </c>
      <c r="AY324" s="15" t="s">
        <v>125</v>
      </c>
      <c r="BE324" s="201">
        <f t="shared" si="68"/>
        <v>0</v>
      </c>
      <c r="BF324" s="201">
        <f t="shared" si="69"/>
        <v>0</v>
      </c>
      <c r="BG324" s="201">
        <f t="shared" si="70"/>
        <v>0</v>
      </c>
      <c r="BH324" s="201">
        <f t="shared" si="71"/>
        <v>0</v>
      </c>
      <c r="BI324" s="201">
        <f t="shared" si="72"/>
        <v>0</v>
      </c>
      <c r="BJ324" s="15" t="s">
        <v>132</v>
      </c>
      <c r="BK324" s="202">
        <f t="shared" si="73"/>
        <v>0</v>
      </c>
      <c r="BL324" s="15" t="s">
        <v>811</v>
      </c>
      <c r="BM324" s="200" t="s">
        <v>823</v>
      </c>
    </row>
    <row r="325" spans="1:65" s="2" customFormat="1" ht="37.9" customHeight="1">
      <c r="A325" s="32"/>
      <c r="B325" s="33"/>
      <c r="C325" s="189" t="s">
        <v>824</v>
      </c>
      <c r="D325" s="189" t="s">
        <v>127</v>
      </c>
      <c r="E325" s="190" t="s">
        <v>825</v>
      </c>
      <c r="F325" s="191" t="s">
        <v>826</v>
      </c>
      <c r="G325" s="192" t="s">
        <v>810</v>
      </c>
      <c r="H325" s="193">
        <v>8</v>
      </c>
      <c r="I325" s="194"/>
      <c r="J325" s="193">
        <f t="shared" si="64"/>
        <v>0</v>
      </c>
      <c r="K325" s="195"/>
      <c r="L325" s="37"/>
      <c r="M325" s="196" t="s">
        <v>1</v>
      </c>
      <c r="N325" s="197" t="s">
        <v>40</v>
      </c>
      <c r="O325" s="73"/>
      <c r="P325" s="198">
        <f t="shared" si="65"/>
        <v>0</v>
      </c>
      <c r="Q325" s="198">
        <v>0</v>
      </c>
      <c r="R325" s="198">
        <f t="shared" si="66"/>
        <v>0</v>
      </c>
      <c r="S325" s="198">
        <v>0</v>
      </c>
      <c r="T325" s="199">
        <f t="shared" si="67"/>
        <v>0</v>
      </c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R325" s="200" t="s">
        <v>811</v>
      </c>
      <c r="AT325" s="200" t="s">
        <v>127</v>
      </c>
      <c r="AU325" s="200" t="s">
        <v>82</v>
      </c>
      <c r="AY325" s="15" t="s">
        <v>125</v>
      </c>
      <c r="BE325" s="201">
        <f t="shared" si="68"/>
        <v>0</v>
      </c>
      <c r="BF325" s="201">
        <f t="shared" si="69"/>
        <v>0</v>
      </c>
      <c r="BG325" s="201">
        <f t="shared" si="70"/>
        <v>0</v>
      </c>
      <c r="BH325" s="201">
        <f t="shared" si="71"/>
        <v>0</v>
      </c>
      <c r="BI325" s="201">
        <f t="shared" si="72"/>
        <v>0</v>
      </c>
      <c r="BJ325" s="15" t="s">
        <v>132</v>
      </c>
      <c r="BK325" s="202">
        <f t="shared" si="73"/>
        <v>0</v>
      </c>
      <c r="BL325" s="15" t="s">
        <v>811</v>
      </c>
      <c r="BM325" s="200" t="s">
        <v>827</v>
      </c>
    </row>
    <row r="326" spans="1:65" s="2" customFormat="1" ht="21.75" customHeight="1">
      <c r="A326" s="32"/>
      <c r="B326" s="33"/>
      <c r="C326" s="189" t="s">
        <v>828</v>
      </c>
      <c r="D326" s="189" t="s">
        <v>127</v>
      </c>
      <c r="E326" s="190" t="s">
        <v>829</v>
      </c>
      <c r="F326" s="191" t="s">
        <v>815</v>
      </c>
      <c r="G326" s="192" t="s">
        <v>243</v>
      </c>
      <c r="H326" s="193">
        <v>1</v>
      </c>
      <c r="I326" s="194"/>
      <c r="J326" s="193">
        <f t="shared" si="64"/>
        <v>0</v>
      </c>
      <c r="K326" s="195"/>
      <c r="L326" s="37"/>
      <c r="M326" s="196" t="s">
        <v>1</v>
      </c>
      <c r="N326" s="197" t="s">
        <v>40</v>
      </c>
      <c r="O326" s="73"/>
      <c r="P326" s="198">
        <f t="shared" si="65"/>
        <v>0</v>
      </c>
      <c r="Q326" s="198">
        <v>0</v>
      </c>
      <c r="R326" s="198">
        <f t="shared" si="66"/>
        <v>0</v>
      </c>
      <c r="S326" s="198">
        <v>0</v>
      </c>
      <c r="T326" s="199">
        <f t="shared" si="67"/>
        <v>0</v>
      </c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R326" s="200" t="s">
        <v>811</v>
      </c>
      <c r="AT326" s="200" t="s">
        <v>127</v>
      </c>
      <c r="AU326" s="200" t="s">
        <v>82</v>
      </c>
      <c r="AY326" s="15" t="s">
        <v>125</v>
      </c>
      <c r="BE326" s="201">
        <f t="shared" si="68"/>
        <v>0</v>
      </c>
      <c r="BF326" s="201">
        <f t="shared" si="69"/>
        <v>0</v>
      </c>
      <c r="BG326" s="201">
        <f t="shared" si="70"/>
        <v>0</v>
      </c>
      <c r="BH326" s="201">
        <f t="shared" si="71"/>
        <v>0</v>
      </c>
      <c r="BI326" s="201">
        <f t="shared" si="72"/>
        <v>0</v>
      </c>
      <c r="BJ326" s="15" t="s">
        <v>132</v>
      </c>
      <c r="BK326" s="202">
        <f t="shared" si="73"/>
        <v>0</v>
      </c>
      <c r="BL326" s="15" t="s">
        <v>811</v>
      </c>
      <c r="BM326" s="200" t="s">
        <v>830</v>
      </c>
    </row>
    <row r="327" spans="1:65" s="2" customFormat="1" ht="16.5" customHeight="1">
      <c r="A327" s="32"/>
      <c r="B327" s="33"/>
      <c r="C327" s="189" t="s">
        <v>831</v>
      </c>
      <c r="D327" s="189" t="s">
        <v>127</v>
      </c>
      <c r="E327" s="190" t="s">
        <v>832</v>
      </c>
      <c r="F327" s="191" t="s">
        <v>833</v>
      </c>
      <c r="G327" s="192" t="s">
        <v>810</v>
      </c>
      <c r="H327" s="193">
        <v>8</v>
      </c>
      <c r="I327" s="194"/>
      <c r="J327" s="193">
        <f t="shared" si="64"/>
        <v>0</v>
      </c>
      <c r="K327" s="195"/>
      <c r="L327" s="37"/>
      <c r="M327" s="224" t="s">
        <v>1</v>
      </c>
      <c r="N327" s="225" t="s">
        <v>40</v>
      </c>
      <c r="O327" s="226"/>
      <c r="P327" s="227">
        <f t="shared" si="65"/>
        <v>0</v>
      </c>
      <c r="Q327" s="227">
        <v>0</v>
      </c>
      <c r="R327" s="227">
        <f t="shared" si="66"/>
        <v>0</v>
      </c>
      <c r="S327" s="227">
        <v>0</v>
      </c>
      <c r="T327" s="228">
        <f t="shared" si="67"/>
        <v>0</v>
      </c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R327" s="200" t="s">
        <v>811</v>
      </c>
      <c r="AT327" s="200" t="s">
        <v>127</v>
      </c>
      <c r="AU327" s="200" t="s">
        <v>82</v>
      </c>
      <c r="AY327" s="15" t="s">
        <v>125</v>
      </c>
      <c r="BE327" s="201">
        <f t="shared" si="68"/>
        <v>0</v>
      </c>
      <c r="BF327" s="201">
        <f t="shared" si="69"/>
        <v>0</v>
      </c>
      <c r="BG327" s="201">
        <f t="shared" si="70"/>
        <v>0</v>
      </c>
      <c r="BH327" s="201">
        <f t="shared" si="71"/>
        <v>0</v>
      </c>
      <c r="BI327" s="201">
        <f t="shared" si="72"/>
        <v>0</v>
      </c>
      <c r="BJ327" s="15" t="s">
        <v>132</v>
      </c>
      <c r="BK327" s="202">
        <f t="shared" si="73"/>
        <v>0</v>
      </c>
      <c r="BL327" s="15" t="s">
        <v>811</v>
      </c>
      <c r="BM327" s="200" t="s">
        <v>834</v>
      </c>
    </row>
    <row r="328" spans="1:65" s="2" customFormat="1" ht="6.95" customHeight="1">
      <c r="A328" s="32"/>
      <c r="B328" s="56"/>
      <c r="C328" s="57"/>
      <c r="D328" s="57"/>
      <c r="E328" s="57"/>
      <c r="F328" s="57"/>
      <c r="G328" s="57"/>
      <c r="H328" s="57"/>
      <c r="I328" s="57"/>
      <c r="J328" s="57"/>
      <c r="K328" s="57"/>
      <c r="L328" s="37"/>
      <c r="M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</row>
  </sheetData>
  <sheetProtection algorithmName="SHA-512" hashValue="U7YCxiXUffZK0D7ZK1bdj5LG1hSTb4MD+L5Pd8Z93Vx6iboFXiZ+sTWbAgLkDXzHR37nm85HYG8IsDWGYc/YAQ==" saltValue="yj3H+Z3Lh8xFmv0uMLIwcYPAPx4ldsr//vbYFICZI2TdOCUFeazMi9TM42nUZm56hm8yVNItOq5wGauHmZnVcw==" spinCount="100000" sheet="1" objects="1" scenarios="1" formatColumns="0" formatRows="0" autoFilter="0"/>
  <autoFilter ref="C134:K327"/>
  <mergeCells count="9">
    <mergeCell ref="E87:H87"/>
    <mergeCell ref="E125:H125"/>
    <mergeCell ref="E127:H12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0102 - SO01 Prepojenie na...</vt:lpstr>
      <vt:lpstr>'0102 - SO01 Prepojenie na...'!Názvy_tlače</vt:lpstr>
      <vt:lpstr>'Rekapitulácia stavby'!Názvy_tlače</vt:lpstr>
      <vt:lpstr>'0102 - SO01 Prepojenie na...'!Oblasť_tlače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Pali-PC\Pali</dc:creator>
  <cp:lastModifiedBy>Alexandra Pomichal Koczó</cp:lastModifiedBy>
  <dcterms:created xsi:type="dcterms:W3CDTF">2023-01-25T15:12:04Z</dcterms:created>
  <dcterms:modified xsi:type="dcterms:W3CDTF">2023-03-10T10:15:11Z</dcterms:modified>
</cp:coreProperties>
</file>