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VV" sheetId="1" r:id="rId1"/>
  </sheets>
  <definedNames/>
  <calcPr fullCalcOnLoad="1"/>
</workbook>
</file>

<file path=xl/sharedStrings.xml><?xml version="1.0" encoding="utf-8"?>
<sst xmlns="http://schemas.openxmlformats.org/spreadsheetml/2006/main" count="604" uniqueCount="228">
  <si>
    <t>Veľký Krtíš</t>
  </si>
  <si>
    <t>Stredná odborná škola Veľký Krtíš,Poľná 10,Veľký Krtíš</t>
  </si>
  <si>
    <t>1</t>
  </si>
  <si>
    <t>HSV</t>
  </si>
  <si>
    <t>2</t>
  </si>
  <si>
    <t>3</t>
  </si>
  <si>
    <t>PSV</t>
  </si>
  <si>
    <t>4</t>
  </si>
  <si>
    <t>5</t>
  </si>
  <si>
    <t>6</t>
  </si>
  <si>
    <t>HZS</t>
  </si>
  <si>
    <t xml:space="preserve">Stavba:   </t>
  </si>
  <si>
    <t xml:space="preserve">Obsah:  </t>
  </si>
  <si>
    <t xml:space="preserve">Objednávateľ:   </t>
  </si>
  <si>
    <t xml:space="preserve">Miesto:  </t>
  </si>
  <si>
    <t>Dátum</t>
  </si>
  <si>
    <t>Č.</t>
  </si>
  <si>
    <t>Kód položky</t>
  </si>
  <si>
    <t>Popis</t>
  </si>
  <si>
    <t>MJ</t>
  </si>
  <si>
    <t>Množstvo celkom</t>
  </si>
  <si>
    <t>Cena jednotková</t>
  </si>
  <si>
    <t>Cena dodávky</t>
  </si>
  <si>
    <t>Cena montáže</t>
  </si>
  <si>
    <t xml:space="preserve">Práce a dodávky HSV   </t>
  </si>
  <si>
    <t>ks</t>
  </si>
  <si>
    <t xml:space="preserve">Práce a dodávky PSV   </t>
  </si>
  <si>
    <t>Dokončovacie práce – úprava povrchu + maľby</t>
  </si>
  <si>
    <t>M</t>
  </si>
  <si>
    <t xml:space="preserve">Práce a dodávky M   </t>
  </si>
  <si>
    <t>21-M</t>
  </si>
  <si>
    <t xml:space="preserve">Elektromontáže   </t>
  </si>
  <si>
    <t>210010111</t>
  </si>
  <si>
    <t>Lišta elektroinštalačná z PVC 60x40, uložená pevne, vkladacia</t>
  </si>
  <si>
    <t>m</t>
  </si>
  <si>
    <t>Lišta hranatá z PVC, LHD 60X40 mm</t>
  </si>
  <si>
    <t>210010116</t>
  </si>
  <si>
    <t>Lišta elektroinštalačná z PVC 140x60, uložená pevne, vkladacia</t>
  </si>
  <si>
    <t>Lišta hranatá z PVC, LHD 140X60 mm</t>
  </si>
  <si>
    <t>210010331</t>
  </si>
  <si>
    <t>Krabica pre lištový rozvod bez zapojenia</t>
  </si>
  <si>
    <t>Krabica lištová PVC univerzálna dvojnásobná biela</t>
  </si>
  <si>
    <t>210020306</t>
  </si>
  <si>
    <t xml:space="preserve">Káblový žľab drôtený </t>
  </si>
  <si>
    <t>Drôtený káblový žľab  105x600</t>
  </si>
  <si>
    <t>Spojka žľabu</t>
  </si>
  <si>
    <t>210020342</t>
  </si>
  <si>
    <t xml:space="preserve">Záves pre žľab </t>
  </si>
  <si>
    <t>Závesná tyč,dl. 0,6 m</t>
  </si>
  <si>
    <t>Držiak závitovej tyče</t>
  </si>
  <si>
    <t>Hrazdička</t>
  </si>
  <si>
    <t xml:space="preserve">Ukončenie vodičov v rozvádzač. vrátane zapojenia a vodičovej koncovky do 50 mm2   </t>
  </si>
  <si>
    <t>Káblové oko Cu 35</t>
  </si>
  <si>
    <t>210100252</t>
  </si>
  <si>
    <t>Ukončenie celoplastových káblov zmrašť. záklopkou alebo páskou do 4 x 25 mm2</t>
  </si>
  <si>
    <t>Zmršťovacia káblová koncovka 4x16 - 4x25 mm2</t>
  </si>
  <si>
    <t>210100253</t>
  </si>
  <si>
    <t>Ukončenie celoplastových káblov zmrašť. záklopkou alebo páskou do 4 x 50 mm2</t>
  </si>
  <si>
    <t>Zmršťovacia káblová koncovka 4x35 – 4x50 mm2</t>
  </si>
  <si>
    <t xml:space="preserve">Ukončenie vodičov v rozvádzač. vrátane zapojenia a vodičovej koncovky do 16 mm2   </t>
  </si>
  <si>
    <t>210100258</t>
  </si>
  <si>
    <t>Ukončenie celoplastových káblov zmrašť. záklopkou alebo páskou do 5 x 4 mm2</t>
  </si>
  <si>
    <t>210100259</t>
  </si>
  <si>
    <t>Ukončenie celoplastových káblov zmrašť. záklopkou alebo páskou do 5 x 10 mm2</t>
  </si>
  <si>
    <t>Montáž zásuvky zapustenej,dvojnásobnej</t>
  </si>
  <si>
    <t>Zásuvka 16A,230 V;IP 40-dvojnásobná</t>
  </si>
  <si>
    <t>Predlžovačka 5-zásuvka 3m s vypínačom</t>
  </si>
  <si>
    <t>Montáž zásuvky priemyselnej 5P,32 A</t>
  </si>
  <si>
    <t>Zásuvka 32 A,400 V,5P;IP 54</t>
  </si>
  <si>
    <t xml:space="preserve">Ovládač pomocných obvodov v skrini vrátane zapojenia jednotlačidlový   </t>
  </si>
  <si>
    <t xml:space="preserve">Tlačítko CENTRALSTOP,IP 40;230 V  s skrinke so sklom </t>
  </si>
  <si>
    <t xml:space="preserve">Montáž rozvádzača </t>
  </si>
  <si>
    <t>Kábel bezhalogénový, medený uložený pevne N2XH 0,6/1,0 kV  10 mm2</t>
  </si>
  <si>
    <t>Kábel medený bezhalogenový N2XH 10 mm2</t>
  </si>
  <si>
    <t>Kábel bezhalogénový, medený uložený pevne N2XH 0,6/1,0 kV  16 mm2</t>
  </si>
  <si>
    <t>Kábel medený bezhalogenový N2XH 16 mm2</t>
  </si>
  <si>
    <t>210881075</t>
  </si>
  <si>
    <t>Kábel bezhalogénový, medený uložený pevne N2XH 0,6/1,0 kV  3x1,5</t>
  </si>
  <si>
    <t>Kábel medený bezhalogenový N2XH 3x1,5 mm2</t>
  </si>
  <si>
    <t>210881076</t>
  </si>
  <si>
    <t>Kábel bezhalogénový uložený pevne  450/750 V 3x2,5</t>
  </si>
  <si>
    <t>Kábel medený N2XH 3x2,5 mm2</t>
  </si>
  <si>
    <t>Kábel bezhalogénový uložený pevne  450/750 V 5x4</t>
  </si>
  <si>
    <t>Kábel medený N2XH 5x4 mm2</t>
  </si>
  <si>
    <t>210881366</t>
  </si>
  <si>
    <t>Kábel bezhalogénový, medený uložený pevne NHXH-FE 180/E30 0,6/1,0 kV  5x10</t>
  </si>
  <si>
    <t>Kábel medený bezhalogenový NHXH FE180/E30 5x10 mm2</t>
  </si>
  <si>
    <t>210881367</t>
  </si>
  <si>
    <t>Kábel bezhalogénový, medený uložený pevne NHXH-FE 180/E30 0,6/1,0 kV  5x16</t>
  </si>
  <si>
    <t>Kábel medený bezhalogenový NHXH FE180/E30 5x16 mm2</t>
  </si>
  <si>
    <t>Kábel bezhalog.,medený pevne N2XH 0,6/1,0 kV  50</t>
  </si>
  <si>
    <t>Kábel medený bezhalogenový N2XH 1x35 mm2</t>
  </si>
  <si>
    <t>210881237</t>
  </si>
  <si>
    <t>Kábel bezhalogénový, medený uložený pevne N2XH 0,6/1,0 kV  5x16</t>
  </si>
  <si>
    <t>Kábel medený bezhalogenový N2XH 5x16 mm2</t>
  </si>
  <si>
    <t>210881360</t>
  </si>
  <si>
    <t>Kábel bezhalogénový, medený uložený pevne N2XH 0,6/1,0 kV  4x50</t>
  </si>
  <si>
    <t>Kábel medený bezhalogenový N2XH 4x50 mm2</t>
  </si>
  <si>
    <t>210950101</t>
  </si>
  <si>
    <t>Označovací štítok na kábel hliníkový</t>
  </si>
  <si>
    <t xml:space="preserve">Štítok do 5 písmen 10x15 mm   </t>
  </si>
  <si>
    <t>spolu</t>
  </si>
  <si>
    <t>Podružný materiál</t>
  </si>
  <si>
    <t>%</t>
  </si>
  <si>
    <t>PPV</t>
  </si>
  <si>
    <t>Presun</t>
  </si>
  <si>
    <t>Elektromontáže celkom</t>
  </si>
  <si>
    <t xml:space="preserve">  Rozvádzače</t>
  </si>
  <si>
    <t>P.č.</t>
  </si>
  <si>
    <t>Položka č.</t>
  </si>
  <si>
    <t xml:space="preserve">   Názov položky</t>
  </si>
  <si>
    <t>m.j.</t>
  </si>
  <si>
    <t>Počet</t>
  </si>
  <si>
    <t>cena</t>
  </si>
  <si>
    <t>Dodávka</t>
  </si>
  <si>
    <t>montáž</t>
  </si>
  <si>
    <t>Rozvodnica Rp 10</t>
  </si>
  <si>
    <t xml:space="preserve"> cena</t>
  </si>
  <si>
    <t>Skrinka ocep. 600x900x200,IP 40</t>
  </si>
  <si>
    <t>Obal na výkresy</t>
  </si>
  <si>
    <t>Zámok</t>
  </si>
  <si>
    <t xml:space="preserve">Istič IT B/100/3; 100 A   </t>
  </si>
  <si>
    <t>Vypínacia spúšť 230 V,2 A</t>
  </si>
  <si>
    <t xml:space="preserve">Istič IT B/32/3; 32 A   </t>
  </si>
  <si>
    <t xml:space="preserve">Istič IT B/40/3; 40 A   </t>
  </si>
  <si>
    <t>Svorka radová RS 16</t>
  </si>
  <si>
    <t>Popisný štítok</t>
  </si>
  <si>
    <t>Rozvodnica Rp 20</t>
  </si>
  <si>
    <t xml:space="preserve">Istič IT B/50/3; 50 A   </t>
  </si>
  <si>
    <t>Rozvodnica Rp 30</t>
  </si>
  <si>
    <t>Rozvodnica Rp 109</t>
  </si>
  <si>
    <t>Skrinka plastová,nástenná 96 M,IP 40</t>
  </si>
  <si>
    <t>Zvodič prepätia 12,5 kV V/4</t>
  </si>
  <si>
    <t>Istič IJ B/16/1;16 A</t>
  </si>
  <si>
    <t xml:space="preserve">Istič IT B/16/3; 16 A   </t>
  </si>
  <si>
    <t xml:space="preserve">Istič IT B/20/3; 20 A   </t>
  </si>
  <si>
    <t>Prúd. chránič 25/4P/0,03</t>
  </si>
  <si>
    <t>Prúd. chránič 40/4P/0,03</t>
  </si>
  <si>
    <t>Svorka radová RS 6</t>
  </si>
  <si>
    <t>Rozvodnica Rp 108</t>
  </si>
  <si>
    <t>Skrinka plastová,nástenná 72 M,IP 40</t>
  </si>
  <si>
    <t xml:space="preserve">Istič IT B/25/3; 25 A   </t>
  </si>
  <si>
    <t>Prúd. chránič 16B/2N/0,03</t>
  </si>
  <si>
    <t>Rozvodnica Rp 110</t>
  </si>
  <si>
    <t>Rozvodnica Rp 131</t>
  </si>
  <si>
    <t>Rozvodnica Rp 306</t>
  </si>
  <si>
    <t>Rozvodnica Rp 308</t>
  </si>
  <si>
    <t xml:space="preserve">Hodinové zúčtovacie sadzby   </t>
  </si>
  <si>
    <t>HZS000113</t>
  </si>
  <si>
    <t xml:space="preserve">Stavebno montážne práce - nešpecif.   </t>
  </si>
  <si>
    <t>hod</t>
  </si>
  <si>
    <t>Demontáže</t>
  </si>
  <si>
    <t>HZS000114</t>
  </si>
  <si>
    <t xml:space="preserve">Revízie  </t>
  </si>
  <si>
    <t>Celkom</t>
  </si>
  <si>
    <t xml:space="preserve">Ukončenie celoplastových káblov zmrašť. záklopkou alebo páskou do 4 x 240 mm2   </t>
  </si>
  <si>
    <t>Oko káblové AL 120</t>
  </si>
  <si>
    <t>Oko káblové AL 240</t>
  </si>
  <si>
    <t>Rozdeľovacia hlava HCZ4  4x240</t>
  </si>
  <si>
    <t xml:space="preserve">NN spojky pre káble s plastovou izoláciou do 1kV  (150-240 mm)   </t>
  </si>
  <si>
    <t>Spojka káblová SVCZ 4x240</t>
  </si>
  <si>
    <t xml:space="preserve">Poistka nožová veľkost 1 do 250 A 500 V   </t>
  </si>
  <si>
    <t>210193005</t>
  </si>
  <si>
    <t xml:space="preserve">Rozpájacia a istiaca plastová skriňa pilierová - typ SR 5 </t>
  </si>
  <si>
    <t>210902113</t>
  </si>
  <si>
    <t>Kábel hliníkový silový uložený pevne 1-AYKY 0,6/1 kV 3x240+120 – demontáž</t>
  </si>
  <si>
    <t>Kábel hliníkový silový uložený pevne 1-AYKY 0,6/1 kV 3x240+120</t>
  </si>
  <si>
    <t>Kábel hliníkový 1-AYKY-J 3x240+120 mm2</t>
  </si>
  <si>
    <t>210950203</t>
  </si>
  <si>
    <t>Príplatok za zaťahovanie káblov do 4 kg</t>
  </si>
  <si>
    <t xml:space="preserve">Štítok smaltovaný do 5 písmen 10x15 mm   </t>
  </si>
  <si>
    <t xml:space="preserve">Patrón poistkový PN1 160A gG   </t>
  </si>
  <si>
    <t xml:space="preserve">Patrón poistkový PN1 63A gG   </t>
  </si>
  <si>
    <t xml:space="preserve">Patrón poistkový PN1 100A gG   </t>
  </si>
  <si>
    <t>46-M</t>
  </si>
  <si>
    <t xml:space="preserve">Zemné práce pri extr.mont.prácach   </t>
  </si>
  <si>
    <t>460200173</t>
  </si>
  <si>
    <t xml:space="preserve">Hĺbenie káblovej ryhy 35 cm širokej a 90 cm hlbokej, v zemine triedy 3   </t>
  </si>
  <si>
    <t xml:space="preserve">Zriadenie, rekonšt. káblového lôžka z piesku bez zakrytia, v ryhe šír. do 65 cm, hrúbky vrstvy 2 x 10 cm </t>
  </si>
  <si>
    <t>Piesok kopaný</t>
  </si>
  <si>
    <t>t</t>
  </si>
  <si>
    <t xml:space="preserve">Rozvinutie a uloženie výstražnej fólie z PVC do ryhy, šírka 33 cm   </t>
  </si>
  <si>
    <t xml:space="preserve">Fólia červená v m   </t>
  </si>
  <si>
    <t>460560173</t>
  </si>
  <si>
    <t xml:space="preserve">Ručný zásyp nezap. káblovej ryhy bez zhutn. zeminy, 35 cm širokej, 90 cm hlbokej v zemine tr. 3   </t>
  </si>
  <si>
    <t>460620013</t>
  </si>
  <si>
    <t>Proviz. úprava terénu v zemine tr. 3,</t>
  </si>
  <si>
    <t>m2</t>
  </si>
  <si>
    <t>210220021</t>
  </si>
  <si>
    <t>Uzemňovacie vedenie v zemi FeZn vrátane izolácie spojov D 10mm</t>
  </si>
  <si>
    <t>Územňovací vodič FeZn D 10 mm</t>
  </si>
  <si>
    <t>kg</t>
  </si>
  <si>
    <t>210220031</t>
  </si>
  <si>
    <t>Ekvipotenciálna svorkovnica EPS 2</t>
  </si>
  <si>
    <t>Svorkovnica ekvipotencionálna EPS 2, KOPOS</t>
  </si>
  <si>
    <t>210220247</t>
  </si>
  <si>
    <t>Svorka FeZn skúšobná</t>
  </si>
  <si>
    <t xml:space="preserve">Svorka  skúšobná  SZ </t>
  </si>
  <si>
    <t>210220240</t>
  </si>
  <si>
    <t>Svorka FeZn k uzemňovacej tyči</t>
  </si>
  <si>
    <t xml:space="preserve">Svorka   SJ 02 </t>
  </si>
  <si>
    <t>210220280</t>
  </si>
  <si>
    <t>Uzemňovacia tyč ZT</t>
  </si>
  <si>
    <t>Tyč uzemňovacia ZT 2</t>
  </si>
  <si>
    <t xml:space="preserve">Krabica prístrojová bez zapojenia </t>
  </si>
  <si>
    <t>Krabica plast. 300x300x120;IP 54</t>
  </si>
  <si>
    <t xml:space="preserve">Rozvodnica elektromerová </t>
  </si>
  <si>
    <t>Skriňa elektromerová, plastová, pilierová ER P.N 250 A,200/5</t>
  </si>
  <si>
    <t xml:space="preserve">Skriňa rozpájacia a istiaca, plastová, pilierová SR 5 DIN00 VV 1x400A/5x160A P2   </t>
  </si>
  <si>
    <t>Svorka FeZn pripojovacia</t>
  </si>
  <si>
    <t xml:space="preserve">Svorka pripojovacia SP 1 </t>
  </si>
  <si>
    <t>210220245</t>
  </si>
  <si>
    <t xml:space="preserve">Sadrokartónová inštalačná predstena pre sanitárne zariadenia, jednoduché opláštenie, doska RBI 12,5 mm   </t>
  </si>
  <si>
    <t>m3</t>
  </si>
  <si>
    <t>Búranie základov alebo vybúranie otvorov plochy nad 4 m2 v základoch železobetón</t>
  </si>
  <si>
    <t>962032231</t>
  </si>
  <si>
    <t xml:space="preserve">Búranie muriva alebo vybúranie otvorov plochy nad 4 m2 nadzákladového z tehál pálených, vápenopieskových, cementových na maltu,  -1,90500t   </t>
  </si>
  <si>
    <t>Omietka jednotlivých malých plôch vnútorných stien akoukoľvek maltou nad 0, 09 do 0,25 m2</t>
  </si>
  <si>
    <t>Zvislá doprava sutiny a vybúraných hmôt za prvé podlažie nad alebo pod základným podlažím</t>
  </si>
  <si>
    <t>Zvislá doprava sutiny a vybúraných hmôt za každé ďalšie podlažie</t>
  </si>
  <si>
    <t>Odvoz sutiny a vybúraných hmôt na skládku do 1 km</t>
  </si>
  <si>
    <t>Odvoz sutiny a vybúraných hmôt na skládku za  ďalší 1km</t>
  </si>
  <si>
    <t>Poplatok za skladovanie - betón, tehly, dlaždice (17 01 ), ostatné</t>
  </si>
  <si>
    <t>Úplné zriadenie a osadenie káblového priestupu z rúr do D 160/9, bez zemných prác</t>
  </si>
  <si>
    <t>Chránička polyp., červená, DN 160 ( napr. Kopos )</t>
  </si>
  <si>
    <t>Elektroinštalácia – zmena 1 - doplnenie</t>
  </si>
  <si>
    <t>SOŠ Veľký Krtíš - Rekonštrukcia elektroinštalácie</t>
  </si>
  <si>
    <r>
      <rPr>
        <b/>
        <sz val="10"/>
        <rFont val="Calibri"/>
        <family val="2"/>
      </rPr>
      <t xml:space="preserve">Príloha č.4 </t>
    </r>
    <r>
      <rPr>
        <b/>
        <sz val="12"/>
        <rFont val="Calibri"/>
        <family val="2"/>
      </rPr>
      <t xml:space="preserve">      Výkaz výmer</t>
    </r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</si>
</sst>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#;\-####"/>
    <numFmt numFmtId="173" formatCode="#,##0;\-#,##0"/>
    <numFmt numFmtId="174" formatCode="#,##0.00;\-#,##0.00"/>
    <numFmt numFmtId="175" formatCode="0.00%;\-0.00%"/>
    <numFmt numFmtId="176" formatCode="#,##0.000;\-#,##0.000"/>
    <numFmt numFmtId="177" formatCode="#,##0.000"/>
    <numFmt numFmtId="178" formatCode="0.000"/>
    <numFmt numFmtId="179" formatCode="###0.000;\-###0.000"/>
    <numFmt numFmtId="180" formatCode="#,##0.000_ ;\-#,##0.000\ "/>
  </numFmts>
  <fonts count="57">
    <font>
      <sz val="8"/>
      <name val="MS Sans Serif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b/>
      <sz val="8"/>
      <color indexed="18"/>
      <name val="Arial CE"/>
      <family val="2"/>
    </font>
    <font>
      <b/>
      <sz val="11"/>
      <color indexed="18"/>
      <name val="Arial CE"/>
      <family val="2"/>
    </font>
    <font>
      <sz val="8"/>
      <color indexed="12"/>
      <name val="Arial CE"/>
      <family val="2"/>
    </font>
    <font>
      <sz val="8"/>
      <color indexed="8"/>
      <name val="Arial CE"/>
      <family val="2"/>
    </font>
    <font>
      <sz val="8"/>
      <color indexed="62"/>
      <name val="Arial CE"/>
      <family val="2"/>
    </font>
    <font>
      <i/>
      <sz val="8"/>
      <color indexed="12"/>
      <name val="Arial CE"/>
      <family val="2"/>
    </font>
    <font>
      <i/>
      <sz val="8"/>
      <color indexed="8"/>
      <name val="Arial CE"/>
      <family val="2"/>
    </font>
    <font>
      <sz val="8"/>
      <color indexed="32"/>
      <name val="Arial CE"/>
      <family val="2"/>
    </font>
    <font>
      <sz val="8"/>
      <name val="Arial"/>
      <family val="2"/>
    </font>
    <font>
      <sz val="9"/>
      <color indexed="8"/>
      <name val="Arial CE"/>
      <family val="2"/>
    </font>
    <font>
      <b/>
      <sz val="10"/>
      <color indexed="18"/>
      <name val="Arial CE"/>
      <family val="2"/>
    </font>
    <font>
      <b/>
      <sz val="8"/>
      <name val="MS Sans Serif"/>
      <family val="2"/>
    </font>
    <font>
      <sz val="7"/>
      <name val="Arial CE"/>
      <family val="2"/>
    </font>
    <font>
      <b/>
      <sz val="8"/>
      <color indexed="62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54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8"/>
      <color theme="3"/>
      <name val="Calibri Light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 applyAlignment="0">
      <protection locked="0"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5"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174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173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176" fontId="7" fillId="0" borderId="0" xfId="0" applyNumberFormat="1" applyFont="1" applyAlignment="1">
      <alignment/>
    </xf>
    <xf numFmtId="173" fontId="3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177" fontId="9" fillId="33" borderId="11" xfId="0" applyNumberFormat="1" applyFont="1" applyFill="1" applyBorder="1" applyAlignment="1" applyProtection="1">
      <alignment horizontal="right" vertical="center" readingOrder="1"/>
      <protection/>
    </xf>
    <xf numFmtId="177" fontId="10" fillId="33" borderId="11" xfId="0" applyNumberFormat="1" applyFont="1" applyFill="1" applyBorder="1" applyAlignment="1" applyProtection="1">
      <alignment horizontal="right" vertical="center" readingOrder="1"/>
      <protection/>
    </xf>
    <xf numFmtId="176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 applyProtection="1">
      <alignment horizontal="right"/>
      <protection/>
    </xf>
    <xf numFmtId="49" fontId="10" fillId="33" borderId="11" xfId="0" applyNumberFormat="1" applyFont="1" applyFill="1" applyBorder="1" applyAlignment="1" applyProtection="1">
      <alignment horizontal="center" vertical="center" readingOrder="1"/>
      <protection/>
    </xf>
    <xf numFmtId="176" fontId="11" fillId="0" borderId="11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76" fontId="7" fillId="0" borderId="0" xfId="0" applyNumberFormat="1" applyFont="1" applyAlignment="1">
      <alignment horizontal="center"/>
    </xf>
    <xf numFmtId="49" fontId="10" fillId="33" borderId="11" xfId="0" applyNumberFormat="1" applyFont="1" applyFill="1" applyBorder="1" applyAlignment="1" applyProtection="1">
      <alignment horizontal="left" vertical="center" wrapText="1" readingOrder="1"/>
      <protection/>
    </xf>
    <xf numFmtId="49" fontId="9" fillId="33" borderId="11" xfId="0" applyNumberFormat="1" applyFont="1" applyFill="1" applyBorder="1" applyAlignment="1" applyProtection="1">
      <alignment horizontal="center" vertical="center" readingOrder="1"/>
      <protection/>
    </xf>
    <xf numFmtId="49" fontId="9" fillId="33" borderId="11" xfId="0" applyNumberFormat="1" applyFont="1" applyFill="1" applyBorder="1" applyAlignment="1" applyProtection="1">
      <alignment horizontal="left" vertical="center" wrapText="1" readingOrder="1"/>
      <protection/>
    </xf>
    <xf numFmtId="176" fontId="12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176" fontId="3" fillId="0" borderId="11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/>
    </xf>
    <xf numFmtId="176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 wrapText="1"/>
    </xf>
    <xf numFmtId="176" fontId="12" fillId="0" borderId="11" xfId="0" applyNumberFormat="1" applyFont="1" applyBorder="1" applyAlignment="1">
      <alignment/>
    </xf>
    <xf numFmtId="176" fontId="11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center" wrapText="1"/>
    </xf>
    <xf numFmtId="176" fontId="12" fillId="0" borderId="1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176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vertical="top" wrapText="1"/>
    </xf>
    <xf numFmtId="176" fontId="1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176" fontId="12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2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2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 indent="1"/>
    </xf>
    <xf numFmtId="2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2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wrapText="1" indent="1"/>
    </xf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Alignment="1" applyProtection="1">
      <alignment/>
      <protection locked="0"/>
    </xf>
    <xf numFmtId="177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 indent="1"/>
    </xf>
    <xf numFmtId="177" fontId="3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wrapText="1" indent="1"/>
    </xf>
    <xf numFmtId="0" fontId="15" fillId="0" borderId="11" xfId="0" applyFont="1" applyBorder="1" applyAlignment="1">
      <alignment horizontal="center"/>
    </xf>
    <xf numFmtId="177" fontId="15" fillId="0" borderId="11" xfId="0" applyNumberFormat="1" applyFont="1" applyBorder="1" applyAlignment="1">
      <alignment horizontal="center"/>
    </xf>
    <xf numFmtId="177" fontId="15" fillId="0" borderId="11" xfId="0" applyNumberFormat="1" applyFont="1" applyBorder="1" applyAlignment="1">
      <alignment/>
    </xf>
    <xf numFmtId="4" fontId="15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/>
    </xf>
    <xf numFmtId="0" fontId="15" fillId="0" borderId="11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 applyProtection="1">
      <alignment vertical="center"/>
      <protection locked="0"/>
    </xf>
    <xf numFmtId="177" fontId="15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wrapText="1" indent="1"/>
    </xf>
    <xf numFmtId="178" fontId="15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 wrapText="1"/>
    </xf>
    <xf numFmtId="177" fontId="10" fillId="0" borderId="11" xfId="0" applyNumberFormat="1" applyFont="1" applyBorder="1" applyAlignment="1">
      <alignment horizontal="center"/>
    </xf>
    <xf numFmtId="177" fontId="10" fillId="0" borderId="11" xfId="0" applyNumberFormat="1" applyFont="1" applyBorder="1" applyAlignment="1">
      <alignment/>
    </xf>
    <xf numFmtId="0" fontId="3" fillId="0" borderId="0" xfId="0" applyFont="1" applyAlignment="1">
      <alignment horizontal="left" wrapText="1" indent="1"/>
    </xf>
    <xf numFmtId="177" fontId="3" fillId="0" borderId="0" xfId="0" applyNumberFormat="1" applyFont="1" applyAlignment="1">
      <alignment/>
    </xf>
    <xf numFmtId="0" fontId="1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177" fontId="5" fillId="0" borderId="11" xfId="0" applyNumberFormat="1" applyFont="1" applyBorder="1" applyAlignment="1">
      <alignment horizontal="center"/>
    </xf>
    <xf numFmtId="177" fontId="5" fillId="0" borderId="11" xfId="0" applyNumberFormat="1" applyFont="1" applyBorder="1" applyAlignment="1">
      <alignment/>
    </xf>
    <xf numFmtId="177" fontId="5" fillId="0" borderId="11" xfId="0" applyNumberFormat="1" applyFont="1" applyBorder="1" applyAlignment="1">
      <alignment horizontal="right"/>
    </xf>
    <xf numFmtId="177" fontId="16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178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 indent="1"/>
    </xf>
    <xf numFmtId="2" fontId="3" fillId="0" borderId="11" xfId="0" applyNumberFormat="1" applyFont="1" applyBorder="1" applyAlignment="1">
      <alignment horizontal="right"/>
    </xf>
    <xf numFmtId="178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9" fillId="33" borderId="11" xfId="0" applyFont="1" applyFill="1" applyBorder="1" applyAlignment="1" applyProtection="1">
      <alignment horizontal="left" vertical="center" wrapText="1" readingOrder="1"/>
      <protection/>
    </xf>
    <xf numFmtId="176" fontId="12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17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left" wrapText="1"/>
      <protection/>
    </xf>
    <xf numFmtId="179" fontId="3" fillId="0" borderId="11" xfId="0" applyNumberFormat="1" applyFont="1" applyBorder="1" applyAlignment="1" applyProtection="1">
      <alignment horizontal="right"/>
      <protection/>
    </xf>
    <xf numFmtId="2" fontId="19" fillId="0" borderId="11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178" fontId="19" fillId="0" borderId="11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 indent="1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176" fontId="20" fillId="0" borderId="11" xfId="0" applyNumberFormat="1" applyFont="1" applyBorder="1" applyAlignment="1">
      <alignment horizontal="right"/>
    </xf>
    <xf numFmtId="177" fontId="10" fillId="33" borderId="11" xfId="0" applyNumberFormat="1" applyFont="1" applyFill="1" applyBorder="1" applyAlignment="1" applyProtection="1">
      <alignment vertical="center" readingOrder="1"/>
      <protection/>
    </xf>
    <xf numFmtId="177" fontId="9" fillId="33" borderId="11" xfId="0" applyNumberFormat="1" applyFont="1" applyFill="1" applyBorder="1" applyAlignment="1" applyProtection="1">
      <alignment vertical="center" readingOrder="1"/>
      <protection/>
    </xf>
    <xf numFmtId="49" fontId="10" fillId="33" borderId="11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177" fontId="10" fillId="33" borderId="11" xfId="0" applyNumberFormat="1" applyFont="1" applyFill="1" applyBorder="1" applyAlignment="1" applyProtection="1">
      <alignment vertical="center"/>
      <protection/>
    </xf>
    <xf numFmtId="49" fontId="11" fillId="33" borderId="11" xfId="0" applyNumberFormat="1" applyFont="1" applyFill="1" applyBorder="1" applyAlignment="1" applyProtection="1">
      <alignment horizontal="left" vertical="center" wrapText="1"/>
      <protection/>
    </xf>
    <xf numFmtId="49" fontId="11" fillId="33" borderId="11" xfId="0" applyNumberFormat="1" applyFont="1" applyFill="1" applyBorder="1" applyAlignment="1" applyProtection="1">
      <alignment horizontal="center" vertical="center"/>
      <protection/>
    </xf>
    <xf numFmtId="177" fontId="11" fillId="33" borderId="11" xfId="0" applyNumberFormat="1" applyFont="1" applyFill="1" applyBorder="1" applyAlignment="1" applyProtection="1">
      <alignment vertical="center"/>
      <protection/>
    </xf>
    <xf numFmtId="177" fontId="11" fillId="33" borderId="11" xfId="0" applyNumberFormat="1" applyFont="1" applyFill="1" applyBorder="1" applyAlignment="1" applyProtection="1">
      <alignment horizontal="right" vertical="center"/>
      <protection/>
    </xf>
    <xf numFmtId="176" fontId="1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173" fontId="3" fillId="0" borderId="13" xfId="0" applyNumberFormat="1" applyFont="1" applyBorder="1" applyAlignment="1">
      <alignment horizontal="center"/>
    </xf>
    <xf numFmtId="173" fontId="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176" fontId="3" fillId="0" borderId="14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/>
    </xf>
    <xf numFmtId="176" fontId="11" fillId="0" borderId="14" xfId="0" applyNumberFormat="1" applyFont="1" applyBorder="1" applyAlignment="1">
      <alignment horizontal="right"/>
    </xf>
    <xf numFmtId="176" fontId="11" fillId="0" borderId="13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left" wrapText="1" indent="1"/>
    </xf>
    <xf numFmtId="0" fontId="15" fillId="0" borderId="14" xfId="0" applyFont="1" applyBorder="1" applyAlignment="1">
      <alignment horizontal="center"/>
    </xf>
    <xf numFmtId="177" fontId="15" fillId="0" borderId="14" xfId="0" applyNumberFormat="1" applyFont="1" applyBorder="1" applyAlignment="1">
      <alignment horizontal="center"/>
    </xf>
    <xf numFmtId="177" fontId="15" fillId="0" borderId="14" xfId="0" applyNumberFormat="1" applyFont="1" applyBorder="1" applyAlignment="1">
      <alignment/>
    </xf>
    <xf numFmtId="177" fontId="15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left" wrapText="1"/>
    </xf>
    <xf numFmtId="177" fontId="9" fillId="33" borderId="0" xfId="0" applyNumberFormat="1" applyFont="1" applyFill="1" applyBorder="1" applyAlignment="1" applyProtection="1">
      <alignment horizontal="right" vertical="center" readingOrder="1"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7" fontId="3" fillId="33" borderId="11" xfId="0" applyNumberFormat="1" applyFont="1" applyFill="1" applyBorder="1" applyAlignment="1" applyProtection="1">
      <alignment horizontal="center" vertical="center" readingOrder="1"/>
      <protection/>
    </xf>
    <xf numFmtId="176" fontId="3" fillId="0" borderId="11" xfId="0" applyNumberFormat="1" applyFont="1" applyBorder="1" applyAlignment="1">
      <alignment vertical="center"/>
    </xf>
    <xf numFmtId="173" fontId="3" fillId="0" borderId="11" xfId="0" applyNumberFormat="1" applyFont="1" applyBorder="1" applyAlignment="1">
      <alignment horizontal="center" vertical="center"/>
    </xf>
    <xf numFmtId="0" fontId="3" fillId="0" borderId="11" xfId="44" applyFont="1" applyBorder="1" applyAlignment="1">
      <alignment horizontal="center" vertical="center" wrapText="1"/>
      <protection locked="0"/>
    </xf>
    <xf numFmtId="0" fontId="3" fillId="0" borderId="11" xfId="44" applyFont="1" applyBorder="1" applyAlignment="1">
      <alignment horizontal="left" wrapText="1"/>
      <protection locked="0"/>
    </xf>
    <xf numFmtId="0" fontId="3" fillId="0" borderId="11" xfId="44" applyFont="1" applyBorder="1" applyAlignment="1">
      <alignment horizontal="center" wrapText="1"/>
      <protection locked="0"/>
    </xf>
    <xf numFmtId="176" fontId="3" fillId="0" borderId="11" xfId="44" applyNumberFormat="1" applyFont="1" applyBorder="1" applyAlignment="1">
      <alignment horizontal="right"/>
      <protection locked="0"/>
    </xf>
    <xf numFmtId="174" fontId="3" fillId="0" borderId="11" xfId="44" applyNumberFormat="1" applyFont="1" applyBorder="1" applyAlignment="1">
      <alignment horizontal="right"/>
      <protection locked="0"/>
    </xf>
    <xf numFmtId="0" fontId="7" fillId="0" borderId="0" xfId="0" applyFont="1" applyBorder="1" applyAlignment="1">
      <alignment horizontal="center" wrapText="1"/>
    </xf>
    <xf numFmtId="49" fontId="10" fillId="33" borderId="0" xfId="0" applyNumberFormat="1" applyFont="1" applyFill="1" applyBorder="1" applyAlignment="1" applyProtection="1">
      <alignment horizontal="center" vertical="center" readingOrder="1"/>
      <protection/>
    </xf>
    <xf numFmtId="177" fontId="10" fillId="33" borderId="0" xfId="0" applyNumberFormat="1" applyFont="1" applyFill="1" applyBorder="1" applyAlignment="1" applyProtection="1">
      <alignment horizontal="right" vertical="center" readingOrder="1"/>
      <protection/>
    </xf>
    <xf numFmtId="0" fontId="3" fillId="0" borderId="0" xfId="0" applyFont="1" applyBorder="1" applyAlignment="1" applyProtection="1">
      <alignment horizontal="right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left" wrapText="1"/>
      <protection/>
    </xf>
    <xf numFmtId="0" fontId="19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right"/>
      <protection/>
    </xf>
    <xf numFmtId="178" fontId="19" fillId="0" borderId="11" xfId="0" applyNumberFormat="1" applyFont="1" applyBorder="1" applyAlignment="1" applyProtection="1">
      <alignment horizontal="right"/>
      <protection/>
    </xf>
    <xf numFmtId="0" fontId="19" fillId="0" borderId="11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wrapText="1"/>
    </xf>
    <xf numFmtId="0" fontId="2" fillId="0" borderId="0" xfId="0" applyFont="1" applyBorder="1" applyAlignment="1" applyProtection="1">
      <alignment vertical="top"/>
      <protection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 applyProtection="1">
      <alignment vertical="top"/>
      <protection/>
    </xf>
    <xf numFmtId="49" fontId="4" fillId="0" borderId="0" xfId="0" applyNumberFormat="1" applyFont="1" applyBorder="1" applyAlignment="1" applyProtection="1">
      <alignment vertical="top"/>
      <protection/>
    </xf>
    <xf numFmtId="49" fontId="10" fillId="33" borderId="13" xfId="0" applyNumberFormat="1" applyFont="1" applyFill="1" applyBorder="1" applyAlignment="1" applyProtection="1">
      <alignment horizontal="center" vertical="center" readingOrder="1"/>
      <protection/>
    </xf>
    <xf numFmtId="49" fontId="10" fillId="33" borderId="13" xfId="0" applyNumberFormat="1" applyFont="1" applyFill="1" applyBorder="1" applyAlignment="1" applyProtection="1">
      <alignment horizontal="left" vertical="center" wrapText="1" readingOrder="1"/>
      <protection/>
    </xf>
    <xf numFmtId="177" fontId="10" fillId="33" borderId="13" xfId="0" applyNumberFormat="1" applyFont="1" applyFill="1" applyBorder="1" applyAlignment="1" applyProtection="1">
      <alignment horizontal="right" vertical="center" readingOrder="1"/>
      <protection/>
    </xf>
    <xf numFmtId="49" fontId="10" fillId="33" borderId="0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176" fontId="3" fillId="0" borderId="14" xfId="0" applyNumberFormat="1" applyFont="1" applyBorder="1" applyAlignment="1">
      <alignment horizontal="right"/>
    </xf>
    <xf numFmtId="176" fontId="12" fillId="0" borderId="14" xfId="0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176" fontId="7" fillId="0" borderId="0" xfId="0" applyNumberFormat="1" applyFont="1" applyBorder="1" applyAlignment="1">
      <alignment horizontal="right"/>
    </xf>
    <xf numFmtId="0" fontId="39" fillId="0" borderId="0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 horizontal="left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3"/>
  <sheetViews>
    <sheetView showGridLines="0" tabSelected="1" defaultGridColor="0" zoomScale="142" zoomScaleNormal="142" colorId="8" workbookViewId="0" topLeftCell="A1">
      <selection activeCell="K109" sqref="K109"/>
    </sheetView>
  </sheetViews>
  <sheetFormatPr defaultColWidth="10.5" defaultRowHeight="10.5"/>
  <cols>
    <col min="1" max="1" width="3.5" style="1" customWidth="1"/>
    <col min="2" max="2" width="11.83203125" style="1" customWidth="1"/>
    <col min="3" max="3" width="45.5" style="2" customWidth="1"/>
    <col min="4" max="4" width="4.5" style="1" customWidth="1"/>
    <col min="5" max="5" width="10" style="2" customWidth="1"/>
    <col min="6" max="6" width="9.66015625" style="3" customWidth="1"/>
    <col min="7" max="7" width="10.66015625" style="4" customWidth="1"/>
    <col min="8" max="16384" width="10.5" style="2" customWidth="1"/>
  </cols>
  <sheetData>
    <row r="1" spans="1:8" ht="15.75">
      <c r="A1" s="233" t="s">
        <v>227</v>
      </c>
      <c r="B1" s="233"/>
      <c r="C1" s="233"/>
      <c r="D1" s="233"/>
      <c r="E1" s="233"/>
      <c r="F1" s="233"/>
      <c r="G1" s="233"/>
      <c r="H1" s="233"/>
    </row>
    <row r="2" spans="1:8" ht="15.75">
      <c r="A2" s="234"/>
      <c r="B2" s="234"/>
      <c r="C2" s="234"/>
      <c r="D2" s="234"/>
      <c r="E2" s="234"/>
      <c r="F2" s="234"/>
      <c r="G2" s="234"/>
      <c r="H2" s="234"/>
    </row>
    <row r="3" spans="1:8" ht="12.75">
      <c r="A3" s="5" t="s">
        <v>11</v>
      </c>
      <c r="B3" s="6"/>
      <c r="C3" s="219" t="s">
        <v>226</v>
      </c>
      <c r="D3" s="7"/>
      <c r="E3" s="8"/>
      <c r="F3" s="8"/>
      <c r="G3" s="8"/>
      <c r="H3" s="8"/>
    </row>
    <row r="4" spans="1:8" ht="11.25">
      <c r="A4" s="9" t="s">
        <v>12</v>
      </c>
      <c r="B4" s="10"/>
      <c r="C4" s="220" t="s">
        <v>225</v>
      </c>
      <c r="D4" s="10"/>
      <c r="E4" s="11"/>
      <c r="F4" s="12"/>
      <c r="G4" s="13"/>
      <c r="H4" s="11"/>
    </row>
    <row r="5" spans="1:8" ht="12.75">
      <c r="A5" s="11" t="s">
        <v>13</v>
      </c>
      <c r="B5" s="10"/>
      <c r="C5" s="219" t="s">
        <v>1</v>
      </c>
      <c r="D5" s="10"/>
      <c r="E5" s="11"/>
      <c r="F5" s="12"/>
      <c r="G5" s="13"/>
      <c r="H5" s="11"/>
    </row>
    <row r="6" spans="1:13" ht="12.75" customHeight="1">
      <c r="A6" s="11" t="s">
        <v>14</v>
      </c>
      <c r="B6" s="10"/>
      <c r="C6" s="221" t="s">
        <v>0</v>
      </c>
      <c r="D6" s="10"/>
      <c r="E6" s="231"/>
      <c r="F6" s="231"/>
      <c r="G6" s="15"/>
      <c r="H6" s="11"/>
      <c r="M6" s="16"/>
    </row>
    <row r="7" spans="1:8" ht="11.25">
      <c r="A7" s="11" t="s">
        <v>15</v>
      </c>
      <c r="B7" s="10"/>
      <c r="C7" s="222"/>
      <c r="D7" s="10"/>
      <c r="E7" s="14"/>
      <c r="F7" s="17"/>
      <c r="G7" s="15"/>
      <c r="H7" s="11"/>
    </row>
    <row r="8" spans="1:8" ht="11.25">
      <c r="A8" s="10"/>
      <c r="B8" s="10"/>
      <c r="C8" s="11"/>
      <c r="D8" s="10"/>
      <c r="E8" s="11"/>
      <c r="F8" s="12"/>
      <c r="G8" s="13"/>
      <c r="H8" s="11"/>
    </row>
    <row r="9" spans="1:8" ht="33.75">
      <c r="A9" s="18" t="s">
        <v>16</v>
      </c>
      <c r="B9" s="18" t="s">
        <v>17</v>
      </c>
      <c r="C9" s="18" t="s">
        <v>18</v>
      </c>
      <c r="D9" s="18" t="s">
        <v>19</v>
      </c>
      <c r="E9" s="18" t="s">
        <v>20</v>
      </c>
      <c r="F9" s="18" t="s">
        <v>21</v>
      </c>
      <c r="G9" s="18" t="s">
        <v>22</v>
      </c>
      <c r="H9" s="18" t="s">
        <v>23</v>
      </c>
    </row>
    <row r="10" spans="1:8" ht="11.25">
      <c r="A10" s="18" t="s">
        <v>2</v>
      </c>
      <c r="B10" s="18" t="s">
        <v>4</v>
      </c>
      <c r="C10" s="18" t="s">
        <v>5</v>
      </c>
      <c r="D10" s="18" t="s">
        <v>7</v>
      </c>
      <c r="E10" s="18" t="s">
        <v>8</v>
      </c>
      <c r="F10" s="18" t="s">
        <v>9</v>
      </c>
      <c r="G10" s="18">
        <v>7</v>
      </c>
      <c r="H10" s="18">
        <v>8</v>
      </c>
    </row>
    <row r="11" spans="1:13" ht="11.25">
      <c r="A11" s="10"/>
      <c r="B11" s="10"/>
      <c r="C11" s="11"/>
      <c r="D11" s="10"/>
      <c r="E11" s="11"/>
      <c r="F11" s="12"/>
      <c r="G11" s="13"/>
      <c r="H11" s="11"/>
      <c r="J11" s="216"/>
      <c r="K11" s="216"/>
      <c r="L11" s="216"/>
      <c r="M11" s="216"/>
    </row>
    <row r="12" spans="1:13" ht="11.25">
      <c r="A12" s="10"/>
      <c r="B12" s="10"/>
      <c r="C12" s="11"/>
      <c r="D12" s="10"/>
      <c r="E12" s="11"/>
      <c r="F12" s="12"/>
      <c r="G12" s="13"/>
      <c r="H12" s="11"/>
      <c r="J12" s="216"/>
      <c r="K12" s="216"/>
      <c r="L12" s="216"/>
      <c r="M12" s="216"/>
    </row>
    <row r="13" spans="1:13" ht="15">
      <c r="A13" s="19"/>
      <c r="B13" s="20" t="s">
        <v>3</v>
      </c>
      <c r="C13" s="21" t="s">
        <v>24</v>
      </c>
      <c r="D13" s="22"/>
      <c r="E13" s="22"/>
      <c r="F13" s="22"/>
      <c r="G13" s="22">
        <f>SUM(G14:G22)</f>
        <v>0</v>
      </c>
      <c r="H13" s="22">
        <f>SUM(H14:H22)</f>
        <v>0</v>
      </c>
      <c r="J13" s="216"/>
      <c r="K13" s="216"/>
      <c r="L13" s="216"/>
      <c r="M13" s="216"/>
    </row>
    <row r="14" spans="1:13" ht="22.5">
      <c r="A14" s="200">
        <v>1</v>
      </c>
      <c r="B14" s="197">
        <v>763120010</v>
      </c>
      <c r="C14" s="39" t="s">
        <v>212</v>
      </c>
      <c r="D14" s="198" t="s">
        <v>187</v>
      </c>
      <c r="E14" s="26">
        <v>124</v>
      </c>
      <c r="F14" s="199"/>
      <c r="G14" s="28"/>
      <c r="H14" s="27">
        <f aca="true" t="shared" si="0" ref="H14:H22">E14*F14</f>
        <v>0</v>
      </c>
      <c r="J14" s="216"/>
      <c r="K14" s="216"/>
      <c r="L14" s="47"/>
      <c r="M14" s="216"/>
    </row>
    <row r="15" spans="1:13" ht="22.5">
      <c r="A15" s="200">
        <f aca="true" t="shared" si="1" ref="A15:A22">A14+1</f>
        <v>2</v>
      </c>
      <c r="B15" s="201">
        <v>961035111</v>
      </c>
      <c r="C15" s="202" t="s">
        <v>214</v>
      </c>
      <c r="D15" s="203" t="s">
        <v>213</v>
      </c>
      <c r="E15" s="204">
        <v>0.8</v>
      </c>
      <c r="F15" s="205"/>
      <c r="G15" s="28"/>
      <c r="H15" s="27">
        <f t="shared" si="0"/>
        <v>0</v>
      </c>
      <c r="J15" s="216"/>
      <c r="K15" s="216"/>
      <c r="L15" s="47"/>
      <c r="M15" s="216"/>
    </row>
    <row r="16" spans="1:13" ht="33.75">
      <c r="A16" s="200">
        <f t="shared" si="1"/>
        <v>3</v>
      </c>
      <c r="B16" s="201" t="s">
        <v>215</v>
      </c>
      <c r="C16" s="202" t="s">
        <v>216</v>
      </c>
      <c r="D16" s="203" t="s">
        <v>213</v>
      </c>
      <c r="E16" s="204">
        <v>0.8</v>
      </c>
      <c r="F16" s="205"/>
      <c r="G16" s="28"/>
      <c r="H16" s="27">
        <f t="shared" si="0"/>
        <v>0</v>
      </c>
      <c r="J16" s="216"/>
      <c r="K16" s="216"/>
      <c r="L16" s="47"/>
      <c r="M16" s="216"/>
    </row>
    <row r="17" spans="1:13" ht="24.75" customHeight="1">
      <c r="A17" s="200">
        <f t="shared" si="1"/>
        <v>4</v>
      </c>
      <c r="B17" s="201">
        <v>612401291</v>
      </c>
      <c r="C17" s="202" t="s">
        <v>217</v>
      </c>
      <c r="D17" s="203" t="s">
        <v>25</v>
      </c>
      <c r="E17" s="204">
        <v>36</v>
      </c>
      <c r="F17" s="205"/>
      <c r="G17" s="28"/>
      <c r="H17" s="27">
        <f t="shared" si="0"/>
        <v>0</v>
      </c>
      <c r="J17" s="216"/>
      <c r="K17" s="216"/>
      <c r="L17" s="47"/>
      <c r="M17" s="216"/>
    </row>
    <row r="18" spans="1:13" ht="19.5">
      <c r="A18" s="200">
        <f t="shared" si="1"/>
        <v>5</v>
      </c>
      <c r="B18" s="210">
        <v>979011111</v>
      </c>
      <c r="C18" s="211" t="s">
        <v>218</v>
      </c>
      <c r="D18" s="210" t="s">
        <v>180</v>
      </c>
      <c r="E18" s="40">
        <f>0.196*E15+1.905*E16</f>
        <v>1.6808</v>
      </c>
      <c r="F18" s="212"/>
      <c r="G18" s="213"/>
      <c r="H18" s="40">
        <f t="shared" si="0"/>
        <v>0</v>
      </c>
      <c r="J18" s="216"/>
      <c r="K18" s="216"/>
      <c r="L18" s="47"/>
      <c r="M18" s="216"/>
    </row>
    <row r="19" spans="1:13" ht="19.5">
      <c r="A19" s="200">
        <f t="shared" si="1"/>
        <v>6</v>
      </c>
      <c r="B19" s="210">
        <v>979011121</v>
      </c>
      <c r="C19" s="211" t="s">
        <v>219</v>
      </c>
      <c r="D19" s="210" t="s">
        <v>180</v>
      </c>
      <c r="E19" s="214">
        <f>E18</f>
        <v>1.6808</v>
      </c>
      <c r="F19" s="212"/>
      <c r="G19" s="213"/>
      <c r="H19" s="40">
        <f t="shared" si="0"/>
        <v>0</v>
      </c>
      <c r="J19" s="216"/>
      <c r="K19" s="216"/>
      <c r="L19" s="47"/>
      <c r="M19" s="216"/>
    </row>
    <row r="20" spans="1:13" ht="11.25">
      <c r="A20" s="200">
        <f t="shared" si="1"/>
        <v>7</v>
      </c>
      <c r="B20" s="210">
        <v>979081111</v>
      </c>
      <c r="C20" s="215" t="s">
        <v>220</v>
      </c>
      <c r="D20" s="210" t="s">
        <v>180</v>
      </c>
      <c r="E20" s="214">
        <f>E18</f>
        <v>1.6808</v>
      </c>
      <c r="F20" s="212"/>
      <c r="G20" s="213"/>
      <c r="H20" s="40">
        <f t="shared" si="0"/>
        <v>0</v>
      </c>
      <c r="J20" s="216"/>
      <c r="K20" s="216"/>
      <c r="L20" s="195"/>
      <c r="M20" s="216"/>
    </row>
    <row r="21" spans="1:13" ht="11.25">
      <c r="A21" s="23">
        <f t="shared" si="1"/>
        <v>8</v>
      </c>
      <c r="B21" s="210">
        <v>979081121</v>
      </c>
      <c r="C21" s="215" t="s">
        <v>221</v>
      </c>
      <c r="D21" s="210" t="s">
        <v>180</v>
      </c>
      <c r="E21" s="214">
        <f>E18</f>
        <v>1.6808</v>
      </c>
      <c r="F21" s="212"/>
      <c r="G21" s="213"/>
      <c r="H21" s="40">
        <f t="shared" si="0"/>
        <v>0</v>
      </c>
      <c r="J21" s="216"/>
      <c r="K21" s="216"/>
      <c r="L21" s="47"/>
      <c r="M21" s="216"/>
    </row>
    <row r="22" spans="1:13" ht="11.25">
      <c r="A22" s="23">
        <f t="shared" si="1"/>
        <v>9</v>
      </c>
      <c r="B22" s="210">
        <v>979089012</v>
      </c>
      <c r="C22" s="215" t="s">
        <v>222</v>
      </c>
      <c r="D22" s="210" t="s">
        <v>180</v>
      </c>
      <c r="E22" s="214">
        <f>E18</f>
        <v>1.6808</v>
      </c>
      <c r="F22" s="212"/>
      <c r="G22" s="213"/>
      <c r="H22" s="40">
        <f t="shared" si="0"/>
        <v>0</v>
      </c>
      <c r="J22" s="216"/>
      <c r="K22" s="216"/>
      <c r="L22" s="195"/>
      <c r="M22" s="216"/>
    </row>
    <row r="23" spans="1:13" ht="11.25">
      <c r="A23" s="19"/>
      <c r="B23" s="206"/>
      <c r="C23" s="194"/>
      <c r="D23" s="207"/>
      <c r="E23" s="208"/>
      <c r="F23" s="47"/>
      <c r="G23" s="209"/>
      <c r="H23" s="47"/>
      <c r="J23" s="216"/>
      <c r="K23" s="216"/>
      <c r="L23" s="47"/>
      <c r="M23" s="216"/>
    </row>
    <row r="24" spans="4:13" ht="11.25">
      <c r="D24" s="3"/>
      <c r="E24" s="4"/>
      <c r="F24" s="2"/>
      <c r="G24" s="13"/>
      <c r="H24" s="11"/>
      <c r="J24" s="216"/>
      <c r="K24" s="216"/>
      <c r="L24" s="216"/>
      <c r="M24" s="216"/>
    </row>
    <row r="25" spans="1:13" ht="15">
      <c r="A25" s="19"/>
      <c r="B25" s="20" t="s">
        <v>6</v>
      </c>
      <c r="C25" s="21" t="s">
        <v>26</v>
      </c>
      <c r="D25" s="22"/>
      <c r="E25" s="22"/>
      <c r="F25" s="22"/>
      <c r="G25" s="22">
        <f>SUM(G26:G26)</f>
        <v>0</v>
      </c>
      <c r="H25" s="22">
        <f>SUM(H26:H26)</f>
        <v>0</v>
      </c>
      <c r="J25" s="216"/>
      <c r="K25" s="216"/>
      <c r="L25" s="216"/>
      <c r="M25" s="216"/>
    </row>
    <row r="26" spans="1:13" ht="11.25">
      <c r="A26" s="23">
        <v>1</v>
      </c>
      <c r="B26" s="196">
        <v>784423271</v>
      </c>
      <c r="C26" s="24" t="s">
        <v>27</v>
      </c>
      <c r="D26" s="196" t="s">
        <v>187</v>
      </c>
      <c r="E26" s="26">
        <v>124</v>
      </c>
      <c r="F26" s="27"/>
      <c r="G26" s="28"/>
      <c r="H26" s="27">
        <f>E26*F26</f>
        <v>0</v>
      </c>
      <c r="J26" s="216"/>
      <c r="K26" s="216"/>
      <c r="L26" s="47"/>
      <c r="M26" s="216"/>
    </row>
    <row r="27" spans="1:13" ht="11.25">
      <c r="A27" s="19"/>
      <c r="B27" s="217"/>
      <c r="C27" s="194"/>
      <c r="D27" s="217"/>
      <c r="E27" s="208"/>
      <c r="F27" s="47"/>
      <c r="G27" s="209"/>
      <c r="H27" s="47"/>
      <c r="J27" s="216"/>
      <c r="K27" s="216"/>
      <c r="L27" s="47"/>
      <c r="M27" s="216"/>
    </row>
    <row r="28" spans="1:13" ht="11.25">
      <c r="A28" s="193"/>
      <c r="B28" s="193"/>
      <c r="D28" s="2"/>
      <c r="F28" s="2"/>
      <c r="G28" s="2"/>
      <c r="J28" s="216"/>
      <c r="K28" s="216"/>
      <c r="L28" s="195"/>
      <c r="M28" s="216"/>
    </row>
    <row r="29" spans="1:9" ht="15">
      <c r="A29" s="19"/>
      <c r="B29" s="20" t="s">
        <v>28</v>
      </c>
      <c r="C29" s="21" t="s">
        <v>29</v>
      </c>
      <c r="D29" s="20"/>
      <c r="E29" s="31"/>
      <c r="F29" s="22"/>
      <c r="G29" s="31"/>
      <c r="H29" s="31">
        <f>H30+G30+G303+H303</f>
        <v>0</v>
      </c>
      <c r="I29" s="3"/>
    </row>
    <row r="30" spans="1:8" ht="11.25">
      <c r="A30" s="19"/>
      <c r="B30" s="20" t="s">
        <v>30</v>
      </c>
      <c r="C30" s="32" t="s">
        <v>31</v>
      </c>
      <c r="D30" s="20"/>
      <c r="E30" s="31"/>
      <c r="F30" s="22"/>
      <c r="G30" s="33">
        <f>F129+G129</f>
        <v>0</v>
      </c>
      <c r="H30" s="33">
        <f>H129</f>
        <v>0</v>
      </c>
    </row>
    <row r="31" spans="1:8" ht="22.5">
      <c r="A31" s="23">
        <v>1</v>
      </c>
      <c r="B31" s="29" t="s">
        <v>32</v>
      </c>
      <c r="C31" s="34" t="s">
        <v>33</v>
      </c>
      <c r="D31" s="29" t="s">
        <v>34</v>
      </c>
      <c r="E31" s="26">
        <f>18+20+6+25++16+25+20+20+20+10+5+12+28+20+10+20</f>
        <v>275</v>
      </c>
      <c r="F31" s="26"/>
      <c r="G31" s="30"/>
      <c r="H31" s="27">
        <f>E31*F31</f>
        <v>0</v>
      </c>
    </row>
    <row r="32" spans="1:8" ht="11.25">
      <c r="A32" s="23">
        <f aca="true" t="shared" si="2" ref="A32:A49">A31+1</f>
        <v>2</v>
      </c>
      <c r="B32" s="35"/>
      <c r="C32" s="36" t="s">
        <v>35</v>
      </c>
      <c r="D32" s="35" t="s">
        <v>34</v>
      </c>
      <c r="E32" s="25">
        <f>1.05*E31</f>
        <v>288.75</v>
      </c>
      <c r="F32" s="25"/>
      <c r="G32" s="30">
        <f>E32*F32</f>
        <v>0</v>
      </c>
      <c r="H32" s="27"/>
    </row>
    <row r="33" spans="1:8" ht="22.5">
      <c r="A33" s="23">
        <f t="shared" si="2"/>
        <v>3</v>
      </c>
      <c r="B33" s="29" t="s">
        <v>36</v>
      </c>
      <c r="C33" s="34" t="s">
        <v>37</v>
      </c>
      <c r="D33" s="29" t="s">
        <v>34</v>
      </c>
      <c r="E33" s="26">
        <f>32+32+30+26+26+24+30+30+40+20+26+28+34+30+30+40</f>
        <v>478</v>
      </c>
      <c r="F33" s="26"/>
      <c r="G33" s="30"/>
      <c r="H33" s="27">
        <f>E33*F33</f>
        <v>0</v>
      </c>
    </row>
    <row r="34" spans="1:8" ht="11.25">
      <c r="A34" s="23">
        <f t="shared" si="2"/>
        <v>4</v>
      </c>
      <c r="B34" s="35"/>
      <c r="C34" s="36" t="s">
        <v>38</v>
      </c>
      <c r="D34" s="35" t="s">
        <v>34</v>
      </c>
      <c r="E34" s="25">
        <f>1.05*E33</f>
        <v>501.90000000000003</v>
      </c>
      <c r="F34" s="25"/>
      <c r="G34" s="30">
        <f>E34*F34</f>
        <v>0</v>
      </c>
      <c r="H34" s="27"/>
    </row>
    <row r="35" spans="1:8" ht="11.25">
      <c r="A35" s="23">
        <f t="shared" si="2"/>
        <v>5</v>
      </c>
      <c r="B35" s="29" t="s">
        <v>39</v>
      </c>
      <c r="C35" s="34" t="s">
        <v>40</v>
      </c>
      <c r="D35" s="29" t="s">
        <v>34</v>
      </c>
      <c r="E35" s="26">
        <f>13+13+16+9+14+4+17+15+17+11+17+16+24+19+20+22</f>
        <v>247</v>
      </c>
      <c r="F35" s="26"/>
      <c r="G35" s="30"/>
      <c r="H35" s="27">
        <f>E35*F35</f>
        <v>0</v>
      </c>
    </row>
    <row r="36" spans="1:8" ht="11.25">
      <c r="A36" s="23">
        <f t="shared" si="2"/>
        <v>6</v>
      </c>
      <c r="B36" s="29"/>
      <c r="C36" s="36" t="s">
        <v>41</v>
      </c>
      <c r="D36" s="35" t="s">
        <v>34</v>
      </c>
      <c r="E36" s="37">
        <f>E35</f>
        <v>247</v>
      </c>
      <c r="F36" s="25"/>
      <c r="G36" s="30">
        <f>E36*F36</f>
        <v>0</v>
      </c>
      <c r="H36" s="27"/>
    </row>
    <row r="37" spans="1:8" ht="11.25">
      <c r="A37" s="23">
        <f t="shared" si="2"/>
        <v>7</v>
      </c>
      <c r="B37" s="29" t="s">
        <v>42</v>
      </c>
      <c r="C37" s="34" t="s">
        <v>43</v>
      </c>
      <c r="D37" s="29" t="s">
        <v>34</v>
      </c>
      <c r="E37" s="26">
        <v>35</v>
      </c>
      <c r="F37" s="26"/>
      <c r="G37" s="30"/>
      <c r="H37" s="27">
        <f>E37*F37</f>
        <v>0</v>
      </c>
    </row>
    <row r="38" spans="1:8" ht="11.25">
      <c r="A38" s="23">
        <f t="shared" si="2"/>
        <v>8</v>
      </c>
      <c r="B38" s="29"/>
      <c r="C38" s="36" t="s">
        <v>44</v>
      </c>
      <c r="D38" s="35" t="s">
        <v>34</v>
      </c>
      <c r="E38" s="25">
        <f>1.05*E37</f>
        <v>36.75</v>
      </c>
      <c r="F38" s="25"/>
      <c r="G38" s="30">
        <f>E38*F38</f>
        <v>0</v>
      </c>
      <c r="H38" s="27"/>
    </row>
    <row r="39" spans="1:8" ht="11.25">
      <c r="A39" s="23">
        <f t="shared" si="2"/>
        <v>9</v>
      </c>
      <c r="B39" s="29"/>
      <c r="C39" s="36" t="s">
        <v>45</v>
      </c>
      <c r="D39" s="35" t="s">
        <v>25</v>
      </c>
      <c r="E39" s="25">
        <f>E37/2*2</f>
        <v>35</v>
      </c>
      <c r="F39" s="25"/>
      <c r="G39" s="30">
        <f>E39*F39</f>
        <v>0</v>
      </c>
      <c r="H39" s="27"/>
    </row>
    <row r="40" spans="1:8" ht="11.25">
      <c r="A40" s="23">
        <f t="shared" si="2"/>
        <v>10</v>
      </c>
      <c r="B40" s="29" t="s">
        <v>46</v>
      </c>
      <c r="C40" s="34" t="s">
        <v>47</v>
      </c>
      <c r="D40" s="29" t="s">
        <v>25</v>
      </c>
      <c r="E40" s="26">
        <v>18</v>
      </c>
      <c r="F40" s="26"/>
      <c r="G40" s="30"/>
      <c r="H40" s="27">
        <f>E40*F40</f>
        <v>0</v>
      </c>
    </row>
    <row r="41" spans="1:8" ht="11.25">
      <c r="A41" s="23">
        <f t="shared" si="2"/>
        <v>11</v>
      </c>
      <c r="B41" s="29"/>
      <c r="C41" s="36" t="s">
        <v>48</v>
      </c>
      <c r="D41" s="35" t="s">
        <v>25</v>
      </c>
      <c r="E41" s="25">
        <f>2*E40</f>
        <v>36</v>
      </c>
      <c r="F41" s="25"/>
      <c r="G41" s="30">
        <f>E41*F41</f>
        <v>0</v>
      </c>
      <c r="H41" s="27"/>
    </row>
    <row r="42" spans="1:8" ht="11.25">
      <c r="A42" s="23">
        <f t="shared" si="2"/>
        <v>12</v>
      </c>
      <c r="B42" s="29"/>
      <c r="C42" s="36" t="s">
        <v>49</v>
      </c>
      <c r="D42" s="35" t="s">
        <v>25</v>
      </c>
      <c r="E42" s="25">
        <f>2*E40</f>
        <v>36</v>
      </c>
      <c r="F42" s="25"/>
      <c r="G42" s="30">
        <f>E42*F42</f>
        <v>0</v>
      </c>
      <c r="H42" s="27"/>
    </row>
    <row r="43" spans="1:8" ht="11.25">
      <c r="A43" s="23">
        <f t="shared" si="2"/>
        <v>13</v>
      </c>
      <c r="B43" s="35"/>
      <c r="C43" s="36" t="s">
        <v>50</v>
      </c>
      <c r="D43" s="35" t="s">
        <v>25</v>
      </c>
      <c r="E43" s="25">
        <f>E40</f>
        <v>18</v>
      </c>
      <c r="F43" s="25"/>
      <c r="G43" s="30">
        <f>E43*F43</f>
        <v>0</v>
      </c>
      <c r="H43" s="27"/>
    </row>
    <row r="44" spans="1:8" ht="22.5">
      <c r="A44" s="23">
        <f t="shared" si="2"/>
        <v>14</v>
      </c>
      <c r="B44" s="38">
        <v>210100102</v>
      </c>
      <c r="C44" s="39" t="s">
        <v>51</v>
      </c>
      <c r="D44" s="38" t="s">
        <v>25</v>
      </c>
      <c r="E44" s="40">
        <v>6</v>
      </c>
      <c r="F44" s="41"/>
      <c r="G44" s="42"/>
      <c r="H44" s="40">
        <f>E44*F44</f>
        <v>0</v>
      </c>
    </row>
    <row r="45" spans="1:8" ht="11.25">
      <c r="A45" s="23">
        <f t="shared" si="2"/>
        <v>15</v>
      </c>
      <c r="B45" s="38"/>
      <c r="C45" s="43" t="s">
        <v>52</v>
      </c>
      <c r="D45" s="44" t="s">
        <v>25</v>
      </c>
      <c r="E45" s="37">
        <f>E44</f>
        <v>6</v>
      </c>
      <c r="F45" s="45"/>
      <c r="G45" s="30">
        <f>E45*F45</f>
        <v>0</v>
      </c>
      <c r="H45" s="40"/>
    </row>
    <row r="46" spans="1:8" ht="22.5">
      <c r="A46" s="23">
        <f t="shared" si="2"/>
        <v>16</v>
      </c>
      <c r="B46" s="29" t="s">
        <v>53</v>
      </c>
      <c r="C46" s="34" t="s">
        <v>54</v>
      </c>
      <c r="D46" s="29" t="s">
        <v>25</v>
      </c>
      <c r="E46" s="26">
        <v>2</v>
      </c>
      <c r="F46" s="26"/>
      <c r="G46" s="30"/>
      <c r="H46" s="27">
        <f>E46*F46</f>
        <v>0</v>
      </c>
    </row>
    <row r="47" spans="1:8" ht="11.25">
      <c r="A47" s="23">
        <f t="shared" si="2"/>
        <v>17</v>
      </c>
      <c r="B47" s="29"/>
      <c r="C47" s="43" t="s">
        <v>55</v>
      </c>
      <c r="D47" s="44" t="s">
        <v>25</v>
      </c>
      <c r="E47" s="37">
        <f>E46</f>
        <v>2</v>
      </c>
      <c r="F47" s="45"/>
      <c r="G47" s="30">
        <f>E47*F47</f>
        <v>0</v>
      </c>
      <c r="H47" s="27"/>
    </row>
    <row r="48" spans="1:8" ht="22.5">
      <c r="A48" s="23">
        <f t="shared" si="2"/>
        <v>18</v>
      </c>
      <c r="B48" s="29" t="s">
        <v>56</v>
      </c>
      <c r="C48" s="34" t="s">
        <v>57</v>
      </c>
      <c r="D48" s="29" t="s">
        <v>25</v>
      </c>
      <c r="E48" s="26">
        <v>4</v>
      </c>
      <c r="F48" s="26"/>
      <c r="G48" s="30"/>
      <c r="H48" s="27">
        <f>E48*F48</f>
        <v>0</v>
      </c>
    </row>
    <row r="49" spans="1:8" ht="11.25">
      <c r="A49" s="23">
        <f t="shared" si="2"/>
        <v>19</v>
      </c>
      <c r="B49" s="29"/>
      <c r="C49" s="43" t="s">
        <v>58</v>
      </c>
      <c r="D49" s="44" t="s">
        <v>25</v>
      </c>
      <c r="E49" s="37">
        <f>E48</f>
        <v>4</v>
      </c>
      <c r="F49" s="45"/>
      <c r="G49" s="30">
        <f>E49*F49</f>
        <v>0</v>
      </c>
      <c r="H49" s="27"/>
    </row>
    <row r="50" spans="1:8" ht="22.5">
      <c r="A50" s="23">
        <f>A36+1</f>
        <v>7</v>
      </c>
      <c r="B50" s="38">
        <v>210100003</v>
      </c>
      <c r="C50" s="39" t="s">
        <v>59</v>
      </c>
      <c r="D50" s="38" t="s">
        <v>25</v>
      </c>
      <c r="E50" s="40">
        <f>2+2+2+2+2+2+2+2+2+2+2+2+2+2+2+2</f>
        <v>32</v>
      </c>
      <c r="F50" s="41"/>
      <c r="G50" s="42"/>
      <c r="H50" s="40">
        <f>E50*F50</f>
        <v>0</v>
      </c>
    </row>
    <row r="51" spans="1:8" ht="22.5">
      <c r="A51" s="23">
        <f>A50+1</f>
        <v>8</v>
      </c>
      <c r="B51" s="29" t="s">
        <v>60</v>
      </c>
      <c r="C51" s="34" t="s">
        <v>61</v>
      </c>
      <c r="D51" s="29" t="s">
        <v>25</v>
      </c>
      <c r="E51" s="26">
        <f>22+22+17+18+15+16+17+17+18+12+20+17+25+20+21+22</f>
        <v>299</v>
      </c>
      <c r="F51" s="26"/>
      <c r="G51" s="30"/>
      <c r="H51" s="27">
        <f>E51*F51</f>
        <v>0</v>
      </c>
    </row>
    <row r="52" spans="1:8" ht="22.5">
      <c r="A52" s="176">
        <f>A51+1</f>
        <v>9</v>
      </c>
      <c r="B52" s="223" t="s">
        <v>62</v>
      </c>
      <c r="C52" s="224" t="s">
        <v>63</v>
      </c>
      <c r="D52" s="223" t="s">
        <v>25</v>
      </c>
      <c r="E52" s="225">
        <f>2+2+2+2+2+2+2+2+2+2+2+2+2+2+2</f>
        <v>30</v>
      </c>
      <c r="F52" s="225"/>
      <c r="G52" s="184"/>
      <c r="H52" s="185">
        <f>E52*F52</f>
        <v>0</v>
      </c>
    </row>
    <row r="53" spans="1:8" ht="11.25">
      <c r="A53" s="19"/>
      <c r="B53" s="207"/>
      <c r="C53" s="226"/>
      <c r="D53" s="207"/>
      <c r="E53" s="208"/>
      <c r="F53" s="208"/>
      <c r="G53" s="46"/>
      <c r="H53" s="47"/>
    </row>
    <row r="54" spans="1:8" ht="11.25">
      <c r="A54" s="19"/>
      <c r="B54" s="207"/>
      <c r="C54" s="226"/>
      <c r="D54" s="207"/>
      <c r="E54" s="208"/>
      <c r="F54" s="208"/>
      <c r="G54" s="46"/>
      <c r="H54" s="47"/>
    </row>
    <row r="55" spans="1:8" ht="11.25">
      <c r="A55" s="19"/>
      <c r="B55" s="207"/>
      <c r="C55" s="226"/>
      <c r="D55" s="207"/>
      <c r="E55" s="208"/>
      <c r="F55" s="208"/>
      <c r="G55" s="46"/>
      <c r="H55" s="47"/>
    </row>
    <row r="56" spans="1:7" ht="11.25">
      <c r="A56" s="2"/>
      <c r="B56" s="2"/>
      <c r="D56" s="2"/>
      <c r="F56" s="2"/>
      <c r="G56" s="2"/>
    </row>
    <row r="57" spans="1:8" ht="11.25">
      <c r="A57" s="23">
        <f>A52+1</f>
        <v>10</v>
      </c>
      <c r="B57" s="38">
        <v>210111012</v>
      </c>
      <c r="C57" s="39" t="s">
        <v>64</v>
      </c>
      <c r="D57" s="38" t="s">
        <v>25</v>
      </c>
      <c r="E57" s="40">
        <f>13+13+16+9+15+4+17+15+17+11+17+16+24+19+20+22</f>
        <v>248</v>
      </c>
      <c r="F57" s="41"/>
      <c r="G57" s="42"/>
      <c r="H57" s="40">
        <f>E57*F57</f>
        <v>0</v>
      </c>
    </row>
    <row r="58" spans="1:8" ht="11.25">
      <c r="A58" s="23">
        <f aca="true" t="shared" si="3" ref="A58:A111">A57+1</f>
        <v>11</v>
      </c>
      <c r="B58" s="44"/>
      <c r="C58" s="43" t="s">
        <v>65</v>
      </c>
      <c r="D58" s="44" t="s">
        <v>25</v>
      </c>
      <c r="E58" s="45">
        <f>E57</f>
        <v>248</v>
      </c>
      <c r="F58" s="45"/>
      <c r="G58" s="42">
        <f>E58*F58</f>
        <v>0</v>
      </c>
      <c r="H58" s="40"/>
    </row>
    <row r="59" spans="1:8" ht="11.25">
      <c r="A59" s="23">
        <f t="shared" si="3"/>
        <v>12</v>
      </c>
      <c r="B59" s="44"/>
      <c r="C59" s="43" t="s">
        <v>66</v>
      </c>
      <c r="D59" s="44" t="s">
        <v>25</v>
      </c>
      <c r="E59" s="45">
        <f>17+15+11+14+22+16+15+15</f>
        <v>125</v>
      </c>
      <c r="F59" s="45"/>
      <c r="G59" s="42">
        <f>E59*F59</f>
        <v>0</v>
      </c>
      <c r="H59" s="40"/>
    </row>
    <row r="60" spans="1:8" ht="11.25">
      <c r="A60" s="23">
        <f t="shared" si="3"/>
        <v>13</v>
      </c>
      <c r="B60" s="38">
        <v>210111103</v>
      </c>
      <c r="C60" s="39" t="s">
        <v>67</v>
      </c>
      <c r="D60" s="38" t="s">
        <v>25</v>
      </c>
      <c r="E60" s="40">
        <f>8+8+4+3+1</f>
        <v>24</v>
      </c>
      <c r="F60" s="41"/>
      <c r="G60" s="42"/>
      <c r="H60" s="40">
        <f>E60*F60</f>
        <v>0</v>
      </c>
    </row>
    <row r="61" spans="1:8" ht="11.25">
      <c r="A61" s="23">
        <f t="shared" si="3"/>
        <v>14</v>
      </c>
      <c r="B61" s="44"/>
      <c r="C61" s="43" t="s">
        <v>68</v>
      </c>
      <c r="D61" s="44" t="s">
        <v>25</v>
      </c>
      <c r="E61" s="45">
        <f>E60</f>
        <v>24</v>
      </c>
      <c r="F61" s="45"/>
      <c r="G61" s="42">
        <f>E61*F61</f>
        <v>0</v>
      </c>
      <c r="H61" s="40"/>
    </row>
    <row r="62" spans="1:8" ht="22.5">
      <c r="A62" s="23">
        <f t="shared" si="3"/>
        <v>15</v>
      </c>
      <c r="B62" s="38">
        <v>210140431</v>
      </c>
      <c r="C62" s="39" t="s">
        <v>69</v>
      </c>
      <c r="D62" s="38" t="s">
        <v>25</v>
      </c>
      <c r="E62" s="40">
        <f>1+1+1+1+1+1+1+1+1+1+1+1+1+1+1+1+1</f>
        <v>17</v>
      </c>
      <c r="F62" s="41"/>
      <c r="G62" s="42"/>
      <c r="H62" s="40">
        <f>E62*F62</f>
        <v>0</v>
      </c>
    </row>
    <row r="63" spans="1:8" ht="22.5">
      <c r="A63" s="23">
        <f t="shared" si="3"/>
        <v>16</v>
      </c>
      <c r="B63" s="44"/>
      <c r="C63" s="48" t="s">
        <v>70</v>
      </c>
      <c r="D63" s="44" t="s">
        <v>25</v>
      </c>
      <c r="E63" s="49">
        <f>E62</f>
        <v>17</v>
      </c>
      <c r="F63" s="45"/>
      <c r="G63" s="42">
        <f>E63*F63</f>
        <v>0</v>
      </c>
      <c r="H63" s="40"/>
    </row>
    <row r="64" spans="1:9" ht="11.25">
      <c r="A64" s="177">
        <f>A63+1</f>
        <v>17</v>
      </c>
      <c r="B64" s="178">
        <v>210193075</v>
      </c>
      <c r="C64" s="179" t="s">
        <v>71</v>
      </c>
      <c r="D64" s="180" t="s">
        <v>25</v>
      </c>
      <c r="E64" s="181">
        <v>19</v>
      </c>
      <c r="F64" s="182"/>
      <c r="G64" s="183"/>
      <c r="H64" s="181">
        <f>E64*F64</f>
        <v>0</v>
      </c>
      <c r="I64" s="50"/>
    </row>
    <row r="65" spans="1:8" ht="22.5">
      <c r="A65" s="23">
        <f t="shared" si="3"/>
        <v>18</v>
      </c>
      <c r="B65" s="38">
        <v>210881057</v>
      </c>
      <c r="C65" s="39" t="s">
        <v>72</v>
      </c>
      <c r="D65" s="38" t="s">
        <v>34</v>
      </c>
      <c r="E65" s="40">
        <v>395</v>
      </c>
      <c r="F65" s="41"/>
      <c r="G65" s="42"/>
      <c r="H65" s="40">
        <f>E65*F65</f>
        <v>0</v>
      </c>
    </row>
    <row r="66" spans="1:8" ht="11.25">
      <c r="A66" s="23">
        <f t="shared" si="3"/>
        <v>19</v>
      </c>
      <c r="B66" s="44"/>
      <c r="C66" s="43" t="s">
        <v>73</v>
      </c>
      <c r="D66" s="44" t="s">
        <v>34</v>
      </c>
      <c r="E66" s="49">
        <f>1.05*E65</f>
        <v>414.75</v>
      </c>
      <c r="F66" s="45"/>
      <c r="G66" s="42">
        <f>E66*F66</f>
        <v>0</v>
      </c>
      <c r="H66" s="40"/>
    </row>
    <row r="67" spans="1:8" ht="22.5">
      <c r="A67" s="23">
        <f t="shared" si="3"/>
        <v>20</v>
      </c>
      <c r="B67" s="38">
        <v>210881058</v>
      </c>
      <c r="C67" s="39" t="s">
        <v>74</v>
      </c>
      <c r="D67" s="38" t="s">
        <v>34</v>
      </c>
      <c r="E67" s="40">
        <v>120</v>
      </c>
      <c r="F67" s="41"/>
      <c r="G67" s="42"/>
      <c r="H67" s="40">
        <f>E67*F67</f>
        <v>0</v>
      </c>
    </row>
    <row r="68" spans="1:8" ht="11.25">
      <c r="A68" s="23">
        <f t="shared" si="3"/>
        <v>21</v>
      </c>
      <c r="B68" s="44"/>
      <c r="C68" s="43" t="s">
        <v>75</v>
      </c>
      <c r="D68" s="44" t="s">
        <v>34</v>
      </c>
      <c r="E68" s="49">
        <f>1.05*E67</f>
        <v>126</v>
      </c>
      <c r="F68" s="45"/>
      <c r="G68" s="42">
        <f>E68*F68</f>
        <v>0</v>
      </c>
      <c r="H68" s="40"/>
    </row>
    <row r="69" spans="1:8" ht="22.5">
      <c r="A69" s="23">
        <f t="shared" si="3"/>
        <v>22</v>
      </c>
      <c r="B69" s="29" t="s">
        <v>76</v>
      </c>
      <c r="C69" s="34" t="s">
        <v>77</v>
      </c>
      <c r="D69" s="29" t="s">
        <v>34</v>
      </c>
      <c r="E69" s="26">
        <f>5+5+5+5+5+5+5+5+5+5+5+5+5+5+5+5</f>
        <v>80</v>
      </c>
      <c r="F69" s="26"/>
      <c r="G69" s="30"/>
      <c r="H69" s="27">
        <f>E69*F69</f>
        <v>0</v>
      </c>
    </row>
    <row r="70" spans="1:8" ht="11.25">
      <c r="A70" s="23">
        <f t="shared" si="3"/>
        <v>23</v>
      </c>
      <c r="B70" s="35"/>
      <c r="C70" s="36" t="s">
        <v>78</v>
      </c>
      <c r="D70" s="35" t="s">
        <v>34</v>
      </c>
      <c r="E70" s="25">
        <f>1.05*E69</f>
        <v>84</v>
      </c>
      <c r="F70" s="25"/>
      <c r="G70" s="30">
        <f>E70*F70</f>
        <v>0</v>
      </c>
      <c r="H70" s="27"/>
    </row>
    <row r="71" spans="1:8" ht="22.5">
      <c r="A71" s="23">
        <f t="shared" si="3"/>
        <v>24</v>
      </c>
      <c r="B71" s="29" t="s">
        <v>79</v>
      </c>
      <c r="C71" s="34" t="s">
        <v>80</v>
      </c>
      <c r="D71" s="29" t="s">
        <v>34</v>
      </c>
      <c r="E71" s="26">
        <f>140+140+226+110+130+42+305+155+195+120+270+203+434+345+320+430</f>
        <v>3565</v>
      </c>
      <c r="F71" s="26"/>
      <c r="G71" s="30"/>
      <c r="H71" s="27">
        <f>E71*F71</f>
        <v>0</v>
      </c>
    </row>
    <row r="72" spans="1:8" ht="11.25">
      <c r="A72" s="23">
        <f t="shared" si="3"/>
        <v>25</v>
      </c>
      <c r="B72" s="35"/>
      <c r="C72" s="36" t="s">
        <v>81</v>
      </c>
      <c r="D72" s="35" t="s">
        <v>34</v>
      </c>
      <c r="E72" s="25">
        <f>1.05*E71</f>
        <v>3743.25</v>
      </c>
      <c r="F72" s="25"/>
      <c r="G72" s="30">
        <f>E72*F72</f>
        <v>0</v>
      </c>
      <c r="H72" s="27"/>
    </row>
    <row r="73" spans="1:8" ht="11.25">
      <c r="A73" s="23">
        <f t="shared" si="3"/>
        <v>26</v>
      </c>
      <c r="B73" s="29" t="s">
        <v>79</v>
      </c>
      <c r="C73" s="34" t="s">
        <v>82</v>
      </c>
      <c r="D73" s="29" t="s">
        <v>34</v>
      </c>
      <c r="E73" s="26">
        <f>75+75+63+40+5</f>
        <v>258</v>
      </c>
      <c r="F73" s="26"/>
      <c r="G73" s="30"/>
      <c r="H73" s="27">
        <f>E73*F73</f>
        <v>0</v>
      </c>
    </row>
    <row r="74" spans="1:8" ht="11.25">
      <c r="A74" s="23">
        <f t="shared" si="3"/>
        <v>27</v>
      </c>
      <c r="B74" s="35"/>
      <c r="C74" s="36" t="s">
        <v>83</v>
      </c>
      <c r="D74" s="35" t="s">
        <v>34</v>
      </c>
      <c r="E74" s="25">
        <f>1.05*E73</f>
        <v>270.90000000000003</v>
      </c>
      <c r="F74" s="25"/>
      <c r="G74" s="30">
        <f>E74*F74</f>
        <v>0</v>
      </c>
      <c r="H74" s="27"/>
    </row>
    <row r="75" spans="1:8" ht="22.5">
      <c r="A75" s="23">
        <f t="shared" si="3"/>
        <v>28</v>
      </c>
      <c r="B75" s="29" t="s">
        <v>84</v>
      </c>
      <c r="C75" s="34" t="s">
        <v>85</v>
      </c>
      <c r="D75" s="29" t="s">
        <v>34</v>
      </c>
      <c r="E75" s="26">
        <v>395</v>
      </c>
      <c r="F75" s="26"/>
      <c r="G75" s="30"/>
      <c r="H75" s="27">
        <f>E75*F75</f>
        <v>0</v>
      </c>
    </row>
    <row r="76" spans="1:8" ht="22.5">
      <c r="A76" s="23">
        <f t="shared" si="3"/>
        <v>29</v>
      </c>
      <c r="B76" s="35"/>
      <c r="C76" s="36" t="s">
        <v>86</v>
      </c>
      <c r="D76" s="35" t="s">
        <v>34</v>
      </c>
      <c r="E76" s="25">
        <f>1.05*E75</f>
        <v>414.75</v>
      </c>
      <c r="F76" s="25"/>
      <c r="G76" s="30">
        <f>E76*F76</f>
        <v>0</v>
      </c>
      <c r="H76" s="27"/>
    </row>
    <row r="77" spans="1:8" ht="22.5">
      <c r="A77" s="23">
        <f t="shared" si="3"/>
        <v>30</v>
      </c>
      <c r="B77" s="29" t="s">
        <v>87</v>
      </c>
      <c r="C77" s="34" t="s">
        <v>88</v>
      </c>
      <c r="D77" s="29" t="s">
        <v>34</v>
      </c>
      <c r="E77" s="26">
        <v>120</v>
      </c>
      <c r="F77" s="26"/>
      <c r="G77" s="30"/>
      <c r="H77" s="27">
        <f>E77*F77</f>
        <v>0</v>
      </c>
    </row>
    <row r="78" spans="1:8" ht="22.5">
      <c r="A78" s="23">
        <f t="shared" si="3"/>
        <v>31</v>
      </c>
      <c r="B78" s="35"/>
      <c r="C78" s="36" t="s">
        <v>89</v>
      </c>
      <c r="D78" s="35" t="s">
        <v>34</v>
      </c>
      <c r="E78" s="25">
        <f>1.05*E77</f>
        <v>126</v>
      </c>
      <c r="F78" s="25"/>
      <c r="G78" s="30">
        <f>E78*F78</f>
        <v>0</v>
      </c>
      <c r="H78" s="27"/>
    </row>
    <row r="79" spans="1:8" ht="11.25">
      <c r="A79" s="23">
        <f t="shared" si="3"/>
        <v>32</v>
      </c>
      <c r="B79" s="38">
        <v>210881006</v>
      </c>
      <c r="C79" s="39" t="s">
        <v>90</v>
      </c>
      <c r="D79" s="38" t="s">
        <v>34</v>
      </c>
      <c r="E79" s="40">
        <v>75</v>
      </c>
      <c r="F79" s="41"/>
      <c r="G79" s="42"/>
      <c r="H79" s="40">
        <f>E79*F79</f>
        <v>0</v>
      </c>
    </row>
    <row r="80" spans="1:8" ht="11.25">
      <c r="A80" s="23">
        <f t="shared" si="3"/>
        <v>33</v>
      </c>
      <c r="B80" s="44"/>
      <c r="C80" s="43" t="s">
        <v>91</v>
      </c>
      <c r="D80" s="44" t="s">
        <v>34</v>
      </c>
      <c r="E80" s="49">
        <f>1.05*E79</f>
        <v>78.75</v>
      </c>
      <c r="F80" s="45"/>
      <c r="G80" s="42">
        <f>E80*F80</f>
        <v>0</v>
      </c>
      <c r="H80" s="40"/>
    </row>
    <row r="81" spans="1:8" ht="22.5">
      <c r="A81" s="23">
        <f t="shared" si="3"/>
        <v>34</v>
      </c>
      <c r="B81" s="29" t="s">
        <v>92</v>
      </c>
      <c r="C81" s="34" t="s">
        <v>93</v>
      </c>
      <c r="D81" s="29" t="s">
        <v>34</v>
      </c>
      <c r="E81" s="26">
        <v>30</v>
      </c>
      <c r="F81" s="26"/>
      <c r="G81" s="30"/>
      <c r="H81" s="27">
        <f>E81*F81</f>
        <v>0</v>
      </c>
    </row>
    <row r="82" spans="1:8" ht="11.25">
      <c r="A82" s="23">
        <f t="shared" si="3"/>
        <v>35</v>
      </c>
      <c r="B82" s="35"/>
      <c r="C82" s="36" t="s">
        <v>94</v>
      </c>
      <c r="D82" s="35" t="s">
        <v>34</v>
      </c>
      <c r="E82" s="25">
        <f>1.05*E81</f>
        <v>31.5</v>
      </c>
      <c r="F82" s="25"/>
      <c r="G82" s="30">
        <f>E82*F82</f>
        <v>0</v>
      </c>
      <c r="H82" s="27"/>
    </row>
    <row r="83" spans="1:8" ht="22.5">
      <c r="A83" s="23">
        <f t="shared" si="3"/>
        <v>36</v>
      </c>
      <c r="B83" s="29" t="s">
        <v>95</v>
      </c>
      <c r="C83" s="34" t="s">
        <v>96</v>
      </c>
      <c r="D83" s="29" t="s">
        <v>34</v>
      </c>
      <c r="E83" s="26">
        <v>36</v>
      </c>
      <c r="F83" s="26"/>
      <c r="G83" s="30"/>
      <c r="H83" s="27">
        <f>E83*F83</f>
        <v>0</v>
      </c>
    </row>
    <row r="84" spans="1:8" ht="11.25">
      <c r="A84" s="23">
        <f t="shared" si="3"/>
        <v>37</v>
      </c>
      <c r="B84" s="35"/>
      <c r="C84" s="36" t="s">
        <v>97</v>
      </c>
      <c r="D84" s="35" t="s">
        <v>34</v>
      </c>
      <c r="E84" s="25">
        <f>1.05*E83</f>
        <v>37.800000000000004</v>
      </c>
      <c r="F84" s="25"/>
      <c r="G84" s="30">
        <f>E84*F84</f>
        <v>0</v>
      </c>
      <c r="H84" s="27"/>
    </row>
    <row r="85" spans="1:8" ht="11.25">
      <c r="A85" s="23">
        <f t="shared" si="3"/>
        <v>38</v>
      </c>
      <c r="B85" s="51" t="s">
        <v>98</v>
      </c>
      <c r="C85" s="52" t="s">
        <v>99</v>
      </c>
      <c r="D85" s="51" t="s">
        <v>25</v>
      </c>
      <c r="E85" s="27">
        <v>580</v>
      </c>
      <c r="F85" s="27"/>
      <c r="G85" s="53"/>
      <c r="H85" s="27">
        <f>E85*F85</f>
        <v>0</v>
      </c>
    </row>
    <row r="86" spans="1:8" ht="11.25">
      <c r="A86" s="23">
        <f t="shared" si="3"/>
        <v>39</v>
      </c>
      <c r="B86" s="54"/>
      <c r="C86" s="55" t="s">
        <v>100</v>
      </c>
      <c r="D86" s="54" t="s">
        <v>25</v>
      </c>
      <c r="E86" s="53">
        <f>E85</f>
        <v>580</v>
      </c>
      <c r="F86" s="53"/>
      <c r="G86" s="53">
        <f>E86*F86</f>
        <v>0</v>
      </c>
      <c r="H86" s="56"/>
    </row>
    <row r="87" spans="1:8" ht="22.5">
      <c r="A87" s="23">
        <f t="shared" si="3"/>
        <v>40</v>
      </c>
      <c r="B87" s="142">
        <v>210100257</v>
      </c>
      <c r="C87" s="139" t="s">
        <v>155</v>
      </c>
      <c r="D87" s="139" t="s">
        <v>25</v>
      </c>
      <c r="E87" s="140">
        <v>6</v>
      </c>
      <c r="F87" s="140"/>
      <c r="G87" s="140"/>
      <c r="H87" s="140">
        <v>0</v>
      </c>
    </row>
    <row r="88" spans="1:8" ht="11.25">
      <c r="A88" s="23">
        <f t="shared" si="3"/>
        <v>41</v>
      </c>
      <c r="B88" s="139"/>
      <c r="C88" s="141" t="s">
        <v>156</v>
      </c>
      <c r="D88" s="141" t="s">
        <v>25</v>
      </c>
      <c r="E88" s="37">
        <f>E87</f>
        <v>6</v>
      </c>
      <c r="F88" s="37"/>
      <c r="G88" s="30">
        <f>E88*F88</f>
        <v>0</v>
      </c>
      <c r="H88" s="140"/>
    </row>
    <row r="89" spans="1:8" ht="11.25">
      <c r="A89" s="23">
        <f t="shared" si="3"/>
        <v>42</v>
      </c>
      <c r="B89" s="139"/>
      <c r="C89" s="141" t="s">
        <v>157</v>
      </c>
      <c r="D89" s="141" t="s">
        <v>25</v>
      </c>
      <c r="E89" s="37">
        <f>3*E87</f>
        <v>18</v>
      </c>
      <c r="F89" s="37"/>
      <c r="G89" s="30">
        <f>E89*F89</f>
        <v>0</v>
      </c>
      <c r="H89" s="140"/>
    </row>
    <row r="90" spans="1:8" ht="11.25">
      <c r="A90" s="23">
        <f t="shared" si="3"/>
        <v>43</v>
      </c>
      <c r="B90" s="139"/>
      <c r="C90" s="141" t="s">
        <v>158</v>
      </c>
      <c r="D90" s="141" t="s">
        <v>25</v>
      </c>
      <c r="E90" s="37">
        <f>1*E87</f>
        <v>6</v>
      </c>
      <c r="F90" s="37"/>
      <c r="G90" s="30">
        <f>E90*F90</f>
        <v>0</v>
      </c>
      <c r="H90" s="140"/>
    </row>
    <row r="91" spans="1:8" ht="22.5">
      <c r="A91" s="23">
        <f t="shared" si="3"/>
        <v>44</v>
      </c>
      <c r="B91" s="175">
        <v>210101205</v>
      </c>
      <c r="C91" s="139" t="s">
        <v>159</v>
      </c>
      <c r="D91" s="139" t="s">
        <v>25</v>
      </c>
      <c r="E91" s="140">
        <v>2</v>
      </c>
      <c r="F91" s="140"/>
      <c r="G91" s="140"/>
      <c r="H91" s="27">
        <f>E91*F91</f>
        <v>0</v>
      </c>
    </row>
    <row r="92" spans="1:8" ht="11.25">
      <c r="A92" s="23">
        <f t="shared" si="3"/>
        <v>45</v>
      </c>
      <c r="B92" s="142"/>
      <c r="C92" s="141" t="s">
        <v>160</v>
      </c>
      <c r="D92" s="141" t="s">
        <v>25</v>
      </c>
      <c r="E92" s="37">
        <f>E91</f>
        <v>2</v>
      </c>
      <c r="F92" s="37"/>
      <c r="G92" s="30">
        <f>E92*F92</f>
        <v>0</v>
      </c>
      <c r="H92" s="27"/>
    </row>
    <row r="93" spans="1:8" ht="11.25">
      <c r="A93" s="23">
        <f t="shared" si="3"/>
        <v>46</v>
      </c>
      <c r="B93" s="142">
        <v>210120103</v>
      </c>
      <c r="C93" s="139" t="s">
        <v>161</v>
      </c>
      <c r="D93" s="139" t="s">
        <v>25</v>
      </c>
      <c r="E93" s="140">
        <f>SUM(E94:E96)</f>
        <v>15</v>
      </c>
      <c r="F93" s="140"/>
      <c r="G93" s="140"/>
      <c r="H93" s="27">
        <f>E93*F93</f>
        <v>0</v>
      </c>
    </row>
    <row r="94" spans="1:8" ht="11.25">
      <c r="A94" s="23">
        <f t="shared" si="3"/>
        <v>47</v>
      </c>
      <c r="B94" s="143"/>
      <c r="C94" s="141" t="s">
        <v>172</v>
      </c>
      <c r="D94" s="141" t="s">
        <v>25</v>
      </c>
      <c r="E94" s="37">
        <v>3</v>
      </c>
      <c r="F94" s="37"/>
      <c r="G94" s="30">
        <f aca="true" t="shared" si="4" ref="G94:G100">E94*F94</f>
        <v>0</v>
      </c>
      <c r="H94" s="37"/>
    </row>
    <row r="95" spans="1:8" ht="11.25">
      <c r="A95" s="23">
        <f t="shared" si="3"/>
        <v>48</v>
      </c>
      <c r="B95" s="143"/>
      <c r="C95" s="141" t="s">
        <v>173</v>
      </c>
      <c r="D95" s="141" t="s">
        <v>25</v>
      </c>
      <c r="E95" s="37">
        <v>6</v>
      </c>
      <c r="F95" s="37"/>
      <c r="G95" s="30">
        <f t="shared" si="4"/>
        <v>0</v>
      </c>
      <c r="H95" s="145"/>
    </row>
    <row r="96" spans="1:8" ht="11.25">
      <c r="A96" s="23">
        <f t="shared" si="3"/>
        <v>49</v>
      </c>
      <c r="B96" s="143"/>
      <c r="C96" s="141" t="s">
        <v>171</v>
      </c>
      <c r="D96" s="141" t="s">
        <v>25</v>
      </c>
      <c r="E96" s="37">
        <v>6</v>
      </c>
      <c r="F96" s="37"/>
      <c r="G96" s="30">
        <f t="shared" si="4"/>
        <v>0</v>
      </c>
      <c r="H96" s="145"/>
    </row>
    <row r="97" spans="1:8" ht="12.75" customHeight="1">
      <c r="A97" s="23">
        <f t="shared" si="3"/>
        <v>50</v>
      </c>
      <c r="B97" s="142">
        <v>210193005</v>
      </c>
      <c r="C97" s="173" t="s">
        <v>206</v>
      </c>
      <c r="D97" s="139" t="s">
        <v>25</v>
      </c>
      <c r="E97" s="140">
        <v>1</v>
      </c>
      <c r="F97" s="140"/>
      <c r="G97" s="140">
        <f t="shared" si="4"/>
        <v>0</v>
      </c>
      <c r="H97" s="27">
        <f>E97*F97</f>
        <v>0</v>
      </c>
    </row>
    <row r="98" spans="1:8" ht="22.5">
      <c r="A98" s="23">
        <f t="shared" si="3"/>
        <v>51</v>
      </c>
      <c r="B98" s="143"/>
      <c r="C98" s="174" t="s">
        <v>207</v>
      </c>
      <c r="D98" s="141" t="s">
        <v>25</v>
      </c>
      <c r="E98" s="37">
        <v>1</v>
      </c>
      <c r="F98" s="37"/>
      <c r="G98" s="30">
        <f t="shared" si="4"/>
        <v>0</v>
      </c>
      <c r="H98" s="37"/>
    </row>
    <row r="99" spans="1:8" ht="12.75" customHeight="1">
      <c r="A99" s="23">
        <f t="shared" si="3"/>
        <v>52</v>
      </c>
      <c r="B99" s="142" t="s">
        <v>162</v>
      </c>
      <c r="C99" s="139" t="s">
        <v>163</v>
      </c>
      <c r="D99" s="139" t="s">
        <v>25</v>
      </c>
      <c r="E99" s="140">
        <v>1</v>
      </c>
      <c r="F99" s="140"/>
      <c r="G99" s="140">
        <f t="shared" si="4"/>
        <v>0</v>
      </c>
      <c r="H99" s="27">
        <f>E99*F99</f>
        <v>0</v>
      </c>
    </row>
    <row r="100" spans="1:8" ht="22.5">
      <c r="A100" s="23">
        <f t="shared" si="3"/>
        <v>53</v>
      </c>
      <c r="B100" s="143"/>
      <c r="C100" s="174" t="s">
        <v>208</v>
      </c>
      <c r="D100" s="141" t="s">
        <v>25</v>
      </c>
      <c r="E100" s="37">
        <v>1</v>
      </c>
      <c r="F100" s="37"/>
      <c r="G100" s="30">
        <f t="shared" si="4"/>
        <v>0</v>
      </c>
      <c r="H100" s="37"/>
    </row>
    <row r="101" spans="1:8" ht="22.5">
      <c r="A101" s="23">
        <f t="shared" si="3"/>
        <v>54</v>
      </c>
      <c r="B101" s="29" t="s">
        <v>164</v>
      </c>
      <c r="C101" s="34" t="s">
        <v>165</v>
      </c>
      <c r="D101" s="29" t="s">
        <v>34</v>
      </c>
      <c r="E101" s="26">
        <v>6</v>
      </c>
      <c r="F101" s="26"/>
      <c r="G101" s="30"/>
      <c r="H101" s="27">
        <f>E101*F101</f>
        <v>0</v>
      </c>
    </row>
    <row r="102" spans="1:8" ht="22.5">
      <c r="A102" s="23">
        <f t="shared" si="3"/>
        <v>55</v>
      </c>
      <c r="B102" s="29" t="s">
        <v>164</v>
      </c>
      <c r="C102" s="34" t="s">
        <v>166</v>
      </c>
      <c r="D102" s="29" t="s">
        <v>34</v>
      </c>
      <c r="E102" s="26">
        <v>102</v>
      </c>
      <c r="F102" s="26"/>
      <c r="G102" s="30"/>
      <c r="H102" s="27">
        <f>E102*F102</f>
        <v>0</v>
      </c>
    </row>
    <row r="103" spans="1:8" ht="11.25">
      <c r="A103" s="23">
        <f t="shared" si="3"/>
        <v>56</v>
      </c>
      <c r="B103" s="35"/>
      <c r="C103" s="144" t="s">
        <v>167</v>
      </c>
      <c r="D103" s="35" t="s">
        <v>34</v>
      </c>
      <c r="E103" s="25">
        <f>1.05*E102</f>
        <v>107.10000000000001</v>
      </c>
      <c r="F103" s="25"/>
      <c r="G103" s="30">
        <f>E103*F103</f>
        <v>0</v>
      </c>
      <c r="H103" s="27"/>
    </row>
    <row r="104" spans="1:8" ht="11.25">
      <c r="A104" s="176">
        <f t="shared" si="3"/>
        <v>57</v>
      </c>
      <c r="B104" s="223" t="s">
        <v>168</v>
      </c>
      <c r="C104" s="224" t="s">
        <v>169</v>
      </c>
      <c r="D104" s="223" t="s">
        <v>34</v>
      </c>
      <c r="E104" s="225">
        <v>7</v>
      </c>
      <c r="F104" s="225"/>
      <c r="G104" s="184"/>
      <c r="H104" s="185">
        <f>E104*F104</f>
        <v>0</v>
      </c>
    </row>
    <row r="105" spans="1:9" ht="11.25">
      <c r="A105" s="19"/>
      <c r="B105" s="207"/>
      <c r="C105" s="226"/>
      <c r="D105" s="207"/>
      <c r="E105" s="208"/>
      <c r="F105" s="208"/>
      <c r="G105" s="46"/>
      <c r="H105" s="47"/>
      <c r="I105" s="216"/>
    </row>
    <row r="106" spans="1:9" ht="11.25">
      <c r="A106" s="19"/>
      <c r="B106" s="207"/>
      <c r="C106" s="226"/>
      <c r="D106" s="207"/>
      <c r="E106" s="208"/>
      <c r="F106" s="208"/>
      <c r="G106" s="46"/>
      <c r="H106" s="47"/>
      <c r="I106" s="216"/>
    </row>
    <row r="107" spans="1:9" ht="11.25">
      <c r="A107" s="19"/>
      <c r="B107" s="207"/>
      <c r="C107" s="226"/>
      <c r="D107" s="207"/>
      <c r="E107" s="208"/>
      <c r="F107" s="208"/>
      <c r="G107" s="46"/>
      <c r="H107" s="47"/>
      <c r="I107" s="216"/>
    </row>
    <row r="108" spans="1:8" ht="11.25">
      <c r="A108" s="177">
        <f>A104+1</f>
        <v>58</v>
      </c>
      <c r="B108" s="227" t="s">
        <v>98</v>
      </c>
      <c r="C108" s="228" t="s">
        <v>99</v>
      </c>
      <c r="D108" s="227" t="s">
        <v>25</v>
      </c>
      <c r="E108" s="229">
        <v>6</v>
      </c>
      <c r="F108" s="229"/>
      <c r="G108" s="230"/>
      <c r="H108" s="229">
        <f>E108*F108</f>
        <v>0</v>
      </c>
    </row>
    <row r="109" spans="1:8" ht="11.25">
      <c r="A109" s="23">
        <f t="shared" si="3"/>
        <v>59</v>
      </c>
      <c r="B109" s="54"/>
      <c r="C109" s="55" t="s">
        <v>170</v>
      </c>
      <c r="D109" s="54" t="s">
        <v>25</v>
      </c>
      <c r="E109" s="53">
        <f>E108</f>
        <v>6</v>
      </c>
      <c r="F109" s="53"/>
      <c r="G109" s="53">
        <f>E109*F109</f>
        <v>0</v>
      </c>
      <c r="H109" s="56"/>
    </row>
    <row r="110" spans="1:8" ht="22.5">
      <c r="A110" s="23">
        <f t="shared" si="3"/>
        <v>60</v>
      </c>
      <c r="B110" s="165" t="s">
        <v>188</v>
      </c>
      <c r="C110" s="166" t="s">
        <v>189</v>
      </c>
      <c r="D110" s="165" t="s">
        <v>34</v>
      </c>
      <c r="E110" s="167">
        <v>10</v>
      </c>
      <c r="F110" s="167"/>
      <c r="G110" s="162"/>
      <c r="H110" s="27">
        <f>E110*F110</f>
        <v>0</v>
      </c>
    </row>
    <row r="111" spans="1:8" ht="11.25">
      <c r="A111" s="23">
        <f t="shared" si="3"/>
        <v>61</v>
      </c>
      <c r="B111" s="165"/>
      <c r="C111" s="168" t="s">
        <v>190</v>
      </c>
      <c r="D111" s="169" t="s">
        <v>191</v>
      </c>
      <c r="E111" s="170">
        <f>1.05*E110*0.8</f>
        <v>8.4</v>
      </c>
      <c r="F111" s="170"/>
      <c r="G111" s="30">
        <f>E111*F111</f>
        <v>0</v>
      </c>
      <c r="H111" s="27"/>
    </row>
    <row r="112" spans="1:8" ht="11.25">
      <c r="A112" s="177">
        <f>A111+1</f>
        <v>62</v>
      </c>
      <c r="B112" s="180">
        <v>210010353</v>
      </c>
      <c r="C112" s="179" t="s">
        <v>204</v>
      </c>
      <c r="D112" s="180" t="s">
        <v>25</v>
      </c>
      <c r="E112" s="181">
        <v>1</v>
      </c>
      <c r="F112" s="182"/>
      <c r="G112" s="183"/>
      <c r="H112" s="181">
        <f>E112*F112</f>
        <v>0</v>
      </c>
    </row>
    <row r="113" spans="1:8" ht="11.25">
      <c r="A113" s="23">
        <f aca="true" t="shared" si="5" ref="A113:A119">A112+1</f>
        <v>63</v>
      </c>
      <c r="B113" s="44"/>
      <c r="C113" s="43" t="s">
        <v>205</v>
      </c>
      <c r="D113" s="44" t="s">
        <v>25</v>
      </c>
      <c r="E113" s="172">
        <f>E112</f>
        <v>1</v>
      </c>
      <c r="F113" s="45"/>
      <c r="G113" s="42">
        <f>E113*F113</f>
        <v>0</v>
      </c>
      <c r="H113" s="40"/>
    </row>
    <row r="114" spans="1:8" ht="11.25">
      <c r="A114" s="23">
        <f t="shared" si="5"/>
        <v>64</v>
      </c>
      <c r="B114" s="29" t="s">
        <v>192</v>
      </c>
      <c r="C114" s="34" t="s">
        <v>193</v>
      </c>
      <c r="D114" s="29" t="s">
        <v>25</v>
      </c>
      <c r="E114" s="163">
        <v>1</v>
      </c>
      <c r="F114" s="26"/>
      <c r="G114" s="30"/>
      <c r="H114" s="27">
        <f>E114*F114</f>
        <v>0</v>
      </c>
    </row>
    <row r="115" spans="1:8" ht="11.25">
      <c r="A115" s="23">
        <f t="shared" si="5"/>
        <v>65</v>
      </c>
      <c r="B115" s="35"/>
      <c r="C115" s="36" t="s">
        <v>194</v>
      </c>
      <c r="D115" s="35" t="s">
        <v>25</v>
      </c>
      <c r="E115" s="164">
        <f>E114</f>
        <v>1</v>
      </c>
      <c r="F115" s="25"/>
      <c r="G115" s="30">
        <f>E115*F115</f>
        <v>0</v>
      </c>
      <c r="H115" s="27"/>
    </row>
    <row r="116" spans="1:8" ht="11.25">
      <c r="A116" s="23">
        <f t="shared" si="5"/>
        <v>66</v>
      </c>
      <c r="B116" s="165" t="s">
        <v>195</v>
      </c>
      <c r="C116" s="166" t="s">
        <v>196</v>
      </c>
      <c r="D116" s="165" t="s">
        <v>25</v>
      </c>
      <c r="E116" s="167">
        <v>1</v>
      </c>
      <c r="F116" s="167"/>
      <c r="G116" s="30"/>
      <c r="H116" s="27">
        <f>E116*F116</f>
        <v>0</v>
      </c>
    </row>
    <row r="117" spans="1:8" ht="11.25">
      <c r="A117" s="23">
        <f t="shared" si="5"/>
        <v>67</v>
      </c>
      <c r="B117" s="165"/>
      <c r="C117" s="168" t="s">
        <v>197</v>
      </c>
      <c r="D117" s="169" t="s">
        <v>25</v>
      </c>
      <c r="E117" s="171">
        <f>E116</f>
        <v>1</v>
      </c>
      <c r="F117" s="170"/>
      <c r="G117" s="30">
        <f>E117*F117</f>
        <v>0</v>
      </c>
      <c r="H117" s="27"/>
    </row>
    <row r="118" spans="1:8" ht="11.25">
      <c r="A118" s="23">
        <f t="shared" si="5"/>
        <v>68</v>
      </c>
      <c r="B118" s="165" t="s">
        <v>198</v>
      </c>
      <c r="C118" s="166" t="s">
        <v>199</v>
      </c>
      <c r="D118" s="165" t="s">
        <v>25</v>
      </c>
      <c r="E118" s="167">
        <v>4</v>
      </c>
      <c r="F118" s="167"/>
      <c r="G118" s="30"/>
      <c r="H118" s="27">
        <f>E118*F118</f>
        <v>0</v>
      </c>
    </row>
    <row r="119" spans="1:8" ht="11.25">
      <c r="A119" s="23">
        <f t="shared" si="5"/>
        <v>69</v>
      </c>
      <c r="B119" s="165"/>
      <c r="C119" s="168" t="s">
        <v>200</v>
      </c>
      <c r="D119" s="169" t="s">
        <v>25</v>
      </c>
      <c r="E119" s="171">
        <f>E118</f>
        <v>4</v>
      </c>
      <c r="F119" s="170"/>
      <c r="G119" s="30">
        <f>E119*F119</f>
        <v>0</v>
      </c>
      <c r="H119" s="27"/>
    </row>
    <row r="120" spans="1:8" ht="11.25">
      <c r="A120" s="23">
        <f>A119+1</f>
        <v>70</v>
      </c>
      <c r="B120" s="165" t="s">
        <v>201</v>
      </c>
      <c r="C120" s="166" t="s">
        <v>202</v>
      </c>
      <c r="D120" s="165" t="s">
        <v>25</v>
      </c>
      <c r="E120" s="167">
        <v>2</v>
      </c>
      <c r="F120" s="167"/>
      <c r="G120" s="30"/>
      <c r="H120" s="27">
        <f>E120*F120</f>
        <v>0</v>
      </c>
    </row>
    <row r="121" spans="1:8" ht="11.25">
      <c r="A121" s="23">
        <f>A120+1</f>
        <v>71</v>
      </c>
      <c r="B121" s="165"/>
      <c r="C121" s="168" t="s">
        <v>203</v>
      </c>
      <c r="D121" s="169" t="s">
        <v>25</v>
      </c>
      <c r="E121" s="171">
        <f>E120</f>
        <v>2</v>
      </c>
      <c r="F121" s="170"/>
      <c r="G121" s="30">
        <f>E121*F121</f>
        <v>0</v>
      </c>
      <c r="H121" s="27"/>
    </row>
    <row r="122" spans="1:8" ht="11.25">
      <c r="A122" s="23">
        <f>A121+1</f>
        <v>72</v>
      </c>
      <c r="B122" s="165" t="s">
        <v>211</v>
      </c>
      <c r="C122" s="166" t="s">
        <v>209</v>
      </c>
      <c r="D122" s="165" t="s">
        <v>25</v>
      </c>
      <c r="E122" s="167">
        <v>2</v>
      </c>
      <c r="F122" s="167"/>
      <c r="G122" s="30"/>
      <c r="H122" s="27">
        <f>E122*F122</f>
        <v>0</v>
      </c>
    </row>
    <row r="123" spans="1:8" ht="11.25">
      <c r="A123" s="23">
        <f>A122+1</f>
        <v>73</v>
      </c>
      <c r="B123" s="165"/>
      <c r="C123" s="168" t="s">
        <v>210</v>
      </c>
      <c r="D123" s="169" t="s">
        <v>25</v>
      </c>
      <c r="E123" s="171">
        <f>E122</f>
        <v>2</v>
      </c>
      <c r="F123" s="170"/>
      <c r="G123" s="30">
        <f>E123*F123</f>
        <v>0</v>
      </c>
      <c r="H123" s="27"/>
    </row>
    <row r="124" spans="1:8" ht="11.25">
      <c r="A124" s="19"/>
      <c r="B124" s="57"/>
      <c r="C124" s="58" t="s">
        <v>101</v>
      </c>
      <c r="D124" s="57"/>
      <c r="E124" s="59"/>
      <c r="F124" s="60"/>
      <c r="G124" s="59">
        <f>SUM(G31:G109)</f>
        <v>0</v>
      </c>
      <c r="H124" s="59">
        <f>SUM(H31:H109)</f>
        <v>0</v>
      </c>
    </row>
    <row r="125" spans="1:8" ht="11.25">
      <c r="A125" s="19"/>
      <c r="B125" s="57"/>
      <c r="C125" s="58"/>
      <c r="D125" s="57"/>
      <c r="E125" s="59"/>
      <c r="F125" s="60"/>
      <c r="G125" s="59"/>
      <c r="H125" s="59"/>
    </row>
    <row r="126" spans="1:8" ht="11.25">
      <c r="A126" s="19"/>
      <c r="B126" s="57"/>
      <c r="C126" s="58" t="s">
        <v>102</v>
      </c>
      <c r="D126" s="57" t="s">
        <v>103</v>
      </c>
      <c r="E126" s="59">
        <v>3</v>
      </c>
      <c r="F126" s="60">
        <f>G124</f>
        <v>0</v>
      </c>
      <c r="G126" s="61">
        <f>ROUND(E126*F126/100,2)</f>
        <v>0</v>
      </c>
      <c r="H126" s="59"/>
    </row>
    <row r="127" spans="1:8" ht="11.25">
      <c r="A127" s="19"/>
      <c r="B127" s="57"/>
      <c r="C127" s="58" t="s">
        <v>104</v>
      </c>
      <c r="D127" s="57" t="s">
        <v>103</v>
      </c>
      <c r="E127" s="59">
        <v>1</v>
      </c>
      <c r="F127" s="60">
        <f>G124</f>
        <v>0</v>
      </c>
      <c r="G127" s="61">
        <f>ROUND(E127*F127/100,2)</f>
        <v>0</v>
      </c>
      <c r="H127" s="59"/>
    </row>
    <row r="128" spans="1:8" ht="11.25">
      <c r="A128" s="19"/>
      <c r="B128" s="62"/>
      <c r="C128" s="63" t="s">
        <v>105</v>
      </c>
      <c r="D128" s="62" t="s">
        <v>103</v>
      </c>
      <c r="E128" s="64">
        <v>1</v>
      </c>
      <c r="F128" s="65">
        <f>H124</f>
        <v>0</v>
      </c>
      <c r="G128" s="64"/>
      <c r="H128" s="64">
        <f>ROUND(E128*F128/100,2)</f>
        <v>0</v>
      </c>
    </row>
    <row r="129" spans="1:8" ht="11.25">
      <c r="A129" s="19"/>
      <c r="B129" s="57"/>
      <c r="C129" s="58" t="s">
        <v>106</v>
      </c>
      <c r="D129" s="57"/>
      <c r="E129" s="59"/>
      <c r="F129" s="60"/>
      <c r="G129" s="61">
        <f>SUM(G124:G128)</f>
        <v>0</v>
      </c>
      <c r="H129" s="61">
        <f>SUM(H124:H128)</f>
        <v>0</v>
      </c>
    </row>
    <row r="130" spans="1:8" ht="11.25">
      <c r="A130" s="19"/>
      <c r="B130" s="66"/>
      <c r="C130" s="67"/>
      <c r="D130" s="66"/>
      <c r="E130" s="68"/>
      <c r="F130" s="69"/>
      <c r="G130" s="47"/>
      <c r="H130" s="47"/>
    </row>
    <row r="131" spans="1:8" ht="12.75">
      <c r="A131" s="70"/>
      <c r="B131" s="71"/>
      <c r="C131" s="72" t="s">
        <v>107</v>
      </c>
      <c r="D131" s="71"/>
      <c r="E131" s="73"/>
      <c r="F131" s="74"/>
      <c r="G131" s="75">
        <f>G143</f>
        <v>0</v>
      </c>
      <c r="H131" s="75"/>
    </row>
    <row r="132" spans="1:8" ht="11.25">
      <c r="A132" s="76"/>
      <c r="B132" s="77"/>
      <c r="C132" s="78"/>
      <c r="D132" s="77"/>
      <c r="E132" s="79"/>
      <c r="F132" s="80"/>
      <c r="G132" s="81"/>
      <c r="H132" s="74"/>
    </row>
    <row r="133" spans="1:8" ht="11.25">
      <c r="A133" s="82" t="s">
        <v>108</v>
      </c>
      <c r="B133" s="83" t="s">
        <v>109</v>
      </c>
      <c r="C133" s="84" t="s">
        <v>110</v>
      </c>
      <c r="D133" s="83" t="s">
        <v>111</v>
      </c>
      <c r="E133" s="85" t="s">
        <v>112</v>
      </c>
      <c r="F133" s="86" t="s">
        <v>113</v>
      </c>
      <c r="G133" s="87" t="s">
        <v>114</v>
      </c>
      <c r="H133" s="87" t="s">
        <v>115</v>
      </c>
    </row>
    <row r="134" spans="1:8" ht="11.25">
      <c r="A134" s="88">
        <v>1</v>
      </c>
      <c r="B134" s="88"/>
      <c r="C134" s="89" t="str">
        <f>C145</f>
        <v>Rozvodnica Rp 10</v>
      </c>
      <c r="D134" s="88" t="s">
        <v>25</v>
      </c>
      <c r="E134" s="90">
        <v>1</v>
      </c>
      <c r="F134" s="91">
        <f>SUM(G148:G156)</f>
        <v>0</v>
      </c>
      <c r="G134" s="92">
        <f aca="true" t="shared" si="6" ref="G134:G142">E134*F134</f>
        <v>0</v>
      </c>
      <c r="H134" s="88"/>
    </row>
    <row r="135" spans="1:8" ht="11.25">
      <c r="A135" s="23">
        <f aca="true" t="shared" si="7" ref="A135:A142">A134+1</f>
        <v>2</v>
      </c>
      <c r="B135" s="88"/>
      <c r="C135" s="89" t="str">
        <f>C160</f>
        <v>Rozvodnica Rp 20</v>
      </c>
      <c r="D135" s="88" t="s">
        <v>25</v>
      </c>
      <c r="E135" s="90">
        <v>1</v>
      </c>
      <c r="F135" s="91">
        <f>SUM(G163:G170)</f>
        <v>0</v>
      </c>
      <c r="G135" s="92">
        <f t="shared" si="6"/>
        <v>0</v>
      </c>
      <c r="H135" s="88"/>
    </row>
    <row r="136" spans="1:8" ht="11.25">
      <c r="A136" s="23">
        <f t="shared" si="7"/>
        <v>3</v>
      </c>
      <c r="B136" s="88"/>
      <c r="C136" s="89" t="str">
        <f>C178</f>
        <v>Rozvodnica Rp 30</v>
      </c>
      <c r="D136" s="88" t="s">
        <v>25</v>
      </c>
      <c r="E136" s="90">
        <v>1</v>
      </c>
      <c r="F136" s="91">
        <f>SUM(G181:G189)</f>
        <v>0</v>
      </c>
      <c r="G136" s="92">
        <f t="shared" si="6"/>
        <v>0</v>
      </c>
      <c r="H136" s="88"/>
    </row>
    <row r="137" spans="1:8" ht="11.25">
      <c r="A137" s="23">
        <f t="shared" si="7"/>
        <v>4</v>
      </c>
      <c r="B137" s="88"/>
      <c r="C137" s="89" t="str">
        <f>C192</f>
        <v>Rozvodnica Rp 109</v>
      </c>
      <c r="D137" s="88" t="s">
        <v>25</v>
      </c>
      <c r="E137" s="93">
        <v>2</v>
      </c>
      <c r="F137" s="91">
        <f>SUM(G195:G207)</f>
        <v>0</v>
      </c>
      <c r="G137" s="92">
        <f t="shared" si="6"/>
        <v>0</v>
      </c>
      <c r="H137" s="94"/>
    </row>
    <row r="138" spans="1:8" ht="11.25">
      <c r="A138" s="23">
        <f t="shared" si="7"/>
        <v>5</v>
      </c>
      <c r="B138" s="88"/>
      <c r="C138" s="89" t="str">
        <f>C210</f>
        <v>Rozvodnica Rp 108</v>
      </c>
      <c r="D138" s="88" t="s">
        <v>25</v>
      </c>
      <c r="E138" s="93">
        <v>8</v>
      </c>
      <c r="F138" s="91">
        <f>SUM(G213:G223)</f>
        <v>0</v>
      </c>
      <c r="G138" s="92">
        <f t="shared" si="6"/>
        <v>0</v>
      </c>
      <c r="H138" s="94"/>
    </row>
    <row r="139" spans="1:8" ht="11.25">
      <c r="A139" s="23">
        <f t="shared" si="7"/>
        <v>6</v>
      </c>
      <c r="B139" s="88"/>
      <c r="C139" s="89" t="str">
        <f>C226</f>
        <v>Rozvodnica Rp 110</v>
      </c>
      <c r="D139" s="88" t="s">
        <v>25</v>
      </c>
      <c r="E139" s="93">
        <v>1</v>
      </c>
      <c r="F139" s="91">
        <f>SUM(G229:G241)</f>
        <v>0</v>
      </c>
      <c r="G139" s="92">
        <f t="shared" si="6"/>
        <v>0</v>
      </c>
      <c r="H139" s="94"/>
    </row>
    <row r="140" spans="1:8" ht="11.25">
      <c r="A140" s="23">
        <f t="shared" si="7"/>
        <v>7</v>
      </c>
      <c r="B140" s="88"/>
      <c r="C140" s="89" t="str">
        <f>C245</f>
        <v>Rozvodnica Rp 131</v>
      </c>
      <c r="D140" s="88" t="s">
        <v>25</v>
      </c>
      <c r="E140" s="93">
        <v>1</v>
      </c>
      <c r="F140" s="91">
        <f>SUM(G248:G258)</f>
        <v>0</v>
      </c>
      <c r="G140" s="92">
        <f t="shared" si="6"/>
        <v>0</v>
      </c>
      <c r="H140" s="94"/>
    </row>
    <row r="141" spans="1:8" ht="11.25">
      <c r="A141" s="23">
        <f t="shared" si="7"/>
        <v>8</v>
      </c>
      <c r="B141" s="88"/>
      <c r="C141" s="89" t="str">
        <f>C261</f>
        <v>Rozvodnica Rp 306</v>
      </c>
      <c r="D141" s="88" t="s">
        <v>25</v>
      </c>
      <c r="E141" s="93">
        <v>1</v>
      </c>
      <c r="F141" s="91">
        <f>SUM(G264:G274)</f>
        <v>0</v>
      </c>
      <c r="G141" s="92">
        <f t="shared" si="6"/>
        <v>0</v>
      </c>
      <c r="H141" s="94"/>
    </row>
    <row r="142" spans="1:8" ht="11.25">
      <c r="A142" s="23">
        <f t="shared" si="7"/>
        <v>9</v>
      </c>
      <c r="B142" s="88"/>
      <c r="C142" s="89" t="str">
        <f>C277</f>
        <v>Rozvodnica Rp 308</v>
      </c>
      <c r="D142" s="88" t="s">
        <v>25</v>
      </c>
      <c r="E142" s="93">
        <v>3</v>
      </c>
      <c r="F142" s="91">
        <f>SUM(G279:G290)</f>
        <v>0</v>
      </c>
      <c r="G142" s="92">
        <f t="shared" si="6"/>
        <v>0</v>
      </c>
      <c r="H142" s="94"/>
    </row>
    <row r="143" spans="1:8" ht="11.25">
      <c r="A143" s="77"/>
      <c r="B143" s="77"/>
      <c r="C143" s="78"/>
      <c r="D143" s="77"/>
      <c r="E143" s="95"/>
      <c r="F143" s="96"/>
      <c r="G143" s="97">
        <f>SUM(G137:G142)</f>
        <v>0</v>
      </c>
      <c r="H143" s="80"/>
    </row>
    <row r="144" spans="1:8" ht="11.25">
      <c r="A144" s="77"/>
      <c r="B144" s="77"/>
      <c r="C144" s="78"/>
      <c r="D144" s="77"/>
      <c r="E144" s="95"/>
      <c r="F144" s="96"/>
      <c r="G144" s="97"/>
      <c r="H144" s="80"/>
    </row>
    <row r="145" spans="1:8" ht="11.25">
      <c r="A145" s="3"/>
      <c r="C145" s="98" t="s">
        <v>116</v>
      </c>
      <c r="E145" s="99"/>
      <c r="F145" s="100"/>
      <c r="G145" s="101"/>
      <c r="H145" s="102"/>
    </row>
    <row r="146" spans="1:8" ht="11.25">
      <c r="A146" s="3"/>
      <c r="C146" s="98"/>
      <c r="E146" s="99"/>
      <c r="F146" s="100"/>
      <c r="G146" s="101"/>
      <c r="H146" s="102"/>
    </row>
    <row r="147" spans="1:8" ht="11.25">
      <c r="A147" s="103" t="s">
        <v>108</v>
      </c>
      <c r="B147" s="104" t="s">
        <v>109</v>
      </c>
      <c r="C147" s="105" t="s">
        <v>110</v>
      </c>
      <c r="D147" s="104" t="s">
        <v>111</v>
      </c>
      <c r="E147" s="106" t="s">
        <v>112</v>
      </c>
      <c r="F147" s="106" t="s">
        <v>117</v>
      </c>
      <c r="G147" s="107" t="s">
        <v>114</v>
      </c>
      <c r="H147" s="59" t="s">
        <v>115</v>
      </c>
    </row>
    <row r="148" spans="1:8" ht="11.25">
      <c r="A148" s="23">
        <v>1</v>
      </c>
      <c r="B148" s="108"/>
      <c r="C148" s="109" t="s">
        <v>118</v>
      </c>
      <c r="D148" s="110" t="s">
        <v>25</v>
      </c>
      <c r="E148" s="111">
        <v>1</v>
      </c>
      <c r="F148" s="112"/>
      <c r="G148" s="113">
        <f aca="true" t="shared" si="8" ref="G148:G156">E148*F148</f>
        <v>0</v>
      </c>
      <c r="H148" s="114"/>
    </row>
    <row r="149" spans="1:8" ht="11.25">
      <c r="A149" s="23">
        <f aca="true" t="shared" si="9" ref="A149:A156">A148+1</f>
        <v>2</v>
      </c>
      <c r="B149" s="108"/>
      <c r="C149" s="115" t="s">
        <v>119</v>
      </c>
      <c r="D149" s="116" t="s">
        <v>25</v>
      </c>
      <c r="E149" s="117">
        <v>1</v>
      </c>
      <c r="F149" s="118"/>
      <c r="G149" s="113">
        <f t="shared" si="8"/>
        <v>0</v>
      </c>
      <c r="H149" s="114"/>
    </row>
    <row r="150" spans="1:8" ht="11.25">
      <c r="A150" s="23">
        <f t="shared" si="9"/>
        <v>3</v>
      </c>
      <c r="B150" s="108"/>
      <c r="C150" s="115" t="s">
        <v>120</v>
      </c>
      <c r="D150" s="116" t="s">
        <v>25</v>
      </c>
      <c r="E150" s="117">
        <v>2</v>
      </c>
      <c r="F150" s="118"/>
      <c r="G150" s="113">
        <f t="shared" si="8"/>
        <v>0</v>
      </c>
      <c r="H150" s="114"/>
    </row>
    <row r="151" spans="1:8" ht="11.25">
      <c r="A151" s="23">
        <f t="shared" si="9"/>
        <v>4</v>
      </c>
      <c r="B151" s="108"/>
      <c r="C151" s="109" t="s">
        <v>121</v>
      </c>
      <c r="D151" s="110" t="s">
        <v>25</v>
      </c>
      <c r="E151" s="111">
        <v>1</v>
      </c>
      <c r="F151" s="112"/>
      <c r="G151" s="119">
        <f t="shared" si="8"/>
        <v>0</v>
      </c>
      <c r="H151" s="114"/>
    </row>
    <row r="152" spans="1:8" ht="11.25">
      <c r="A152" s="23">
        <f t="shared" si="9"/>
        <v>5</v>
      </c>
      <c r="B152" s="108"/>
      <c r="C152" s="120" t="s">
        <v>122</v>
      </c>
      <c r="D152" s="110" t="s">
        <v>25</v>
      </c>
      <c r="E152" s="111">
        <v>1</v>
      </c>
      <c r="F152" s="121"/>
      <c r="G152" s="119">
        <f t="shared" si="8"/>
        <v>0</v>
      </c>
      <c r="H152" s="114"/>
    </row>
    <row r="153" spans="1:8" ht="11.25">
      <c r="A153" s="23">
        <f t="shared" si="9"/>
        <v>6</v>
      </c>
      <c r="B153" s="108"/>
      <c r="C153" s="109" t="s">
        <v>123</v>
      </c>
      <c r="D153" s="122" t="s">
        <v>25</v>
      </c>
      <c r="E153" s="123">
        <v>5</v>
      </c>
      <c r="F153" s="124"/>
      <c r="G153" s="119">
        <f t="shared" si="8"/>
        <v>0</v>
      </c>
      <c r="H153" s="114"/>
    </row>
    <row r="154" spans="1:8" ht="11.25">
      <c r="A154" s="23">
        <f t="shared" si="9"/>
        <v>7</v>
      </c>
      <c r="B154" s="108"/>
      <c r="C154" s="109" t="s">
        <v>124</v>
      </c>
      <c r="D154" s="122" t="s">
        <v>25</v>
      </c>
      <c r="E154" s="123">
        <v>3</v>
      </c>
      <c r="F154" s="124"/>
      <c r="G154" s="119">
        <f t="shared" si="8"/>
        <v>0</v>
      </c>
      <c r="H154" s="114"/>
    </row>
    <row r="155" spans="1:8" ht="11.25">
      <c r="A155" s="23">
        <f t="shared" si="9"/>
        <v>8</v>
      </c>
      <c r="B155" s="108"/>
      <c r="C155" s="120" t="s">
        <v>125</v>
      </c>
      <c r="D155" s="110" t="s">
        <v>25</v>
      </c>
      <c r="E155" s="111">
        <v>24</v>
      </c>
      <c r="F155" s="112"/>
      <c r="G155" s="119">
        <f t="shared" si="8"/>
        <v>0</v>
      </c>
      <c r="H155" s="114"/>
    </row>
    <row r="156" spans="1:8" ht="11.25">
      <c r="A156" s="23">
        <f t="shared" si="9"/>
        <v>9</v>
      </c>
      <c r="B156" s="108"/>
      <c r="C156" s="120" t="s">
        <v>126</v>
      </c>
      <c r="D156" s="110" t="s">
        <v>25</v>
      </c>
      <c r="E156" s="111">
        <v>10</v>
      </c>
      <c r="F156" s="112"/>
      <c r="G156" s="119">
        <f t="shared" si="8"/>
        <v>0</v>
      </c>
      <c r="H156" s="102"/>
    </row>
    <row r="157" spans="1:8" ht="11.25">
      <c r="A157" s="3"/>
      <c r="C157" s="125" t="s">
        <v>101</v>
      </c>
      <c r="E157" s="99"/>
      <c r="F157" s="126"/>
      <c r="G157" s="97">
        <f>SUM(G148:G156)</f>
        <v>0</v>
      </c>
      <c r="H157" s="102"/>
    </row>
    <row r="158" spans="1:8" ht="11.25">
      <c r="A158" s="77"/>
      <c r="B158" s="77"/>
      <c r="C158" s="78"/>
      <c r="D158" s="77"/>
      <c r="E158" s="95"/>
      <c r="F158" s="96"/>
      <c r="G158" s="97"/>
      <c r="H158" s="80"/>
    </row>
    <row r="159" spans="1:8" ht="11.25">
      <c r="A159" s="77"/>
      <c r="B159" s="77"/>
      <c r="C159" s="78"/>
      <c r="D159" s="77"/>
      <c r="E159" s="95"/>
      <c r="F159" s="96"/>
      <c r="G159" s="97"/>
      <c r="H159" s="80"/>
    </row>
    <row r="160" spans="1:8" ht="11.25">
      <c r="A160" s="3"/>
      <c r="C160" s="98" t="s">
        <v>127</v>
      </c>
      <c r="E160" s="99"/>
      <c r="F160" s="100"/>
      <c r="G160" s="101"/>
      <c r="H160" s="102"/>
    </row>
    <row r="161" spans="1:8" ht="11.25">
      <c r="A161" s="3"/>
      <c r="C161" s="98"/>
      <c r="E161" s="99"/>
      <c r="F161" s="100"/>
      <c r="G161" s="101"/>
      <c r="H161" s="102"/>
    </row>
    <row r="162" spans="1:8" ht="11.25">
      <c r="A162" s="103" t="s">
        <v>108</v>
      </c>
      <c r="B162" s="104" t="s">
        <v>109</v>
      </c>
      <c r="C162" s="105" t="s">
        <v>110</v>
      </c>
      <c r="D162" s="104" t="s">
        <v>111</v>
      </c>
      <c r="E162" s="106" t="s">
        <v>112</v>
      </c>
      <c r="F162" s="95" t="s">
        <v>117</v>
      </c>
      <c r="G162" s="107" t="s">
        <v>114</v>
      </c>
      <c r="H162" s="59" t="s">
        <v>115</v>
      </c>
    </row>
    <row r="163" spans="1:8" ht="11.25">
      <c r="A163" s="23">
        <v>1</v>
      </c>
      <c r="B163" s="108"/>
      <c r="C163" s="109" t="s">
        <v>118</v>
      </c>
      <c r="D163" s="110" t="s">
        <v>25</v>
      </c>
      <c r="E163" s="111">
        <v>1</v>
      </c>
      <c r="F163" s="112"/>
      <c r="G163" s="113">
        <f aca="true" t="shared" si="10" ref="G163:G170">E163*F163</f>
        <v>0</v>
      </c>
      <c r="H163" s="114"/>
    </row>
    <row r="164" spans="1:8" ht="11.25">
      <c r="A164" s="23">
        <f aca="true" t="shared" si="11" ref="A164:A170">A163+1</f>
        <v>2</v>
      </c>
      <c r="B164" s="108"/>
      <c r="C164" s="115" t="s">
        <v>119</v>
      </c>
      <c r="D164" s="116" t="s">
        <v>25</v>
      </c>
      <c r="E164" s="117">
        <v>1</v>
      </c>
      <c r="F164" s="118"/>
      <c r="G164" s="113">
        <f t="shared" si="10"/>
        <v>0</v>
      </c>
      <c r="H164" s="114"/>
    </row>
    <row r="165" spans="1:8" ht="11.25">
      <c r="A165" s="23">
        <f t="shared" si="11"/>
        <v>3</v>
      </c>
      <c r="B165" s="108"/>
      <c r="C165" s="115" t="s">
        <v>120</v>
      </c>
      <c r="D165" s="116" t="s">
        <v>25</v>
      </c>
      <c r="E165" s="117">
        <v>2</v>
      </c>
      <c r="F165" s="118"/>
      <c r="G165" s="113">
        <f t="shared" si="10"/>
        <v>0</v>
      </c>
      <c r="H165" s="114"/>
    </row>
    <row r="166" spans="1:8" ht="11.25">
      <c r="A166" s="23">
        <f t="shared" si="11"/>
        <v>4</v>
      </c>
      <c r="B166" s="108"/>
      <c r="C166" s="109" t="s">
        <v>128</v>
      </c>
      <c r="D166" s="110" t="s">
        <v>25</v>
      </c>
      <c r="E166" s="111">
        <v>1</v>
      </c>
      <c r="F166" s="124"/>
      <c r="G166" s="119">
        <f t="shared" si="10"/>
        <v>0</v>
      </c>
      <c r="H166" s="114"/>
    </row>
    <row r="167" spans="1:8" ht="11.25">
      <c r="A167" s="23">
        <f t="shared" si="11"/>
        <v>5</v>
      </c>
      <c r="B167" s="108"/>
      <c r="C167" s="120" t="s">
        <v>122</v>
      </c>
      <c r="D167" s="110" t="s">
        <v>25</v>
      </c>
      <c r="E167" s="111">
        <v>1</v>
      </c>
      <c r="F167" s="121"/>
      <c r="G167" s="119">
        <f t="shared" si="10"/>
        <v>0</v>
      </c>
      <c r="H167" s="114"/>
    </row>
    <row r="168" spans="1:8" ht="11.25">
      <c r="A168" s="23">
        <f t="shared" si="11"/>
        <v>6</v>
      </c>
      <c r="B168" s="108"/>
      <c r="C168" s="109" t="s">
        <v>123</v>
      </c>
      <c r="D168" s="122" t="s">
        <v>25</v>
      </c>
      <c r="E168" s="123">
        <v>6</v>
      </c>
      <c r="F168" s="124"/>
      <c r="G168" s="119">
        <f t="shared" si="10"/>
        <v>0</v>
      </c>
      <c r="H168" s="114"/>
    </row>
    <row r="169" spans="1:8" ht="11.25">
      <c r="A169" s="23">
        <f t="shared" si="11"/>
        <v>7</v>
      </c>
      <c r="B169" s="108"/>
      <c r="C169" s="120" t="s">
        <v>125</v>
      </c>
      <c r="D169" s="110" t="s">
        <v>25</v>
      </c>
      <c r="E169" s="111">
        <v>18</v>
      </c>
      <c r="F169" s="112"/>
      <c r="G169" s="119">
        <f t="shared" si="10"/>
        <v>0</v>
      </c>
      <c r="H169" s="114"/>
    </row>
    <row r="170" spans="1:8" ht="11.25">
      <c r="A170" s="23">
        <f t="shared" si="11"/>
        <v>8</v>
      </c>
      <c r="B170" s="108"/>
      <c r="C170" s="120" t="s">
        <v>126</v>
      </c>
      <c r="D170" s="110" t="s">
        <v>25</v>
      </c>
      <c r="E170" s="111">
        <v>8</v>
      </c>
      <c r="F170" s="112"/>
      <c r="G170" s="119">
        <f t="shared" si="10"/>
        <v>0</v>
      </c>
      <c r="H170" s="114"/>
    </row>
    <row r="171" spans="1:8" ht="11.25">
      <c r="A171" s="3"/>
      <c r="C171" s="125" t="s">
        <v>101</v>
      </c>
      <c r="E171" s="99"/>
      <c r="F171" s="126"/>
      <c r="G171" s="97">
        <f>SUM(G163:G170)</f>
        <v>0</v>
      </c>
      <c r="H171" s="102"/>
    </row>
    <row r="172" spans="1:8" ht="11.25">
      <c r="A172" s="77"/>
      <c r="B172" s="77"/>
      <c r="C172" s="78"/>
      <c r="D172" s="77"/>
      <c r="E172" s="95"/>
      <c r="F172" s="96"/>
      <c r="G172" s="97"/>
      <c r="H172" s="80"/>
    </row>
    <row r="173" spans="1:8" ht="11.25">
      <c r="A173" s="77"/>
      <c r="B173" s="77"/>
      <c r="C173" s="78"/>
      <c r="D173" s="77"/>
      <c r="E173" s="95"/>
      <c r="F173" s="96"/>
      <c r="G173" s="97"/>
      <c r="H173" s="80"/>
    </row>
    <row r="174" spans="1:8" ht="11.25">
      <c r="A174" s="77"/>
      <c r="B174" s="77"/>
      <c r="C174" s="78"/>
      <c r="D174" s="77"/>
      <c r="E174" s="95"/>
      <c r="F174" s="96"/>
      <c r="G174" s="97"/>
      <c r="H174" s="80"/>
    </row>
    <row r="175" spans="1:8" ht="11.25">
      <c r="A175" s="77"/>
      <c r="B175" s="77"/>
      <c r="C175" s="78"/>
      <c r="D175" s="77"/>
      <c r="E175" s="95"/>
      <c r="F175" s="96"/>
      <c r="G175" s="97"/>
      <c r="H175" s="80"/>
    </row>
    <row r="176" spans="1:8" ht="11.25">
      <c r="A176" s="77"/>
      <c r="B176" s="77"/>
      <c r="C176" s="78"/>
      <c r="D176" s="77"/>
      <c r="E176" s="95"/>
      <c r="F176" s="96"/>
      <c r="G176" s="97"/>
      <c r="H176" s="80"/>
    </row>
    <row r="177" spans="1:8" ht="11.25">
      <c r="A177" s="77"/>
      <c r="B177" s="77"/>
      <c r="C177" s="78"/>
      <c r="D177" s="77"/>
      <c r="E177" s="95"/>
      <c r="F177" s="96"/>
      <c r="G177" s="97"/>
      <c r="H177" s="80"/>
    </row>
    <row r="178" spans="1:8" ht="11.25">
      <c r="A178" s="3"/>
      <c r="C178" s="98" t="s">
        <v>129</v>
      </c>
      <c r="E178" s="99"/>
      <c r="F178" s="100"/>
      <c r="G178" s="101"/>
      <c r="H178" s="102"/>
    </row>
    <row r="179" spans="1:8" ht="11.25">
      <c r="A179" s="3"/>
      <c r="C179" s="98"/>
      <c r="E179" s="99"/>
      <c r="F179" s="100"/>
      <c r="G179" s="101"/>
      <c r="H179" s="102"/>
    </row>
    <row r="180" spans="1:8" ht="11.25">
      <c r="A180" s="103" t="s">
        <v>108</v>
      </c>
      <c r="B180" s="104" t="s">
        <v>109</v>
      </c>
      <c r="C180" s="105" t="s">
        <v>110</v>
      </c>
      <c r="D180" s="104" t="s">
        <v>111</v>
      </c>
      <c r="E180" s="106" t="s">
        <v>112</v>
      </c>
      <c r="F180" s="95" t="s">
        <v>117</v>
      </c>
      <c r="G180" s="107" t="s">
        <v>114</v>
      </c>
      <c r="H180" s="59" t="s">
        <v>115</v>
      </c>
    </row>
    <row r="181" spans="1:8" ht="11.25">
      <c r="A181" s="23">
        <v>1</v>
      </c>
      <c r="B181" s="108"/>
      <c r="C181" s="109" t="s">
        <v>118</v>
      </c>
      <c r="D181" s="110" t="s">
        <v>25</v>
      </c>
      <c r="E181" s="111">
        <v>1</v>
      </c>
      <c r="F181" s="112"/>
      <c r="G181" s="113">
        <f aca="true" t="shared" si="12" ref="G181:G189">E181*F181</f>
        <v>0</v>
      </c>
      <c r="H181" s="114"/>
    </row>
    <row r="182" spans="1:8" ht="11.25">
      <c r="A182" s="23">
        <f aca="true" t="shared" si="13" ref="A182:A189">A181+1</f>
        <v>2</v>
      </c>
      <c r="B182" s="108"/>
      <c r="C182" s="115" t="s">
        <v>119</v>
      </c>
      <c r="D182" s="116" t="s">
        <v>25</v>
      </c>
      <c r="E182" s="117">
        <v>1</v>
      </c>
      <c r="F182" s="118"/>
      <c r="G182" s="113">
        <f t="shared" si="12"/>
        <v>0</v>
      </c>
      <c r="H182" s="114"/>
    </row>
    <row r="183" spans="1:8" ht="11.25">
      <c r="A183" s="23">
        <f t="shared" si="13"/>
        <v>3</v>
      </c>
      <c r="B183" s="108"/>
      <c r="C183" s="115" t="s">
        <v>120</v>
      </c>
      <c r="D183" s="116" t="s">
        <v>25</v>
      </c>
      <c r="E183" s="117">
        <v>2</v>
      </c>
      <c r="F183" s="118"/>
      <c r="G183" s="113">
        <f t="shared" si="12"/>
        <v>0</v>
      </c>
      <c r="H183" s="114"/>
    </row>
    <row r="184" spans="1:8" ht="11.25">
      <c r="A184" s="177">
        <f>A183+1</f>
        <v>4</v>
      </c>
      <c r="B184" s="186"/>
      <c r="C184" s="187" t="s">
        <v>121</v>
      </c>
      <c r="D184" s="188" t="s">
        <v>25</v>
      </c>
      <c r="E184" s="189">
        <v>1</v>
      </c>
      <c r="F184" s="190"/>
      <c r="G184" s="191">
        <f t="shared" si="12"/>
        <v>0</v>
      </c>
      <c r="H184" s="192"/>
    </row>
    <row r="185" spans="1:8" ht="11.25">
      <c r="A185" s="23">
        <f t="shared" si="13"/>
        <v>5</v>
      </c>
      <c r="B185" s="108"/>
      <c r="C185" s="120" t="s">
        <v>122</v>
      </c>
      <c r="D185" s="110" t="s">
        <v>25</v>
      </c>
      <c r="E185" s="111">
        <v>1</v>
      </c>
      <c r="F185" s="121"/>
      <c r="G185" s="113">
        <f t="shared" si="12"/>
        <v>0</v>
      </c>
      <c r="H185" s="114"/>
    </row>
    <row r="186" spans="1:8" ht="11.25">
      <c r="A186" s="23">
        <f t="shared" si="13"/>
        <v>6</v>
      </c>
      <c r="B186" s="108"/>
      <c r="C186" s="109" t="s">
        <v>123</v>
      </c>
      <c r="D186" s="122" t="s">
        <v>25</v>
      </c>
      <c r="E186" s="123">
        <v>8</v>
      </c>
      <c r="F186" s="124"/>
      <c r="G186" s="113">
        <f t="shared" si="12"/>
        <v>0</v>
      </c>
      <c r="H186" s="114"/>
    </row>
    <row r="187" spans="1:8" ht="11.25">
      <c r="A187" s="23">
        <f t="shared" si="13"/>
        <v>7</v>
      </c>
      <c r="B187" s="108"/>
      <c r="C187" s="109" t="s">
        <v>124</v>
      </c>
      <c r="D187" s="122" t="s">
        <v>25</v>
      </c>
      <c r="E187" s="123">
        <v>2</v>
      </c>
      <c r="F187" s="124"/>
      <c r="G187" s="113">
        <f t="shared" si="12"/>
        <v>0</v>
      </c>
      <c r="H187" s="114"/>
    </row>
    <row r="188" spans="1:8" ht="11.25">
      <c r="A188" s="23">
        <f t="shared" si="13"/>
        <v>8</v>
      </c>
      <c r="B188" s="108"/>
      <c r="C188" s="120" t="s">
        <v>125</v>
      </c>
      <c r="D188" s="110" t="s">
        <v>25</v>
      </c>
      <c r="E188" s="111">
        <v>30</v>
      </c>
      <c r="F188" s="112"/>
      <c r="G188" s="113">
        <f t="shared" si="12"/>
        <v>0</v>
      </c>
      <c r="H188" s="114"/>
    </row>
    <row r="189" spans="1:8" ht="11.25">
      <c r="A189" s="23">
        <f t="shared" si="13"/>
        <v>9</v>
      </c>
      <c r="B189" s="108"/>
      <c r="C189" s="120" t="s">
        <v>126</v>
      </c>
      <c r="D189" s="110" t="s">
        <v>25</v>
      </c>
      <c r="E189" s="111">
        <v>11</v>
      </c>
      <c r="F189" s="112"/>
      <c r="G189" s="113">
        <f t="shared" si="12"/>
        <v>0</v>
      </c>
      <c r="H189" s="114"/>
    </row>
    <row r="190" spans="1:8" ht="11.25">
      <c r="A190" s="3"/>
      <c r="C190" s="125" t="s">
        <v>101</v>
      </c>
      <c r="E190" s="99"/>
      <c r="F190" s="126"/>
      <c r="G190" s="97">
        <f>SUM(G181:G189)</f>
        <v>0</v>
      </c>
      <c r="H190" s="102"/>
    </row>
    <row r="191" spans="1:8" ht="11.25">
      <c r="A191" s="77"/>
      <c r="B191" s="77"/>
      <c r="C191" s="78"/>
      <c r="D191" s="77"/>
      <c r="E191" s="95"/>
      <c r="F191" s="96"/>
      <c r="G191" s="97"/>
      <c r="H191" s="80"/>
    </row>
    <row r="192" spans="1:8" ht="11.25">
      <c r="A192" s="3"/>
      <c r="C192" s="98" t="s">
        <v>130</v>
      </c>
      <c r="E192" s="99"/>
      <c r="F192" s="100"/>
      <c r="G192" s="101"/>
      <c r="H192" s="102"/>
    </row>
    <row r="193" spans="1:8" ht="11.25">
      <c r="A193" s="3"/>
      <c r="C193" s="98"/>
      <c r="E193" s="99"/>
      <c r="F193" s="100"/>
      <c r="G193" s="101"/>
      <c r="H193" s="102"/>
    </row>
    <row r="194" spans="1:8" ht="11.25">
      <c r="A194" s="103" t="s">
        <v>108</v>
      </c>
      <c r="B194" s="104" t="s">
        <v>109</v>
      </c>
      <c r="C194" s="105" t="s">
        <v>110</v>
      </c>
      <c r="D194" s="104" t="s">
        <v>111</v>
      </c>
      <c r="E194" s="106" t="s">
        <v>112</v>
      </c>
      <c r="F194" s="106" t="s">
        <v>117</v>
      </c>
      <c r="G194" s="107" t="s">
        <v>114</v>
      </c>
      <c r="H194" s="59" t="s">
        <v>115</v>
      </c>
    </row>
    <row r="195" spans="1:8" ht="12">
      <c r="A195" s="23">
        <v>1</v>
      </c>
      <c r="B195" s="108"/>
      <c r="C195" s="127" t="s">
        <v>131</v>
      </c>
      <c r="D195" s="128" t="s">
        <v>25</v>
      </c>
      <c r="E195" s="129">
        <v>1</v>
      </c>
      <c r="F195" s="130"/>
      <c r="G195" s="131">
        <f>E195*F195</f>
        <v>0</v>
      </c>
      <c r="H195" s="114"/>
    </row>
    <row r="196" spans="1:8" ht="12">
      <c r="A196" s="23">
        <f aca="true" t="shared" si="14" ref="A196:A202">A195+1</f>
        <v>2</v>
      </c>
      <c r="B196" s="108"/>
      <c r="C196" s="127" t="s">
        <v>124</v>
      </c>
      <c r="D196" s="128" t="s">
        <v>25</v>
      </c>
      <c r="E196" s="129">
        <v>1</v>
      </c>
      <c r="F196" s="132"/>
      <c r="G196" s="131">
        <f>E196*F196</f>
        <v>0</v>
      </c>
      <c r="H196" s="114"/>
    </row>
    <row r="197" spans="1:8" ht="12">
      <c r="A197" s="23">
        <f t="shared" si="14"/>
        <v>3</v>
      </c>
      <c r="B197" s="108"/>
      <c r="C197" s="133" t="s">
        <v>132</v>
      </c>
      <c r="D197" s="128" t="s">
        <v>25</v>
      </c>
      <c r="E197" s="129">
        <v>1</v>
      </c>
      <c r="F197" s="130"/>
      <c r="G197" s="131">
        <f>E197*F197</f>
        <v>0</v>
      </c>
      <c r="H197" s="114"/>
    </row>
    <row r="198" spans="1:8" ht="12">
      <c r="A198" s="23">
        <f t="shared" si="14"/>
        <v>4</v>
      </c>
      <c r="B198" s="108"/>
      <c r="C198" s="133" t="s">
        <v>122</v>
      </c>
      <c r="D198" s="128" t="s">
        <v>25</v>
      </c>
      <c r="E198" s="129">
        <v>1</v>
      </c>
      <c r="F198" s="134"/>
      <c r="G198" s="131">
        <f aca="true" t="shared" si="15" ref="G198:G207">E198*F198</f>
        <v>0</v>
      </c>
      <c r="H198" s="114"/>
    </row>
    <row r="199" spans="1:8" ht="12">
      <c r="A199" s="23">
        <f t="shared" si="14"/>
        <v>5</v>
      </c>
      <c r="B199" s="108"/>
      <c r="C199" s="135" t="s">
        <v>133</v>
      </c>
      <c r="D199" s="128" t="s">
        <v>25</v>
      </c>
      <c r="E199" s="129">
        <v>16</v>
      </c>
      <c r="F199" s="132"/>
      <c r="G199" s="131">
        <f t="shared" si="15"/>
        <v>0</v>
      </c>
      <c r="H199" s="114"/>
    </row>
    <row r="200" spans="1:8" ht="12">
      <c r="A200" s="23">
        <f t="shared" si="14"/>
        <v>6</v>
      </c>
      <c r="B200" s="108"/>
      <c r="C200" s="127" t="s">
        <v>134</v>
      </c>
      <c r="D200" s="128" t="s">
        <v>25</v>
      </c>
      <c r="E200" s="129">
        <v>10</v>
      </c>
      <c r="F200" s="132"/>
      <c r="G200" s="131">
        <f t="shared" si="15"/>
        <v>0</v>
      </c>
      <c r="H200" s="114"/>
    </row>
    <row r="201" spans="1:8" ht="12">
      <c r="A201" s="23">
        <f t="shared" si="14"/>
        <v>7</v>
      </c>
      <c r="B201" s="108"/>
      <c r="C201" s="127" t="s">
        <v>135</v>
      </c>
      <c r="D201" s="128" t="s">
        <v>25</v>
      </c>
      <c r="E201" s="129">
        <v>2</v>
      </c>
      <c r="F201" s="132"/>
      <c r="G201" s="131">
        <f t="shared" si="15"/>
        <v>0</v>
      </c>
      <c r="H201" s="114"/>
    </row>
    <row r="202" spans="1:8" ht="12">
      <c r="A202" s="23">
        <f t="shared" si="14"/>
        <v>8</v>
      </c>
      <c r="B202" s="108"/>
      <c r="C202" s="127" t="s">
        <v>123</v>
      </c>
      <c r="D202" s="128" t="s">
        <v>25</v>
      </c>
      <c r="E202" s="129">
        <v>2</v>
      </c>
      <c r="F202" s="132"/>
      <c r="G202" s="131">
        <f t="shared" si="15"/>
        <v>0</v>
      </c>
      <c r="H202" s="114"/>
    </row>
    <row r="203" spans="1:8" ht="12">
      <c r="A203" s="23">
        <f>A199+1</f>
        <v>6</v>
      </c>
      <c r="B203" s="108"/>
      <c r="C203" s="133" t="s">
        <v>136</v>
      </c>
      <c r="D203" s="128" t="s">
        <v>25</v>
      </c>
      <c r="E203" s="129">
        <v>2</v>
      </c>
      <c r="F203" s="130"/>
      <c r="G203" s="131">
        <f t="shared" si="15"/>
        <v>0</v>
      </c>
      <c r="H203" s="114"/>
    </row>
    <row r="204" spans="1:8" ht="12">
      <c r="A204" s="23">
        <f>A203+1</f>
        <v>7</v>
      </c>
      <c r="B204" s="108"/>
      <c r="C204" s="133" t="s">
        <v>137</v>
      </c>
      <c r="D204" s="128" t="s">
        <v>25</v>
      </c>
      <c r="E204" s="129">
        <v>2</v>
      </c>
      <c r="F204" s="130"/>
      <c r="G204" s="131">
        <f t="shared" si="15"/>
        <v>0</v>
      </c>
      <c r="H204" s="114"/>
    </row>
    <row r="205" spans="1:8" ht="12">
      <c r="A205" s="23">
        <f>A204+1</f>
        <v>8</v>
      </c>
      <c r="B205" s="108"/>
      <c r="C205" s="133" t="s">
        <v>138</v>
      </c>
      <c r="D205" s="128" t="s">
        <v>25</v>
      </c>
      <c r="E205" s="129">
        <v>40</v>
      </c>
      <c r="F205" s="130"/>
      <c r="G205" s="131">
        <f t="shared" si="15"/>
        <v>0</v>
      </c>
      <c r="H205" s="114"/>
    </row>
    <row r="206" spans="1:8" ht="12">
      <c r="A206" s="23">
        <f>A205+1</f>
        <v>9</v>
      </c>
      <c r="B206" s="108"/>
      <c r="C206" s="133" t="s">
        <v>125</v>
      </c>
      <c r="D206" s="128" t="s">
        <v>25</v>
      </c>
      <c r="E206" s="129">
        <v>4</v>
      </c>
      <c r="F206" s="130"/>
      <c r="G206" s="131">
        <f t="shared" si="15"/>
        <v>0</v>
      </c>
      <c r="H206" s="114"/>
    </row>
    <row r="207" spans="1:8" ht="12">
      <c r="A207" s="23">
        <f>A206+1</f>
        <v>10</v>
      </c>
      <c r="B207" s="108"/>
      <c r="C207" s="133" t="s">
        <v>126</v>
      </c>
      <c r="D207" s="128" t="s">
        <v>25</v>
      </c>
      <c r="E207" s="129">
        <v>30</v>
      </c>
      <c r="F207" s="130"/>
      <c r="G207" s="131">
        <f t="shared" si="15"/>
        <v>0</v>
      </c>
      <c r="H207" s="114"/>
    </row>
    <row r="208" spans="1:8" ht="11.25">
      <c r="A208" s="3"/>
      <c r="C208" s="125" t="s">
        <v>101</v>
      </c>
      <c r="E208" s="99"/>
      <c r="F208" s="126"/>
      <c r="G208" s="101">
        <f>SUM(G195:G207)</f>
        <v>0</v>
      </c>
      <c r="H208" s="102"/>
    </row>
    <row r="209" spans="1:8" ht="11.25">
      <c r="A209" s="77"/>
      <c r="B209" s="77"/>
      <c r="C209" s="78"/>
      <c r="D209" s="77"/>
      <c r="E209" s="95"/>
      <c r="F209" s="96"/>
      <c r="G209" s="97"/>
      <c r="H209" s="80"/>
    </row>
    <row r="210" spans="1:8" ht="11.25">
      <c r="A210" s="3"/>
      <c r="C210" s="98" t="s">
        <v>139</v>
      </c>
      <c r="E210" s="99"/>
      <c r="F210" s="100"/>
      <c r="G210" s="101"/>
      <c r="H210" s="102"/>
    </row>
    <row r="211" spans="1:8" ht="11.25">
      <c r="A211" s="3"/>
      <c r="C211" s="98"/>
      <c r="E211" s="99"/>
      <c r="F211" s="100"/>
      <c r="G211" s="101"/>
      <c r="H211" s="102"/>
    </row>
    <row r="212" spans="1:8" ht="11.25">
      <c r="A212" s="103" t="s">
        <v>108</v>
      </c>
      <c r="B212" s="104" t="s">
        <v>109</v>
      </c>
      <c r="C212" s="105" t="s">
        <v>110</v>
      </c>
      <c r="D212" s="104" t="s">
        <v>111</v>
      </c>
      <c r="E212" s="106" t="s">
        <v>112</v>
      </c>
      <c r="F212" s="106" t="s">
        <v>117</v>
      </c>
      <c r="G212" s="107" t="s">
        <v>114</v>
      </c>
      <c r="H212" s="59" t="s">
        <v>115</v>
      </c>
    </row>
    <row r="213" spans="1:8" ht="12">
      <c r="A213" s="23">
        <v>1</v>
      </c>
      <c r="B213" s="108"/>
      <c r="C213" s="127" t="s">
        <v>140</v>
      </c>
      <c r="D213" s="128" t="s">
        <v>25</v>
      </c>
      <c r="E213" s="129">
        <v>1</v>
      </c>
      <c r="F213" s="130"/>
      <c r="G213" s="131">
        <f aca="true" t="shared" si="16" ref="G213:G223">E213*F213</f>
        <v>0</v>
      </c>
      <c r="H213" s="114"/>
    </row>
    <row r="214" spans="1:8" ht="12">
      <c r="A214" s="23">
        <f aca="true" t="shared" si="17" ref="A214:A222">A213+1</f>
        <v>2</v>
      </c>
      <c r="B214" s="108"/>
      <c r="C214" s="127" t="s">
        <v>141</v>
      </c>
      <c r="D214" s="128" t="s">
        <v>25</v>
      </c>
      <c r="E214" s="129">
        <v>1</v>
      </c>
      <c r="F214" s="132"/>
      <c r="G214" s="131">
        <f t="shared" si="16"/>
        <v>0</v>
      </c>
      <c r="H214" s="114"/>
    </row>
    <row r="215" spans="1:8" ht="12">
      <c r="A215" s="23">
        <f t="shared" si="17"/>
        <v>3</v>
      </c>
      <c r="B215" s="108"/>
      <c r="C215" s="133" t="s">
        <v>132</v>
      </c>
      <c r="D215" s="128" t="s">
        <v>25</v>
      </c>
      <c r="E215" s="129">
        <v>1</v>
      </c>
      <c r="F215" s="130"/>
      <c r="G215" s="131">
        <f t="shared" si="16"/>
        <v>0</v>
      </c>
      <c r="H215" s="114"/>
    </row>
    <row r="216" spans="1:8" ht="12">
      <c r="A216" s="23">
        <f t="shared" si="17"/>
        <v>4</v>
      </c>
      <c r="B216" s="108"/>
      <c r="C216" s="133" t="s">
        <v>122</v>
      </c>
      <c r="D216" s="128" t="s">
        <v>25</v>
      </c>
      <c r="E216" s="129">
        <v>1</v>
      </c>
      <c r="F216" s="134"/>
      <c r="G216" s="131">
        <f t="shared" si="16"/>
        <v>0</v>
      </c>
      <c r="H216" s="114"/>
    </row>
    <row r="217" spans="1:8" ht="12">
      <c r="A217" s="23">
        <f t="shared" si="17"/>
        <v>5</v>
      </c>
      <c r="B217" s="108"/>
      <c r="C217" s="135" t="s">
        <v>133</v>
      </c>
      <c r="D217" s="128" t="s">
        <v>25</v>
      </c>
      <c r="E217" s="129">
        <v>18</v>
      </c>
      <c r="F217" s="132"/>
      <c r="G217" s="131">
        <f t="shared" si="16"/>
        <v>0</v>
      </c>
      <c r="H217" s="114"/>
    </row>
    <row r="218" spans="1:8" ht="12">
      <c r="A218" s="23">
        <f t="shared" si="17"/>
        <v>6</v>
      </c>
      <c r="B218" s="108"/>
      <c r="C218" s="127" t="s">
        <v>135</v>
      </c>
      <c r="D218" s="128" t="s">
        <v>25</v>
      </c>
      <c r="E218" s="129">
        <v>3</v>
      </c>
      <c r="F218" s="132"/>
      <c r="G218" s="131">
        <f t="shared" si="16"/>
        <v>0</v>
      </c>
      <c r="H218" s="114"/>
    </row>
    <row r="219" spans="1:8" ht="12">
      <c r="A219" s="23">
        <f t="shared" si="17"/>
        <v>7</v>
      </c>
      <c r="B219" s="108"/>
      <c r="C219" s="133" t="s">
        <v>136</v>
      </c>
      <c r="D219" s="128" t="s">
        <v>25</v>
      </c>
      <c r="E219" s="129">
        <v>3</v>
      </c>
      <c r="F219" s="130"/>
      <c r="G219" s="131">
        <f t="shared" si="16"/>
        <v>0</v>
      </c>
      <c r="H219" s="114"/>
    </row>
    <row r="220" spans="1:8" ht="12">
      <c r="A220" s="23">
        <f t="shared" si="17"/>
        <v>8</v>
      </c>
      <c r="B220" s="108"/>
      <c r="C220" s="133" t="s">
        <v>142</v>
      </c>
      <c r="D220" s="128" t="s">
        <v>25</v>
      </c>
      <c r="E220" s="129">
        <v>6</v>
      </c>
      <c r="F220" s="130"/>
      <c r="G220" s="131">
        <f t="shared" si="16"/>
        <v>0</v>
      </c>
      <c r="H220" s="114"/>
    </row>
    <row r="221" spans="1:8" ht="12">
      <c r="A221" s="23">
        <f t="shared" si="17"/>
        <v>9</v>
      </c>
      <c r="B221" s="108"/>
      <c r="C221" s="133" t="s">
        <v>138</v>
      </c>
      <c r="D221" s="128" t="s">
        <v>25</v>
      </c>
      <c r="E221" s="129">
        <v>40</v>
      </c>
      <c r="F221" s="130"/>
      <c r="G221" s="131">
        <f t="shared" si="16"/>
        <v>0</v>
      </c>
      <c r="H221" s="114"/>
    </row>
    <row r="222" spans="1:8" ht="12">
      <c r="A222" s="23">
        <f t="shared" si="17"/>
        <v>10</v>
      </c>
      <c r="B222" s="108"/>
      <c r="C222" s="133" t="s">
        <v>125</v>
      </c>
      <c r="D222" s="128" t="s">
        <v>25</v>
      </c>
      <c r="E222" s="129">
        <v>4</v>
      </c>
      <c r="F222" s="130"/>
      <c r="G222" s="131">
        <f t="shared" si="16"/>
        <v>0</v>
      </c>
      <c r="H222" s="114"/>
    </row>
    <row r="223" spans="1:8" ht="12">
      <c r="A223" s="23"/>
      <c r="B223" s="108"/>
      <c r="C223" s="133" t="s">
        <v>126</v>
      </c>
      <c r="D223" s="128" t="s">
        <v>25</v>
      </c>
      <c r="E223" s="129">
        <v>26</v>
      </c>
      <c r="F223" s="130"/>
      <c r="G223" s="131">
        <f t="shared" si="16"/>
        <v>0</v>
      </c>
      <c r="H223" s="114"/>
    </row>
    <row r="224" spans="1:8" ht="11.25">
      <c r="A224" s="3"/>
      <c r="C224" s="125" t="s">
        <v>101</v>
      </c>
      <c r="E224" s="99"/>
      <c r="F224" s="126"/>
      <c r="G224" s="101">
        <f>SUM(G213:G223)</f>
        <v>0</v>
      </c>
      <c r="H224" s="102"/>
    </row>
    <row r="225" spans="1:8" ht="11.25">
      <c r="A225" s="77"/>
      <c r="B225" s="77"/>
      <c r="C225" s="78"/>
      <c r="D225" s="77"/>
      <c r="E225" s="95"/>
      <c r="F225" s="96"/>
      <c r="G225" s="97"/>
      <c r="H225" s="80"/>
    </row>
    <row r="226" spans="1:8" ht="11.25">
      <c r="A226" s="3"/>
      <c r="C226" s="98" t="s">
        <v>143</v>
      </c>
      <c r="E226" s="99"/>
      <c r="F226" s="100"/>
      <c r="G226" s="101"/>
      <c r="H226" s="102"/>
    </row>
    <row r="227" spans="1:8" ht="11.25">
      <c r="A227" s="3"/>
      <c r="C227" s="98"/>
      <c r="E227" s="99"/>
      <c r="F227" s="100"/>
      <c r="G227" s="101"/>
      <c r="H227" s="102"/>
    </row>
    <row r="228" spans="1:8" ht="11.25">
      <c r="A228" s="103" t="s">
        <v>108</v>
      </c>
      <c r="B228" s="104" t="s">
        <v>109</v>
      </c>
      <c r="C228" s="105" t="s">
        <v>110</v>
      </c>
      <c r="D228" s="104" t="s">
        <v>111</v>
      </c>
      <c r="E228" s="106" t="s">
        <v>112</v>
      </c>
      <c r="F228" s="106" t="s">
        <v>117</v>
      </c>
      <c r="G228" s="107" t="s">
        <v>114</v>
      </c>
      <c r="H228" s="59" t="s">
        <v>115</v>
      </c>
    </row>
    <row r="229" spans="1:8" ht="12">
      <c r="A229" s="23">
        <v>1</v>
      </c>
      <c r="B229" s="108"/>
      <c r="C229" s="127" t="s">
        <v>131</v>
      </c>
      <c r="D229" s="128" t="s">
        <v>25</v>
      </c>
      <c r="E229" s="129">
        <v>1</v>
      </c>
      <c r="F229" s="130"/>
      <c r="G229" s="131">
        <f aca="true" t="shared" si="18" ref="G229:G241">E229*F229</f>
        <v>0</v>
      </c>
      <c r="H229" s="114"/>
    </row>
    <row r="230" spans="1:8" ht="12">
      <c r="A230" s="23">
        <f aca="true" t="shared" si="19" ref="A230:A241">A229+1</f>
        <v>2</v>
      </c>
      <c r="B230" s="108"/>
      <c r="C230" s="127" t="s">
        <v>124</v>
      </c>
      <c r="D230" s="128" t="s">
        <v>25</v>
      </c>
      <c r="E230" s="129">
        <v>1</v>
      </c>
      <c r="F230" s="132"/>
      <c r="G230" s="131">
        <f t="shared" si="18"/>
        <v>0</v>
      </c>
      <c r="H230" s="114"/>
    </row>
    <row r="231" spans="1:8" ht="12">
      <c r="A231" s="23">
        <f t="shared" si="19"/>
        <v>3</v>
      </c>
      <c r="B231" s="108"/>
      <c r="C231" s="133" t="s">
        <v>132</v>
      </c>
      <c r="D231" s="128" t="s">
        <v>25</v>
      </c>
      <c r="E231" s="129">
        <v>1</v>
      </c>
      <c r="F231" s="130"/>
      <c r="G231" s="131">
        <f t="shared" si="18"/>
        <v>0</v>
      </c>
      <c r="H231" s="114"/>
    </row>
    <row r="232" spans="1:8" ht="12">
      <c r="A232" s="23">
        <f t="shared" si="19"/>
        <v>4</v>
      </c>
      <c r="B232" s="108"/>
      <c r="C232" s="133" t="s">
        <v>122</v>
      </c>
      <c r="D232" s="128" t="s">
        <v>25</v>
      </c>
      <c r="E232" s="129">
        <v>1</v>
      </c>
      <c r="F232" s="134"/>
      <c r="G232" s="131">
        <f t="shared" si="18"/>
        <v>0</v>
      </c>
      <c r="H232" s="114"/>
    </row>
    <row r="233" spans="1:8" ht="12">
      <c r="A233" s="23">
        <f t="shared" si="19"/>
        <v>5</v>
      </c>
      <c r="B233" s="108"/>
      <c r="C233" s="135" t="s">
        <v>133</v>
      </c>
      <c r="D233" s="128" t="s">
        <v>25</v>
      </c>
      <c r="E233" s="129">
        <v>11</v>
      </c>
      <c r="F233" s="132"/>
      <c r="G233" s="131">
        <f t="shared" si="18"/>
        <v>0</v>
      </c>
      <c r="H233" s="114"/>
    </row>
    <row r="234" spans="1:8" ht="12">
      <c r="A234" s="23">
        <f t="shared" si="19"/>
        <v>6</v>
      </c>
      <c r="B234" s="108"/>
      <c r="C234" s="127" t="s">
        <v>134</v>
      </c>
      <c r="D234" s="128" t="s">
        <v>25</v>
      </c>
      <c r="E234" s="129">
        <v>6</v>
      </c>
      <c r="F234" s="132"/>
      <c r="G234" s="131">
        <f t="shared" si="18"/>
        <v>0</v>
      </c>
      <c r="H234" s="114"/>
    </row>
    <row r="235" spans="1:8" ht="12">
      <c r="A235" s="23">
        <f t="shared" si="19"/>
        <v>7</v>
      </c>
      <c r="B235" s="108"/>
      <c r="C235" s="127" t="s">
        <v>135</v>
      </c>
      <c r="D235" s="128" t="s">
        <v>25</v>
      </c>
      <c r="E235" s="129">
        <v>1</v>
      </c>
      <c r="F235" s="132"/>
      <c r="G235" s="131">
        <f t="shared" si="18"/>
        <v>0</v>
      </c>
      <c r="H235" s="114"/>
    </row>
    <row r="236" spans="1:8" ht="12">
      <c r="A236" s="23">
        <f t="shared" si="19"/>
        <v>8</v>
      </c>
      <c r="B236" s="108"/>
      <c r="C236" s="127" t="s">
        <v>123</v>
      </c>
      <c r="D236" s="128" t="s">
        <v>25</v>
      </c>
      <c r="E236" s="129">
        <v>1</v>
      </c>
      <c r="F236" s="132"/>
      <c r="G236" s="131">
        <f t="shared" si="18"/>
        <v>0</v>
      </c>
      <c r="H236" s="114"/>
    </row>
    <row r="237" spans="1:8" ht="12">
      <c r="A237" s="23">
        <f t="shared" si="19"/>
        <v>9</v>
      </c>
      <c r="B237" s="108"/>
      <c r="C237" s="133" t="s">
        <v>136</v>
      </c>
      <c r="D237" s="128" t="s">
        <v>25</v>
      </c>
      <c r="E237" s="129">
        <v>1</v>
      </c>
      <c r="F237" s="130"/>
      <c r="G237" s="131">
        <f t="shared" si="18"/>
        <v>0</v>
      </c>
      <c r="H237" s="114"/>
    </row>
    <row r="238" spans="1:8" ht="12">
      <c r="A238" s="23">
        <f t="shared" si="19"/>
        <v>10</v>
      </c>
      <c r="B238" s="108"/>
      <c r="C238" s="133" t="s">
        <v>137</v>
      </c>
      <c r="D238" s="128" t="s">
        <v>25</v>
      </c>
      <c r="E238" s="129">
        <v>1</v>
      </c>
      <c r="F238" s="130"/>
      <c r="G238" s="131">
        <f t="shared" si="18"/>
        <v>0</v>
      </c>
      <c r="H238" s="114"/>
    </row>
    <row r="239" spans="1:8" ht="12">
      <c r="A239" s="23">
        <f t="shared" si="19"/>
        <v>11</v>
      </c>
      <c r="B239" s="108"/>
      <c r="C239" s="133" t="s">
        <v>138</v>
      </c>
      <c r="D239" s="128" t="s">
        <v>25</v>
      </c>
      <c r="E239" s="129">
        <v>31</v>
      </c>
      <c r="F239" s="130"/>
      <c r="G239" s="131">
        <f t="shared" si="18"/>
        <v>0</v>
      </c>
      <c r="H239" s="114"/>
    </row>
    <row r="240" spans="1:8" ht="12">
      <c r="A240" s="23">
        <f t="shared" si="19"/>
        <v>12</v>
      </c>
      <c r="B240" s="108"/>
      <c r="C240" s="133" t="s">
        <v>125</v>
      </c>
      <c r="D240" s="128" t="s">
        <v>25</v>
      </c>
      <c r="E240" s="129">
        <v>4</v>
      </c>
      <c r="F240" s="130"/>
      <c r="G240" s="131">
        <f t="shared" si="18"/>
        <v>0</v>
      </c>
      <c r="H240" s="114"/>
    </row>
    <row r="241" spans="1:8" ht="12">
      <c r="A241" s="23">
        <f t="shared" si="19"/>
        <v>13</v>
      </c>
      <c r="B241" s="108"/>
      <c r="C241" s="133" t="s">
        <v>126</v>
      </c>
      <c r="D241" s="128" t="s">
        <v>25</v>
      </c>
      <c r="E241" s="129">
        <v>30</v>
      </c>
      <c r="F241" s="130"/>
      <c r="G241" s="131">
        <f t="shared" si="18"/>
        <v>0</v>
      </c>
      <c r="H241" s="114"/>
    </row>
    <row r="242" spans="1:8" ht="11.25">
      <c r="A242" s="3"/>
      <c r="C242" s="125" t="s">
        <v>101</v>
      </c>
      <c r="E242" s="99"/>
      <c r="F242" s="126"/>
      <c r="G242" s="101">
        <f>SUM(G229:G241)</f>
        <v>0</v>
      </c>
      <c r="H242" s="102"/>
    </row>
    <row r="243" spans="1:8" ht="11.25">
      <c r="A243" s="77"/>
      <c r="B243" s="77"/>
      <c r="C243" s="78"/>
      <c r="D243" s="77"/>
      <c r="E243" s="95"/>
      <c r="F243" s="96"/>
      <c r="G243" s="97"/>
      <c r="H243" s="80"/>
    </row>
    <row r="244" spans="1:8" ht="11.25">
      <c r="A244" s="77"/>
      <c r="B244" s="77"/>
      <c r="C244" s="78"/>
      <c r="D244" s="77"/>
      <c r="E244" s="95"/>
      <c r="F244" s="96"/>
      <c r="G244" s="97"/>
      <c r="H244" s="80"/>
    </row>
    <row r="245" spans="1:8" ht="11.25">
      <c r="A245" s="3"/>
      <c r="C245" s="98" t="s">
        <v>144</v>
      </c>
      <c r="E245" s="99"/>
      <c r="F245" s="100"/>
      <c r="G245" s="101"/>
      <c r="H245" s="102"/>
    </row>
    <row r="246" spans="1:8" ht="11.25">
      <c r="A246" s="3"/>
      <c r="C246" s="98"/>
      <c r="E246" s="99"/>
      <c r="F246" s="100"/>
      <c r="G246" s="101"/>
      <c r="H246" s="102"/>
    </row>
    <row r="247" spans="1:8" ht="11.25">
      <c r="A247" s="103" t="s">
        <v>108</v>
      </c>
      <c r="B247" s="104" t="s">
        <v>109</v>
      </c>
      <c r="C247" s="105" t="s">
        <v>110</v>
      </c>
      <c r="D247" s="104" t="s">
        <v>111</v>
      </c>
      <c r="E247" s="106" t="s">
        <v>112</v>
      </c>
      <c r="F247" s="106" t="s">
        <v>117</v>
      </c>
      <c r="G247" s="107" t="s">
        <v>114</v>
      </c>
      <c r="H247" s="59" t="s">
        <v>115</v>
      </c>
    </row>
    <row r="248" spans="1:8" ht="12">
      <c r="A248" s="23">
        <v>1</v>
      </c>
      <c r="B248" s="108"/>
      <c r="C248" s="127" t="s">
        <v>140</v>
      </c>
      <c r="D248" s="128" t="s">
        <v>25</v>
      </c>
      <c r="E248" s="129">
        <v>1</v>
      </c>
      <c r="F248" s="130"/>
      <c r="G248" s="131">
        <f aca="true" t="shared" si="20" ref="G248:G258">E248*F248</f>
        <v>0</v>
      </c>
      <c r="H248" s="114"/>
    </row>
    <row r="249" spans="1:8" ht="12">
      <c r="A249" s="23">
        <f aca="true" t="shared" si="21" ref="A249:A258">A248+1</f>
        <v>2</v>
      </c>
      <c r="B249" s="108"/>
      <c r="C249" s="127" t="s">
        <v>141</v>
      </c>
      <c r="D249" s="128" t="s">
        <v>25</v>
      </c>
      <c r="E249" s="129">
        <v>1</v>
      </c>
      <c r="F249" s="132"/>
      <c r="G249" s="131">
        <f t="shared" si="20"/>
        <v>0</v>
      </c>
      <c r="H249" s="114"/>
    </row>
    <row r="250" spans="1:8" ht="12">
      <c r="A250" s="23">
        <f t="shared" si="21"/>
        <v>3</v>
      </c>
      <c r="B250" s="108"/>
      <c r="C250" s="133" t="s">
        <v>132</v>
      </c>
      <c r="D250" s="128" t="s">
        <v>25</v>
      </c>
      <c r="E250" s="129">
        <v>1</v>
      </c>
      <c r="F250" s="130"/>
      <c r="G250" s="131">
        <f t="shared" si="20"/>
        <v>0</v>
      </c>
      <c r="H250" s="114"/>
    </row>
    <row r="251" spans="1:8" ht="12">
      <c r="A251" s="23">
        <f t="shared" si="21"/>
        <v>4</v>
      </c>
      <c r="B251" s="108"/>
      <c r="C251" s="133" t="s">
        <v>122</v>
      </c>
      <c r="D251" s="128" t="s">
        <v>25</v>
      </c>
      <c r="E251" s="129">
        <v>1</v>
      </c>
      <c r="F251" s="134"/>
      <c r="G251" s="131">
        <f t="shared" si="20"/>
        <v>0</v>
      </c>
      <c r="H251" s="114"/>
    </row>
    <row r="252" spans="1:8" ht="12">
      <c r="A252" s="23">
        <f t="shared" si="21"/>
        <v>5</v>
      </c>
      <c r="B252" s="108"/>
      <c r="C252" s="135" t="s">
        <v>133</v>
      </c>
      <c r="D252" s="128" t="s">
        <v>25</v>
      </c>
      <c r="E252" s="129">
        <v>9</v>
      </c>
      <c r="F252" s="132"/>
      <c r="G252" s="131">
        <f t="shared" si="20"/>
        <v>0</v>
      </c>
      <c r="H252" s="114"/>
    </row>
    <row r="253" spans="1:8" ht="12">
      <c r="A253" s="23">
        <f t="shared" si="21"/>
        <v>6</v>
      </c>
      <c r="B253" s="108"/>
      <c r="C253" s="127" t="s">
        <v>134</v>
      </c>
      <c r="D253" s="128" t="s">
        <v>25</v>
      </c>
      <c r="E253" s="129">
        <v>4</v>
      </c>
      <c r="F253" s="132"/>
      <c r="G253" s="131">
        <f t="shared" si="20"/>
        <v>0</v>
      </c>
      <c r="H253" s="114"/>
    </row>
    <row r="254" spans="1:8" ht="12">
      <c r="A254" s="23">
        <f t="shared" si="21"/>
        <v>7</v>
      </c>
      <c r="B254" s="108"/>
      <c r="C254" s="127" t="s">
        <v>135</v>
      </c>
      <c r="D254" s="128" t="s">
        <v>25</v>
      </c>
      <c r="E254" s="129">
        <v>1</v>
      </c>
      <c r="F254" s="132"/>
      <c r="G254" s="131">
        <f t="shared" si="20"/>
        <v>0</v>
      </c>
      <c r="H254" s="114"/>
    </row>
    <row r="255" spans="1:8" ht="12">
      <c r="A255" s="23">
        <f t="shared" si="21"/>
        <v>8</v>
      </c>
      <c r="B255" s="108"/>
      <c r="C255" s="133" t="s">
        <v>136</v>
      </c>
      <c r="D255" s="128" t="s">
        <v>25</v>
      </c>
      <c r="E255" s="129">
        <v>3</v>
      </c>
      <c r="F255" s="130"/>
      <c r="G255" s="131">
        <f t="shared" si="20"/>
        <v>0</v>
      </c>
      <c r="H255" s="114"/>
    </row>
    <row r="256" spans="1:8" ht="12">
      <c r="A256" s="23">
        <f t="shared" si="21"/>
        <v>9</v>
      </c>
      <c r="B256" s="108"/>
      <c r="C256" s="133" t="s">
        <v>138</v>
      </c>
      <c r="D256" s="128" t="s">
        <v>25</v>
      </c>
      <c r="E256" s="129">
        <v>13</v>
      </c>
      <c r="F256" s="130"/>
      <c r="G256" s="131">
        <f t="shared" si="20"/>
        <v>0</v>
      </c>
      <c r="H256" s="114"/>
    </row>
    <row r="257" spans="1:8" ht="12">
      <c r="A257" s="23">
        <f t="shared" si="21"/>
        <v>10</v>
      </c>
      <c r="B257" s="108"/>
      <c r="C257" s="133" t="s">
        <v>125</v>
      </c>
      <c r="D257" s="128" t="s">
        <v>25</v>
      </c>
      <c r="E257" s="129">
        <v>4</v>
      </c>
      <c r="F257" s="130"/>
      <c r="G257" s="131">
        <f t="shared" si="20"/>
        <v>0</v>
      </c>
      <c r="H257" s="114"/>
    </row>
    <row r="258" spans="1:8" ht="12">
      <c r="A258" s="23">
        <f t="shared" si="21"/>
        <v>11</v>
      </c>
      <c r="B258" s="108"/>
      <c r="C258" s="133" t="s">
        <v>126</v>
      </c>
      <c r="D258" s="128" t="s">
        <v>25</v>
      </c>
      <c r="E258" s="129">
        <v>18</v>
      </c>
      <c r="F258" s="130"/>
      <c r="G258" s="131">
        <f t="shared" si="20"/>
        <v>0</v>
      </c>
      <c r="H258" s="114"/>
    </row>
    <row r="259" spans="1:8" ht="11.25">
      <c r="A259" s="3"/>
      <c r="C259" s="125" t="s">
        <v>101</v>
      </c>
      <c r="E259" s="99"/>
      <c r="F259" s="126"/>
      <c r="G259" s="101">
        <f>SUM(G248:G258)</f>
        <v>0</v>
      </c>
      <c r="H259" s="102"/>
    </row>
    <row r="260" spans="1:8" ht="11.25">
      <c r="A260" s="77"/>
      <c r="B260" s="77"/>
      <c r="C260" s="78"/>
      <c r="D260" s="77"/>
      <c r="E260" s="95"/>
      <c r="F260" s="96"/>
      <c r="G260" s="97"/>
      <c r="H260" s="80"/>
    </row>
    <row r="261" spans="1:8" ht="11.25">
      <c r="A261" s="3"/>
      <c r="C261" s="98" t="s">
        <v>145</v>
      </c>
      <c r="E261" s="99"/>
      <c r="F261" s="100"/>
      <c r="G261" s="101"/>
      <c r="H261" s="102"/>
    </row>
    <row r="262" spans="1:8" ht="11.25">
      <c r="A262" s="3"/>
      <c r="C262" s="98"/>
      <c r="E262" s="99"/>
      <c r="F262" s="100"/>
      <c r="G262" s="101"/>
      <c r="H262" s="102"/>
    </row>
    <row r="263" spans="1:8" ht="11.25">
      <c r="A263" s="103" t="s">
        <v>108</v>
      </c>
      <c r="B263" s="104" t="s">
        <v>109</v>
      </c>
      <c r="C263" s="105" t="s">
        <v>110</v>
      </c>
      <c r="D263" s="104" t="s">
        <v>111</v>
      </c>
      <c r="E263" s="106" t="s">
        <v>112</v>
      </c>
      <c r="F263" s="106" t="s">
        <v>117</v>
      </c>
      <c r="G263" s="107" t="s">
        <v>114</v>
      </c>
      <c r="H263" s="59" t="s">
        <v>115</v>
      </c>
    </row>
    <row r="264" spans="1:8" ht="12">
      <c r="A264" s="23">
        <v>1</v>
      </c>
      <c r="B264" s="108"/>
      <c r="C264" s="127" t="s">
        <v>140</v>
      </c>
      <c r="D264" s="128" t="s">
        <v>25</v>
      </c>
      <c r="E264" s="129">
        <v>1</v>
      </c>
      <c r="F264" s="130"/>
      <c r="G264" s="131">
        <f aca="true" t="shared" si="22" ref="G264:G274">E264*F264</f>
        <v>0</v>
      </c>
      <c r="H264" s="114"/>
    </row>
    <row r="265" spans="1:8" ht="12">
      <c r="A265" s="23">
        <f aca="true" t="shared" si="23" ref="A265:A274">A264+1</f>
        <v>2</v>
      </c>
      <c r="B265" s="108"/>
      <c r="C265" s="127" t="s">
        <v>141</v>
      </c>
      <c r="D265" s="128" t="s">
        <v>25</v>
      </c>
      <c r="E265" s="129">
        <v>1</v>
      </c>
      <c r="F265" s="132"/>
      <c r="G265" s="131">
        <f t="shared" si="22"/>
        <v>0</v>
      </c>
      <c r="H265" s="114"/>
    </row>
    <row r="266" spans="1:8" ht="12">
      <c r="A266" s="23">
        <f t="shared" si="23"/>
        <v>3</v>
      </c>
      <c r="B266" s="108"/>
      <c r="C266" s="133" t="s">
        <v>132</v>
      </c>
      <c r="D266" s="128" t="s">
        <v>25</v>
      </c>
      <c r="E266" s="129">
        <v>1</v>
      </c>
      <c r="F266" s="130"/>
      <c r="G266" s="131">
        <f t="shared" si="22"/>
        <v>0</v>
      </c>
      <c r="H266" s="114"/>
    </row>
    <row r="267" spans="1:8" ht="12">
      <c r="A267" s="23">
        <f t="shared" si="23"/>
        <v>4</v>
      </c>
      <c r="B267" s="108"/>
      <c r="C267" s="133" t="s">
        <v>122</v>
      </c>
      <c r="D267" s="128" t="s">
        <v>25</v>
      </c>
      <c r="E267" s="129">
        <v>1</v>
      </c>
      <c r="F267" s="134"/>
      <c r="G267" s="131">
        <f t="shared" si="22"/>
        <v>0</v>
      </c>
      <c r="H267" s="114"/>
    </row>
    <row r="268" spans="1:8" ht="12">
      <c r="A268" s="23">
        <f t="shared" si="23"/>
        <v>5</v>
      </c>
      <c r="B268" s="108"/>
      <c r="C268" s="135" t="s">
        <v>133</v>
      </c>
      <c r="D268" s="128" t="s">
        <v>25</v>
      </c>
      <c r="E268" s="129">
        <v>18</v>
      </c>
      <c r="F268" s="132"/>
      <c r="G268" s="131">
        <f t="shared" si="22"/>
        <v>0</v>
      </c>
      <c r="H268" s="114"/>
    </row>
    <row r="269" spans="1:8" ht="12">
      <c r="A269" s="23">
        <f t="shared" si="23"/>
        <v>6</v>
      </c>
      <c r="B269" s="108"/>
      <c r="C269" s="127" t="s">
        <v>134</v>
      </c>
      <c r="D269" s="128" t="s">
        <v>25</v>
      </c>
      <c r="E269" s="129">
        <v>2</v>
      </c>
      <c r="F269" s="132"/>
      <c r="G269" s="131">
        <f t="shared" si="22"/>
        <v>0</v>
      </c>
      <c r="H269" s="114"/>
    </row>
    <row r="270" spans="1:8" ht="12">
      <c r="A270" s="23">
        <f t="shared" si="23"/>
        <v>7</v>
      </c>
      <c r="B270" s="108"/>
      <c r="C270" s="127" t="s">
        <v>135</v>
      </c>
      <c r="D270" s="128" t="s">
        <v>25</v>
      </c>
      <c r="E270" s="129">
        <v>3</v>
      </c>
      <c r="F270" s="132"/>
      <c r="G270" s="131">
        <f t="shared" si="22"/>
        <v>0</v>
      </c>
      <c r="H270" s="114"/>
    </row>
    <row r="271" spans="1:8" ht="12">
      <c r="A271" s="23">
        <f t="shared" si="23"/>
        <v>8</v>
      </c>
      <c r="B271" s="108"/>
      <c r="C271" s="133" t="s">
        <v>136</v>
      </c>
      <c r="D271" s="128" t="s">
        <v>25</v>
      </c>
      <c r="E271" s="129">
        <v>4</v>
      </c>
      <c r="F271" s="130"/>
      <c r="G271" s="131">
        <f t="shared" si="22"/>
        <v>0</v>
      </c>
      <c r="H271" s="114"/>
    </row>
    <row r="272" spans="1:8" ht="12">
      <c r="A272" s="23">
        <f t="shared" si="23"/>
        <v>9</v>
      </c>
      <c r="B272" s="108"/>
      <c r="C272" s="133" t="s">
        <v>138</v>
      </c>
      <c r="D272" s="128" t="s">
        <v>25</v>
      </c>
      <c r="E272" s="129">
        <v>40</v>
      </c>
      <c r="F272" s="130"/>
      <c r="G272" s="131">
        <f t="shared" si="22"/>
        <v>0</v>
      </c>
      <c r="H272" s="114"/>
    </row>
    <row r="273" spans="1:8" ht="12">
      <c r="A273" s="23">
        <f t="shared" si="23"/>
        <v>10</v>
      </c>
      <c r="B273" s="108"/>
      <c r="C273" s="133" t="s">
        <v>125</v>
      </c>
      <c r="D273" s="128" t="s">
        <v>25</v>
      </c>
      <c r="E273" s="129">
        <v>4</v>
      </c>
      <c r="F273" s="130"/>
      <c r="G273" s="131">
        <f t="shared" si="22"/>
        <v>0</v>
      </c>
      <c r="H273" s="114"/>
    </row>
    <row r="274" spans="1:8" ht="12">
      <c r="A274" s="23">
        <f t="shared" si="23"/>
        <v>11</v>
      </c>
      <c r="B274" s="108"/>
      <c r="C274" s="133" t="s">
        <v>126</v>
      </c>
      <c r="D274" s="128" t="s">
        <v>25</v>
      </c>
      <c r="E274" s="129">
        <v>26</v>
      </c>
      <c r="F274" s="130"/>
      <c r="G274" s="131">
        <f t="shared" si="22"/>
        <v>0</v>
      </c>
      <c r="H274" s="114"/>
    </row>
    <row r="275" spans="1:8" ht="11.25">
      <c r="A275" s="3"/>
      <c r="C275" s="125" t="s">
        <v>101</v>
      </c>
      <c r="E275" s="99"/>
      <c r="F275" s="126"/>
      <c r="G275" s="101">
        <f>SUM(G264:G274)</f>
        <v>0</v>
      </c>
      <c r="H275" s="102"/>
    </row>
    <row r="276" spans="1:8" ht="11.25">
      <c r="A276" s="77"/>
      <c r="B276" s="77"/>
      <c r="C276" s="78"/>
      <c r="D276" s="77"/>
      <c r="E276" s="95"/>
      <c r="F276" s="96"/>
      <c r="G276" s="97"/>
      <c r="H276" s="80"/>
    </row>
    <row r="277" spans="1:8" ht="11.25">
      <c r="A277" s="3"/>
      <c r="C277" s="98" t="s">
        <v>146</v>
      </c>
      <c r="E277" s="99"/>
      <c r="F277" s="100"/>
      <c r="G277" s="101"/>
      <c r="H277" s="102"/>
    </row>
    <row r="278" spans="1:8" ht="11.25">
      <c r="A278" s="3"/>
      <c r="C278" s="98"/>
      <c r="E278" s="99"/>
      <c r="F278" s="100"/>
      <c r="G278" s="101"/>
      <c r="H278" s="102"/>
    </row>
    <row r="279" spans="1:8" ht="11.25">
      <c r="A279" s="103" t="s">
        <v>108</v>
      </c>
      <c r="B279" s="104" t="s">
        <v>109</v>
      </c>
      <c r="C279" s="105" t="s">
        <v>110</v>
      </c>
      <c r="D279" s="104" t="s">
        <v>111</v>
      </c>
      <c r="E279" s="106" t="s">
        <v>112</v>
      </c>
      <c r="F279" s="106" t="s">
        <v>117</v>
      </c>
      <c r="G279" s="107" t="s">
        <v>114</v>
      </c>
      <c r="H279" s="59" t="s">
        <v>115</v>
      </c>
    </row>
    <row r="280" spans="1:8" ht="12">
      <c r="A280" s="23">
        <v>1</v>
      </c>
      <c r="B280" s="108"/>
      <c r="C280" s="127" t="s">
        <v>131</v>
      </c>
      <c r="D280" s="128" t="s">
        <v>25</v>
      </c>
      <c r="E280" s="129">
        <v>1</v>
      </c>
      <c r="F280" s="130"/>
      <c r="G280" s="131">
        <f aca="true" t="shared" si="24" ref="G280:G290">E280*F280</f>
        <v>0</v>
      </c>
      <c r="H280" s="114"/>
    </row>
    <row r="281" spans="1:8" ht="12">
      <c r="A281" s="23">
        <f aca="true" t="shared" si="25" ref="A281:A290">A280+1</f>
        <v>2</v>
      </c>
      <c r="B281" s="108"/>
      <c r="C281" s="127" t="s">
        <v>123</v>
      </c>
      <c r="D281" s="128" t="s">
        <v>25</v>
      </c>
      <c r="E281" s="129">
        <v>1</v>
      </c>
      <c r="F281" s="132"/>
      <c r="G281" s="131">
        <f t="shared" si="24"/>
        <v>0</v>
      </c>
      <c r="H281" s="114"/>
    </row>
    <row r="282" spans="1:8" ht="12">
      <c r="A282" s="23">
        <f t="shared" si="25"/>
        <v>3</v>
      </c>
      <c r="B282" s="108"/>
      <c r="C282" s="133" t="s">
        <v>132</v>
      </c>
      <c r="D282" s="128" t="s">
        <v>25</v>
      </c>
      <c r="E282" s="129">
        <v>1</v>
      </c>
      <c r="F282" s="130"/>
      <c r="G282" s="131">
        <f t="shared" si="24"/>
        <v>0</v>
      </c>
      <c r="H282" s="114"/>
    </row>
    <row r="283" spans="1:8" ht="12">
      <c r="A283" s="23">
        <f t="shared" si="25"/>
        <v>4</v>
      </c>
      <c r="B283" s="108"/>
      <c r="C283" s="133" t="s">
        <v>122</v>
      </c>
      <c r="D283" s="128" t="s">
        <v>25</v>
      </c>
      <c r="E283" s="129">
        <v>1</v>
      </c>
      <c r="F283" s="134"/>
      <c r="G283" s="131">
        <f t="shared" si="24"/>
        <v>0</v>
      </c>
      <c r="H283" s="114"/>
    </row>
    <row r="284" spans="1:8" ht="12">
      <c r="A284" s="23">
        <f t="shared" si="25"/>
        <v>5</v>
      </c>
      <c r="B284" s="108"/>
      <c r="C284" s="135" t="s">
        <v>133</v>
      </c>
      <c r="D284" s="128" t="s">
        <v>25</v>
      </c>
      <c r="E284" s="129">
        <v>27</v>
      </c>
      <c r="F284" s="132"/>
      <c r="G284" s="131">
        <f t="shared" si="24"/>
        <v>0</v>
      </c>
      <c r="H284" s="114"/>
    </row>
    <row r="285" spans="1:8" ht="12">
      <c r="A285" s="23">
        <f t="shared" si="25"/>
        <v>6</v>
      </c>
      <c r="B285" s="108"/>
      <c r="C285" s="127" t="s">
        <v>135</v>
      </c>
      <c r="D285" s="128" t="s">
        <v>25</v>
      </c>
      <c r="E285" s="129">
        <v>3</v>
      </c>
      <c r="F285" s="132"/>
      <c r="G285" s="131">
        <f t="shared" si="24"/>
        <v>0</v>
      </c>
      <c r="H285" s="114"/>
    </row>
    <row r="286" spans="1:8" ht="12">
      <c r="A286" s="23">
        <f t="shared" si="25"/>
        <v>7</v>
      </c>
      <c r="B286" s="108"/>
      <c r="C286" s="133" t="s">
        <v>136</v>
      </c>
      <c r="D286" s="128" t="s">
        <v>25</v>
      </c>
      <c r="E286" s="129">
        <v>3</v>
      </c>
      <c r="F286" s="130"/>
      <c r="G286" s="131">
        <f t="shared" si="24"/>
        <v>0</v>
      </c>
      <c r="H286" s="114"/>
    </row>
    <row r="287" spans="1:8" ht="12">
      <c r="A287" s="23">
        <f t="shared" si="25"/>
        <v>8</v>
      </c>
      <c r="B287" s="108"/>
      <c r="C287" s="133" t="s">
        <v>142</v>
      </c>
      <c r="D287" s="128" t="s">
        <v>25</v>
      </c>
      <c r="E287" s="129">
        <v>6</v>
      </c>
      <c r="F287" s="130"/>
      <c r="G287" s="131">
        <f t="shared" si="24"/>
        <v>0</v>
      </c>
      <c r="H287" s="114"/>
    </row>
    <row r="288" spans="1:8" ht="12">
      <c r="A288" s="23">
        <f t="shared" si="25"/>
        <v>9</v>
      </c>
      <c r="B288" s="108"/>
      <c r="C288" s="133" t="s">
        <v>138</v>
      </c>
      <c r="D288" s="128" t="s">
        <v>25</v>
      </c>
      <c r="E288" s="129">
        <v>40</v>
      </c>
      <c r="F288" s="130"/>
      <c r="G288" s="131">
        <f t="shared" si="24"/>
        <v>0</v>
      </c>
      <c r="H288" s="114"/>
    </row>
    <row r="289" spans="1:8" ht="12">
      <c r="A289" s="23">
        <f t="shared" si="25"/>
        <v>10</v>
      </c>
      <c r="B289" s="108"/>
      <c r="C289" s="133" t="s">
        <v>125</v>
      </c>
      <c r="D289" s="128" t="s">
        <v>25</v>
      </c>
      <c r="E289" s="129">
        <v>4</v>
      </c>
      <c r="F289" s="130"/>
      <c r="G289" s="131">
        <f t="shared" si="24"/>
        <v>0</v>
      </c>
      <c r="H289" s="114"/>
    </row>
    <row r="290" spans="1:8" ht="12">
      <c r="A290" s="23">
        <f t="shared" si="25"/>
        <v>11</v>
      </c>
      <c r="B290" s="108"/>
      <c r="C290" s="133" t="s">
        <v>126</v>
      </c>
      <c r="D290" s="128" t="s">
        <v>25</v>
      </c>
      <c r="E290" s="129">
        <v>38</v>
      </c>
      <c r="F290" s="130"/>
      <c r="G290" s="131">
        <f t="shared" si="24"/>
        <v>0</v>
      </c>
      <c r="H290" s="114"/>
    </row>
    <row r="291" spans="1:8" ht="11.25">
      <c r="A291" s="3"/>
      <c r="C291" s="125" t="s">
        <v>101</v>
      </c>
      <c r="E291" s="99"/>
      <c r="F291" s="126"/>
      <c r="G291" s="101">
        <f>SUM(G280:G290)</f>
        <v>0</v>
      </c>
      <c r="H291" s="102"/>
    </row>
    <row r="292" spans="1:8" ht="11.25">
      <c r="A292" s="3"/>
      <c r="C292" s="125"/>
      <c r="E292" s="99"/>
      <c r="F292" s="126"/>
      <c r="G292" s="101"/>
      <c r="H292" s="102"/>
    </row>
    <row r="293" spans="1:8" ht="12.75">
      <c r="A293" s="146"/>
      <c r="B293" s="147" t="s">
        <v>174</v>
      </c>
      <c r="C293" s="148" t="s">
        <v>175</v>
      </c>
      <c r="D293" s="104" t="s">
        <v>111</v>
      </c>
      <c r="E293" s="106" t="s">
        <v>112</v>
      </c>
      <c r="F293" s="106" t="s">
        <v>117</v>
      </c>
      <c r="G293" s="107" t="s">
        <v>114</v>
      </c>
      <c r="H293" s="218">
        <f>G303+H303</f>
        <v>0</v>
      </c>
    </row>
    <row r="294" spans="1:8" ht="22.5">
      <c r="A294" s="149">
        <v>1</v>
      </c>
      <c r="B294" s="150" t="s">
        <v>176</v>
      </c>
      <c r="C294" s="151" t="s">
        <v>177</v>
      </c>
      <c r="D294" s="150" t="s">
        <v>34</v>
      </c>
      <c r="E294" s="152">
        <v>80</v>
      </c>
      <c r="F294" s="41"/>
      <c r="G294" s="153"/>
      <c r="H294" s="153">
        <f>E294*F294</f>
        <v>0</v>
      </c>
    </row>
    <row r="295" spans="1:8" ht="33.75">
      <c r="A295" s="110">
        <f aca="true" t="shared" si="26" ref="A295:A302">A294+1</f>
        <v>2</v>
      </c>
      <c r="B295" s="51">
        <v>460420022</v>
      </c>
      <c r="C295" s="154" t="s">
        <v>178</v>
      </c>
      <c r="D295" s="51" t="s">
        <v>34</v>
      </c>
      <c r="E295" s="27">
        <f>E294</f>
        <v>80</v>
      </c>
      <c r="F295" s="27"/>
      <c r="G295" s="27"/>
      <c r="H295" s="27">
        <f>E295*F295</f>
        <v>0</v>
      </c>
    </row>
    <row r="296" spans="1:8" ht="11.25">
      <c r="A296" s="110">
        <f t="shared" si="26"/>
        <v>3</v>
      </c>
      <c r="B296" s="54"/>
      <c r="C296" s="155" t="s">
        <v>179</v>
      </c>
      <c r="D296" s="54" t="s">
        <v>180</v>
      </c>
      <c r="E296" s="53">
        <f>0.104*E295</f>
        <v>8.32</v>
      </c>
      <c r="F296" s="53"/>
      <c r="G296" s="53">
        <f>E296*F296</f>
        <v>0</v>
      </c>
      <c r="H296" s="27"/>
    </row>
    <row r="297" spans="1:8" ht="22.5">
      <c r="A297" s="110">
        <f t="shared" si="26"/>
        <v>4</v>
      </c>
      <c r="B297" s="51">
        <v>460490012</v>
      </c>
      <c r="C297" s="154" t="s">
        <v>181</v>
      </c>
      <c r="D297" s="51" t="s">
        <v>34</v>
      </c>
      <c r="E297" s="27">
        <f>E294</f>
        <v>80</v>
      </c>
      <c r="F297" s="27"/>
      <c r="G297" s="27"/>
      <c r="H297" s="27">
        <f>E297*F297</f>
        <v>0</v>
      </c>
    </row>
    <row r="298" spans="1:8" ht="11.25">
      <c r="A298" s="110">
        <f t="shared" si="26"/>
        <v>5</v>
      </c>
      <c r="B298" s="54"/>
      <c r="C298" s="55" t="s">
        <v>182</v>
      </c>
      <c r="D298" s="54" t="s">
        <v>34</v>
      </c>
      <c r="E298" s="53">
        <f>1.05*E297</f>
        <v>84</v>
      </c>
      <c r="F298" s="53"/>
      <c r="G298" s="53">
        <f>E298*F298</f>
        <v>0</v>
      </c>
      <c r="H298" s="27"/>
    </row>
    <row r="299" spans="1:8" ht="22.5">
      <c r="A299" s="110">
        <f>A298+1</f>
        <v>6</v>
      </c>
      <c r="B299" s="150" t="s">
        <v>183</v>
      </c>
      <c r="C299" s="151" t="s">
        <v>184</v>
      </c>
      <c r="D299" s="150" t="s">
        <v>34</v>
      </c>
      <c r="E299" s="152">
        <f>E294</f>
        <v>80</v>
      </c>
      <c r="F299" s="156"/>
      <c r="G299" s="153"/>
      <c r="H299" s="153">
        <f>E299*F299</f>
        <v>0</v>
      </c>
    </row>
    <row r="300" spans="1:8" ht="11.25">
      <c r="A300" s="110">
        <f t="shared" si="26"/>
        <v>7</v>
      </c>
      <c r="B300" s="150" t="s">
        <v>185</v>
      </c>
      <c r="C300" s="151" t="s">
        <v>186</v>
      </c>
      <c r="D300" s="150" t="s">
        <v>187</v>
      </c>
      <c r="E300" s="152">
        <f>E294/2</f>
        <v>40</v>
      </c>
      <c r="F300" s="156"/>
      <c r="G300" s="153"/>
      <c r="H300" s="153">
        <f>E300*F300</f>
        <v>0</v>
      </c>
    </row>
    <row r="301" spans="1:8" ht="22.5">
      <c r="A301" s="110">
        <f t="shared" si="26"/>
        <v>8</v>
      </c>
      <c r="B301" s="150">
        <v>460510032</v>
      </c>
      <c r="C301" s="151" t="s">
        <v>223</v>
      </c>
      <c r="D301" s="150" t="s">
        <v>34</v>
      </c>
      <c r="E301" s="152">
        <v>7</v>
      </c>
      <c r="F301" s="156"/>
      <c r="G301" s="153"/>
      <c r="H301" s="153">
        <f>E301*F301</f>
        <v>0</v>
      </c>
    </row>
    <row r="302" spans="1:8" ht="11.25">
      <c r="A302" s="110">
        <f t="shared" si="26"/>
        <v>9</v>
      </c>
      <c r="B302" s="150"/>
      <c r="C302" s="55" t="s">
        <v>224</v>
      </c>
      <c r="D302" s="54" t="s">
        <v>34</v>
      </c>
      <c r="E302" s="53">
        <f>1.05*E301</f>
        <v>7.3500000000000005</v>
      </c>
      <c r="F302" s="53"/>
      <c r="G302" s="53">
        <f>E302*F302</f>
        <v>0</v>
      </c>
      <c r="H302" s="153">
        <f>E302*F302</f>
        <v>0</v>
      </c>
    </row>
    <row r="303" spans="1:8" ht="12">
      <c r="A303" s="157"/>
      <c r="B303" s="158"/>
      <c r="C303" s="159"/>
      <c r="D303" s="158"/>
      <c r="E303" s="160"/>
      <c r="F303" s="161"/>
      <c r="G303" s="61">
        <f>SUM(G294:G302)</f>
        <v>0</v>
      </c>
      <c r="H303" s="61">
        <f>SUM(H294:H302)</f>
        <v>0</v>
      </c>
    </row>
    <row r="304" spans="1:8" ht="11.25">
      <c r="A304" s="3"/>
      <c r="C304" s="125"/>
      <c r="E304" s="99"/>
      <c r="F304" s="126"/>
      <c r="G304" s="101"/>
      <c r="H304" s="102"/>
    </row>
    <row r="305" spans="1:8" ht="11.25">
      <c r="A305" s="3"/>
      <c r="C305" s="125"/>
      <c r="E305" s="99"/>
      <c r="F305" s="126"/>
      <c r="G305" s="101"/>
      <c r="H305" s="102"/>
    </row>
    <row r="306" spans="1:8" ht="11.25">
      <c r="A306" s="3"/>
      <c r="C306" s="125"/>
      <c r="E306" s="99"/>
      <c r="F306" s="126"/>
      <c r="G306" s="101"/>
      <c r="H306" s="102"/>
    </row>
    <row r="307" spans="1:8" ht="11.25">
      <c r="A307" s="77"/>
      <c r="B307" s="77"/>
      <c r="C307" s="78"/>
      <c r="D307" s="77"/>
      <c r="E307" s="95"/>
      <c r="F307" s="96"/>
      <c r="G307" s="97"/>
      <c r="H307" s="80"/>
    </row>
    <row r="308" spans="1:8" ht="11.25">
      <c r="A308" s="19"/>
      <c r="B308" s="20" t="s">
        <v>10</v>
      </c>
      <c r="C308" s="32" t="s">
        <v>147</v>
      </c>
      <c r="D308" s="104" t="s">
        <v>111</v>
      </c>
      <c r="E308" s="106" t="s">
        <v>112</v>
      </c>
      <c r="F308" s="106" t="s">
        <v>117</v>
      </c>
      <c r="G308" s="107" t="s">
        <v>114</v>
      </c>
      <c r="H308" s="33">
        <f>SUM(H309:H311)</f>
        <v>0</v>
      </c>
    </row>
    <row r="309" spans="1:8" ht="11.25">
      <c r="A309" s="23">
        <v>1</v>
      </c>
      <c r="B309" s="51" t="s">
        <v>148</v>
      </c>
      <c r="C309" s="136" t="s">
        <v>149</v>
      </c>
      <c r="D309" s="51" t="s">
        <v>150</v>
      </c>
      <c r="E309" s="137">
        <v>48</v>
      </c>
      <c r="F309" s="138"/>
      <c r="G309" s="137"/>
      <c r="H309" s="137">
        <f>E309*F309</f>
        <v>0</v>
      </c>
    </row>
    <row r="310" spans="1:8" ht="11.25">
      <c r="A310" s="23">
        <f>A309+1</f>
        <v>2</v>
      </c>
      <c r="B310" s="51" t="s">
        <v>148</v>
      </c>
      <c r="C310" s="136" t="s">
        <v>151</v>
      </c>
      <c r="D310" s="51" t="s">
        <v>150</v>
      </c>
      <c r="E310" s="137">
        <v>40</v>
      </c>
      <c r="F310" s="138"/>
      <c r="G310" s="137"/>
      <c r="H310" s="137">
        <f>E310*F310</f>
        <v>0</v>
      </c>
    </row>
    <row r="311" spans="1:8" ht="11.25">
      <c r="A311" s="23">
        <f>A310+1</f>
        <v>3</v>
      </c>
      <c r="B311" s="51" t="s">
        <v>152</v>
      </c>
      <c r="C311" s="136" t="s">
        <v>153</v>
      </c>
      <c r="D311" s="51" t="s">
        <v>150</v>
      </c>
      <c r="E311" s="137">
        <v>40</v>
      </c>
      <c r="F311" s="138"/>
      <c r="G311" s="137"/>
      <c r="H311" s="137">
        <f>E311*F311</f>
        <v>0</v>
      </c>
    </row>
    <row r="313" spans="3:8" ht="11.25">
      <c r="C313" s="32" t="s">
        <v>154</v>
      </c>
      <c r="G313" s="232">
        <f>G13+H13+G25+H25+H29+G131+H308</f>
        <v>0</v>
      </c>
      <c r="H313" s="232"/>
    </row>
  </sheetData>
  <sheetProtection selectLockedCells="1" selectUnlockedCells="1"/>
  <mergeCells count="3">
    <mergeCell ref="A1:H1"/>
    <mergeCell ref="E6:F6"/>
    <mergeCell ref="G313:H313"/>
  </mergeCells>
  <printOptions/>
  <pageMargins left="0.7479166666666667" right="0.7479166666666667" top="1.1506944444444445" bottom="0" header="0.9840277777777777" footer="0.5118055555555555"/>
  <pageSetup horizontalDpi="300" verticalDpi="300" orientation="portrait" paperSize="9" r:id="rId1"/>
  <headerFooter alignWithMargins="0">
    <oddHeader>&amp;C&amp;"Times New Roman,Normálne"&amp;12-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Parum</dc:creator>
  <cp:keywords/>
  <dc:description/>
  <cp:lastModifiedBy>Kapustová Ľubica</cp:lastModifiedBy>
  <cp:lastPrinted>2019-06-17T00:21:50Z</cp:lastPrinted>
  <dcterms:created xsi:type="dcterms:W3CDTF">2019-05-16T08:15:48Z</dcterms:created>
  <dcterms:modified xsi:type="dcterms:W3CDTF">2019-07-18T10:52:31Z</dcterms:modified>
  <cp:category/>
  <cp:version/>
  <cp:contentType/>
  <cp:contentStatus/>
</cp:coreProperties>
</file>