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8_{06BCC687-88A2-4D7F-9D86-4C2401E679D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ácia stavby" sheetId="1" r:id="rId1"/>
    <sheet name="Rekonštrukcia spŕch v hale DOA " sheetId="2" r:id="rId2"/>
  </sheets>
  <definedNames>
    <definedName name="_xlnm._FilterDatabase" localSheetId="1" hidden="1">'Rekonštrukcia spŕch v hale DOA '!$C$127:$K$323</definedName>
    <definedName name="_xlnm.Print_Titles" localSheetId="0">'Rekapitulácia stavby'!$92:$92</definedName>
    <definedName name="_xlnm.Print_Titles" localSheetId="1">'Rekonštrukcia spŕch v hale DOA '!$127:$127</definedName>
    <definedName name="_xlnm.Print_Area" localSheetId="0">'Rekapitulácia stavby'!$D$4:$AO$76,'Rekapitulácia stavby'!$C$82:$AQ$96</definedName>
    <definedName name="_xlnm.Print_Area" localSheetId="1">'Rekonštrukcia spŕch v hale DOA '!$C$4:$J$76,'Rekonštrukcia spŕch v hale DOA '!$C$82:$J$109,'Rekonštrukcia spŕch v hale DOA '!$C$115:$K$323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4" i="2" l="1"/>
  <c r="J178" i="2"/>
  <c r="J177" i="2"/>
  <c r="J176" i="2"/>
  <c r="J175" i="2"/>
  <c r="J174" i="2"/>
  <c r="J151" i="2"/>
  <c r="BK151" i="2"/>
  <c r="J150" i="2"/>
  <c r="BK150" i="2"/>
  <c r="J131" i="2"/>
  <c r="J179" i="2"/>
  <c r="J284" i="2"/>
  <c r="BK284" i="2"/>
  <c r="J283" i="2"/>
  <c r="BK283" i="2"/>
  <c r="H187" i="2"/>
  <c r="J173" i="2"/>
  <c r="J169" i="2"/>
  <c r="H168" i="2"/>
  <c r="J168" i="2" s="1"/>
  <c r="J138" i="2"/>
  <c r="J137" i="2"/>
  <c r="J135" i="2"/>
  <c r="J160" i="2"/>
  <c r="BK160" i="2"/>
  <c r="H157" i="2"/>
  <c r="J153" i="2"/>
  <c r="BK153" i="2"/>
  <c r="J154" i="2"/>
  <c r="BK154" i="2"/>
  <c r="J144" i="2"/>
  <c r="BK144" i="2"/>
  <c r="J136" i="2"/>
  <c r="J315" i="2"/>
  <c r="BK315" i="2"/>
  <c r="J316" i="2"/>
  <c r="J280" i="2"/>
  <c r="J279" i="2"/>
  <c r="J152" i="2" l="1"/>
  <c r="BK152" i="2"/>
  <c r="J37" i="2" l="1"/>
  <c r="J36" i="2"/>
  <c r="AY95" i="1" s="1"/>
  <c r="J35" i="2"/>
  <c r="AX95" i="1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P321" i="2"/>
  <c r="BK321" i="2"/>
  <c r="J321" i="2"/>
  <c r="BF321" i="2" s="1"/>
  <c r="BI320" i="2"/>
  <c r="BH320" i="2"/>
  <c r="BG320" i="2"/>
  <c r="BE320" i="2"/>
  <c r="T320" i="2"/>
  <c r="R320" i="2"/>
  <c r="P320" i="2"/>
  <c r="BK320" i="2"/>
  <c r="J320" i="2"/>
  <c r="BF320" i="2" s="1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 s="1"/>
  <c r="BI314" i="2"/>
  <c r="BH314" i="2"/>
  <c r="BG314" i="2"/>
  <c r="BE314" i="2"/>
  <c r="T314" i="2"/>
  <c r="R314" i="2"/>
  <c r="P314" i="2"/>
  <c r="BK314" i="2"/>
  <c r="J314" i="2"/>
  <c r="BF314" i="2" s="1"/>
  <c r="BI313" i="2"/>
  <c r="BH313" i="2"/>
  <c r="BG313" i="2"/>
  <c r="BE313" i="2"/>
  <c r="T313" i="2"/>
  <c r="R313" i="2"/>
  <c r="P313" i="2"/>
  <c r="BK313" i="2"/>
  <c r="J313" i="2"/>
  <c r="BF313" i="2" s="1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 s="1"/>
  <c r="BI310" i="2"/>
  <c r="BH310" i="2"/>
  <c r="BG310" i="2"/>
  <c r="BE310" i="2"/>
  <c r="T310" i="2"/>
  <c r="R310" i="2"/>
  <c r="P310" i="2"/>
  <c r="BK310" i="2"/>
  <c r="J310" i="2"/>
  <c r="BF310" i="2" s="1"/>
  <c r="BI309" i="2"/>
  <c r="BH309" i="2"/>
  <c r="BG309" i="2"/>
  <c r="BE309" i="2"/>
  <c r="T309" i="2"/>
  <c r="R309" i="2"/>
  <c r="P309" i="2"/>
  <c r="BK309" i="2"/>
  <c r="J309" i="2"/>
  <c r="BF309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BK307" i="2"/>
  <c r="J307" i="2"/>
  <c r="BF307" i="2" s="1"/>
  <c r="BI306" i="2"/>
  <c r="BH306" i="2"/>
  <c r="BG306" i="2"/>
  <c r="BE306" i="2"/>
  <c r="T306" i="2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J305" i="2"/>
  <c r="BF305" i="2" s="1"/>
  <c r="BI304" i="2"/>
  <c r="BH304" i="2"/>
  <c r="BG304" i="2"/>
  <c r="BE304" i="2"/>
  <c r="T304" i="2"/>
  <c r="R304" i="2"/>
  <c r="P304" i="2"/>
  <c r="BK304" i="2"/>
  <c r="J304" i="2"/>
  <c r="BF304" i="2" s="1"/>
  <c r="BI303" i="2"/>
  <c r="BH303" i="2"/>
  <c r="BG303" i="2"/>
  <c r="BE303" i="2"/>
  <c r="T303" i="2"/>
  <c r="R303" i="2"/>
  <c r="P303" i="2"/>
  <c r="BK303" i="2"/>
  <c r="J303" i="2"/>
  <c r="BF303" i="2" s="1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 s="1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 s="1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5" i="2"/>
  <c r="BH295" i="2"/>
  <c r="BG295" i="2"/>
  <c r="BE295" i="2"/>
  <c r="T295" i="2"/>
  <c r="R295" i="2"/>
  <c r="P295" i="2"/>
  <c r="BK295" i="2"/>
  <c r="J295" i="2"/>
  <c r="BF295" i="2" s="1"/>
  <c r="BI294" i="2"/>
  <c r="BH294" i="2"/>
  <c r="BG294" i="2"/>
  <c r="BE294" i="2"/>
  <c r="T294" i="2"/>
  <c r="R294" i="2"/>
  <c r="P294" i="2"/>
  <c r="BK294" i="2"/>
  <c r="J294" i="2"/>
  <c r="BF294" i="2" s="1"/>
  <c r="BI293" i="2"/>
  <c r="BH293" i="2"/>
  <c r="BG293" i="2"/>
  <c r="BE293" i="2"/>
  <c r="T293" i="2"/>
  <c r="R293" i="2"/>
  <c r="P293" i="2"/>
  <c r="BK293" i="2"/>
  <c r="J293" i="2"/>
  <c r="BF293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 s="1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 s="1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J285" i="2"/>
  <c r="BF285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 s="1"/>
  <c r="BI280" i="2"/>
  <c r="BH280" i="2"/>
  <c r="BG280" i="2"/>
  <c r="BE280" i="2"/>
  <c r="T280" i="2"/>
  <c r="R280" i="2"/>
  <c r="P280" i="2"/>
  <c r="BK280" i="2"/>
  <c r="BF280" i="2"/>
  <c r="BI279" i="2"/>
  <c r="BH279" i="2"/>
  <c r="BG279" i="2"/>
  <c r="BE279" i="2"/>
  <c r="T279" i="2"/>
  <c r="R279" i="2"/>
  <c r="P279" i="2"/>
  <c r="BK279" i="2"/>
  <c r="BF279" i="2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 s="1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 s="1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 s="1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 s="1"/>
  <c r="BI265" i="2"/>
  <c r="BH265" i="2"/>
  <c r="BG265" i="2"/>
  <c r="BE265" i="2"/>
  <c r="T265" i="2"/>
  <c r="R265" i="2"/>
  <c r="P265" i="2"/>
  <c r="BK265" i="2"/>
  <c r="J265" i="2"/>
  <c r="BF265" i="2" s="1"/>
  <c r="BI264" i="2"/>
  <c r="BH264" i="2"/>
  <c r="BG264" i="2"/>
  <c r="BE264" i="2"/>
  <c r="T264" i="2"/>
  <c r="R264" i="2"/>
  <c r="P264" i="2"/>
  <c r="BK264" i="2"/>
  <c r="J264" i="2"/>
  <c r="BF264" i="2" s="1"/>
  <c r="BI263" i="2"/>
  <c r="BH263" i="2"/>
  <c r="BG263" i="2"/>
  <c r="BE263" i="2"/>
  <c r="T263" i="2"/>
  <c r="R263" i="2"/>
  <c r="P263" i="2"/>
  <c r="BK263" i="2"/>
  <c r="J263" i="2"/>
  <c r="BF263" i="2" s="1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 s="1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 s="1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J249" i="2"/>
  <c r="BF249" i="2" s="1"/>
  <c r="BI248" i="2"/>
  <c r="BH248" i="2"/>
  <c r="BG248" i="2"/>
  <c r="BE248" i="2"/>
  <c r="T248" i="2"/>
  <c r="R248" i="2"/>
  <c r="P248" i="2"/>
  <c r="BK248" i="2"/>
  <c r="J248" i="2"/>
  <c r="BF248" i="2" s="1"/>
  <c r="BI247" i="2"/>
  <c r="BH247" i="2"/>
  <c r="BG247" i="2"/>
  <c r="BE247" i="2"/>
  <c r="T247" i="2"/>
  <c r="R247" i="2"/>
  <c r="P247" i="2"/>
  <c r="BK247" i="2"/>
  <c r="J247" i="2"/>
  <c r="BF247" i="2" s="1"/>
  <c r="BI246" i="2"/>
  <c r="BH246" i="2"/>
  <c r="BG246" i="2"/>
  <c r="BE246" i="2"/>
  <c r="T246" i="2"/>
  <c r="R246" i="2"/>
  <c r="P246" i="2"/>
  <c r="BK246" i="2"/>
  <c r="J246" i="2"/>
  <c r="BF246" i="2" s="1"/>
  <c r="BI245" i="2"/>
  <c r="BH245" i="2"/>
  <c r="BG245" i="2"/>
  <c r="BE245" i="2"/>
  <c r="T245" i="2"/>
  <c r="R245" i="2"/>
  <c r="P245" i="2"/>
  <c r="BK245" i="2"/>
  <c r="J245" i="2"/>
  <c r="BF245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P241" i="2"/>
  <c r="BK241" i="2"/>
  <c r="J241" i="2"/>
  <c r="BF241" i="2" s="1"/>
  <c r="BI240" i="2"/>
  <c r="BH240" i="2"/>
  <c r="BG240" i="2"/>
  <c r="BE240" i="2"/>
  <c r="T240" i="2"/>
  <c r="R240" i="2"/>
  <c r="P240" i="2"/>
  <c r="BK240" i="2"/>
  <c r="J240" i="2"/>
  <c r="BF240" i="2" s="1"/>
  <c r="BI239" i="2"/>
  <c r="BH239" i="2"/>
  <c r="BG239" i="2"/>
  <c r="BE239" i="2"/>
  <c r="T239" i="2"/>
  <c r="R239" i="2"/>
  <c r="P239" i="2"/>
  <c r="BK239" i="2"/>
  <c r="J239" i="2"/>
  <c r="BF239" i="2" s="1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P235" i="2"/>
  <c r="BK235" i="2"/>
  <c r="J235" i="2"/>
  <c r="BF235" i="2" s="1"/>
  <c r="BI234" i="2"/>
  <c r="BH234" i="2"/>
  <c r="BG234" i="2"/>
  <c r="BE234" i="2"/>
  <c r="T234" i="2"/>
  <c r="R234" i="2"/>
  <c r="P234" i="2"/>
  <c r="BK234" i="2"/>
  <c r="J234" i="2"/>
  <c r="BF234" i="2" s="1"/>
  <c r="BI233" i="2"/>
  <c r="BH233" i="2"/>
  <c r="BG233" i="2"/>
  <c r="BE233" i="2"/>
  <c r="T233" i="2"/>
  <c r="R233" i="2"/>
  <c r="P233" i="2"/>
  <c r="BK233" i="2"/>
  <c r="J233" i="2"/>
  <c r="BF233" i="2" s="1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P229" i="2"/>
  <c r="BK229" i="2"/>
  <c r="J229" i="2"/>
  <c r="BF229" i="2" s="1"/>
  <c r="BI228" i="2"/>
  <c r="BH228" i="2"/>
  <c r="BG228" i="2"/>
  <c r="BE228" i="2"/>
  <c r="T228" i="2"/>
  <c r="R228" i="2"/>
  <c r="P228" i="2"/>
  <c r="BK228" i="2"/>
  <c r="J228" i="2"/>
  <c r="BF228" i="2" s="1"/>
  <c r="BI227" i="2"/>
  <c r="BH227" i="2"/>
  <c r="BG227" i="2"/>
  <c r="BE227" i="2"/>
  <c r="T227" i="2"/>
  <c r="R227" i="2"/>
  <c r="P227" i="2"/>
  <c r="BK227" i="2"/>
  <c r="J227" i="2"/>
  <c r="BF227" i="2" s="1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 s="1"/>
  <c r="BI222" i="2"/>
  <c r="BH222" i="2"/>
  <c r="BG222" i="2"/>
  <c r="BE222" i="2"/>
  <c r="T222" i="2"/>
  <c r="R222" i="2"/>
  <c r="P222" i="2"/>
  <c r="BK222" i="2"/>
  <c r="J222" i="2"/>
  <c r="BF222" i="2" s="1"/>
  <c r="BI221" i="2"/>
  <c r="BH221" i="2"/>
  <c r="BG221" i="2"/>
  <c r="BE221" i="2"/>
  <c r="T221" i="2"/>
  <c r="R221" i="2"/>
  <c r="P221" i="2"/>
  <c r="BK221" i="2"/>
  <c r="J221" i="2"/>
  <c r="BF221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 s="1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 s="1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 s="1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 s="1"/>
  <c r="BI180" i="2"/>
  <c r="BH180" i="2"/>
  <c r="BG180" i="2"/>
  <c r="BE180" i="2"/>
  <c r="T180" i="2"/>
  <c r="R180" i="2"/>
  <c r="P180" i="2"/>
  <c r="BK180" i="2"/>
  <c r="J180" i="2"/>
  <c r="BF180" i="2" s="1"/>
  <c r="BI172" i="2"/>
  <c r="BH172" i="2"/>
  <c r="BG172" i="2"/>
  <c r="BE172" i="2"/>
  <c r="T172" i="2"/>
  <c r="R172" i="2"/>
  <c r="P172" i="2"/>
  <c r="BK172" i="2"/>
  <c r="J172" i="2"/>
  <c r="J171" i="2" s="1"/>
  <c r="BI170" i="2"/>
  <c r="BH170" i="2"/>
  <c r="BG170" i="2"/>
  <c r="BE170" i="2"/>
  <c r="T170" i="2"/>
  <c r="R170" i="2"/>
  <c r="P170" i="2"/>
  <c r="BK170" i="2"/>
  <c r="J170" i="2"/>
  <c r="BF170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I163" i="2"/>
  <c r="BH163" i="2"/>
  <c r="BG163" i="2"/>
  <c r="BE163" i="2"/>
  <c r="T163" i="2"/>
  <c r="T162" i="2" s="1"/>
  <c r="R163" i="2"/>
  <c r="R162" i="2" s="1"/>
  <c r="P163" i="2"/>
  <c r="P162" i="2" s="1"/>
  <c r="BK163" i="2"/>
  <c r="BK162" i="2" s="1"/>
  <c r="J162" i="2" s="1"/>
  <c r="J100" i="2" s="1"/>
  <c r="J163" i="2"/>
  <c r="BF163" i="2" s="1"/>
  <c r="BI161" i="2"/>
  <c r="BH161" i="2"/>
  <c r="BG161" i="2"/>
  <c r="BE161" i="2"/>
  <c r="T161" i="2"/>
  <c r="R161" i="2"/>
  <c r="P161" i="2"/>
  <c r="BK161" i="2"/>
  <c r="J161" i="2"/>
  <c r="BF161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 s="1"/>
  <c r="BI141" i="2"/>
  <c r="BH141" i="2"/>
  <c r="BG141" i="2"/>
  <c r="BE141" i="2"/>
  <c r="T141" i="2"/>
  <c r="R141" i="2"/>
  <c r="P141" i="2"/>
  <c r="BK141" i="2"/>
  <c r="J141" i="2"/>
  <c r="BI139" i="2"/>
  <c r="BH139" i="2"/>
  <c r="BG139" i="2"/>
  <c r="BE139" i="2"/>
  <c r="T139" i="2"/>
  <c r="R139" i="2"/>
  <c r="P139" i="2"/>
  <c r="BK139" i="2"/>
  <c r="J139" i="2"/>
  <c r="BF139" i="2" s="1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F122" i="2"/>
  <c r="E120" i="2"/>
  <c r="F89" i="2"/>
  <c r="E87" i="2"/>
  <c r="J24" i="2"/>
  <c r="E24" i="2"/>
  <c r="J125" i="2" s="1"/>
  <c r="J23" i="2"/>
  <c r="J21" i="2"/>
  <c r="E21" i="2"/>
  <c r="J91" i="2" s="1"/>
  <c r="J20" i="2"/>
  <c r="E18" i="2"/>
  <c r="F125" i="2" s="1"/>
  <c r="J15" i="2"/>
  <c r="E15" i="2"/>
  <c r="F124" i="2" s="1"/>
  <c r="J14" i="2"/>
  <c r="J122" i="2"/>
  <c r="E7" i="2"/>
  <c r="E118" i="2" s="1"/>
  <c r="AS94" i="1"/>
  <c r="AM90" i="1"/>
  <c r="AM89" i="1"/>
  <c r="L89" i="1"/>
  <c r="AM87" i="1"/>
  <c r="L87" i="1"/>
  <c r="L85" i="1"/>
  <c r="J189" i="2" l="1"/>
  <c r="BF194" i="2"/>
  <c r="J193" i="2"/>
  <c r="J130" i="2"/>
  <c r="BF132" i="2"/>
  <c r="BF141" i="2"/>
  <c r="J140" i="2"/>
  <c r="BF166" i="2"/>
  <c r="J165" i="2"/>
  <c r="BF190" i="2"/>
  <c r="BF172" i="2"/>
  <c r="BK171" i="2"/>
  <c r="T171" i="2"/>
  <c r="T140" i="2"/>
  <c r="T189" i="2"/>
  <c r="BK181" i="2"/>
  <c r="J181" i="2" s="1"/>
  <c r="J104" i="2" s="1"/>
  <c r="T181" i="2"/>
  <c r="P140" i="2"/>
  <c r="P185" i="2"/>
  <c r="P189" i="2"/>
  <c r="P193" i="2"/>
  <c r="R130" i="2"/>
  <c r="T165" i="2"/>
  <c r="P165" i="2"/>
  <c r="R171" i="2"/>
  <c r="R181" i="2"/>
  <c r="T296" i="2"/>
  <c r="P296" i="2"/>
  <c r="BK165" i="2"/>
  <c r="T185" i="2"/>
  <c r="T193" i="2"/>
  <c r="P181" i="2"/>
  <c r="P171" i="2"/>
  <c r="J124" i="2"/>
  <c r="J92" i="2"/>
  <c r="T130" i="2"/>
  <c r="BK140" i="2"/>
  <c r="R140" i="2"/>
  <c r="BK185" i="2"/>
  <c r="J185" i="2" s="1"/>
  <c r="J105" i="2" s="1"/>
  <c r="R185" i="2"/>
  <c r="P130" i="2"/>
  <c r="BK130" i="2"/>
  <c r="R165" i="2"/>
  <c r="R193" i="2"/>
  <c r="R189" i="2"/>
  <c r="F91" i="2"/>
  <c r="BK193" i="2"/>
  <c r="BK189" i="2"/>
  <c r="F37" i="2"/>
  <c r="BD95" i="1" s="1"/>
  <c r="BD94" i="1" s="1"/>
  <c r="W33" i="1" s="1"/>
  <c r="J33" i="2"/>
  <c r="AV95" i="1" s="1"/>
  <c r="F35" i="2"/>
  <c r="BB95" i="1" s="1"/>
  <c r="BB94" i="1" s="1"/>
  <c r="W31" i="1" s="1"/>
  <c r="F36" i="2"/>
  <c r="BC95" i="1" s="1"/>
  <c r="BC94" i="1" s="1"/>
  <c r="AY94" i="1" s="1"/>
  <c r="F33" i="2"/>
  <c r="AZ95" i="1" s="1"/>
  <c r="AZ94" i="1" s="1"/>
  <c r="E85" i="2"/>
  <c r="R296" i="2"/>
  <c r="BK296" i="2"/>
  <c r="J129" i="2" l="1"/>
  <c r="J99" i="2"/>
  <c r="J103" i="2"/>
  <c r="J34" i="2"/>
  <c r="AW95" i="1" s="1"/>
  <c r="AT95" i="1" s="1"/>
  <c r="F34" i="2"/>
  <c r="BA95" i="1" s="1"/>
  <c r="BA94" i="1" s="1"/>
  <c r="W30" i="1" s="1"/>
  <c r="P129" i="2"/>
  <c r="J98" i="2"/>
  <c r="J102" i="2"/>
  <c r="J296" i="2"/>
  <c r="J108" i="2" s="1"/>
  <c r="J106" i="2"/>
  <c r="J107" i="2"/>
  <c r="R164" i="2"/>
  <c r="T129" i="2"/>
  <c r="R129" i="2"/>
  <c r="BK164" i="2"/>
  <c r="P164" i="2"/>
  <c r="T164" i="2"/>
  <c r="BK129" i="2"/>
  <c r="AX94" i="1"/>
  <c r="W32" i="1"/>
  <c r="AV94" i="1"/>
  <c r="W29" i="1"/>
  <c r="J128" i="2" l="1"/>
  <c r="P128" i="2"/>
  <c r="AU95" i="1" s="1"/>
  <c r="AU94" i="1" s="1"/>
  <c r="AW94" i="1"/>
  <c r="AK30" i="1" s="1"/>
  <c r="J97" i="2"/>
  <c r="R128" i="2"/>
  <c r="T128" i="2"/>
  <c r="BK128" i="2"/>
  <c r="AK29" i="1"/>
  <c r="AT94" i="1" l="1"/>
  <c r="J96" i="2"/>
  <c r="J101" i="2"/>
  <c r="J30" i="2"/>
  <c r="J39" i="2" s="1"/>
  <c r="AG95" i="1" l="1"/>
  <c r="AG94" i="1" s="1"/>
  <c r="AN95" i="1" l="1"/>
  <c r="AK26" i="1"/>
  <c r="AK35" i="1" s="1"/>
  <c r="AN94" i="1"/>
</calcChain>
</file>

<file path=xl/sharedStrings.xml><?xml version="1.0" encoding="utf-8"?>
<sst xmlns="http://schemas.openxmlformats.org/spreadsheetml/2006/main" count="2483" uniqueCount="670">
  <si>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</si>
  <si>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</si>
  <si>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</si>
  <si>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</si>
  <si>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</si>
  <si>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</si>
  <si>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</si>
  <si>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</si>
  <si>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</si>
  <si>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</si>
  <si>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</si>
  <si>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</si>
  <si>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</si>
  <si>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</si>
  <si>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</si>
  <si>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</si>
  <si>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</si>
  <si>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</si>
  <si>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</si>
  <si>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</si>
  <si>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</si>
  <si>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</si>
  <si>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</si>
  <si>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</si>
  <si>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</si>
  <si>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</si>
  <si>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</si>
  <si>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</si>
  <si>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</si>
  <si>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</si>
  <si>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</si>
  <si>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</si>
  <si>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</si>
  <si>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</si>
  <si>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</si>
  <si>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</si>
  <si>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</si>
  <si>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</si>
  <si>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</si>
  <si>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</si>
  <si>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</si>
  <si>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</si>
  <si>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</si>
  <si>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</si>
  <si>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</si>
  <si>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</si>
  <si>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</si>
  <si>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</si>
  <si>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</si>
  <si>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</si>
  <si>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</si>
  <si>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</si>
  <si>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</si>
  <si>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</si>
  <si>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</si>
  <si>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</si>
  <si>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</si>
  <si>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</si>
  <si>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</si>
  <si>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</si>
  <si>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</si>
  <si>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</si>
  <si>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</si>
  <si>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</si>
  <si>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</si>
  <si>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</si>
  <si>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</si>
  <si>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</si>
  <si>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</si>
  <si>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</si>
  <si>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</si>
  <si>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</si>
  <si>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</si>
  <si>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</si>
  <si>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</si>
  <si>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</si>
  <si>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</si>
  <si>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</si>
  <si>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</si>
  <si>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</si>
  <si>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</si>
  <si>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</si>
  <si>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</si>
  <si>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</si>
  <si>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</si>
  <si>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</si>
  <si>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</si>
  <si>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</si>
  <si>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</si>
  <si>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</si>
  <si>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</si>
  <si>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784 - Dokončovacie práce - maľby</t>
  </si>
  <si>
    <t>OST - Zdravotechnické inštalácie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</si>
  <si>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</si>
  <si>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</si>
  <si>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</si>
  <si>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</si>
  <si>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</si>
  <si>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</si>
  <si>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</si>
  <si>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</si>
  <si>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</si>
  <si>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</si>
  <si>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</si>
  <si>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</si>
  <si>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</si>
  <si>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</si>
  <si>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</si>
  <si>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</si>
  <si>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</si>
  <si>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ks</t>
  </si>
  <si>
    <t>4</t>
  </si>
  <si>
    <t>2</t>
  </si>
  <si>
    <t>m2</t>
  </si>
  <si>
    <t>6</t>
  </si>
  <si>
    <t>Úpravy povrchov, podlahy, osadenie</t>
  </si>
  <si>
    <t>612421221.S0</t>
  </si>
  <si>
    <t>Oprava vnútorných vápenno-cementových omietok stien, opravovaná plocha nad 5 do 10 %,hladká</t>
  </si>
  <si>
    <t>8</t>
  </si>
  <si>
    <t>612460361.S0</t>
  </si>
  <si>
    <t>Vnútorná omietka stien vápennocementová jednovrstvová, vr.finálneho prehladenia</t>
  </si>
  <si>
    <t>10</t>
  </si>
  <si>
    <t>612460361.S1</t>
  </si>
  <si>
    <t>Vyspravenie povrchu pod obklad</t>
  </si>
  <si>
    <t>12</t>
  </si>
  <si>
    <t>16</t>
  </si>
  <si>
    <t>9</t>
  </si>
  <si>
    <t>632452611.S0</t>
  </si>
  <si>
    <t>Cementová samonivelizačná stierka, pevnosti v tlaku 20 MPa, hr. 3 mm,hrúbka sa upresní podľa skutkového stavu a potreby po vybúraní nášlap.vrstiev</t>
  </si>
  <si>
    <t>32</t>
  </si>
  <si>
    <t>Ostatné konštrukcie a práce-búranie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</si>
  <si>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</si>
  <si>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</si>
  <si>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</si>
  <si>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</si>
  <si>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</si>
  <si>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</si>
  <si>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965081712.S0</t>
  </si>
  <si>
    <t>Búranie dlažieb, bez podklad. lôžka z xylolit., alebo keramických dlaždíc hr. do 10 mm,vrátane soklov</t>
  </si>
  <si>
    <t>44</t>
  </si>
  <si>
    <t>967031132.S</t>
  </si>
  <si>
    <t>Prikresanie rovných ostení, bez odstupu, po hrubom vybúraní otvorov, v murive tehl. na maltu,  -0,05700t</t>
  </si>
  <si>
    <t>46</t>
  </si>
  <si>
    <t>968061113.S</t>
  </si>
  <si>
    <t>Vyvesenie dreveného okenného krídla do suti plochy nad 1,5 m2, -0,01600t</t>
  </si>
  <si>
    <t>50</t>
  </si>
  <si>
    <t>968062246.S</t>
  </si>
  <si>
    <t>Vybúranie drevených rámov okien jednoduchých plochy do 4 m2,  -0,02700t</t>
  </si>
  <si>
    <t>54</t>
  </si>
  <si>
    <t>968072455.S</t>
  </si>
  <si>
    <t>Vybúranie kovových dverových zárubní plochy do 2 m2,  -0,07600t</t>
  </si>
  <si>
    <t>56</t>
  </si>
  <si>
    <t>m</t>
  </si>
  <si>
    <t>978059631.S</t>
  </si>
  <si>
    <t>Odsekanie a odobratie obkladov stien z obkladačiek vonkajších vrátane podkladovej omietky nad 2 m2,  -0,08900t</t>
  </si>
  <si>
    <t>66</t>
  </si>
  <si>
    <t>979011111.S</t>
  </si>
  <si>
    <t>Zvislá doprava sutiny a vybúraných hmôt za prvé podlažie nad alebo pod základným podlažím</t>
  </si>
  <si>
    <t>t</t>
  </si>
  <si>
    <t>68</t>
  </si>
  <si>
    <t>979081111.S</t>
  </si>
  <si>
    <t>Odvoz sutiny a vybúraných hmôt na skládku do 1 km</t>
  </si>
  <si>
    <t>70</t>
  </si>
  <si>
    <t>979081121.S</t>
  </si>
  <si>
    <t>Odvoz sutiny a vybúraných hmôt na skládku za každý ďalší 1 km-uvažovaný odvoz na skládku do 15km, dodávateľ nacení podľa svojich možností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</si>
  <si>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</si>
  <si>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</si>
  <si>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</si>
  <si>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</si>
  <si>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</si>
  <si>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</si>
  <si>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</si>
  <si>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</si>
  <si>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Poplatok za skladovanie - betón, tehly, dlaždice (17 01) ostatné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</si>
  <si>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</si>
  <si>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</si>
  <si>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</si>
  <si>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</si>
  <si>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</si>
  <si>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</si>
  <si>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</si>
  <si>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</si>
  <si>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711</t>
  </si>
  <si>
    <t>Izolácie proti vode a vlhkosti</t>
  </si>
  <si>
    <t>7114623010</t>
  </si>
  <si>
    <t>Izolácia proti povrchovej a podpovrchovej tlakovej vode ref.AQUAFIN-2K hr. 2,5 mm na ploche vodorovnej</t>
  </si>
  <si>
    <t>84</t>
  </si>
  <si>
    <t>7114633010</t>
  </si>
  <si>
    <t>Izolácia proti povrchovej a podpovrchovej tlakovej vode ref.AQUAFIN-2K hr. 2,5 mm na ploche zvislej</t>
  </si>
  <si>
    <t>86</t>
  </si>
  <si>
    <t>998711201.S</t>
  </si>
  <si>
    <t>Presun hmôt pre izoláciu proti vode v objektoch výšky do 6 m</t>
  </si>
  <si>
    <t>%</t>
  </si>
  <si>
    <t>88</t>
  </si>
  <si>
    <t>M</t>
  </si>
  <si>
    <t>766</t>
  </si>
  <si>
    <t>Konštrukcie stolárske</t>
  </si>
  <si>
    <t>124</t>
  </si>
  <si>
    <t>998766201.S</t>
  </si>
  <si>
    <t>Presun hmot pre konštrukcie stolárske v objektoch výšky do 6 m</t>
  </si>
  <si>
    <t>132</t>
  </si>
  <si>
    <t>771</t>
  </si>
  <si>
    <t>Podlahy z dlaždíc</t>
  </si>
  <si>
    <t>771541115</t>
  </si>
  <si>
    <t>Montáž podláh z obkladačiek keramických kladených do tmelu</t>
  </si>
  <si>
    <t>154</t>
  </si>
  <si>
    <t>597865PC01</t>
  </si>
  <si>
    <t>Keramická dlažba  - podľa špecifikácie investora!</t>
  </si>
  <si>
    <t>156</t>
  </si>
  <si>
    <t>998771201.S</t>
  </si>
  <si>
    <t>Presun hmôt pre podlahy z dlaždíc v objektoch výšky do 6m</t>
  </si>
  <si>
    <t>158</t>
  </si>
  <si>
    <t>781</t>
  </si>
  <si>
    <t>Dokončovacie práce a obklady</t>
  </si>
  <si>
    <t>781445202</t>
  </si>
  <si>
    <t>Montáž obkladov vnútor. stien z obkladačiek kladených do lepiacej malty</t>
  </si>
  <si>
    <t>160</t>
  </si>
  <si>
    <t>5978696000</t>
  </si>
  <si>
    <t>Obkladačky keramické - podľa špecifikácie investora!</t>
  </si>
  <si>
    <t>162</t>
  </si>
  <si>
    <t>998781201.S</t>
  </si>
  <si>
    <t>Presun hmôt pre obklady keramické v objektoch výšky do 6 m</t>
  </si>
  <si>
    <t>164</t>
  </si>
  <si>
    <t>784</t>
  </si>
  <si>
    <t>Dokončovacie práce - maľby</t>
  </si>
  <si>
    <t>784402801.S</t>
  </si>
  <si>
    <t>Odstránenie malieb oškrabaním, výšky do 3,80 m, -0,0003 t</t>
  </si>
  <si>
    <t>168</t>
  </si>
  <si>
    <t>784410100</t>
  </si>
  <si>
    <t>Penetrovanie jednonásobné jemnozrnných podkladov výšky do 3, 80 m</t>
  </si>
  <si>
    <t>170</t>
  </si>
  <si>
    <t>784452271</t>
  </si>
  <si>
    <t>Maľby z maliarskych zmesí  dvojnásobné základné na podklad jemnozrnný výšky do 3, 80 m</t>
  </si>
  <si>
    <t>172</t>
  </si>
  <si>
    <t>OST</t>
  </si>
  <si>
    <t>Zdravotechnické inštalácie</t>
  </si>
  <si>
    <t>262144</t>
  </si>
  <si>
    <t>971052241.S</t>
  </si>
  <si>
    <t>206</t>
  </si>
  <si>
    <t>713482111.S</t>
  </si>
  <si>
    <t>Montáž trubíc z PE, hr.do 10 mm,vnút.priemer do 38 mm</t>
  </si>
  <si>
    <t>212</t>
  </si>
  <si>
    <t>283310000400</t>
  </si>
  <si>
    <t>Izolačná PE trubica TUBOLIT DG 20x5 mm (d potrubia x hr. izolácie), nenadrezaná, AZ FLEX</t>
  </si>
  <si>
    <t>214</t>
  </si>
  <si>
    <t>283310000600</t>
  </si>
  <si>
    <t>Izolačná PE trubica TUBOLIT DG 25x5 mm (d potrubia x hr. izolácie), nenadrezaná, AZ FLEX</t>
  </si>
  <si>
    <t>216</t>
  </si>
  <si>
    <t>721172200.S</t>
  </si>
  <si>
    <t>Montáž odpadového HT potrubia vodorovného DN 32</t>
  </si>
  <si>
    <t>238</t>
  </si>
  <si>
    <t>286140036100.S</t>
  </si>
  <si>
    <t>HT rúra hrdlová DN 32 dĺ. 0,5 m, PP systém pre rozvod vnútorného odpadu</t>
  </si>
  <si>
    <t>240</t>
  </si>
  <si>
    <t>721172203.S</t>
  </si>
  <si>
    <t>Montáž odpadového HT potrubia vodorovného DN 40</t>
  </si>
  <si>
    <t>242</t>
  </si>
  <si>
    <t>286140036800.S</t>
  </si>
  <si>
    <t>HT rúra hrdlová DN 40 dĺ. 1 m, PP systém pre rozvod vnútorného odpadu</t>
  </si>
  <si>
    <t>244</t>
  </si>
  <si>
    <t>286140036700.S</t>
  </si>
  <si>
    <t>HT rúra hrdlová DN 40 dĺ. 0,5 m, PP systém pre rozvod vnútorného odpadu</t>
  </si>
  <si>
    <t>246</t>
  </si>
  <si>
    <t>721172206.S</t>
  </si>
  <si>
    <t>Montáž odpadového HT potrubia vodorovného DN 50</t>
  </si>
  <si>
    <t>248</t>
  </si>
  <si>
    <t>286140037400.S</t>
  </si>
  <si>
    <t>HT rúra hrdlová DN 50 dĺ. 1 m, PP systém pre rozvod vnútorného odpadu</t>
  </si>
  <si>
    <t>250</t>
  </si>
  <si>
    <t>286140037300.S</t>
  </si>
  <si>
    <t>HT rúra hrdlová DN 50 dĺ. 0,5 m, PP systém pre rozvod vnútorného odpadu</t>
  </si>
  <si>
    <t>252</t>
  </si>
  <si>
    <t>721172212.S</t>
  </si>
  <si>
    <t>Montáž odpadového HT potrubia vodorovného DN 100</t>
  </si>
  <si>
    <t>254</t>
  </si>
  <si>
    <t>286140038600.S</t>
  </si>
  <si>
    <t>HT rúra hrdlová DN 100 dĺ. 1 m, PP systém pre rozvod vnútorného odpadu</t>
  </si>
  <si>
    <t>256</t>
  </si>
  <si>
    <t>286140038500.S</t>
  </si>
  <si>
    <t>HT rúra hrdlová DN 100 dĺ. 0,5 m, PP systém pre rozvod vnútorného odpadu</t>
  </si>
  <si>
    <t>258</t>
  </si>
  <si>
    <t>721172224.S</t>
  </si>
  <si>
    <t>Montáž odpadového HT potrubia zvislého DN 40</t>
  </si>
  <si>
    <t>266</t>
  </si>
  <si>
    <t>721172227.S</t>
  </si>
  <si>
    <t>Montáž odpadového HT potrubia zvislého DN 50</t>
  </si>
  <si>
    <t>268</t>
  </si>
  <si>
    <t>721172233.S</t>
  </si>
  <si>
    <t>Montáž odpadového HT potrubia zvislého DN 100</t>
  </si>
  <si>
    <t>270</t>
  </si>
  <si>
    <t>721172284.S</t>
  </si>
  <si>
    <t>Montáž kolena HT potrubia DN 32</t>
  </si>
  <si>
    <t>272</t>
  </si>
  <si>
    <t>721172290.S</t>
  </si>
  <si>
    <t>Montáž kolena HT potrubia DN 50</t>
  </si>
  <si>
    <t>282</t>
  </si>
  <si>
    <t>286540001300</t>
  </si>
  <si>
    <t>Koleno HT DN 50/45°, PP systém pre beztlakový rozvod vnútorného odpadu, PIPELIFE</t>
  </si>
  <si>
    <t>284</t>
  </si>
  <si>
    <t>721172293.S</t>
  </si>
  <si>
    <t>Montáž kolena HT potrubia DN 70</t>
  </si>
  <si>
    <t>286</t>
  </si>
  <si>
    <t>286540001800</t>
  </si>
  <si>
    <t>Koleno HT DN 70/45°, PP systém pre beztlakový rozvod vnútorného odpadu</t>
  </si>
  <si>
    <t>288</t>
  </si>
  <si>
    <t>721172306.S</t>
  </si>
  <si>
    <t>Montáž odbočky HT potrubia DN 40</t>
  </si>
  <si>
    <t>300</t>
  </si>
  <si>
    <t>286540007800</t>
  </si>
  <si>
    <t>Odbočka HT DN 40/40/45°, PP systém pre beztlakový rozvod vnútorného odpadu, PIPELIFE</t>
  </si>
  <si>
    <t>302</t>
  </si>
  <si>
    <t>721172309.S</t>
  </si>
  <si>
    <t>Montáž odbočky HT potrubia DN 50</t>
  </si>
  <si>
    <t>304</t>
  </si>
  <si>
    <t>286540008400</t>
  </si>
  <si>
    <t>Odbočka HT DN 50/50/45°, PP systém pre beztlakový rozvod vnútorného odpadu</t>
  </si>
  <si>
    <t>306</t>
  </si>
  <si>
    <t>721172327.S</t>
  </si>
  <si>
    <t>Montáž redukcie HT potrubia DN 50</t>
  </si>
  <si>
    <t>316</t>
  </si>
  <si>
    <t>286540006300</t>
  </si>
  <si>
    <t>Redukcia krátka HT DN 50/40, PP systém pre beztlakový rozvod vnútorného odpadu</t>
  </si>
  <si>
    <t>318</t>
  </si>
  <si>
    <t>721172333.S</t>
  </si>
  <si>
    <t>Montáž redukcie HT potrubia DN 100</t>
  </si>
  <si>
    <t>320</t>
  </si>
  <si>
    <t>286540007000</t>
  </si>
  <si>
    <t>Redukcia vnútorná HT DN 100/50, PP systém pre beztlakový rozvod vnútorného odpadu, PIPELIFE</t>
  </si>
  <si>
    <t>322</t>
  </si>
  <si>
    <t>551620015600</t>
  </si>
  <si>
    <t>Zápachová uzávierka podomietková UP HL138, DN32, krytka 100x100 mm, prídavná zápachová uzávierka, vetranie a klimatizácia, PP/ABS</t>
  </si>
  <si>
    <t>324</t>
  </si>
  <si>
    <t>721172336.S</t>
  </si>
  <si>
    <t>Montáž redukcie HT potrubia DN 125</t>
  </si>
  <si>
    <t>326</t>
  </si>
  <si>
    <t>286540005700</t>
  </si>
  <si>
    <t>Redukcia HT DN 125/100, PP systém pre beztlakový rozvod vnútorného odpadu,</t>
  </si>
  <si>
    <t>328</t>
  </si>
  <si>
    <t>721172369.S</t>
  </si>
  <si>
    <t>Montáž zátky HT potrubia DN 40</t>
  </si>
  <si>
    <t>334</t>
  </si>
  <si>
    <t>286540019500.S</t>
  </si>
  <si>
    <t>Zátka hrdlová HT DN 40, PP systém pre beztlakový rozvod vnútorného odpadu</t>
  </si>
  <si>
    <t>336</t>
  </si>
  <si>
    <t>721172372.S</t>
  </si>
  <si>
    <t>Montáž zátky HT potrubia DN 50</t>
  </si>
  <si>
    <t>338</t>
  </si>
  <si>
    <t>286540019600.S</t>
  </si>
  <si>
    <t>Zátka hrdlová HT DN 50, PP systém pre beztlakový rozvod vnútorného odpadu</t>
  </si>
  <si>
    <t>340</t>
  </si>
  <si>
    <t>721194103.S</t>
  </si>
  <si>
    <t>Zriadenie prípojky na potrubí vyvedenie a upevnenie odpadových výpustiek D 32 mm</t>
  </si>
  <si>
    <t>346</t>
  </si>
  <si>
    <t>721194104.S</t>
  </si>
  <si>
    <t>Zriadenie prípojky na potrubí vyvedenie a upevnenie odpadových výpustiek D 40 mm</t>
  </si>
  <si>
    <t>348</t>
  </si>
  <si>
    <t>551620009300</t>
  </si>
  <si>
    <t>Zápachová uzávierka umyvadlova HL132.1/40,(alebo alternátiva) DN 40x5/4", s výškovou nastaviteľnou rúrkou a závitom, so spätnou klapkou s pripojením na umývačky 3/4" a rozetou, odtok ležatý, PP</t>
  </si>
  <si>
    <t>350</t>
  </si>
  <si>
    <t>721194105.S</t>
  </si>
  <si>
    <t>Zriadenie prípojky na potrubí vyvedenie a upevnenie odpadových výpustiek D 50 mm</t>
  </si>
  <si>
    <t>352</t>
  </si>
  <si>
    <t>721194109.S</t>
  </si>
  <si>
    <t>Zriadenie prípojky na potrubí vyvedenie a upevnenie odpadových výpustiek D 110 mm</t>
  </si>
  <si>
    <t>354</t>
  </si>
  <si>
    <t>721290111.S</t>
  </si>
  <si>
    <t>Ostatné - skúška tesnosti kanalizácie v objektoch vodou do DN 125</t>
  </si>
  <si>
    <t>368</t>
  </si>
  <si>
    <t>998721201.S</t>
  </si>
  <si>
    <t>Presun hmôt pre vnútornú kanalizáciu v objektoch výšky do 6 m</t>
  </si>
  <si>
    <t>370</t>
  </si>
  <si>
    <t>722130801.S</t>
  </si>
  <si>
    <t>Demontáž potrubia z oceľových rúrok závitových do DN 25,  -0,00213t</t>
  </si>
  <si>
    <t>372</t>
  </si>
  <si>
    <t>722130802.S</t>
  </si>
  <si>
    <t>Demontáž potrubia z oceľových rúrok závitových nad DN 25 do DN 40,  -0,00497t</t>
  </si>
  <si>
    <t>374</t>
  </si>
  <si>
    <t>722171312</t>
  </si>
  <si>
    <t>Potrubie z viacvrstvových rúr PE Geberit Mepla (alebo alternátiva) D 20 mm, 5 m tyč</t>
  </si>
  <si>
    <t>376</t>
  </si>
  <si>
    <t>722171313</t>
  </si>
  <si>
    <t>Potrubie z viacvrstvových rúr PE Geberit Mepla ( alebo alternátiva) D 26 mm, 5 m tyč</t>
  </si>
  <si>
    <t>378</t>
  </si>
  <si>
    <t>722171314</t>
  </si>
  <si>
    <t>Potrubie z viacvrstvových rúr PE Geberit Mepla D 32 mm, 5 m tyč</t>
  </si>
  <si>
    <t>380</t>
  </si>
  <si>
    <t>722173048.S</t>
  </si>
  <si>
    <t>Montáž plasthliníkovej spojky pre vodu lisovaním D 20 mm</t>
  </si>
  <si>
    <t>382</t>
  </si>
  <si>
    <t>286220040000.S</t>
  </si>
  <si>
    <t>Spojka pre plasthliníkové potrubie D 20 mm</t>
  </si>
  <si>
    <t>384</t>
  </si>
  <si>
    <t>722173051.S</t>
  </si>
  <si>
    <t>Montáž plasthliníkovej spojky pre vodu lisovaním D 26 mm</t>
  </si>
  <si>
    <t>386</t>
  </si>
  <si>
    <t>286220040100.S</t>
  </si>
  <si>
    <t>Spojka pre plasthliníkové potrubie D 26 mm</t>
  </si>
  <si>
    <t>388</t>
  </si>
  <si>
    <t>722173072.S</t>
  </si>
  <si>
    <t>Montáž plasthliníkového kolena pre vodu lisovaním D 20 mm</t>
  </si>
  <si>
    <t>390</t>
  </si>
  <si>
    <t>286220001500.S</t>
  </si>
  <si>
    <t>Koleno lisovacie pre plasthliníkové potrubia D 20x1/2" vonkajší závit</t>
  </si>
  <si>
    <t>392</t>
  </si>
  <si>
    <t>722173075.S</t>
  </si>
  <si>
    <t>Montáž plasthliníkového kolena pre vodu lisovaním D 26 mm</t>
  </si>
  <si>
    <t>394</t>
  </si>
  <si>
    <t>286220001700.S</t>
  </si>
  <si>
    <t>Koleno lisovacie pre plasthliníkové potrubia D 26x3/4" vonkajší závit</t>
  </si>
  <si>
    <t>396</t>
  </si>
  <si>
    <t>722173078.S</t>
  </si>
  <si>
    <t>Montáž plasthliníkového kolena pre vodu lisovaním D 32 mm</t>
  </si>
  <si>
    <t>398</t>
  </si>
  <si>
    <t>286220000500.S</t>
  </si>
  <si>
    <t>Koleno lisovacie pre plasthliníkové potrubia D 32/90 mm</t>
  </si>
  <si>
    <t>400</t>
  </si>
  <si>
    <t>722173093.S</t>
  </si>
  <si>
    <t>Montáž plasthliníkovej redukcie pre vodu lisovaním D 20 mm</t>
  </si>
  <si>
    <t>402</t>
  </si>
  <si>
    <t>286220046800.S</t>
  </si>
  <si>
    <t>Redukcia lisovacia pre plasthliníkové potrubie D 20/16 mm</t>
  </si>
  <si>
    <t>404</t>
  </si>
  <si>
    <t>722173096.S</t>
  </si>
  <si>
    <t>Montáž plasthliníkovej redukcie pre vodu lisovaním D 26 mm</t>
  </si>
  <si>
    <t>406</t>
  </si>
  <si>
    <t>286220047200.S</t>
  </si>
  <si>
    <t>Redukcia lisovacia pre plasthliníkové potrubie D 26/20 mm</t>
  </si>
  <si>
    <t>408</t>
  </si>
  <si>
    <t>722173099.S</t>
  </si>
  <si>
    <t>Montáž plasthliníkovej redukcie pre vodu lisovaním D 32 mm</t>
  </si>
  <si>
    <t>410</t>
  </si>
  <si>
    <t>286220047500.S</t>
  </si>
  <si>
    <t>Redukcia lisovacia pre plasthliníkové potrubie D 32/20 mm</t>
  </si>
  <si>
    <t>412</t>
  </si>
  <si>
    <t>286220047600.S</t>
  </si>
  <si>
    <t>Redukcia lisovacia pre plasthliníkové potrubie D 32/26 mm</t>
  </si>
  <si>
    <t>414</t>
  </si>
  <si>
    <t>722173115.S</t>
  </si>
  <si>
    <t>Montáž plasthliníkového T-kusu pre vodu lisovaním D 20 mm</t>
  </si>
  <si>
    <t>416</t>
  </si>
  <si>
    <t>286220007900.S</t>
  </si>
  <si>
    <t>T-kus lisovací pre plasthliníkové potrubia D 20 mm</t>
  </si>
  <si>
    <t>418</t>
  </si>
  <si>
    <t>722173118.S</t>
  </si>
  <si>
    <t>Montáž plasthliníkového T-kusu pre vodu lisovaním D 26 mm</t>
  </si>
  <si>
    <t>420</t>
  </si>
  <si>
    <t>286220008000.S</t>
  </si>
  <si>
    <t>T-kus lisovací pre plasthliníkové potrubia D 26 mm</t>
  </si>
  <si>
    <t>422</t>
  </si>
  <si>
    <t>722173121.S</t>
  </si>
  <si>
    <t>Montáž plasthliníkového T-kusu pre vodu lisovaním D 32 mm</t>
  </si>
  <si>
    <t>424</t>
  </si>
  <si>
    <t>286220008100.S</t>
  </si>
  <si>
    <t>T-kus lisovací pre plasthliníkové potrubia D 32 mm</t>
  </si>
  <si>
    <t>426</t>
  </si>
  <si>
    <t>722173181.S</t>
  </si>
  <si>
    <t>Montáž plasthliníkovej nástenky pre vodu lisovaním D 20 mm</t>
  </si>
  <si>
    <t>428</t>
  </si>
  <si>
    <t>286220049900.S</t>
  </si>
  <si>
    <t>Nástenka lisovacia pre plasthliníkové potrubie D 20x1/2" mm</t>
  </si>
  <si>
    <t>430</t>
  </si>
  <si>
    <t>722190401.S</t>
  </si>
  <si>
    <t>Vyvedenie a upevnenie výpustky DN 15</t>
  </si>
  <si>
    <t>432</t>
  </si>
  <si>
    <t>722221015.S</t>
  </si>
  <si>
    <t>Montáž guľového kohúta závitového priameho pre vodu G 3/4</t>
  </si>
  <si>
    <t>434</t>
  </si>
  <si>
    <t>551110005000.S</t>
  </si>
  <si>
    <t>Guľový uzáver pre vodu 3/4", niklovaná mosadz</t>
  </si>
  <si>
    <t>436</t>
  </si>
  <si>
    <t>722221020.S</t>
  </si>
  <si>
    <t>Montáž guľového kohúta závitového priameho pre vodu G 1</t>
  </si>
  <si>
    <t>438</t>
  </si>
  <si>
    <t>551110005100.S</t>
  </si>
  <si>
    <t>Guľový uzáver pre vodu 1", niklovaná mosadz</t>
  </si>
  <si>
    <t>440</t>
  </si>
  <si>
    <t>722221070.S</t>
  </si>
  <si>
    <t>Montáž guľového kohúta závitového rohového pre vodu G 1/2</t>
  </si>
  <si>
    <t>442</t>
  </si>
  <si>
    <t>551110007700.S</t>
  </si>
  <si>
    <t>Guľový uzáver pre vodu rohový 1/2", niklovaná mosadz</t>
  </si>
  <si>
    <t>444</t>
  </si>
  <si>
    <t>722290226.S</t>
  </si>
  <si>
    <t>Tlaková skúška vodovodného potrubia závitového do DN 50</t>
  </si>
  <si>
    <t>462</t>
  </si>
  <si>
    <t>722290234.S</t>
  </si>
  <si>
    <t>Prepláchnutie a dezinfekcia vodovodného potrubia do DN 80</t>
  </si>
  <si>
    <t>464</t>
  </si>
  <si>
    <t>998722201.S</t>
  </si>
  <si>
    <t>Presun hmôt pre vnútorný vodovod v objektoch výšky do 6 m</t>
  </si>
  <si>
    <t>466</t>
  </si>
  <si>
    <t>725119410.S</t>
  </si>
  <si>
    <t>482</t>
  </si>
  <si>
    <t>642360000500.S</t>
  </si>
  <si>
    <t>484</t>
  </si>
  <si>
    <t>554330000600</t>
  </si>
  <si>
    <t>Záchodové sedadlo s poklopom ref.LAUFEN PRO,</t>
  </si>
  <si>
    <t>492</t>
  </si>
  <si>
    <t>725122813.S1</t>
  </si>
  <si>
    <t>Demontáž WC s nádržkou a ,  -0,01720t</t>
  </si>
  <si>
    <t>494</t>
  </si>
  <si>
    <t>súb.</t>
  </si>
  <si>
    <t>725210821.S</t>
  </si>
  <si>
    <t>Demontáž umývadiel alebo umývadielok bez výtokovej armatúry,  -0,01946t</t>
  </si>
  <si>
    <t>508</t>
  </si>
  <si>
    <t>725219201.S</t>
  </si>
  <si>
    <t>Montáž umývadla keramického na konzoly, bez výtokovej armatúry</t>
  </si>
  <si>
    <t>510</t>
  </si>
  <si>
    <t>6421100002001</t>
  </si>
  <si>
    <t>Umývadlo keramické ref. CUBITO, rozmer 600x450x170 mm, biela, JIKA</t>
  </si>
  <si>
    <t>512</t>
  </si>
  <si>
    <t>551620006400.S</t>
  </si>
  <si>
    <t>Zápachová uzávierka - sifón pre umývadlá DN 40</t>
  </si>
  <si>
    <t>522</t>
  </si>
  <si>
    <t>5516757500</t>
  </si>
  <si>
    <t>Dvierka plastové 150x30 cm biele</t>
  </si>
  <si>
    <t>532</t>
  </si>
  <si>
    <t>725820810.S</t>
  </si>
  <si>
    <t>Demontáž batérie drezovej, umývadlovej nástennej,  -0,0026t</t>
  </si>
  <si>
    <t>534</t>
  </si>
  <si>
    <t>725829601.S</t>
  </si>
  <si>
    <t>Montáž batérie umývadlovej a drezovej stojankovej, pákovej alebo klasickej s mechanickým ovládaním</t>
  </si>
  <si>
    <t>536</t>
  </si>
  <si>
    <t>551450003600</t>
  </si>
  <si>
    <t>Batéria umývadlová,   stojanková páková</t>
  </si>
  <si>
    <t>538</t>
  </si>
  <si>
    <t>551450004100</t>
  </si>
  <si>
    <t>540</t>
  </si>
  <si>
    <t>5516757500.1</t>
  </si>
  <si>
    <t>Dvierka plastové 15x15 cm biele</t>
  </si>
  <si>
    <t>542</t>
  </si>
  <si>
    <t>998725201.S</t>
  </si>
  <si>
    <t>Presun hmôt pre zariaďovacie predmety v objektoch výšky do 6 m</t>
  </si>
  <si>
    <t>548</t>
  </si>
  <si>
    <t>OST1</t>
  </si>
  <si>
    <t>Elektroinštalácie</t>
  </si>
  <si>
    <t>ELE3</t>
  </si>
  <si>
    <t>CYKY-J 5x10</t>
  </si>
  <si>
    <t>554</t>
  </si>
  <si>
    <t>ELE4</t>
  </si>
  <si>
    <t>CY6</t>
  </si>
  <si>
    <t>556</t>
  </si>
  <si>
    <t>ELE5</t>
  </si>
  <si>
    <t>CY 16</t>
  </si>
  <si>
    <t>558</t>
  </si>
  <si>
    <t>ELE6</t>
  </si>
  <si>
    <t>CYKY-J 3x2,5</t>
  </si>
  <si>
    <t>560</t>
  </si>
  <si>
    <t>ELE8</t>
  </si>
  <si>
    <t>CYKY-O 3x1,5</t>
  </si>
  <si>
    <t>564</t>
  </si>
  <si>
    <t>ELE9</t>
  </si>
  <si>
    <t>CYKY-O 2x1,5</t>
  </si>
  <si>
    <t>566</t>
  </si>
  <si>
    <t>ELE10</t>
  </si>
  <si>
    <t>CYKY-J 5x1,5</t>
  </si>
  <si>
    <t>568</t>
  </si>
  <si>
    <t>ELE11</t>
  </si>
  <si>
    <t>ukončenie kábla do 5x2,5</t>
  </si>
  <si>
    <t>570</t>
  </si>
  <si>
    <t>ELE12</t>
  </si>
  <si>
    <t>ukončenie kábla do 5x16</t>
  </si>
  <si>
    <t>572</t>
  </si>
  <si>
    <t>ELE13</t>
  </si>
  <si>
    <t>krabica prístrojová</t>
  </si>
  <si>
    <t>574</t>
  </si>
  <si>
    <t>ELE14</t>
  </si>
  <si>
    <t>krabica odbočná</t>
  </si>
  <si>
    <t>576</t>
  </si>
  <si>
    <t>ELE15</t>
  </si>
  <si>
    <t>1- pól vyp 10A,250V IP20</t>
  </si>
  <si>
    <t>578</t>
  </si>
  <si>
    <t>ELE17</t>
  </si>
  <si>
    <t>prepínač 5 vyp 10A,250V IP20</t>
  </si>
  <si>
    <t>582</t>
  </si>
  <si>
    <t>ELE20</t>
  </si>
  <si>
    <t>dvojzásuvka 16A, 250V, kompl</t>
  </si>
  <si>
    <t>588</t>
  </si>
  <si>
    <t>ELE21</t>
  </si>
  <si>
    <t>zásuvka 16A, 250V, IP43 kompl</t>
  </si>
  <si>
    <t>590</t>
  </si>
  <si>
    <t>ELE22</t>
  </si>
  <si>
    <t>LED  svietidlo stropné,15W, IP20, 3000K</t>
  </si>
  <si>
    <t>592</t>
  </si>
  <si>
    <t>ELE24</t>
  </si>
  <si>
    <t>frézovanie drážok</t>
  </si>
  <si>
    <t>596</t>
  </si>
  <si>
    <t>ELE25</t>
  </si>
  <si>
    <t>sekanie drážok</t>
  </si>
  <si>
    <t>598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</si>
  <si>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</si>
  <si>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</si>
  <si>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</si>
  <si>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</si>
  <si>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</si>
  <si>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</si>
  <si>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</si>
  <si>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</si>
  <si>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622</t>
  </si>
  <si>
    <t>ELE39</t>
  </si>
  <si>
    <t>úprava jestv, elektrinštal</t>
  </si>
  <si>
    <t>624</t>
  </si>
  <si>
    <t>ELE41</t>
  </si>
  <si>
    <t>zabezp. Vyp stavu</t>
  </si>
  <si>
    <t>626</t>
  </si>
  <si>
    <t>ELE43</t>
  </si>
  <si>
    <t>východzia revízia</t>
  </si>
  <si>
    <t>630</t>
  </si>
  <si>
    <t>ELE44</t>
  </si>
  <si>
    <t>preberacie konanie</t>
  </si>
  <si>
    <t>632</t>
  </si>
  <si>
    <t>kpl</t>
  </si>
  <si>
    <t>sub</t>
  </si>
  <si>
    <t>978059631.Sj</t>
  </si>
  <si>
    <t>Montáž záchodu WC kombi komplets rovným odpadom</t>
  </si>
  <si>
    <t>Wc kombi komplet Jika Deep spodný odpad,</t>
  </si>
  <si>
    <t>ELE26/1</t>
  </si>
  <si>
    <t>D+M konvektor nastenny</t>
  </si>
  <si>
    <t>demontaž konvektor vr likvidacie</t>
  </si>
  <si>
    <t>ELE25/1</t>
  </si>
  <si>
    <t>622460241.rjj</t>
  </si>
  <si>
    <t>Zakryvanie okien a povrchov</t>
  </si>
  <si>
    <t>766621400</t>
  </si>
  <si>
    <t>967031132.S0</t>
  </si>
  <si>
    <t>Vyburanie povodnych sprchovych kutov</t>
  </si>
  <si>
    <t>978059631.Sj1</t>
  </si>
  <si>
    <t>Vyburanie povodnych rozvodov vody a kanalizacie</t>
  </si>
  <si>
    <t>Vyburanie odtokov vody v sprchach</t>
  </si>
  <si>
    <t>978059631.Sj0</t>
  </si>
  <si>
    <t>Vyburanie odtoku v miestnosti a celej stupačky</t>
  </si>
  <si>
    <t>Poplatok za skladovanie - zmiešane odpady zo stavieb (17 09 04) ostatné</t>
  </si>
  <si>
    <t>612460361.S2</t>
  </si>
  <si>
    <t>Zabetonovanie novych rozvodov ZTI</t>
  </si>
  <si>
    <t>Vyrovnavajuci poter podlah</t>
  </si>
  <si>
    <t>632452611.S1</t>
  </si>
  <si>
    <t>632452611.S2</t>
  </si>
  <si>
    <t>Hruba vypln ryh a vyspravenie po vymene rozvodov ZTI</t>
  </si>
  <si>
    <t>Penetracia povrchov</t>
  </si>
  <si>
    <t>7114633002</t>
  </si>
  <si>
    <t>Tesniaca paska rohov a spojov</t>
  </si>
  <si>
    <t>bm</t>
  </si>
  <si>
    <t>M+D Int. dvere,lavé, prave,plné,jednokrídlové,otváravé,drevené s poldrážkou,p.ú.laminát bielej farby,oceľ.zárubeň vr.p.ú.,s prahom,cylindrický zámok,klučka-klučka,600/1970</t>
  </si>
  <si>
    <t>766621401</t>
  </si>
  <si>
    <t>M+D Int. dvere,lavé, prave,plné,jednokrídlové,otváravé,drevené s poldrážkou,p.ú.laminát bielej farby,oceľ.zárubeň vr.p.ú.,s prahom,cylindrický zámok,klučka-klučka,700/1970</t>
  </si>
  <si>
    <t>Vybúranie otvoru v želzobet. podlahach a stenách plochy do 0,0225 m2, do 300 mm,  -0,01700t</t>
  </si>
  <si>
    <t>Batéria drezová stojanková páková- sprchovy set</t>
  </si>
  <si>
    <t>725122813.S2</t>
  </si>
  <si>
    <t>Dodavka a montaž sprchovych žlabov</t>
  </si>
  <si>
    <t>Dodavka a montaž odtoku v miestnosti/gulička/</t>
  </si>
  <si>
    <t>725122813.S3</t>
  </si>
  <si>
    <t>766621402SA</t>
  </si>
  <si>
    <t>Nove sprchove kuty- deliace sprchove steny</t>
  </si>
  <si>
    <t>612421221.pr</t>
  </si>
  <si>
    <t>Murovane konštrukcie- sprchy</t>
  </si>
  <si>
    <t>Demontaž SDK stien a stropu</t>
  </si>
  <si>
    <t>Demontaž strešneho vylezu v SDK strope</t>
  </si>
  <si>
    <t>978059631.SD</t>
  </si>
  <si>
    <t>M+D SDK stien a stropu</t>
  </si>
  <si>
    <t>M+D strešneho vylezu</t>
  </si>
  <si>
    <t>Oprava SDK konštrukcii po oprave stupačiek- dielna</t>
  </si>
  <si>
    <t>M+D vymena stropnej odvetracej hlavice</t>
  </si>
  <si>
    <t>M+D kazetoveho stropu WC</t>
  </si>
  <si>
    <t>766621402SD</t>
  </si>
  <si>
    <t>766621402SV</t>
  </si>
  <si>
    <t>766621402VZ</t>
  </si>
  <si>
    <t>demontáže svetiel ,zasuviek , vypinačov...</t>
  </si>
  <si>
    <t>Hala DOA Petržalka</t>
  </si>
  <si>
    <t>Servisná hala DOA Petržalka, areál DPB,a.s. - Petržalka, Janíkov dvor</t>
  </si>
  <si>
    <t>Rekonštrukcia spŕch v hale DOA Petržalka</t>
  </si>
  <si>
    <t>IČO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</si>
</sst>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color rgb="FFFF0000"/>
      <name val="Arial CE"/>
      <charset val="238"/>
    </font>
    <font>
      <i/>
      <sz val="9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168" fontId="0" fillId="0" borderId="3" xfId="0" applyNumberFormat="1" applyBorder="1" applyAlignment="1">
      <alignment vertical="center"/>
    </xf>
    <xf numFmtId="168" fontId="30" fillId="0" borderId="3" xfId="0" applyNumberFormat="1" applyFont="1" applyBorder="1" applyAlignment="1">
      <alignment vertical="center"/>
    </xf>
    <xf numFmtId="4" fontId="32" fillId="0" borderId="0" xfId="0" applyNumberFormat="1" applyFont="1"/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4" fontId="6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0" workbookViewId="0">
      <selection activeCell="AL14" sqref="AL1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3" t="s">
        <v>5</v>
      </c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70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R5" s="16"/>
      <c r="BS5" s="13" t="s">
        <v>6</v>
      </c>
    </row>
    <row r="6" spans="1:74" ht="36.950000000000003" customHeight="1">
      <c r="B6" s="16"/>
      <c r="D6" s="21" t="s">
        <v>11</v>
      </c>
      <c r="K6" s="172" t="s">
        <v>668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R6" s="16"/>
      <c r="BS6" s="13" t="s">
        <v>6</v>
      </c>
    </row>
    <row r="7" spans="1:74" ht="12" customHeight="1">
      <c r="B7" s="16"/>
      <c r="D7" s="22" t="s">
        <v>12</v>
      </c>
      <c r="K7" s="20" t="s">
        <v>1</v>
      </c>
      <c r="AK7" s="22" t="s">
        <v>13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14</v>
      </c>
      <c r="K8" s="20" t="s">
        <v>15</v>
      </c>
      <c r="AK8" s="22" t="s">
        <v>16</v>
      </c>
      <c r="AN8" s="149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17</v>
      </c>
      <c r="AK10" s="22" t="s">
        <v>18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15</v>
      </c>
      <c r="AK11" s="22" t="s">
        <v>19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20</v>
      </c>
      <c r="AK13" s="22" t="s">
        <v>669</v>
      </c>
      <c r="AN13" s="20"/>
      <c r="AR13" s="16"/>
      <c r="BS13" s="13" t="s">
        <v>6</v>
      </c>
    </row>
    <row r="14" spans="1:74" ht="12.75">
      <c r="B14" s="16"/>
      <c r="E14" s="20" t="s">
        <v>15</v>
      </c>
      <c r="AK14" s="22" t="s">
        <v>19</v>
      </c>
      <c r="AM14" s="177"/>
      <c r="AN14" s="177"/>
      <c r="AO14" s="177"/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21</v>
      </c>
      <c r="AK16" s="22" t="s">
        <v>18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15</v>
      </c>
      <c r="AK17" s="22" t="s">
        <v>19</v>
      </c>
      <c r="AN17" s="20" t="s">
        <v>1</v>
      </c>
      <c r="AR17" s="16"/>
      <c r="BS17" s="13" t="s">
        <v>22</v>
      </c>
    </row>
    <row r="18" spans="2:71" ht="6.95" customHeight="1">
      <c r="B18" s="16"/>
      <c r="AR18" s="16"/>
      <c r="BS18" s="13" t="s">
        <v>23</v>
      </c>
    </row>
    <row r="19" spans="2:71" ht="12" customHeight="1">
      <c r="B19" s="16"/>
      <c r="D19" s="22" t="s">
        <v>24</v>
      </c>
      <c r="AK19" s="22" t="s">
        <v>18</v>
      </c>
      <c r="AN19" s="20" t="s">
        <v>1</v>
      </c>
      <c r="AR19" s="16"/>
      <c r="BS19" s="13" t="s">
        <v>23</v>
      </c>
    </row>
    <row r="20" spans="2:71" ht="18.399999999999999" customHeight="1">
      <c r="B20" s="16"/>
      <c r="E20" s="20" t="s">
        <v>15</v>
      </c>
      <c r="AK20" s="22" t="s">
        <v>19</v>
      </c>
      <c r="AN20" s="20" t="s">
        <v>1</v>
      </c>
      <c r="AR20" s="16"/>
      <c r="BS20" s="13" t="s">
        <v>22</v>
      </c>
    </row>
    <row r="21" spans="2:71" ht="6.95" customHeight="1">
      <c r="B21" s="16"/>
      <c r="AR21" s="16"/>
    </row>
    <row r="22" spans="2:71" ht="12" customHeight="1">
      <c r="B22" s="16"/>
      <c r="D22" s="22" t="s">
        <v>25</v>
      </c>
      <c r="AR22" s="16"/>
    </row>
    <row r="23" spans="2:71" ht="16.5" customHeight="1">
      <c r="B23" s="16"/>
      <c r="E23" s="174" t="s">
        <v>1</v>
      </c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5">
        <f>ROUND(AG94,2)</f>
        <v>0</v>
      </c>
      <c r="AL26" s="176"/>
      <c r="AM26" s="176"/>
      <c r="AN26" s="176"/>
      <c r="AO26" s="176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8" t="s">
        <v>27</v>
      </c>
      <c r="M28" s="178"/>
      <c r="N28" s="178"/>
      <c r="O28" s="178"/>
      <c r="P28" s="178"/>
      <c r="W28" s="178" t="s">
        <v>28</v>
      </c>
      <c r="X28" s="178"/>
      <c r="Y28" s="178"/>
      <c r="Z28" s="178"/>
      <c r="AA28" s="178"/>
      <c r="AB28" s="178"/>
      <c r="AC28" s="178"/>
      <c r="AD28" s="178"/>
      <c r="AE28" s="178"/>
      <c r="AK28" s="178" t="s">
        <v>29</v>
      </c>
      <c r="AL28" s="178"/>
      <c r="AM28" s="178"/>
      <c r="AN28" s="178"/>
      <c r="AO28" s="178"/>
      <c r="AR28" s="25"/>
    </row>
    <row r="29" spans="2:71" s="2" customFormat="1" ht="14.45" customHeight="1">
      <c r="B29" s="29"/>
      <c r="D29" s="22" t="s">
        <v>30</v>
      </c>
      <c r="F29" s="22" t="s">
        <v>31</v>
      </c>
      <c r="L29" s="181">
        <v>0.2</v>
      </c>
      <c r="M29" s="180"/>
      <c r="N29" s="180"/>
      <c r="O29" s="180"/>
      <c r="P29" s="180"/>
      <c r="W29" s="179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79">
        <f>ROUND(AV94, 2)</f>
        <v>0</v>
      </c>
      <c r="AL29" s="180"/>
      <c r="AM29" s="180"/>
      <c r="AN29" s="180"/>
      <c r="AO29" s="180"/>
      <c r="AR29" s="29"/>
    </row>
    <row r="30" spans="2:71" s="2" customFormat="1" ht="14.45" customHeight="1">
      <c r="B30" s="29"/>
      <c r="F30" s="22" t="s">
        <v>32</v>
      </c>
      <c r="L30" s="181">
        <v>0.2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29"/>
    </row>
    <row r="31" spans="2:71" s="2" customFormat="1" ht="14.45" hidden="1" customHeight="1">
      <c r="B31" s="29"/>
      <c r="F31" s="22" t="s">
        <v>33</v>
      </c>
      <c r="L31" s="181">
        <v>0.2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29"/>
    </row>
    <row r="32" spans="2:71" s="2" customFormat="1" ht="14.45" hidden="1" customHeight="1">
      <c r="B32" s="29"/>
      <c r="F32" s="22" t="s">
        <v>34</v>
      </c>
      <c r="L32" s="181">
        <v>0.2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29"/>
    </row>
    <row r="33" spans="2:44" s="2" customFormat="1" ht="14.45" hidden="1" customHeight="1">
      <c r="B33" s="29"/>
      <c r="F33" s="22" t="s">
        <v>35</v>
      </c>
      <c r="L33" s="181">
        <v>0</v>
      </c>
      <c r="M33" s="180"/>
      <c r="N33" s="180"/>
      <c r="O33" s="180"/>
      <c r="P33" s="180"/>
      <c r="W33" s="179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K33" s="179">
        <v>0</v>
      </c>
      <c r="AL33" s="180"/>
      <c r="AM33" s="180"/>
      <c r="AN33" s="180"/>
      <c r="AO33" s="180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36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37</v>
      </c>
      <c r="U35" s="32"/>
      <c r="V35" s="32"/>
      <c r="W35" s="32"/>
      <c r="X35" s="182" t="s">
        <v>38</v>
      </c>
      <c r="Y35" s="183"/>
      <c r="Z35" s="183"/>
      <c r="AA35" s="183"/>
      <c r="AB35" s="183"/>
      <c r="AC35" s="32"/>
      <c r="AD35" s="32"/>
      <c r="AE35" s="32"/>
      <c r="AF35" s="32"/>
      <c r="AG35" s="32"/>
      <c r="AH35" s="32"/>
      <c r="AI35" s="32"/>
      <c r="AJ35" s="32"/>
      <c r="AK35" s="184">
        <f>SUM(AK26:AK33)</f>
        <v>0</v>
      </c>
      <c r="AL35" s="183"/>
      <c r="AM35" s="183"/>
      <c r="AN35" s="183"/>
      <c r="AO35" s="185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39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40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41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42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41</v>
      </c>
      <c r="AI60" s="27"/>
      <c r="AJ60" s="27"/>
      <c r="AK60" s="27"/>
      <c r="AL60" s="27"/>
      <c r="AM60" s="36" t="s">
        <v>42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43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44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41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42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41</v>
      </c>
      <c r="AI75" s="27"/>
      <c r="AJ75" s="27"/>
      <c r="AK75" s="27"/>
      <c r="AL75" s="27"/>
      <c r="AM75" s="36" t="s">
        <v>42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45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AR84" s="41"/>
    </row>
    <row r="85" spans="1:91" s="4" customFormat="1" ht="36.950000000000003" customHeight="1">
      <c r="B85" s="42"/>
      <c r="C85" s="43" t="s">
        <v>11</v>
      </c>
      <c r="L85" s="150" t="str">
        <f>K6</f>
        <v>Rekonštrukcia spŕch v hale DOA Petržalka</v>
      </c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14</v>
      </c>
      <c r="L87" s="44" t="str">
        <f>IF(K8="","",K8)</f>
        <v xml:space="preserve"> </v>
      </c>
      <c r="AI87" s="22" t="s">
        <v>16</v>
      </c>
      <c r="AM87" s="152" t="str">
        <f>IF(AN8= "","",AN8)</f>
        <v/>
      </c>
      <c r="AN87" s="15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17</v>
      </c>
      <c r="L89" s="3" t="str">
        <f>IF(E11= "","",E11)</f>
        <v xml:space="preserve"> </v>
      </c>
      <c r="AI89" s="22" t="s">
        <v>21</v>
      </c>
      <c r="AM89" s="153" t="str">
        <f>IF(E17="","",E17)</f>
        <v xml:space="preserve"> </v>
      </c>
      <c r="AN89" s="154"/>
      <c r="AO89" s="154"/>
      <c r="AP89" s="154"/>
      <c r="AR89" s="25"/>
      <c r="AS89" s="155" t="s">
        <v>46</v>
      </c>
      <c r="AT89" s="156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20</v>
      </c>
      <c r="G90" s="159"/>
      <c r="H90" s="159"/>
      <c r="I90" s="159"/>
      <c r="J90" s="159"/>
      <c r="K90" s="159"/>
      <c r="L90" s="159"/>
      <c r="M90" s="159"/>
      <c r="AI90" s="22" t="s">
        <v>24</v>
      </c>
      <c r="AM90" s="153" t="str">
        <f>IF(E20="","",E20)</f>
        <v xml:space="preserve"> </v>
      </c>
      <c r="AN90" s="154"/>
      <c r="AO90" s="154"/>
      <c r="AP90" s="154"/>
      <c r="AR90" s="25"/>
      <c r="AS90" s="157"/>
      <c r="AT90" s="158"/>
      <c r="BD90" s="48"/>
    </row>
    <row r="91" spans="1:91" s="1" customFormat="1" ht="10.9" customHeight="1">
      <c r="B91" s="25"/>
      <c r="AR91" s="25"/>
      <c r="AS91" s="157"/>
      <c r="AT91" s="158"/>
      <c r="BD91" s="48"/>
    </row>
    <row r="92" spans="1:91" s="1" customFormat="1" ht="29.25" customHeight="1">
      <c r="B92" s="25"/>
      <c r="C92" s="160" t="s">
        <v>47</v>
      </c>
      <c r="D92" s="161"/>
      <c r="E92" s="161"/>
      <c r="F92" s="161"/>
      <c r="G92" s="161"/>
      <c r="H92" s="49"/>
      <c r="I92" s="162" t="s">
        <v>48</v>
      </c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3" t="s">
        <v>49</v>
      </c>
      <c r="AH92" s="161"/>
      <c r="AI92" s="161"/>
      <c r="AJ92" s="161"/>
      <c r="AK92" s="161"/>
      <c r="AL92" s="161"/>
      <c r="AM92" s="161"/>
      <c r="AN92" s="162" t="s">
        <v>50</v>
      </c>
      <c r="AO92" s="161"/>
      <c r="AP92" s="164"/>
      <c r="AQ92" s="50" t="s">
        <v>51</v>
      </c>
      <c r="AR92" s="25"/>
      <c r="AS92" s="51" t="s">
        <v>52</v>
      </c>
      <c r="AT92" s="52" t="s">
        <v>53</v>
      </c>
      <c r="AU92" s="52" t="s">
        <v>54</v>
      </c>
      <c r="AV92" s="52" t="s">
        <v>55</v>
      </c>
      <c r="AW92" s="52" t="s">
        <v>56</v>
      </c>
      <c r="AX92" s="52" t="s">
        <v>57</v>
      </c>
      <c r="AY92" s="52" t="s">
        <v>58</v>
      </c>
      <c r="AZ92" s="52" t="s">
        <v>59</v>
      </c>
      <c r="BA92" s="52" t="s">
        <v>60</v>
      </c>
      <c r="BB92" s="52" t="s">
        <v>61</v>
      </c>
      <c r="BC92" s="52" t="s">
        <v>62</v>
      </c>
      <c r="BD92" s="53" t="s">
        <v>63</v>
      </c>
    </row>
    <row r="93" spans="1:91" s="1" customFormat="1" ht="10.9" customHeight="1">
      <c r="B93" s="25"/>
      <c r="AR93" s="25"/>
      <c r="AS93" s="54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5"/>
      <c r="C94" s="56" t="s">
        <v>64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68">
        <f>ROUND(AG95,2)</f>
        <v>0</v>
      </c>
      <c r="AH94" s="168"/>
      <c r="AI94" s="168"/>
      <c r="AJ94" s="168"/>
      <c r="AK94" s="168"/>
      <c r="AL94" s="168"/>
      <c r="AM94" s="168"/>
      <c r="AN94" s="169">
        <f>SUM(AG94,AT94)</f>
        <v>0</v>
      </c>
      <c r="AO94" s="169"/>
      <c r="AP94" s="169"/>
      <c r="AQ94" s="59" t="s">
        <v>1</v>
      </c>
      <c r="AR94" s="55"/>
      <c r="AS94" s="60">
        <f>ROUND(AS95,2)</f>
        <v>0</v>
      </c>
      <c r="AT94" s="61">
        <f>ROUND(SUM(AV94:AW94),2)</f>
        <v>0</v>
      </c>
      <c r="AU94" s="62" t="e">
        <f>ROUND(AU95,5)</f>
        <v>#REF!</v>
      </c>
      <c r="AV94" s="61">
        <f>ROUND(AZ94*L29,2)</f>
        <v>0</v>
      </c>
      <c r="AW94" s="61">
        <f>ROUND(BA94*L30,2)</f>
        <v>0</v>
      </c>
      <c r="AX94" s="61">
        <f>ROUND(BB94*L29,2)</f>
        <v>0</v>
      </c>
      <c r="AY94" s="61">
        <f>ROUND(BC94*L30,2)</f>
        <v>0</v>
      </c>
      <c r="AZ94" s="61">
        <f>ROUND(AZ95,2)</f>
        <v>0</v>
      </c>
      <c r="BA94" s="61">
        <f>ROUND(BA95,2)</f>
        <v>0</v>
      </c>
      <c r="BB94" s="61">
        <f>ROUND(BB95,2)</f>
        <v>0</v>
      </c>
      <c r="BC94" s="61">
        <f>ROUND(BC95,2)</f>
        <v>0</v>
      </c>
      <c r="BD94" s="63">
        <f>ROUND(BD95,2)</f>
        <v>0</v>
      </c>
      <c r="BS94" s="64" t="s">
        <v>65</v>
      </c>
      <c r="BT94" s="64" t="s">
        <v>66</v>
      </c>
      <c r="BU94" s="65" t="s">
        <v>67</v>
      </c>
      <c r="BV94" s="64" t="s">
        <v>68</v>
      </c>
      <c r="BW94" s="64" t="s">
        <v>4</v>
      </c>
      <c r="BX94" s="64" t="s">
        <v>69</v>
      </c>
      <c r="CL94" s="64" t="s">
        <v>1</v>
      </c>
    </row>
    <row r="95" spans="1:91" s="6" customFormat="1" ht="16.5" customHeight="1">
      <c r="A95" s="66" t="s">
        <v>70</v>
      </c>
      <c r="B95" s="67"/>
      <c r="C95" s="68"/>
      <c r="D95" s="167" t="s">
        <v>71</v>
      </c>
      <c r="E95" s="167"/>
      <c r="F95" s="167"/>
      <c r="G95" s="167"/>
      <c r="H95" s="167"/>
      <c r="I95" s="69"/>
      <c r="J95" s="167" t="s">
        <v>666</v>
      </c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5">
        <f>'Rekonštrukcia spŕch v hale DOA '!J30</f>
        <v>0</v>
      </c>
      <c r="AH95" s="166"/>
      <c r="AI95" s="166"/>
      <c r="AJ95" s="166"/>
      <c r="AK95" s="166"/>
      <c r="AL95" s="166"/>
      <c r="AM95" s="166"/>
      <c r="AN95" s="165">
        <f>SUM(AG95,AT95)</f>
        <v>0</v>
      </c>
      <c r="AO95" s="166"/>
      <c r="AP95" s="166"/>
      <c r="AQ95" s="70" t="s">
        <v>72</v>
      </c>
      <c r="AR95" s="67"/>
      <c r="AS95" s="71">
        <v>0</v>
      </c>
      <c r="AT95" s="72">
        <f>ROUND(SUM(AV95:AW95),2)</f>
        <v>0</v>
      </c>
      <c r="AU95" s="73" t="e">
        <f>'Rekonštrukcia spŕch v hale DOA '!P128</f>
        <v>#REF!</v>
      </c>
      <c r="AV95" s="72">
        <f>'Rekonštrukcia spŕch v hale DOA '!J33</f>
        <v>0</v>
      </c>
      <c r="AW95" s="72">
        <f>'Rekonštrukcia spŕch v hale DOA '!J34</f>
        <v>0</v>
      </c>
      <c r="AX95" s="72">
        <f>'Rekonštrukcia spŕch v hale DOA '!J35</f>
        <v>0</v>
      </c>
      <c r="AY95" s="72">
        <f>'Rekonštrukcia spŕch v hale DOA '!J36</f>
        <v>0</v>
      </c>
      <c r="AZ95" s="72">
        <f>'Rekonštrukcia spŕch v hale DOA '!F33</f>
        <v>0</v>
      </c>
      <c r="BA95" s="72">
        <f>'Rekonštrukcia spŕch v hale DOA '!F34</f>
        <v>0</v>
      </c>
      <c r="BB95" s="72">
        <f>'Rekonštrukcia spŕch v hale DOA '!F35</f>
        <v>0</v>
      </c>
      <c r="BC95" s="72">
        <f>'Rekonštrukcia spŕch v hale DOA '!F36</f>
        <v>0</v>
      </c>
      <c r="BD95" s="74">
        <f>'Rekonštrukcia spŕch v hale DOA '!F37</f>
        <v>0</v>
      </c>
      <c r="BT95" s="75" t="s">
        <v>73</v>
      </c>
      <c r="BV95" s="75" t="s">
        <v>68</v>
      </c>
      <c r="BW95" s="75" t="s">
        <v>74</v>
      </c>
      <c r="BX95" s="75" t="s">
        <v>4</v>
      </c>
      <c r="CL95" s="75" t="s">
        <v>1</v>
      </c>
      <c r="CM95" s="75" t="s">
        <v>66</v>
      </c>
    </row>
    <row r="96" spans="1:91" s="1" customFormat="1" ht="30" customHeight="1">
      <c r="B96" s="25"/>
      <c r="AR96" s="25"/>
    </row>
    <row r="97" spans="2:44" s="1" customFormat="1" ht="6.9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25"/>
    </row>
  </sheetData>
  <mergeCells count="42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AM14:AO1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G90:M90"/>
  </mergeCells>
  <hyperlinks>
    <hyperlink ref="A95" location="'01 - SZ Rača Komisárky-re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7"/>
  <sheetViews>
    <sheetView showGridLines="0" tabSelected="1" topLeftCell="A158" zoomScale="140" zoomScaleNormal="140" workbookViewId="0">
      <selection activeCell="J164" sqref="J164"/>
    </sheetView>
  </sheetViews>
  <sheetFormatPr defaultRowHeight="11.25"/>
  <cols>
    <col min="1" max="1" width="8.33203125" customWidth="1"/>
    <col min="2" max="2" width="1.6640625" customWidth="1"/>
    <col min="3" max="3" width="5.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5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3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66</v>
      </c>
    </row>
    <row r="4" spans="2:46" ht="24.95" customHeight="1">
      <c r="B4" s="16"/>
      <c r="D4" s="17" t="s">
        <v>75</v>
      </c>
      <c r="L4" s="16"/>
      <c r="M4" s="7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11</v>
      </c>
      <c r="L6" s="16"/>
    </row>
    <row r="7" spans="2:46" ht="16.5" customHeight="1">
      <c r="B7" s="16"/>
      <c r="E7" s="187" t="str">
        <f>'Rekapitulácia stavby'!K6</f>
        <v>Rekonštrukcia spŕch v hale DOA Petržalka</v>
      </c>
      <c r="F7" s="188"/>
      <c r="G7" s="188"/>
      <c r="H7" s="188"/>
      <c r="L7" s="16"/>
    </row>
    <row r="8" spans="2:46" s="1" customFormat="1" ht="12" customHeight="1">
      <c r="B8" s="25"/>
      <c r="D8" s="22" t="s">
        <v>76</v>
      </c>
      <c r="L8" s="25"/>
    </row>
    <row r="9" spans="2:46" s="1" customFormat="1" ht="16.5" customHeight="1">
      <c r="B9" s="25"/>
      <c r="E9" s="150" t="s">
        <v>667</v>
      </c>
      <c r="F9" s="186"/>
      <c r="G9" s="186"/>
      <c r="H9" s="186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12</v>
      </c>
      <c r="F11" s="20" t="s">
        <v>1</v>
      </c>
      <c r="I11" s="22" t="s">
        <v>13</v>
      </c>
      <c r="J11" s="20" t="s">
        <v>1</v>
      </c>
      <c r="L11" s="25"/>
    </row>
    <row r="12" spans="2:46" s="1" customFormat="1" ht="12" customHeight="1">
      <c r="B12" s="25"/>
      <c r="D12" s="22" t="s">
        <v>14</v>
      </c>
      <c r="F12" s="20" t="s">
        <v>15</v>
      </c>
      <c r="I12" s="22" t="s">
        <v>16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17</v>
      </c>
      <c r="I14" s="22" t="s">
        <v>18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19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20</v>
      </c>
      <c r="I17" s="22" t="s">
        <v>18</v>
      </c>
      <c r="J17" s="20"/>
      <c r="L17" s="25"/>
    </row>
    <row r="18" spans="2:12" s="1" customFormat="1" ht="18" customHeight="1">
      <c r="B18" s="25"/>
      <c r="E18" s="170" t="str">
        <f>'Rekapitulácia stavby'!E14</f>
        <v xml:space="preserve"> </v>
      </c>
      <c r="F18" s="170"/>
      <c r="G18" s="170"/>
      <c r="H18" s="170"/>
      <c r="I18" s="22" t="s">
        <v>19</v>
      </c>
      <c r="J18" s="20"/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21</v>
      </c>
      <c r="I20" s="22" t="s">
        <v>18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19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24</v>
      </c>
      <c r="I23" s="22" t="s">
        <v>18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19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25</v>
      </c>
      <c r="L26" s="25"/>
    </row>
    <row r="27" spans="2:12" s="7" customFormat="1" ht="16.5" customHeight="1">
      <c r="B27" s="77"/>
      <c r="E27" s="174" t="s">
        <v>1</v>
      </c>
      <c r="F27" s="174"/>
      <c r="G27" s="174"/>
      <c r="H27" s="174"/>
      <c r="L27" s="77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78" t="s">
        <v>26</v>
      </c>
      <c r="J30" s="58">
        <f>ROUND(J128,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28</v>
      </c>
      <c r="I32" s="28" t="s">
        <v>27</v>
      </c>
      <c r="J32" s="28" t="s">
        <v>29</v>
      </c>
      <c r="L32" s="25"/>
    </row>
    <row r="33" spans="2:12" s="1" customFormat="1" ht="14.45" customHeight="1">
      <c r="B33" s="25"/>
      <c r="D33" s="79" t="s">
        <v>30</v>
      </c>
      <c r="E33" s="22" t="s">
        <v>31</v>
      </c>
      <c r="F33" s="80">
        <f>ROUND((SUM(BE128:BE323)),  2)</f>
        <v>0</v>
      </c>
      <c r="I33" s="81">
        <v>0.2</v>
      </c>
      <c r="J33" s="80">
        <f>ROUND(((SUM(BE128:BE323))*I33),  2)</f>
        <v>0</v>
      </c>
      <c r="L33" s="25"/>
    </row>
    <row r="34" spans="2:12" s="1" customFormat="1" ht="14.45" customHeight="1">
      <c r="B34" s="25"/>
      <c r="E34" s="22" t="s">
        <v>32</v>
      </c>
      <c r="F34" s="80">
        <f>ROUND((SUM(BF128:BF323)),  2)</f>
        <v>0</v>
      </c>
      <c r="I34" s="81">
        <v>0.2</v>
      </c>
      <c r="J34" s="80">
        <f>ROUND(((SUM(BF128:BF323))*I34),  2)</f>
        <v>0</v>
      </c>
      <c r="L34" s="25"/>
    </row>
    <row r="35" spans="2:12" s="1" customFormat="1" ht="14.45" hidden="1" customHeight="1">
      <c r="B35" s="25"/>
      <c r="E35" s="22" t="s">
        <v>33</v>
      </c>
      <c r="F35" s="80">
        <f>ROUND((SUM(BG128:BG323)),  2)</f>
        <v>0</v>
      </c>
      <c r="I35" s="81">
        <v>0.2</v>
      </c>
      <c r="J35" s="80">
        <f>0</f>
        <v>0</v>
      </c>
      <c r="L35" s="25"/>
    </row>
    <row r="36" spans="2:12" s="1" customFormat="1" ht="14.45" hidden="1" customHeight="1">
      <c r="B36" s="25"/>
      <c r="E36" s="22" t="s">
        <v>34</v>
      </c>
      <c r="F36" s="80">
        <f>ROUND((SUM(BH128:BH323)),  2)</f>
        <v>0</v>
      </c>
      <c r="I36" s="81">
        <v>0.2</v>
      </c>
      <c r="J36" s="80">
        <f>0</f>
        <v>0</v>
      </c>
      <c r="L36" s="25"/>
    </row>
    <row r="37" spans="2:12" s="1" customFormat="1" ht="14.45" hidden="1" customHeight="1">
      <c r="B37" s="25"/>
      <c r="E37" s="22" t="s">
        <v>35</v>
      </c>
      <c r="F37" s="80">
        <f>ROUND((SUM(BI128:BI323)),  2)</f>
        <v>0</v>
      </c>
      <c r="I37" s="81">
        <v>0</v>
      </c>
      <c r="J37" s="80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2"/>
      <c r="D39" s="83" t="s">
        <v>36</v>
      </c>
      <c r="E39" s="49"/>
      <c r="F39" s="49"/>
      <c r="G39" s="84" t="s">
        <v>37</v>
      </c>
      <c r="H39" s="85" t="s">
        <v>38</v>
      </c>
      <c r="I39" s="49"/>
      <c r="J39" s="86">
        <f>SUM(J30:J37)</f>
        <v>0</v>
      </c>
      <c r="K39" s="87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39</v>
      </c>
      <c r="E50" s="35"/>
      <c r="F50" s="35"/>
      <c r="G50" s="34" t="s">
        <v>40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41</v>
      </c>
      <c r="E61" s="27"/>
      <c r="F61" s="88" t="s">
        <v>42</v>
      </c>
      <c r="G61" s="36" t="s">
        <v>41</v>
      </c>
      <c r="H61" s="27"/>
      <c r="I61" s="27"/>
      <c r="J61" s="89" t="s">
        <v>42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43</v>
      </c>
      <c r="E65" s="35"/>
      <c r="F65" s="35"/>
      <c r="G65" s="34" t="s">
        <v>44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41</v>
      </c>
      <c r="E76" s="27"/>
      <c r="F76" s="88" t="s">
        <v>42</v>
      </c>
      <c r="G76" s="36" t="s">
        <v>41</v>
      </c>
      <c r="H76" s="27"/>
      <c r="I76" s="27"/>
      <c r="J76" s="89" t="s">
        <v>42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77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11</v>
      </c>
      <c r="L84" s="25"/>
    </row>
    <row r="85" spans="2:47" s="1" customFormat="1" ht="16.5" customHeight="1">
      <c r="B85" s="25"/>
      <c r="E85" s="187" t="str">
        <f>E7</f>
        <v>Rekonštrukcia spŕch v hale DOA Petržalka</v>
      </c>
      <c r="F85" s="188"/>
      <c r="G85" s="188"/>
      <c r="H85" s="188"/>
      <c r="L85" s="25"/>
    </row>
    <row r="86" spans="2:47" s="1" customFormat="1" ht="12" customHeight="1">
      <c r="B86" s="25"/>
      <c r="C86" s="22" t="s">
        <v>76</v>
      </c>
      <c r="L86" s="25"/>
    </row>
    <row r="87" spans="2:47" s="1" customFormat="1" ht="16.5" customHeight="1">
      <c r="B87" s="25"/>
      <c r="E87" s="150" t="str">
        <f>E9</f>
        <v>Servisná hala DOA Petržalka, areál DPB,a.s. - Petržalka, Janíkov dvor</v>
      </c>
      <c r="F87" s="186"/>
      <c r="G87" s="186"/>
      <c r="H87" s="186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14</v>
      </c>
      <c r="F89" s="20" t="str">
        <f>F12</f>
        <v xml:space="preserve"> </v>
      </c>
      <c r="I89" s="22" t="s">
        <v>16</v>
      </c>
      <c r="J89" s="45"/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17</v>
      </c>
      <c r="F91" s="20" t="str">
        <f>E15</f>
        <v xml:space="preserve"> </v>
      </c>
      <c r="I91" s="22" t="s">
        <v>21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20</v>
      </c>
      <c r="F92" s="20"/>
      <c r="I92" s="22" t="s">
        <v>24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0" t="s">
        <v>78</v>
      </c>
      <c r="D94" s="82"/>
      <c r="E94" s="82"/>
      <c r="F94" s="82"/>
      <c r="G94" s="82"/>
      <c r="H94" s="82"/>
      <c r="I94" s="82"/>
      <c r="J94" s="91" t="s">
        <v>79</v>
      </c>
      <c r="K94" s="82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2" t="s">
        <v>80</v>
      </c>
      <c r="J96" s="58">
        <f>J128</f>
        <v>0</v>
      </c>
      <c r="L96" s="25"/>
      <c r="AU96" s="13" t="s">
        <v>81</v>
      </c>
    </row>
    <row r="97" spans="2:22" s="8" customFormat="1" ht="24.95" customHeight="1">
      <c r="B97" s="93"/>
      <c r="D97" s="94" t="s">
        <v>82</v>
      </c>
      <c r="E97" s="95"/>
      <c r="F97" s="95"/>
      <c r="G97" s="95"/>
      <c r="H97" s="95"/>
      <c r="I97" s="95"/>
      <c r="J97" s="96">
        <f>J129</f>
        <v>0</v>
      </c>
      <c r="L97" s="93"/>
      <c r="V97" s="148"/>
    </row>
    <row r="98" spans="2:22" s="9" customFormat="1" ht="19.899999999999999" customHeight="1">
      <c r="B98" s="97"/>
      <c r="D98" s="98" t="s">
        <v>83</v>
      </c>
      <c r="E98" s="99"/>
      <c r="F98" s="99"/>
      <c r="G98" s="99"/>
      <c r="H98" s="99"/>
      <c r="I98" s="99"/>
      <c r="J98" s="100">
        <f>J130</f>
        <v>0</v>
      </c>
      <c r="L98" s="97"/>
    </row>
    <row r="99" spans="2:22" s="9" customFormat="1" ht="19.899999999999999" customHeight="1">
      <c r="B99" s="97"/>
      <c r="D99" s="98" t="s">
        <v>84</v>
      </c>
      <c r="E99" s="99"/>
      <c r="F99" s="99"/>
      <c r="G99" s="99"/>
      <c r="H99" s="99"/>
      <c r="I99" s="99"/>
      <c r="J99" s="100">
        <f>J140</f>
        <v>0</v>
      </c>
      <c r="L99" s="97"/>
    </row>
    <row r="100" spans="2:22" s="9" customFormat="1" ht="19.899999999999999" customHeight="1">
      <c r="B100" s="97"/>
      <c r="D100" s="98" t="s">
        <v>85</v>
      </c>
      <c r="E100" s="99"/>
      <c r="F100" s="99"/>
      <c r="G100" s="99"/>
      <c r="H100" s="99"/>
      <c r="I100" s="99"/>
      <c r="J100" s="100">
        <f>J162</f>
        <v>0</v>
      </c>
      <c r="L100" s="97"/>
    </row>
    <row r="101" spans="2:22" s="8" customFormat="1" ht="24.95" customHeight="1">
      <c r="B101" s="93"/>
      <c r="D101" s="94" t="s">
        <v>86</v>
      </c>
      <c r="E101" s="95"/>
      <c r="F101" s="95"/>
      <c r="G101" s="95"/>
      <c r="H101" s="95"/>
      <c r="I101" s="95"/>
      <c r="J101" s="96">
        <f>J164</f>
        <v>0</v>
      </c>
      <c r="L101" s="93"/>
    </row>
    <row r="102" spans="2:22" s="9" customFormat="1" ht="19.899999999999999" customHeight="1">
      <c r="B102" s="97"/>
      <c r="D102" s="98" t="s">
        <v>87</v>
      </c>
      <c r="E102" s="99"/>
      <c r="F102" s="99"/>
      <c r="G102" s="99"/>
      <c r="H102" s="99"/>
      <c r="I102" s="99"/>
      <c r="J102" s="100">
        <f>J165</f>
        <v>0</v>
      </c>
      <c r="L102" s="97"/>
    </row>
    <row r="103" spans="2:22" s="9" customFormat="1" ht="19.899999999999999" customHeight="1">
      <c r="B103" s="97"/>
      <c r="D103" s="98" t="s">
        <v>88</v>
      </c>
      <c r="E103" s="99"/>
      <c r="F103" s="99"/>
      <c r="G103" s="99"/>
      <c r="H103" s="99"/>
      <c r="I103" s="99"/>
      <c r="J103" s="100">
        <f>J171</f>
        <v>0</v>
      </c>
      <c r="L103" s="97"/>
    </row>
    <row r="104" spans="2:22" s="9" customFormat="1" ht="19.899999999999999" customHeight="1">
      <c r="B104" s="97"/>
      <c r="D104" s="98" t="s">
        <v>89</v>
      </c>
      <c r="E104" s="99"/>
      <c r="F104" s="99"/>
      <c r="G104" s="99"/>
      <c r="H104" s="99"/>
      <c r="I104" s="99"/>
      <c r="J104" s="100">
        <f>J181</f>
        <v>0</v>
      </c>
      <c r="L104" s="97"/>
    </row>
    <row r="105" spans="2:22" s="9" customFormat="1" ht="19.899999999999999" customHeight="1">
      <c r="B105" s="97"/>
      <c r="D105" s="98" t="s">
        <v>90</v>
      </c>
      <c r="E105" s="99"/>
      <c r="F105" s="99"/>
      <c r="G105" s="99"/>
      <c r="H105" s="99"/>
      <c r="I105" s="99"/>
      <c r="J105" s="100">
        <f>J185</f>
        <v>0</v>
      </c>
      <c r="L105" s="97"/>
    </row>
    <row r="106" spans="2:22" s="9" customFormat="1" ht="19.899999999999999" customHeight="1">
      <c r="B106" s="97"/>
      <c r="D106" s="98" t="s">
        <v>91</v>
      </c>
      <c r="E106" s="99"/>
      <c r="F106" s="99"/>
      <c r="G106" s="99"/>
      <c r="H106" s="99"/>
      <c r="I106" s="99"/>
      <c r="J106" s="100">
        <f>J189</f>
        <v>0</v>
      </c>
      <c r="L106" s="97"/>
    </row>
    <row r="107" spans="2:22" s="8" customFormat="1" ht="24.95" customHeight="1">
      <c r="B107" s="93"/>
      <c r="D107" s="94" t="s">
        <v>92</v>
      </c>
      <c r="E107" s="95"/>
      <c r="F107" s="95"/>
      <c r="G107" s="95"/>
      <c r="H107" s="95"/>
      <c r="I107" s="95"/>
      <c r="J107" s="96">
        <f>J193</f>
        <v>0</v>
      </c>
      <c r="L107" s="93"/>
    </row>
    <row r="108" spans="2:22" s="8" customFormat="1" ht="24.95" customHeight="1">
      <c r="B108" s="93"/>
      <c r="D108" s="94" t="s">
        <v>93</v>
      </c>
      <c r="E108" s="95"/>
      <c r="F108" s="95"/>
      <c r="G108" s="95"/>
      <c r="H108" s="95"/>
      <c r="I108" s="95"/>
      <c r="J108" s="96">
        <f>J296</f>
        <v>0</v>
      </c>
      <c r="L108" s="93"/>
    </row>
    <row r="109" spans="2:22" s="1" customFormat="1" ht="21.75" customHeight="1">
      <c r="B109" s="25"/>
      <c r="L109" s="25"/>
    </row>
    <row r="110" spans="2:22" s="1" customFormat="1" ht="6.95" customHeight="1"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25"/>
    </row>
    <row r="114" spans="2:63" s="1" customFormat="1" ht="6.95" customHeight="1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25"/>
    </row>
    <row r="115" spans="2:63" s="1" customFormat="1" ht="24.95" customHeight="1">
      <c r="B115" s="25"/>
      <c r="C115" s="17" t="s">
        <v>94</v>
      </c>
      <c r="L115" s="25"/>
    </row>
    <row r="116" spans="2:63" s="1" customFormat="1" ht="6.95" customHeight="1">
      <c r="B116" s="25"/>
      <c r="L116" s="25"/>
    </row>
    <row r="117" spans="2:63" s="1" customFormat="1" ht="12" customHeight="1">
      <c r="B117" s="25"/>
      <c r="C117" s="22" t="s">
        <v>11</v>
      </c>
      <c r="L117" s="25"/>
    </row>
    <row r="118" spans="2:63" s="1" customFormat="1" ht="16.5" customHeight="1">
      <c r="B118" s="25"/>
      <c r="E118" s="187" t="str">
        <f>E7</f>
        <v>Rekonštrukcia spŕch v hale DOA Petržalka</v>
      </c>
      <c r="F118" s="188"/>
      <c r="G118" s="188"/>
      <c r="H118" s="188"/>
      <c r="L118" s="25"/>
    </row>
    <row r="119" spans="2:63" s="1" customFormat="1" ht="12" customHeight="1">
      <c r="B119" s="25"/>
      <c r="C119" s="22" t="s">
        <v>76</v>
      </c>
      <c r="L119" s="25"/>
    </row>
    <row r="120" spans="2:63" s="1" customFormat="1" ht="16.5" customHeight="1">
      <c r="B120" s="25"/>
      <c r="E120" s="150" t="str">
        <f>E9</f>
        <v>Servisná hala DOA Petržalka, areál DPB,a.s. - Petržalka, Janíkov dvor</v>
      </c>
      <c r="F120" s="186"/>
      <c r="G120" s="186"/>
      <c r="H120" s="186"/>
      <c r="L120" s="25"/>
    </row>
    <row r="121" spans="2:63" s="1" customFormat="1" ht="6.95" customHeight="1">
      <c r="B121" s="25"/>
      <c r="L121" s="25"/>
    </row>
    <row r="122" spans="2:63" s="1" customFormat="1" ht="12" customHeight="1">
      <c r="B122" s="25"/>
      <c r="C122" s="22" t="s">
        <v>14</v>
      </c>
      <c r="F122" s="20" t="str">
        <f>F12</f>
        <v xml:space="preserve"> </v>
      </c>
      <c r="I122" s="22" t="s">
        <v>16</v>
      </c>
      <c r="J122" s="45" t="str">
        <f>IF(J12="","",J12)</f>
        <v/>
      </c>
      <c r="L122" s="25"/>
    </row>
    <row r="123" spans="2:63" s="1" customFormat="1" ht="6.95" customHeight="1">
      <c r="B123" s="25"/>
      <c r="L123" s="25"/>
    </row>
    <row r="124" spans="2:63" s="1" customFormat="1" ht="15.2" customHeight="1">
      <c r="B124" s="25"/>
      <c r="C124" s="22" t="s">
        <v>17</v>
      </c>
      <c r="F124" s="20" t="str">
        <f>E15</f>
        <v xml:space="preserve"> </v>
      </c>
      <c r="I124" s="22" t="s">
        <v>21</v>
      </c>
      <c r="J124" s="23" t="str">
        <f>E21</f>
        <v xml:space="preserve"> </v>
      </c>
      <c r="L124" s="25"/>
    </row>
    <row r="125" spans="2:63" s="1" customFormat="1" ht="15.2" customHeight="1">
      <c r="B125" s="25"/>
      <c r="C125" s="22" t="s">
        <v>20</v>
      </c>
      <c r="F125" s="20" t="str">
        <f>IF(E18="","",E18)</f>
        <v xml:space="preserve"> </v>
      </c>
      <c r="I125" s="22" t="s">
        <v>24</v>
      </c>
      <c r="J125" s="23" t="str">
        <f>E24</f>
        <v xml:space="preserve"> </v>
      </c>
      <c r="L125" s="25"/>
    </row>
    <row r="126" spans="2:63" s="1" customFormat="1" ht="10.35" customHeight="1">
      <c r="B126" s="25"/>
      <c r="L126" s="25"/>
    </row>
    <row r="127" spans="2:63" s="10" customFormat="1" ht="29.25" customHeight="1">
      <c r="B127" s="101"/>
      <c r="C127" s="102" t="s">
        <v>95</v>
      </c>
      <c r="D127" s="103" t="s">
        <v>51</v>
      </c>
      <c r="E127" s="103" t="s">
        <v>47</v>
      </c>
      <c r="F127" s="103" t="s">
        <v>48</v>
      </c>
      <c r="G127" s="103" t="s">
        <v>96</v>
      </c>
      <c r="H127" s="103" t="s">
        <v>97</v>
      </c>
      <c r="I127" s="103" t="s">
        <v>98</v>
      </c>
      <c r="J127" s="104" t="s">
        <v>79</v>
      </c>
      <c r="K127" s="105" t="s">
        <v>99</v>
      </c>
      <c r="L127" s="101"/>
      <c r="M127" s="51" t="s">
        <v>1</v>
      </c>
      <c r="N127" s="52" t="s">
        <v>30</v>
      </c>
      <c r="O127" s="52" t="s">
        <v>100</v>
      </c>
      <c r="P127" s="52" t="s">
        <v>101</v>
      </c>
      <c r="Q127" s="52" t="s">
        <v>102</v>
      </c>
      <c r="R127" s="52" t="s">
        <v>103</v>
      </c>
      <c r="S127" s="52" t="s">
        <v>104</v>
      </c>
      <c r="T127" s="53" t="s">
        <v>105</v>
      </c>
    </row>
    <row r="128" spans="2:63" s="1" customFormat="1" ht="22.9" customHeight="1">
      <c r="B128" s="25"/>
      <c r="C128" s="56" t="s">
        <v>80</v>
      </c>
      <c r="J128" s="106">
        <f>J129+J164</f>
        <v>0</v>
      </c>
      <c r="L128" s="25"/>
      <c r="M128" s="54"/>
      <c r="N128" s="46"/>
      <c r="O128" s="46"/>
      <c r="P128" s="107" t="e">
        <f>P129+P164+P193+P296</f>
        <v>#REF!</v>
      </c>
      <c r="Q128" s="46"/>
      <c r="R128" s="107" t="e">
        <f>R129+R164+R193+R296</f>
        <v>#REF!</v>
      </c>
      <c r="S128" s="46"/>
      <c r="T128" s="108" t="e">
        <f>T129+T164+T193+T296</f>
        <v>#REF!</v>
      </c>
      <c r="AT128" s="13" t="s">
        <v>65</v>
      </c>
      <c r="AU128" s="13" t="s">
        <v>81</v>
      </c>
      <c r="BK128" s="109" t="e">
        <f>BK129+BK164+BK193+BK296</f>
        <v>#REF!</v>
      </c>
    </row>
    <row r="129" spans="2:65" s="11" customFormat="1" ht="25.9" customHeight="1">
      <c r="B129" s="110"/>
      <c r="D129" s="111" t="s">
        <v>65</v>
      </c>
      <c r="E129" s="112" t="s">
        <v>106</v>
      </c>
      <c r="F129" s="112" t="s">
        <v>107</v>
      </c>
      <c r="J129" s="113">
        <f>J130+J140+J162</f>
        <v>0</v>
      </c>
      <c r="L129" s="110"/>
      <c r="M129" s="114"/>
      <c r="P129" s="115" t="e">
        <f>#REF!+P130+P140+P162</f>
        <v>#REF!</v>
      </c>
      <c r="R129" s="115" t="e">
        <f>#REF!+R130+R140+R162</f>
        <v>#REF!</v>
      </c>
      <c r="T129" s="116" t="e">
        <f>#REF!+T130+T140+T162</f>
        <v>#REF!</v>
      </c>
      <c r="AR129" s="111" t="s">
        <v>73</v>
      </c>
      <c r="AT129" s="117" t="s">
        <v>65</v>
      </c>
      <c r="AU129" s="117" t="s">
        <v>66</v>
      </c>
      <c r="AY129" s="111" t="s">
        <v>108</v>
      </c>
      <c r="BK129" s="118" t="e">
        <f>#REF!+BK130+BK140+BK162</f>
        <v>#REF!</v>
      </c>
    </row>
    <row r="130" spans="2:65" s="11" customFormat="1" ht="22.9" customHeight="1">
      <c r="B130" s="110"/>
      <c r="D130" s="111" t="s">
        <v>65</v>
      </c>
      <c r="E130" s="119" t="s">
        <v>114</v>
      </c>
      <c r="F130" s="119" t="s">
        <v>115</v>
      </c>
      <c r="J130" s="120">
        <f>SUM(J131:J139)</f>
        <v>0</v>
      </c>
      <c r="L130" s="110"/>
      <c r="M130" s="114"/>
      <c r="P130" s="115">
        <f>SUM(P132:P139)</f>
        <v>0</v>
      </c>
      <c r="R130" s="115">
        <f>SUM(R132:R139)</f>
        <v>0</v>
      </c>
      <c r="T130" s="116">
        <f>SUM(T132:T139)</f>
        <v>0</v>
      </c>
      <c r="AR130" s="111" t="s">
        <v>73</v>
      </c>
      <c r="AT130" s="117" t="s">
        <v>65</v>
      </c>
      <c r="AU130" s="117" t="s">
        <v>73</v>
      </c>
      <c r="AY130" s="111" t="s">
        <v>108</v>
      </c>
      <c r="BK130" s="118">
        <f>SUM(BK132:BK139)</f>
        <v>0</v>
      </c>
    </row>
    <row r="131" spans="2:65" s="11" customFormat="1" ht="22.9" customHeight="1">
      <c r="B131" s="110"/>
      <c r="C131" s="122">
        <v>1</v>
      </c>
      <c r="D131" s="122" t="s">
        <v>109</v>
      </c>
      <c r="E131" s="123" t="s">
        <v>652</v>
      </c>
      <c r="F131" s="124" t="s">
        <v>653</v>
      </c>
      <c r="G131" s="125" t="s">
        <v>113</v>
      </c>
      <c r="H131" s="126">
        <v>8.66</v>
      </c>
      <c r="I131" s="126">
        <v>0</v>
      </c>
      <c r="J131" s="126">
        <f t="shared" ref="J131" si="0">ROUND(I131*H131,3)</f>
        <v>0</v>
      </c>
      <c r="L131" s="110"/>
      <c r="M131" s="114"/>
      <c r="P131" s="115"/>
      <c r="R131" s="115"/>
      <c r="T131" s="116"/>
      <c r="AR131" s="111"/>
      <c r="AT131" s="117"/>
      <c r="AU131" s="117"/>
      <c r="AY131" s="111"/>
      <c r="BK131" s="118"/>
    </row>
    <row r="132" spans="2:65" s="1" customFormat="1" ht="24" customHeight="1">
      <c r="B132" s="121"/>
      <c r="C132" s="122">
        <v>2</v>
      </c>
      <c r="D132" s="122" t="s">
        <v>109</v>
      </c>
      <c r="E132" s="123" t="s">
        <v>116</v>
      </c>
      <c r="F132" s="124" t="s">
        <v>117</v>
      </c>
      <c r="G132" s="125" t="s">
        <v>113</v>
      </c>
      <c r="H132" s="126">
        <v>8.1</v>
      </c>
      <c r="I132" s="126">
        <v>0</v>
      </c>
      <c r="J132" s="126">
        <f t="shared" ref="J132:J139" si="1">ROUND(I132*H132,3)</f>
        <v>0</v>
      </c>
      <c r="K132" s="127"/>
      <c r="L132" s="143"/>
      <c r="M132" s="128" t="s">
        <v>1</v>
      </c>
      <c r="N132" s="129" t="s">
        <v>32</v>
      </c>
      <c r="O132" s="130">
        <v>0</v>
      </c>
      <c r="P132" s="130">
        <f t="shared" ref="P132:P139" si="2">O132*H132</f>
        <v>0</v>
      </c>
      <c r="Q132" s="130">
        <v>0</v>
      </c>
      <c r="R132" s="130">
        <f t="shared" ref="R132:R139" si="3">Q132*H132</f>
        <v>0</v>
      </c>
      <c r="S132" s="130">
        <v>0</v>
      </c>
      <c r="T132" s="131">
        <f t="shared" ref="T132:T139" si="4">S132*H132</f>
        <v>0</v>
      </c>
      <c r="AR132" s="132" t="s">
        <v>111</v>
      </c>
      <c r="AT132" s="132" t="s">
        <v>109</v>
      </c>
      <c r="AU132" s="132" t="s">
        <v>112</v>
      </c>
      <c r="AY132" s="13" t="s">
        <v>108</v>
      </c>
      <c r="BE132" s="133">
        <f t="shared" ref="BE132:BE139" si="5">IF(N132="základná",J132,0)</f>
        <v>0</v>
      </c>
      <c r="BF132" s="133">
        <f t="shared" ref="BF132:BF139" si="6">IF(N132="znížená",J132,0)</f>
        <v>0</v>
      </c>
      <c r="BG132" s="133">
        <f t="shared" ref="BG132:BG139" si="7">IF(N132="zákl. prenesená",J132,0)</f>
        <v>0</v>
      </c>
      <c r="BH132" s="133">
        <f t="shared" ref="BH132:BH139" si="8">IF(N132="zníž. prenesená",J132,0)</f>
        <v>0</v>
      </c>
      <c r="BI132" s="133">
        <f t="shared" ref="BI132:BI139" si="9">IF(N132="nulová",J132,0)</f>
        <v>0</v>
      </c>
      <c r="BJ132" s="13" t="s">
        <v>112</v>
      </c>
      <c r="BK132" s="134">
        <f t="shared" ref="BK132:BK139" si="10">ROUND(I132*H132,3)</f>
        <v>0</v>
      </c>
      <c r="BL132" s="13" t="s">
        <v>111</v>
      </c>
      <c r="BM132" s="132" t="s">
        <v>118</v>
      </c>
    </row>
    <row r="133" spans="2:65" s="1" customFormat="1" ht="24" customHeight="1">
      <c r="B133" s="121"/>
      <c r="C133" s="122">
        <v>3</v>
      </c>
      <c r="D133" s="122" t="s">
        <v>109</v>
      </c>
      <c r="E133" s="123" t="s">
        <v>119</v>
      </c>
      <c r="F133" s="124" t="s">
        <v>120</v>
      </c>
      <c r="G133" s="125" t="s">
        <v>113</v>
      </c>
      <c r="H133" s="126">
        <v>26.32</v>
      </c>
      <c r="I133" s="126">
        <v>0</v>
      </c>
      <c r="J133" s="126">
        <f t="shared" si="1"/>
        <v>0</v>
      </c>
      <c r="K133" s="127"/>
      <c r="L133" s="143"/>
      <c r="M133" s="128" t="s">
        <v>1</v>
      </c>
      <c r="N133" s="129" t="s">
        <v>32</v>
      </c>
      <c r="O133" s="130">
        <v>0</v>
      </c>
      <c r="P133" s="130">
        <f t="shared" si="2"/>
        <v>0</v>
      </c>
      <c r="Q133" s="130">
        <v>0</v>
      </c>
      <c r="R133" s="130">
        <f t="shared" si="3"/>
        <v>0</v>
      </c>
      <c r="S133" s="130">
        <v>0</v>
      </c>
      <c r="T133" s="131">
        <f t="shared" si="4"/>
        <v>0</v>
      </c>
      <c r="AR133" s="132" t="s">
        <v>111</v>
      </c>
      <c r="AT133" s="132" t="s">
        <v>109</v>
      </c>
      <c r="AU133" s="132" t="s">
        <v>112</v>
      </c>
      <c r="AY133" s="13" t="s">
        <v>108</v>
      </c>
      <c r="BE133" s="133">
        <f t="shared" si="5"/>
        <v>0</v>
      </c>
      <c r="BF133" s="133">
        <f t="shared" si="6"/>
        <v>0</v>
      </c>
      <c r="BG133" s="133">
        <f t="shared" si="7"/>
        <v>0</v>
      </c>
      <c r="BH133" s="133">
        <f t="shared" si="8"/>
        <v>0</v>
      </c>
      <c r="BI133" s="133">
        <f t="shared" si="9"/>
        <v>0</v>
      </c>
      <c r="BJ133" s="13" t="s">
        <v>112</v>
      </c>
      <c r="BK133" s="134">
        <f t="shared" si="10"/>
        <v>0</v>
      </c>
      <c r="BL133" s="13" t="s">
        <v>111</v>
      </c>
      <c r="BM133" s="132" t="s">
        <v>121</v>
      </c>
    </row>
    <row r="134" spans="2:65" s="1" customFormat="1" ht="16.5" customHeight="1">
      <c r="B134" s="121"/>
      <c r="C134" s="122">
        <v>4</v>
      </c>
      <c r="D134" s="122" t="s">
        <v>109</v>
      </c>
      <c r="E134" s="123" t="s">
        <v>122</v>
      </c>
      <c r="F134" s="124" t="s">
        <v>123</v>
      </c>
      <c r="G134" s="125" t="s">
        <v>113</v>
      </c>
      <c r="H134" s="126">
        <v>77.38</v>
      </c>
      <c r="I134" s="126">
        <v>0</v>
      </c>
      <c r="J134" s="126">
        <f t="shared" si="1"/>
        <v>0</v>
      </c>
      <c r="K134" s="127"/>
      <c r="L134" s="143"/>
      <c r="M134" s="128" t="s">
        <v>1</v>
      </c>
      <c r="N134" s="129" t="s">
        <v>32</v>
      </c>
      <c r="O134" s="130">
        <v>0</v>
      </c>
      <c r="P134" s="130">
        <f t="shared" si="2"/>
        <v>0</v>
      </c>
      <c r="Q134" s="130">
        <v>0</v>
      </c>
      <c r="R134" s="130">
        <f t="shared" si="3"/>
        <v>0</v>
      </c>
      <c r="S134" s="130">
        <v>0</v>
      </c>
      <c r="T134" s="131">
        <f t="shared" si="4"/>
        <v>0</v>
      </c>
      <c r="AR134" s="132" t="s">
        <v>111</v>
      </c>
      <c r="AT134" s="132" t="s">
        <v>109</v>
      </c>
      <c r="AU134" s="132" t="s">
        <v>112</v>
      </c>
      <c r="AY134" s="13" t="s">
        <v>108</v>
      </c>
      <c r="BE134" s="133">
        <f t="shared" si="5"/>
        <v>0</v>
      </c>
      <c r="BF134" s="133">
        <f t="shared" si="6"/>
        <v>0</v>
      </c>
      <c r="BG134" s="133">
        <f t="shared" si="7"/>
        <v>0</v>
      </c>
      <c r="BH134" s="133">
        <f t="shared" si="8"/>
        <v>0</v>
      </c>
      <c r="BI134" s="133">
        <f t="shared" si="9"/>
        <v>0</v>
      </c>
      <c r="BJ134" s="13" t="s">
        <v>112</v>
      </c>
      <c r="BK134" s="134">
        <f t="shared" si="10"/>
        <v>0</v>
      </c>
      <c r="BL134" s="13" t="s">
        <v>111</v>
      </c>
      <c r="BM134" s="132" t="s">
        <v>124</v>
      </c>
    </row>
    <row r="135" spans="2:65" s="1" customFormat="1" ht="16.5" customHeight="1">
      <c r="B135" s="121"/>
      <c r="C135" s="122">
        <v>5</v>
      </c>
      <c r="D135" s="122" t="s">
        <v>109</v>
      </c>
      <c r="E135" s="123" t="s">
        <v>631</v>
      </c>
      <c r="F135" s="124" t="s">
        <v>632</v>
      </c>
      <c r="G135" s="125" t="s">
        <v>612</v>
      </c>
      <c r="H135" s="126">
        <v>1</v>
      </c>
      <c r="I135" s="126">
        <v>0</v>
      </c>
      <c r="J135" s="126">
        <f t="shared" si="1"/>
        <v>0</v>
      </c>
      <c r="K135" s="127"/>
      <c r="L135" s="143"/>
      <c r="M135" s="128"/>
      <c r="N135" s="129"/>
      <c r="O135" s="130"/>
      <c r="P135" s="130"/>
      <c r="Q135" s="130"/>
      <c r="R135" s="130"/>
      <c r="S135" s="130"/>
      <c r="T135" s="131"/>
      <c r="AR135" s="132"/>
      <c r="AT135" s="132"/>
      <c r="AU135" s="132"/>
      <c r="AY135" s="13"/>
      <c r="BE135" s="133"/>
      <c r="BF135" s="133"/>
      <c r="BG135" s="133"/>
      <c r="BH135" s="133"/>
      <c r="BI135" s="133"/>
      <c r="BJ135" s="13"/>
      <c r="BK135" s="134"/>
      <c r="BL135" s="13"/>
      <c r="BM135" s="132"/>
    </row>
    <row r="136" spans="2:65" s="1" customFormat="1" ht="24" customHeight="1">
      <c r="B136" s="121"/>
      <c r="C136" s="122">
        <v>6</v>
      </c>
      <c r="D136" s="122" t="s">
        <v>109</v>
      </c>
      <c r="E136" s="123" t="s">
        <v>620</v>
      </c>
      <c r="F136" s="124" t="s">
        <v>621</v>
      </c>
      <c r="G136" s="125" t="s">
        <v>611</v>
      </c>
      <c r="H136" s="126">
        <v>1</v>
      </c>
      <c r="I136" s="126">
        <v>0</v>
      </c>
      <c r="J136" s="126">
        <f t="shared" si="1"/>
        <v>0</v>
      </c>
      <c r="K136" s="127"/>
      <c r="L136" s="143"/>
      <c r="M136" s="128"/>
      <c r="N136" s="129"/>
      <c r="O136" s="130"/>
      <c r="P136" s="130"/>
      <c r="Q136" s="130"/>
      <c r="R136" s="130"/>
      <c r="S136" s="130"/>
      <c r="T136" s="131"/>
      <c r="AR136" s="132"/>
      <c r="AT136" s="132"/>
      <c r="AU136" s="132"/>
      <c r="AY136" s="13"/>
      <c r="BE136" s="133"/>
      <c r="BF136" s="133"/>
      <c r="BG136" s="133"/>
      <c r="BH136" s="133"/>
      <c r="BI136" s="133"/>
      <c r="BJ136" s="13"/>
      <c r="BK136" s="134"/>
      <c r="BL136" s="13"/>
      <c r="BM136" s="132"/>
    </row>
    <row r="137" spans="2:65" s="1" customFormat="1" ht="24" customHeight="1">
      <c r="B137" s="121"/>
      <c r="C137" s="122">
        <v>7</v>
      </c>
      <c r="D137" s="122" t="s">
        <v>109</v>
      </c>
      <c r="E137" s="123" t="s">
        <v>634</v>
      </c>
      <c r="F137" s="124" t="s">
        <v>633</v>
      </c>
      <c r="G137" s="125" t="s">
        <v>113</v>
      </c>
      <c r="H137" s="126">
        <v>15.3</v>
      </c>
      <c r="I137" s="126">
        <v>0</v>
      </c>
      <c r="J137" s="126">
        <f t="shared" si="1"/>
        <v>0</v>
      </c>
      <c r="K137" s="127"/>
      <c r="L137" s="143"/>
      <c r="M137" s="128"/>
      <c r="N137" s="129"/>
      <c r="O137" s="130"/>
      <c r="P137" s="130"/>
      <c r="Q137" s="130"/>
      <c r="R137" s="130"/>
      <c r="S137" s="130"/>
      <c r="T137" s="131"/>
      <c r="AR137" s="132"/>
      <c r="AT137" s="132"/>
      <c r="AU137" s="132"/>
      <c r="AY137" s="13"/>
      <c r="BE137" s="133"/>
      <c r="BF137" s="133"/>
      <c r="BG137" s="133"/>
      <c r="BH137" s="133"/>
      <c r="BI137" s="133"/>
      <c r="BJ137" s="13"/>
      <c r="BK137" s="134"/>
      <c r="BL137" s="13"/>
      <c r="BM137" s="132"/>
    </row>
    <row r="138" spans="2:65" s="1" customFormat="1" ht="24" customHeight="1">
      <c r="B138" s="121"/>
      <c r="C138" s="122">
        <v>8</v>
      </c>
      <c r="D138" s="122" t="s">
        <v>109</v>
      </c>
      <c r="E138" s="123" t="s">
        <v>635</v>
      </c>
      <c r="F138" s="124" t="s">
        <v>636</v>
      </c>
      <c r="G138" s="125" t="s">
        <v>612</v>
      </c>
      <c r="H138" s="126">
        <v>1</v>
      </c>
      <c r="I138" s="126">
        <v>0</v>
      </c>
      <c r="J138" s="126">
        <f t="shared" si="1"/>
        <v>0</v>
      </c>
      <c r="K138" s="127"/>
      <c r="L138" s="143"/>
      <c r="M138" s="128"/>
      <c r="N138" s="129"/>
      <c r="O138" s="130"/>
      <c r="P138" s="130"/>
      <c r="Q138" s="130"/>
      <c r="R138" s="130"/>
      <c r="S138" s="130"/>
      <c r="T138" s="131"/>
      <c r="AR138" s="132"/>
      <c r="AT138" s="132"/>
      <c r="AU138" s="132"/>
      <c r="AY138" s="13"/>
      <c r="BE138" s="133"/>
      <c r="BF138" s="133"/>
      <c r="BG138" s="133"/>
      <c r="BH138" s="133"/>
      <c r="BI138" s="133"/>
      <c r="BJ138" s="13"/>
      <c r="BK138" s="134"/>
      <c r="BL138" s="13"/>
      <c r="BM138" s="132"/>
    </row>
    <row r="139" spans="2:65" s="1" customFormat="1" ht="36" customHeight="1">
      <c r="B139" s="121"/>
      <c r="C139" s="122">
        <v>9</v>
      </c>
      <c r="D139" s="122" t="s">
        <v>109</v>
      </c>
      <c r="E139" s="123" t="s">
        <v>127</v>
      </c>
      <c r="F139" s="124" t="s">
        <v>128</v>
      </c>
      <c r="G139" s="125" t="s">
        <v>113</v>
      </c>
      <c r="H139" s="126">
        <v>15.3</v>
      </c>
      <c r="I139" s="126">
        <v>0</v>
      </c>
      <c r="J139" s="126">
        <f t="shared" si="1"/>
        <v>0</v>
      </c>
      <c r="K139" s="127"/>
      <c r="L139" s="143"/>
      <c r="M139" s="128" t="s">
        <v>1</v>
      </c>
      <c r="N139" s="129" t="s">
        <v>32</v>
      </c>
      <c r="O139" s="130">
        <v>0</v>
      </c>
      <c r="P139" s="130">
        <f t="shared" si="2"/>
        <v>0</v>
      </c>
      <c r="Q139" s="130">
        <v>0</v>
      </c>
      <c r="R139" s="130">
        <f t="shared" si="3"/>
        <v>0</v>
      </c>
      <c r="S139" s="130">
        <v>0</v>
      </c>
      <c r="T139" s="131">
        <f t="shared" si="4"/>
        <v>0</v>
      </c>
      <c r="AR139" s="132" t="s">
        <v>111</v>
      </c>
      <c r="AT139" s="132" t="s">
        <v>109</v>
      </c>
      <c r="AU139" s="132" t="s">
        <v>112</v>
      </c>
      <c r="AY139" s="13" t="s">
        <v>108</v>
      </c>
      <c r="BE139" s="133">
        <f t="shared" si="5"/>
        <v>0</v>
      </c>
      <c r="BF139" s="133">
        <f t="shared" si="6"/>
        <v>0</v>
      </c>
      <c r="BG139" s="133">
        <f t="shared" si="7"/>
        <v>0</v>
      </c>
      <c r="BH139" s="133">
        <f t="shared" si="8"/>
        <v>0</v>
      </c>
      <c r="BI139" s="133">
        <f t="shared" si="9"/>
        <v>0</v>
      </c>
      <c r="BJ139" s="13" t="s">
        <v>112</v>
      </c>
      <c r="BK139" s="134">
        <f t="shared" si="10"/>
        <v>0</v>
      </c>
      <c r="BL139" s="13" t="s">
        <v>111</v>
      </c>
      <c r="BM139" s="132" t="s">
        <v>129</v>
      </c>
    </row>
    <row r="140" spans="2:65" s="11" customFormat="1" ht="22.9" customHeight="1">
      <c r="B140" s="110"/>
      <c r="D140" s="111" t="s">
        <v>65</v>
      </c>
      <c r="E140" s="119" t="s">
        <v>126</v>
      </c>
      <c r="F140" s="119" t="s">
        <v>130</v>
      </c>
      <c r="J140" s="120">
        <f>SUM(J141:J161)</f>
        <v>0</v>
      </c>
      <c r="L140" s="110"/>
      <c r="M140" s="114"/>
      <c r="P140" s="115">
        <f>SUM(P141:P161)</f>
        <v>0</v>
      </c>
      <c r="R140" s="115">
        <f>SUM(R141:R161)</f>
        <v>0</v>
      </c>
      <c r="T140" s="116">
        <f>SUM(T141:T161)</f>
        <v>0</v>
      </c>
      <c r="AR140" s="111" t="s">
        <v>73</v>
      </c>
      <c r="AT140" s="117" t="s">
        <v>65</v>
      </c>
      <c r="AU140" s="117" t="s">
        <v>73</v>
      </c>
      <c r="AY140" s="111" t="s">
        <v>108</v>
      </c>
      <c r="BK140" s="118">
        <f>SUM(BK141:BK161)</f>
        <v>0</v>
      </c>
    </row>
    <row r="141" spans="2:65" s="1" customFormat="1" ht="24" customHeight="1">
      <c r="B141" s="121"/>
      <c r="C141" s="122">
        <v>10</v>
      </c>
      <c r="D141" s="122" t="s">
        <v>109</v>
      </c>
      <c r="E141" s="123" t="s">
        <v>131</v>
      </c>
      <c r="F141" s="124" t="s">
        <v>132</v>
      </c>
      <c r="G141" s="125" t="s">
        <v>113</v>
      </c>
      <c r="H141" s="126">
        <v>73.313000000000002</v>
      </c>
      <c r="I141" s="126">
        <v>0</v>
      </c>
      <c r="J141" s="126">
        <f t="shared" ref="J141:J161" si="11">ROUND(I141*H141,3)</f>
        <v>0</v>
      </c>
      <c r="K141" s="127"/>
      <c r="L141" s="143"/>
      <c r="M141" s="128" t="s">
        <v>1</v>
      </c>
      <c r="N141" s="129" t="s">
        <v>32</v>
      </c>
      <c r="O141" s="130">
        <v>0</v>
      </c>
      <c r="P141" s="130">
        <f t="shared" ref="P141:P161" si="12">O141*H141</f>
        <v>0</v>
      </c>
      <c r="Q141" s="130">
        <v>0</v>
      </c>
      <c r="R141" s="130">
        <f t="shared" ref="R141:R161" si="13">Q141*H141</f>
        <v>0</v>
      </c>
      <c r="S141" s="130">
        <v>0</v>
      </c>
      <c r="T141" s="131">
        <f t="shared" ref="T141:T161" si="14">S141*H141</f>
        <v>0</v>
      </c>
      <c r="AR141" s="132" t="s">
        <v>111</v>
      </c>
      <c r="AT141" s="132" t="s">
        <v>109</v>
      </c>
      <c r="AU141" s="132" t="s">
        <v>112</v>
      </c>
      <c r="AY141" s="13" t="s">
        <v>108</v>
      </c>
      <c r="BE141" s="133">
        <f t="shared" ref="BE141:BE161" si="15">IF(N141="základná",J141,0)</f>
        <v>0</v>
      </c>
      <c r="BF141" s="133">
        <f t="shared" ref="BF141:BF161" si="16">IF(N141="znížená",J141,0)</f>
        <v>0</v>
      </c>
      <c r="BG141" s="133">
        <f t="shared" ref="BG141:BG161" si="17">IF(N141="zákl. prenesená",J141,0)</f>
        <v>0</v>
      </c>
      <c r="BH141" s="133">
        <f t="shared" ref="BH141:BH161" si="18">IF(N141="zníž. prenesená",J141,0)</f>
        <v>0</v>
      </c>
      <c r="BI141" s="133">
        <f t="shared" ref="BI141:BI161" si="19">IF(N141="nulová",J141,0)</f>
        <v>0</v>
      </c>
      <c r="BJ141" s="13" t="s">
        <v>112</v>
      </c>
      <c r="BK141" s="134">
        <f t="shared" ref="BK141:BK161" si="20">ROUND(I141*H141,3)</f>
        <v>0</v>
      </c>
      <c r="BL141" s="13" t="s">
        <v>111</v>
      </c>
      <c r="BM141" s="132" t="s">
        <v>133</v>
      </c>
    </row>
    <row r="142" spans="2:65" s="1" customFormat="1" ht="16.5" customHeight="1">
      <c r="B142" s="121"/>
      <c r="C142" s="122">
        <v>11</v>
      </c>
      <c r="D142" s="122" t="s">
        <v>109</v>
      </c>
      <c r="E142" s="123" t="s">
        <v>134</v>
      </c>
      <c r="F142" s="124" t="s">
        <v>135</v>
      </c>
      <c r="G142" s="125" t="s">
        <v>113</v>
      </c>
      <c r="H142" s="126">
        <v>122.2</v>
      </c>
      <c r="I142" s="126">
        <v>0</v>
      </c>
      <c r="J142" s="126">
        <f t="shared" si="11"/>
        <v>0</v>
      </c>
      <c r="K142" s="127"/>
      <c r="L142" s="143"/>
      <c r="M142" s="128" t="s">
        <v>1</v>
      </c>
      <c r="N142" s="129" t="s">
        <v>32</v>
      </c>
      <c r="O142" s="130">
        <v>0</v>
      </c>
      <c r="P142" s="130">
        <f t="shared" si="12"/>
        <v>0</v>
      </c>
      <c r="Q142" s="130">
        <v>0</v>
      </c>
      <c r="R142" s="130">
        <f t="shared" si="13"/>
        <v>0</v>
      </c>
      <c r="S142" s="130">
        <v>0</v>
      </c>
      <c r="T142" s="131">
        <f t="shared" si="14"/>
        <v>0</v>
      </c>
      <c r="AR142" s="132" t="s">
        <v>111</v>
      </c>
      <c r="AT142" s="132" t="s">
        <v>109</v>
      </c>
      <c r="AU142" s="132" t="s">
        <v>112</v>
      </c>
      <c r="AY142" s="13" t="s">
        <v>108</v>
      </c>
      <c r="BE142" s="133">
        <f t="shared" si="15"/>
        <v>0</v>
      </c>
      <c r="BF142" s="133">
        <f t="shared" si="16"/>
        <v>0</v>
      </c>
      <c r="BG142" s="133">
        <f t="shared" si="17"/>
        <v>0</v>
      </c>
      <c r="BH142" s="133">
        <f t="shared" si="18"/>
        <v>0</v>
      </c>
      <c r="BI142" s="133">
        <f t="shared" si="19"/>
        <v>0</v>
      </c>
      <c r="BJ142" s="13" t="s">
        <v>112</v>
      </c>
      <c r="BK142" s="134">
        <f t="shared" si="20"/>
        <v>0</v>
      </c>
      <c r="BL142" s="13" t="s">
        <v>111</v>
      </c>
      <c r="BM142" s="132" t="s">
        <v>136</v>
      </c>
    </row>
    <row r="143" spans="2:65" s="1" customFormat="1" ht="24" customHeight="1">
      <c r="B143" s="121"/>
      <c r="C143" s="122">
        <v>12</v>
      </c>
      <c r="D143" s="122" t="s">
        <v>109</v>
      </c>
      <c r="E143" s="123" t="s">
        <v>137</v>
      </c>
      <c r="F143" s="124" t="s">
        <v>138</v>
      </c>
      <c r="G143" s="125" t="s">
        <v>113</v>
      </c>
      <c r="H143" s="126">
        <v>15.3</v>
      </c>
      <c r="I143" s="126">
        <v>0</v>
      </c>
      <c r="J143" s="126">
        <f t="shared" si="11"/>
        <v>0</v>
      </c>
      <c r="K143" s="127"/>
      <c r="L143" s="143"/>
      <c r="M143" s="128" t="s">
        <v>1</v>
      </c>
      <c r="N143" s="129" t="s">
        <v>32</v>
      </c>
      <c r="O143" s="130">
        <v>0</v>
      </c>
      <c r="P143" s="130">
        <f t="shared" si="12"/>
        <v>0</v>
      </c>
      <c r="Q143" s="130">
        <v>0</v>
      </c>
      <c r="R143" s="130">
        <f t="shared" si="13"/>
        <v>0</v>
      </c>
      <c r="S143" s="130">
        <v>0</v>
      </c>
      <c r="T143" s="131">
        <f t="shared" si="14"/>
        <v>0</v>
      </c>
      <c r="AR143" s="132" t="s">
        <v>111</v>
      </c>
      <c r="AT143" s="132" t="s">
        <v>109</v>
      </c>
      <c r="AU143" s="132" t="s">
        <v>112</v>
      </c>
      <c r="AY143" s="13" t="s">
        <v>108</v>
      </c>
      <c r="BE143" s="133">
        <f t="shared" si="15"/>
        <v>0</v>
      </c>
      <c r="BF143" s="133">
        <f t="shared" si="16"/>
        <v>0</v>
      </c>
      <c r="BG143" s="133">
        <f t="shared" si="17"/>
        <v>0</v>
      </c>
      <c r="BH143" s="133">
        <f t="shared" si="18"/>
        <v>0</v>
      </c>
      <c r="BI143" s="133">
        <f t="shared" si="19"/>
        <v>0</v>
      </c>
      <c r="BJ143" s="13" t="s">
        <v>112</v>
      </c>
      <c r="BK143" s="134">
        <f t="shared" si="20"/>
        <v>0</v>
      </c>
      <c r="BL143" s="13" t="s">
        <v>111</v>
      </c>
      <c r="BM143" s="132" t="s">
        <v>139</v>
      </c>
    </row>
    <row r="144" spans="2:65" s="1" customFormat="1" ht="24" customHeight="1">
      <c r="B144" s="121"/>
      <c r="C144" s="122">
        <v>13</v>
      </c>
      <c r="D144" s="122" t="s">
        <v>109</v>
      </c>
      <c r="E144" s="123" t="s">
        <v>623</v>
      </c>
      <c r="F144" s="124" t="s">
        <v>624</v>
      </c>
      <c r="G144" s="125" t="s">
        <v>612</v>
      </c>
      <c r="H144" s="126">
        <v>1</v>
      </c>
      <c r="I144" s="126">
        <v>0</v>
      </c>
      <c r="J144" s="126">
        <f t="shared" si="11"/>
        <v>0</v>
      </c>
      <c r="K144" s="127"/>
      <c r="L144" s="143"/>
      <c r="M144" s="128"/>
      <c r="N144" s="129"/>
      <c r="O144" s="130"/>
      <c r="P144" s="130"/>
      <c r="Q144" s="130"/>
      <c r="R144" s="130"/>
      <c r="S144" s="130"/>
      <c r="T144" s="131"/>
      <c r="AR144" s="132"/>
      <c r="AT144" s="132"/>
      <c r="AU144" s="132"/>
      <c r="AY144" s="13"/>
      <c r="BE144" s="133"/>
      <c r="BF144" s="133"/>
      <c r="BG144" s="133"/>
      <c r="BH144" s="133"/>
      <c r="BI144" s="133"/>
      <c r="BJ144" s="13"/>
      <c r="BK144" s="134">
        <f t="shared" si="20"/>
        <v>0</v>
      </c>
      <c r="BL144" s="13"/>
      <c r="BM144" s="132"/>
    </row>
    <row r="145" spans="2:65" s="1" customFormat="1" ht="24" customHeight="1">
      <c r="B145" s="121"/>
      <c r="C145" s="122">
        <v>14</v>
      </c>
      <c r="D145" s="122" t="s">
        <v>109</v>
      </c>
      <c r="E145" s="123" t="s">
        <v>140</v>
      </c>
      <c r="F145" s="124" t="s">
        <v>141</v>
      </c>
      <c r="G145" s="125" t="s">
        <v>113</v>
      </c>
      <c r="H145" s="126">
        <v>1.78</v>
      </c>
      <c r="I145" s="126">
        <v>0</v>
      </c>
      <c r="J145" s="126">
        <f t="shared" si="11"/>
        <v>0</v>
      </c>
      <c r="K145" s="127"/>
      <c r="L145" s="143"/>
      <c r="M145" s="128" t="s">
        <v>1</v>
      </c>
      <c r="N145" s="129" t="s">
        <v>32</v>
      </c>
      <c r="O145" s="130">
        <v>0</v>
      </c>
      <c r="P145" s="130">
        <f t="shared" si="12"/>
        <v>0</v>
      </c>
      <c r="Q145" s="130">
        <v>0</v>
      </c>
      <c r="R145" s="130">
        <f t="shared" si="13"/>
        <v>0</v>
      </c>
      <c r="S145" s="130">
        <v>0</v>
      </c>
      <c r="T145" s="131">
        <f t="shared" si="14"/>
        <v>0</v>
      </c>
      <c r="AR145" s="132" t="s">
        <v>111</v>
      </c>
      <c r="AT145" s="132" t="s">
        <v>109</v>
      </c>
      <c r="AU145" s="132" t="s">
        <v>112</v>
      </c>
      <c r="AY145" s="13" t="s">
        <v>108</v>
      </c>
      <c r="BE145" s="133">
        <f t="shared" si="15"/>
        <v>0</v>
      </c>
      <c r="BF145" s="133">
        <f t="shared" si="16"/>
        <v>0</v>
      </c>
      <c r="BG145" s="133">
        <f t="shared" si="17"/>
        <v>0</v>
      </c>
      <c r="BH145" s="133">
        <f t="shared" si="18"/>
        <v>0</v>
      </c>
      <c r="BI145" s="133">
        <f t="shared" si="19"/>
        <v>0</v>
      </c>
      <c r="BJ145" s="13" t="s">
        <v>112</v>
      </c>
      <c r="BK145" s="134">
        <f t="shared" si="20"/>
        <v>0</v>
      </c>
      <c r="BL145" s="13" t="s">
        <v>111</v>
      </c>
      <c r="BM145" s="132" t="s">
        <v>142</v>
      </c>
    </row>
    <row r="146" spans="2:65" s="1" customFormat="1" ht="24" customHeight="1">
      <c r="B146" s="121"/>
      <c r="C146" s="122">
        <v>15</v>
      </c>
      <c r="D146" s="122" t="s">
        <v>109</v>
      </c>
      <c r="E146" s="123" t="s">
        <v>143</v>
      </c>
      <c r="F146" s="124" t="s">
        <v>144</v>
      </c>
      <c r="G146" s="125" t="s">
        <v>110</v>
      </c>
      <c r="H146" s="126">
        <v>2</v>
      </c>
      <c r="I146" s="126">
        <v>0</v>
      </c>
      <c r="J146" s="126">
        <f t="shared" si="11"/>
        <v>0</v>
      </c>
      <c r="K146" s="127"/>
      <c r="L146" s="143"/>
      <c r="M146" s="128" t="s">
        <v>1</v>
      </c>
      <c r="N146" s="129" t="s">
        <v>32</v>
      </c>
      <c r="O146" s="130">
        <v>0</v>
      </c>
      <c r="P146" s="130">
        <f t="shared" si="12"/>
        <v>0</v>
      </c>
      <c r="Q146" s="130">
        <v>0</v>
      </c>
      <c r="R146" s="130">
        <f t="shared" si="13"/>
        <v>0</v>
      </c>
      <c r="S146" s="130">
        <v>0</v>
      </c>
      <c r="T146" s="131">
        <f t="shared" si="14"/>
        <v>0</v>
      </c>
      <c r="AR146" s="132" t="s">
        <v>111</v>
      </c>
      <c r="AT146" s="132" t="s">
        <v>109</v>
      </c>
      <c r="AU146" s="132" t="s">
        <v>112</v>
      </c>
      <c r="AY146" s="13" t="s">
        <v>108</v>
      </c>
      <c r="BE146" s="133">
        <f t="shared" si="15"/>
        <v>0</v>
      </c>
      <c r="BF146" s="133">
        <f t="shared" si="16"/>
        <v>0</v>
      </c>
      <c r="BG146" s="133">
        <f t="shared" si="17"/>
        <v>0</v>
      </c>
      <c r="BH146" s="133">
        <f t="shared" si="18"/>
        <v>0</v>
      </c>
      <c r="BI146" s="133">
        <f t="shared" si="19"/>
        <v>0</v>
      </c>
      <c r="BJ146" s="13" t="s">
        <v>112</v>
      </c>
      <c r="BK146" s="134">
        <f t="shared" si="20"/>
        <v>0</v>
      </c>
      <c r="BL146" s="13" t="s">
        <v>111</v>
      </c>
      <c r="BM146" s="132" t="s">
        <v>145</v>
      </c>
    </row>
    <row r="147" spans="2:65" s="1" customFormat="1" ht="24" customHeight="1">
      <c r="B147" s="121"/>
      <c r="C147" s="122">
        <v>16</v>
      </c>
      <c r="D147" s="122" t="s">
        <v>109</v>
      </c>
      <c r="E147" s="123" t="s">
        <v>146</v>
      </c>
      <c r="F147" s="124" t="s">
        <v>147</v>
      </c>
      <c r="G147" s="125" t="s">
        <v>113</v>
      </c>
      <c r="H147" s="126">
        <v>0.64</v>
      </c>
      <c r="I147" s="126">
        <v>0</v>
      </c>
      <c r="J147" s="126">
        <f t="shared" si="11"/>
        <v>0</v>
      </c>
      <c r="K147" s="127"/>
      <c r="L147" s="143"/>
      <c r="M147" s="128" t="s">
        <v>1</v>
      </c>
      <c r="N147" s="129" t="s">
        <v>32</v>
      </c>
      <c r="O147" s="130">
        <v>0</v>
      </c>
      <c r="P147" s="130">
        <f t="shared" si="12"/>
        <v>0</v>
      </c>
      <c r="Q147" s="130">
        <v>0</v>
      </c>
      <c r="R147" s="130">
        <f t="shared" si="13"/>
        <v>0</v>
      </c>
      <c r="S147" s="130">
        <v>0</v>
      </c>
      <c r="T147" s="131">
        <f t="shared" si="14"/>
        <v>0</v>
      </c>
      <c r="AR147" s="132" t="s">
        <v>111</v>
      </c>
      <c r="AT147" s="132" t="s">
        <v>109</v>
      </c>
      <c r="AU147" s="132" t="s">
        <v>112</v>
      </c>
      <c r="AY147" s="13" t="s">
        <v>108</v>
      </c>
      <c r="BE147" s="133">
        <f t="shared" si="15"/>
        <v>0</v>
      </c>
      <c r="BF147" s="133">
        <f t="shared" si="16"/>
        <v>0</v>
      </c>
      <c r="BG147" s="133">
        <f t="shared" si="17"/>
        <v>0</v>
      </c>
      <c r="BH147" s="133">
        <f t="shared" si="18"/>
        <v>0</v>
      </c>
      <c r="BI147" s="133">
        <f t="shared" si="19"/>
        <v>0</v>
      </c>
      <c r="BJ147" s="13" t="s">
        <v>112</v>
      </c>
      <c r="BK147" s="134">
        <f t="shared" si="20"/>
        <v>0</v>
      </c>
      <c r="BL147" s="13" t="s">
        <v>111</v>
      </c>
      <c r="BM147" s="132" t="s">
        <v>148</v>
      </c>
    </row>
    <row r="148" spans="2:65" s="1" customFormat="1" ht="24" customHeight="1">
      <c r="B148" s="121"/>
      <c r="C148" s="122">
        <v>17</v>
      </c>
      <c r="D148" s="122" t="s">
        <v>109</v>
      </c>
      <c r="E148" s="123" t="s">
        <v>149</v>
      </c>
      <c r="F148" s="124" t="s">
        <v>150</v>
      </c>
      <c r="G148" s="125" t="s">
        <v>113</v>
      </c>
      <c r="H148" s="126">
        <v>4.6500000000000004</v>
      </c>
      <c r="I148" s="126">
        <v>0</v>
      </c>
      <c r="J148" s="126">
        <f t="shared" si="11"/>
        <v>0</v>
      </c>
      <c r="K148" s="127"/>
      <c r="L148" s="143"/>
      <c r="M148" s="128" t="s">
        <v>1</v>
      </c>
      <c r="N148" s="129" t="s">
        <v>32</v>
      </c>
      <c r="O148" s="130">
        <v>0</v>
      </c>
      <c r="P148" s="130">
        <f t="shared" si="12"/>
        <v>0</v>
      </c>
      <c r="Q148" s="130">
        <v>0</v>
      </c>
      <c r="R148" s="130">
        <f t="shared" si="13"/>
        <v>0</v>
      </c>
      <c r="S148" s="130">
        <v>0</v>
      </c>
      <c r="T148" s="131">
        <f t="shared" si="14"/>
        <v>0</v>
      </c>
      <c r="AR148" s="132" t="s">
        <v>111</v>
      </c>
      <c r="AT148" s="132" t="s">
        <v>109</v>
      </c>
      <c r="AU148" s="132" t="s">
        <v>112</v>
      </c>
      <c r="AY148" s="13" t="s">
        <v>108</v>
      </c>
      <c r="BE148" s="133">
        <f t="shared" si="15"/>
        <v>0</v>
      </c>
      <c r="BF148" s="133">
        <f t="shared" si="16"/>
        <v>0</v>
      </c>
      <c r="BG148" s="133">
        <f t="shared" si="17"/>
        <v>0</v>
      </c>
      <c r="BH148" s="133">
        <f t="shared" si="18"/>
        <v>0</v>
      </c>
      <c r="BI148" s="133">
        <f t="shared" si="19"/>
        <v>0</v>
      </c>
      <c r="BJ148" s="13" t="s">
        <v>112</v>
      </c>
      <c r="BK148" s="134">
        <f t="shared" si="20"/>
        <v>0</v>
      </c>
      <c r="BL148" s="13" t="s">
        <v>111</v>
      </c>
      <c r="BM148" s="132" t="s">
        <v>151</v>
      </c>
    </row>
    <row r="149" spans="2:65" s="1" customFormat="1" ht="36" customHeight="1">
      <c r="B149" s="121"/>
      <c r="C149" s="122">
        <v>18</v>
      </c>
      <c r="D149" s="122" t="s">
        <v>109</v>
      </c>
      <c r="E149" s="123" t="s">
        <v>153</v>
      </c>
      <c r="F149" s="124" t="s">
        <v>154</v>
      </c>
      <c r="G149" s="125" t="s">
        <v>113</v>
      </c>
      <c r="H149" s="126">
        <v>72.540000000000006</v>
      </c>
      <c r="I149" s="126">
        <v>0</v>
      </c>
      <c r="J149" s="126">
        <f t="shared" si="11"/>
        <v>0</v>
      </c>
      <c r="K149" s="127"/>
      <c r="L149" s="143"/>
      <c r="M149" s="128" t="s">
        <v>1</v>
      </c>
      <c r="N149" s="129" t="s">
        <v>32</v>
      </c>
      <c r="O149" s="130">
        <v>0</v>
      </c>
      <c r="P149" s="130">
        <f t="shared" si="12"/>
        <v>0</v>
      </c>
      <c r="Q149" s="130">
        <v>0</v>
      </c>
      <c r="R149" s="130">
        <f t="shared" si="13"/>
        <v>0</v>
      </c>
      <c r="S149" s="130">
        <v>0</v>
      </c>
      <c r="T149" s="131">
        <f t="shared" si="14"/>
        <v>0</v>
      </c>
      <c r="AR149" s="132" t="s">
        <v>111</v>
      </c>
      <c r="AT149" s="132" t="s">
        <v>109</v>
      </c>
      <c r="AU149" s="132" t="s">
        <v>112</v>
      </c>
      <c r="AY149" s="13" t="s">
        <v>108</v>
      </c>
      <c r="BE149" s="133">
        <f t="shared" si="15"/>
        <v>0</v>
      </c>
      <c r="BF149" s="133">
        <f t="shared" si="16"/>
        <v>0</v>
      </c>
      <c r="BG149" s="133">
        <f t="shared" si="17"/>
        <v>0</v>
      </c>
      <c r="BH149" s="133">
        <f t="shared" si="18"/>
        <v>0</v>
      </c>
      <c r="BI149" s="133">
        <f t="shared" si="19"/>
        <v>0</v>
      </c>
      <c r="BJ149" s="13" t="s">
        <v>112</v>
      </c>
      <c r="BK149" s="134">
        <f t="shared" si="20"/>
        <v>0</v>
      </c>
      <c r="BL149" s="13" t="s">
        <v>111</v>
      </c>
      <c r="BM149" s="132" t="s">
        <v>155</v>
      </c>
    </row>
    <row r="150" spans="2:65" s="1" customFormat="1" ht="15.75" customHeight="1">
      <c r="B150" s="121"/>
      <c r="C150" s="122">
        <v>19</v>
      </c>
      <c r="D150" s="122" t="s">
        <v>109</v>
      </c>
      <c r="E150" s="123" t="s">
        <v>656</v>
      </c>
      <c r="F150" s="124" t="s">
        <v>654</v>
      </c>
      <c r="G150" s="125" t="s">
        <v>113</v>
      </c>
      <c r="H150" s="126">
        <v>56</v>
      </c>
      <c r="I150" s="126">
        <v>0</v>
      </c>
      <c r="J150" s="126">
        <f t="shared" si="11"/>
        <v>0</v>
      </c>
      <c r="K150" s="127"/>
      <c r="L150" s="143"/>
      <c r="M150" s="128"/>
      <c r="N150" s="129"/>
      <c r="O150" s="130"/>
      <c r="P150" s="130"/>
      <c r="Q150" s="130"/>
      <c r="R150" s="130"/>
      <c r="S150" s="130"/>
      <c r="T150" s="131"/>
      <c r="AR150" s="132"/>
      <c r="AT150" s="132"/>
      <c r="AU150" s="132"/>
      <c r="AY150" s="13"/>
      <c r="BE150" s="133"/>
      <c r="BF150" s="133"/>
      <c r="BG150" s="133"/>
      <c r="BH150" s="133"/>
      <c r="BI150" s="133"/>
      <c r="BJ150" s="13"/>
      <c r="BK150" s="134">
        <f t="shared" si="20"/>
        <v>0</v>
      </c>
      <c r="BL150" s="13"/>
      <c r="BM150" s="132"/>
    </row>
    <row r="151" spans="2:65" s="1" customFormat="1" ht="15.75" customHeight="1">
      <c r="B151" s="121"/>
      <c r="C151" s="122">
        <v>20</v>
      </c>
      <c r="D151" s="122" t="s">
        <v>109</v>
      </c>
      <c r="E151" s="123" t="s">
        <v>656</v>
      </c>
      <c r="F151" s="124" t="s">
        <v>655</v>
      </c>
      <c r="G151" s="125" t="s">
        <v>110</v>
      </c>
      <c r="H151" s="126">
        <v>1</v>
      </c>
      <c r="I151" s="126">
        <v>0</v>
      </c>
      <c r="J151" s="126">
        <f t="shared" si="11"/>
        <v>0</v>
      </c>
      <c r="K151" s="127"/>
      <c r="L151" s="143"/>
      <c r="M151" s="128"/>
      <c r="N151" s="129"/>
      <c r="O151" s="130"/>
      <c r="P151" s="130"/>
      <c r="Q151" s="130"/>
      <c r="R151" s="130"/>
      <c r="S151" s="130"/>
      <c r="T151" s="131"/>
      <c r="AR151" s="132"/>
      <c r="AT151" s="132"/>
      <c r="AU151" s="132"/>
      <c r="AY151" s="13"/>
      <c r="BE151" s="133"/>
      <c r="BF151" s="133"/>
      <c r="BG151" s="133"/>
      <c r="BH151" s="133"/>
      <c r="BI151" s="133"/>
      <c r="BJ151" s="13"/>
      <c r="BK151" s="134">
        <f t="shared" si="20"/>
        <v>0</v>
      </c>
      <c r="BL151" s="13"/>
      <c r="BM151" s="132"/>
    </row>
    <row r="152" spans="2:65" s="1" customFormat="1" ht="24" customHeight="1">
      <c r="B152" s="121"/>
      <c r="C152" s="122">
        <v>21</v>
      </c>
      <c r="D152" s="122" t="s">
        <v>109</v>
      </c>
      <c r="E152" s="123" t="s">
        <v>613</v>
      </c>
      <c r="F152" s="124" t="s">
        <v>627</v>
      </c>
      <c r="G152" s="125" t="s">
        <v>110</v>
      </c>
      <c r="H152" s="126">
        <v>5</v>
      </c>
      <c r="I152" s="126">
        <v>0</v>
      </c>
      <c r="J152" s="126">
        <f t="shared" si="11"/>
        <v>0</v>
      </c>
      <c r="K152" s="127"/>
      <c r="L152" s="143"/>
      <c r="M152" s="128"/>
      <c r="N152" s="129"/>
      <c r="O152" s="130"/>
      <c r="P152" s="130"/>
      <c r="Q152" s="130"/>
      <c r="R152" s="130"/>
      <c r="S152" s="130"/>
      <c r="T152" s="131"/>
      <c r="AR152" s="132"/>
      <c r="AT152" s="132"/>
      <c r="AU152" s="132"/>
      <c r="AY152" s="13"/>
      <c r="BE152" s="133"/>
      <c r="BF152" s="133"/>
      <c r="BG152" s="133"/>
      <c r="BH152" s="133"/>
      <c r="BI152" s="133"/>
      <c r="BJ152" s="13"/>
      <c r="BK152" s="134">
        <f t="shared" si="20"/>
        <v>0</v>
      </c>
      <c r="BL152" s="13"/>
      <c r="BM152" s="132"/>
    </row>
    <row r="153" spans="2:65" s="1" customFormat="1" ht="18" customHeight="1">
      <c r="B153" s="121"/>
      <c r="C153" s="122">
        <v>22</v>
      </c>
      <c r="D153" s="122" t="s">
        <v>109</v>
      </c>
      <c r="E153" s="123" t="s">
        <v>628</v>
      </c>
      <c r="F153" s="124" t="s">
        <v>629</v>
      </c>
      <c r="G153" s="125" t="s">
        <v>612</v>
      </c>
      <c r="H153" s="126">
        <v>1</v>
      </c>
      <c r="I153" s="126">
        <v>0</v>
      </c>
      <c r="J153" s="126">
        <f t="shared" si="11"/>
        <v>0</v>
      </c>
      <c r="K153" s="127"/>
      <c r="L153" s="143"/>
      <c r="M153" s="128"/>
      <c r="N153" s="129"/>
      <c r="O153" s="130"/>
      <c r="P153" s="130"/>
      <c r="Q153" s="130"/>
      <c r="R153" s="130"/>
      <c r="S153" s="130"/>
      <c r="T153" s="131"/>
      <c r="AR153" s="132"/>
      <c r="AT153" s="132"/>
      <c r="AU153" s="132"/>
      <c r="AY153" s="13"/>
      <c r="BE153" s="133"/>
      <c r="BF153" s="133"/>
      <c r="BG153" s="133"/>
      <c r="BH153" s="133"/>
      <c r="BI153" s="133"/>
      <c r="BJ153" s="13"/>
      <c r="BK153" s="134">
        <f t="shared" si="20"/>
        <v>0</v>
      </c>
      <c r="BL153" s="13"/>
      <c r="BM153" s="132"/>
    </row>
    <row r="154" spans="2:65" s="1" customFormat="1" ht="17.25" customHeight="1">
      <c r="B154" s="121"/>
      <c r="C154" s="122">
        <v>23</v>
      </c>
      <c r="D154" s="122" t="s">
        <v>109</v>
      </c>
      <c r="E154" s="123" t="s">
        <v>625</v>
      </c>
      <c r="F154" s="124" t="s">
        <v>626</v>
      </c>
      <c r="G154" s="125" t="s">
        <v>612</v>
      </c>
      <c r="H154" s="126">
        <v>1</v>
      </c>
      <c r="I154" s="126">
        <v>0</v>
      </c>
      <c r="J154" s="126">
        <f t="shared" si="11"/>
        <v>0</v>
      </c>
      <c r="K154" s="127"/>
      <c r="L154" s="143"/>
      <c r="M154" s="128"/>
      <c r="N154" s="129"/>
      <c r="O154" s="130"/>
      <c r="P154" s="130"/>
      <c r="Q154" s="130"/>
      <c r="R154" s="130"/>
      <c r="S154" s="130"/>
      <c r="T154" s="131"/>
      <c r="AR154" s="132"/>
      <c r="AT154" s="132"/>
      <c r="AU154" s="132"/>
      <c r="AY154" s="13"/>
      <c r="BE154" s="133"/>
      <c r="BF154" s="133"/>
      <c r="BG154" s="133"/>
      <c r="BH154" s="133"/>
      <c r="BI154" s="133"/>
      <c r="BJ154" s="13"/>
      <c r="BK154" s="134">
        <f t="shared" si="20"/>
        <v>0</v>
      </c>
      <c r="BL154" s="13"/>
      <c r="BM154" s="132"/>
    </row>
    <row r="155" spans="2:65" s="1" customFormat="1" ht="24" customHeight="1">
      <c r="B155" s="121"/>
      <c r="C155" s="122">
        <v>24</v>
      </c>
      <c r="D155" s="122" t="s">
        <v>109</v>
      </c>
      <c r="E155" s="123" t="s">
        <v>156</v>
      </c>
      <c r="F155" s="124" t="s">
        <v>157</v>
      </c>
      <c r="G155" s="125" t="s">
        <v>158</v>
      </c>
      <c r="H155" s="126">
        <v>29.91</v>
      </c>
      <c r="I155" s="126">
        <v>0</v>
      </c>
      <c r="J155" s="126">
        <f t="shared" si="11"/>
        <v>0</v>
      </c>
      <c r="K155" s="127"/>
      <c r="L155" s="143"/>
      <c r="M155" s="128" t="s">
        <v>1</v>
      </c>
      <c r="N155" s="129" t="s">
        <v>32</v>
      </c>
      <c r="O155" s="130">
        <v>0</v>
      </c>
      <c r="P155" s="130">
        <f t="shared" si="12"/>
        <v>0</v>
      </c>
      <c r="Q155" s="130">
        <v>0</v>
      </c>
      <c r="R155" s="130">
        <f t="shared" si="13"/>
        <v>0</v>
      </c>
      <c r="S155" s="130">
        <v>0</v>
      </c>
      <c r="T155" s="131">
        <f t="shared" si="14"/>
        <v>0</v>
      </c>
      <c r="AR155" s="132" t="s">
        <v>111</v>
      </c>
      <c r="AT155" s="132" t="s">
        <v>109</v>
      </c>
      <c r="AU155" s="132" t="s">
        <v>112</v>
      </c>
      <c r="AY155" s="13" t="s">
        <v>108</v>
      </c>
      <c r="BE155" s="133">
        <f t="shared" si="15"/>
        <v>0</v>
      </c>
      <c r="BF155" s="133">
        <f t="shared" si="16"/>
        <v>0</v>
      </c>
      <c r="BG155" s="133">
        <f t="shared" si="17"/>
        <v>0</v>
      </c>
      <c r="BH155" s="133">
        <f t="shared" si="18"/>
        <v>0</v>
      </c>
      <c r="BI155" s="133">
        <f t="shared" si="19"/>
        <v>0</v>
      </c>
      <c r="BJ155" s="13" t="s">
        <v>112</v>
      </c>
      <c r="BK155" s="134">
        <f t="shared" si="20"/>
        <v>0</v>
      </c>
      <c r="BL155" s="13" t="s">
        <v>111</v>
      </c>
      <c r="BM155" s="132" t="s">
        <v>159</v>
      </c>
    </row>
    <row r="156" spans="2:65" s="1" customFormat="1" ht="16.5" customHeight="1">
      <c r="B156" s="121"/>
      <c r="C156" s="122">
        <v>25</v>
      </c>
      <c r="D156" s="122" t="s">
        <v>109</v>
      </c>
      <c r="E156" s="123" t="s">
        <v>160</v>
      </c>
      <c r="F156" s="124" t="s">
        <v>161</v>
      </c>
      <c r="G156" s="125" t="s">
        <v>158</v>
      </c>
      <c r="H156" s="126">
        <v>29.91</v>
      </c>
      <c r="I156" s="126">
        <v>0</v>
      </c>
      <c r="J156" s="126">
        <f t="shared" si="11"/>
        <v>0</v>
      </c>
      <c r="K156" s="127"/>
      <c r="L156" s="143"/>
      <c r="M156" s="128" t="s">
        <v>1</v>
      </c>
      <c r="N156" s="129" t="s">
        <v>32</v>
      </c>
      <c r="O156" s="130">
        <v>0</v>
      </c>
      <c r="P156" s="130">
        <f t="shared" si="12"/>
        <v>0</v>
      </c>
      <c r="Q156" s="130">
        <v>0</v>
      </c>
      <c r="R156" s="130">
        <f t="shared" si="13"/>
        <v>0</v>
      </c>
      <c r="S156" s="130">
        <v>0</v>
      </c>
      <c r="T156" s="131">
        <f t="shared" si="14"/>
        <v>0</v>
      </c>
      <c r="AR156" s="132" t="s">
        <v>111</v>
      </c>
      <c r="AT156" s="132" t="s">
        <v>109</v>
      </c>
      <c r="AU156" s="132" t="s">
        <v>112</v>
      </c>
      <c r="AY156" s="13" t="s">
        <v>108</v>
      </c>
      <c r="BE156" s="133">
        <f t="shared" si="15"/>
        <v>0</v>
      </c>
      <c r="BF156" s="133">
        <f t="shared" si="16"/>
        <v>0</v>
      </c>
      <c r="BG156" s="133">
        <f t="shared" si="17"/>
        <v>0</v>
      </c>
      <c r="BH156" s="133">
        <f t="shared" si="18"/>
        <v>0</v>
      </c>
      <c r="BI156" s="133">
        <f t="shared" si="19"/>
        <v>0</v>
      </c>
      <c r="BJ156" s="13" t="s">
        <v>112</v>
      </c>
      <c r="BK156" s="134">
        <f t="shared" si="20"/>
        <v>0</v>
      </c>
      <c r="BL156" s="13" t="s">
        <v>111</v>
      </c>
      <c r="BM156" s="132" t="s">
        <v>162</v>
      </c>
    </row>
    <row r="157" spans="2:65" s="1" customFormat="1" ht="36" customHeight="1">
      <c r="B157" s="121"/>
      <c r="C157" s="122">
        <v>26</v>
      </c>
      <c r="D157" s="122" t="s">
        <v>109</v>
      </c>
      <c r="E157" s="123" t="s">
        <v>163</v>
      </c>
      <c r="F157" s="124" t="s">
        <v>164</v>
      </c>
      <c r="G157" s="125" t="s">
        <v>158</v>
      </c>
      <c r="H157" s="126">
        <f>H156*15</f>
        <v>448.65</v>
      </c>
      <c r="I157" s="126">
        <v>0</v>
      </c>
      <c r="J157" s="126">
        <f t="shared" si="11"/>
        <v>0</v>
      </c>
      <c r="K157" s="127"/>
      <c r="L157" s="143"/>
      <c r="M157" s="128" t="s">
        <v>1</v>
      </c>
      <c r="N157" s="129" t="s">
        <v>32</v>
      </c>
      <c r="O157" s="130">
        <v>0</v>
      </c>
      <c r="P157" s="130">
        <f t="shared" si="12"/>
        <v>0</v>
      </c>
      <c r="Q157" s="130">
        <v>0</v>
      </c>
      <c r="R157" s="130">
        <f t="shared" si="13"/>
        <v>0</v>
      </c>
      <c r="S157" s="130">
        <v>0</v>
      </c>
      <c r="T157" s="131">
        <f t="shared" si="14"/>
        <v>0</v>
      </c>
      <c r="AR157" s="132" t="s">
        <v>111</v>
      </c>
      <c r="AT157" s="132" t="s">
        <v>109</v>
      </c>
      <c r="AU157" s="132" t="s">
        <v>112</v>
      </c>
      <c r="AY157" s="13" t="s">
        <v>108</v>
      </c>
      <c r="BE157" s="133">
        <f t="shared" si="15"/>
        <v>0</v>
      </c>
      <c r="BF157" s="133">
        <f t="shared" si="16"/>
        <v>0</v>
      </c>
      <c r="BG157" s="133">
        <f t="shared" si="17"/>
        <v>0</v>
      </c>
      <c r="BH157" s="133">
        <f t="shared" si="18"/>
        <v>0</v>
      </c>
      <c r="BI157" s="133">
        <f t="shared" si="19"/>
        <v>0</v>
      </c>
      <c r="BJ157" s="13" t="s">
        <v>112</v>
      </c>
      <c r="BK157" s="134">
        <f t="shared" si="20"/>
        <v>0</v>
      </c>
      <c r="BL157" s="13" t="s">
        <v>111</v>
      </c>
      <c r="BM157" s="132" t="s">
        <v>165</v>
      </c>
    </row>
    <row r="158" spans="2:65" s="1" customFormat="1" ht="24" customHeight="1">
      <c r="B158" s="121"/>
      <c r="C158" s="122">
        <v>27</v>
      </c>
      <c r="D158" s="122" t="s">
        <v>109</v>
      </c>
      <c r="E158" s="123" t="s">
        <v>166</v>
      </c>
      <c r="F158" s="124" t="s">
        <v>167</v>
      </c>
      <c r="G158" s="125" t="s">
        <v>158</v>
      </c>
      <c r="H158" s="126">
        <v>29.91</v>
      </c>
      <c r="I158" s="126">
        <v>0</v>
      </c>
      <c r="J158" s="126">
        <f t="shared" si="11"/>
        <v>0</v>
      </c>
      <c r="K158" s="127"/>
      <c r="L158" s="143"/>
      <c r="M158" s="128" t="s">
        <v>1</v>
      </c>
      <c r="N158" s="129" t="s">
        <v>32</v>
      </c>
      <c r="O158" s="130">
        <v>0</v>
      </c>
      <c r="P158" s="130">
        <f t="shared" si="12"/>
        <v>0</v>
      </c>
      <c r="Q158" s="130">
        <v>0</v>
      </c>
      <c r="R158" s="130">
        <f t="shared" si="13"/>
        <v>0</v>
      </c>
      <c r="S158" s="130">
        <v>0</v>
      </c>
      <c r="T158" s="131">
        <f t="shared" si="14"/>
        <v>0</v>
      </c>
      <c r="AR158" s="132" t="s">
        <v>111</v>
      </c>
      <c r="AT158" s="132" t="s">
        <v>109</v>
      </c>
      <c r="AU158" s="132" t="s">
        <v>112</v>
      </c>
      <c r="AY158" s="13" t="s">
        <v>108</v>
      </c>
      <c r="BE158" s="133">
        <f t="shared" si="15"/>
        <v>0</v>
      </c>
      <c r="BF158" s="133">
        <f t="shared" si="16"/>
        <v>0</v>
      </c>
      <c r="BG158" s="133">
        <f t="shared" si="17"/>
        <v>0</v>
      </c>
      <c r="BH158" s="133">
        <f t="shared" si="18"/>
        <v>0</v>
      </c>
      <c r="BI158" s="133">
        <f t="shared" si="19"/>
        <v>0</v>
      </c>
      <c r="BJ158" s="13" t="s">
        <v>112</v>
      </c>
      <c r="BK158" s="134">
        <f t="shared" si="20"/>
        <v>0</v>
      </c>
      <c r="BL158" s="13" t="s">
        <v>111</v>
      </c>
      <c r="BM158" s="132" t="s">
        <v>168</v>
      </c>
    </row>
    <row r="159" spans="2:65" s="1" customFormat="1" ht="24" customHeight="1">
      <c r="B159" s="121"/>
      <c r="C159" s="122">
        <v>28</v>
      </c>
      <c r="D159" s="122" t="s">
        <v>109</v>
      </c>
      <c r="E159" s="123" t="s">
        <v>169</v>
      </c>
      <c r="F159" s="124" t="s">
        <v>170</v>
      </c>
      <c r="G159" s="125" t="s">
        <v>158</v>
      </c>
      <c r="H159" s="126">
        <v>29.91</v>
      </c>
      <c r="I159" s="126">
        <v>0</v>
      </c>
      <c r="J159" s="126">
        <f t="shared" si="11"/>
        <v>0</v>
      </c>
      <c r="K159" s="127"/>
      <c r="L159" s="143"/>
      <c r="M159" s="128" t="s">
        <v>1</v>
      </c>
      <c r="N159" s="129" t="s">
        <v>32</v>
      </c>
      <c r="O159" s="130">
        <v>0</v>
      </c>
      <c r="P159" s="130">
        <f t="shared" si="12"/>
        <v>0</v>
      </c>
      <c r="Q159" s="130">
        <v>0</v>
      </c>
      <c r="R159" s="130">
        <f t="shared" si="13"/>
        <v>0</v>
      </c>
      <c r="S159" s="130">
        <v>0</v>
      </c>
      <c r="T159" s="131">
        <f t="shared" si="14"/>
        <v>0</v>
      </c>
      <c r="AR159" s="132" t="s">
        <v>111</v>
      </c>
      <c r="AT159" s="132" t="s">
        <v>109</v>
      </c>
      <c r="AU159" s="132" t="s">
        <v>112</v>
      </c>
      <c r="AY159" s="13" t="s">
        <v>108</v>
      </c>
      <c r="BE159" s="133">
        <f t="shared" si="15"/>
        <v>0</v>
      </c>
      <c r="BF159" s="133">
        <f t="shared" si="16"/>
        <v>0</v>
      </c>
      <c r="BG159" s="133">
        <f t="shared" si="17"/>
        <v>0</v>
      </c>
      <c r="BH159" s="133">
        <f t="shared" si="18"/>
        <v>0</v>
      </c>
      <c r="BI159" s="133">
        <f t="shared" si="19"/>
        <v>0</v>
      </c>
      <c r="BJ159" s="13" t="s">
        <v>112</v>
      </c>
      <c r="BK159" s="134">
        <f t="shared" si="20"/>
        <v>0</v>
      </c>
      <c r="BL159" s="13" t="s">
        <v>111</v>
      </c>
      <c r="BM159" s="132" t="s">
        <v>171</v>
      </c>
    </row>
    <row r="160" spans="2:65" s="1" customFormat="1" ht="24" customHeight="1">
      <c r="B160" s="121"/>
      <c r="C160" s="122">
        <v>29</v>
      </c>
      <c r="D160" s="122" t="s">
        <v>109</v>
      </c>
      <c r="E160" s="123" t="s">
        <v>172</v>
      </c>
      <c r="F160" s="124" t="s">
        <v>630</v>
      </c>
      <c r="G160" s="125" t="s">
        <v>158</v>
      </c>
      <c r="H160" s="126">
        <v>11.23</v>
      </c>
      <c r="I160" s="126">
        <v>0</v>
      </c>
      <c r="J160" s="126">
        <f t="shared" si="11"/>
        <v>0</v>
      </c>
      <c r="K160" s="127"/>
      <c r="L160" s="143"/>
      <c r="M160" s="128"/>
      <c r="N160" s="129"/>
      <c r="O160" s="130"/>
      <c r="P160" s="130"/>
      <c r="Q160" s="130"/>
      <c r="R160" s="130"/>
      <c r="S160" s="130"/>
      <c r="T160" s="131"/>
      <c r="AR160" s="132"/>
      <c r="AT160" s="132"/>
      <c r="AU160" s="132"/>
      <c r="AY160" s="13"/>
      <c r="BE160" s="133"/>
      <c r="BF160" s="133"/>
      <c r="BG160" s="133"/>
      <c r="BH160" s="133"/>
      <c r="BI160" s="133"/>
      <c r="BJ160" s="13"/>
      <c r="BK160" s="134">
        <f t="shared" si="20"/>
        <v>0</v>
      </c>
      <c r="BL160" s="13"/>
      <c r="BM160" s="132"/>
    </row>
    <row r="161" spans="2:65" s="1" customFormat="1" ht="24" customHeight="1">
      <c r="B161" s="121"/>
      <c r="C161" s="122">
        <v>30</v>
      </c>
      <c r="D161" s="122" t="s">
        <v>109</v>
      </c>
      <c r="E161" s="123" t="s">
        <v>172</v>
      </c>
      <c r="F161" s="124" t="s">
        <v>173</v>
      </c>
      <c r="G161" s="125" t="s">
        <v>158</v>
      </c>
      <c r="H161" s="126">
        <v>9.2200000000000006</v>
      </c>
      <c r="I161" s="126">
        <v>0</v>
      </c>
      <c r="J161" s="126">
        <f t="shared" si="11"/>
        <v>0</v>
      </c>
      <c r="K161" s="127"/>
      <c r="L161" s="143"/>
      <c r="M161" s="128" t="s">
        <v>1</v>
      </c>
      <c r="N161" s="129" t="s">
        <v>32</v>
      </c>
      <c r="O161" s="130">
        <v>0</v>
      </c>
      <c r="P161" s="130">
        <f t="shared" si="12"/>
        <v>0</v>
      </c>
      <c r="Q161" s="130">
        <v>0</v>
      </c>
      <c r="R161" s="130">
        <f t="shared" si="13"/>
        <v>0</v>
      </c>
      <c r="S161" s="130">
        <v>0</v>
      </c>
      <c r="T161" s="131">
        <f t="shared" si="14"/>
        <v>0</v>
      </c>
      <c r="AR161" s="132" t="s">
        <v>111</v>
      </c>
      <c r="AT161" s="132" t="s">
        <v>109</v>
      </c>
      <c r="AU161" s="132" t="s">
        <v>112</v>
      </c>
      <c r="AY161" s="13" t="s">
        <v>108</v>
      </c>
      <c r="BE161" s="133">
        <f t="shared" si="15"/>
        <v>0</v>
      </c>
      <c r="BF161" s="133">
        <f t="shared" si="16"/>
        <v>0</v>
      </c>
      <c r="BG161" s="133">
        <f t="shared" si="17"/>
        <v>0</v>
      </c>
      <c r="BH161" s="133">
        <f t="shared" si="18"/>
        <v>0</v>
      </c>
      <c r="BI161" s="133">
        <f t="shared" si="19"/>
        <v>0</v>
      </c>
      <c r="BJ161" s="13" t="s">
        <v>112</v>
      </c>
      <c r="BK161" s="134">
        <f t="shared" si="20"/>
        <v>0</v>
      </c>
      <c r="BL161" s="13" t="s">
        <v>111</v>
      </c>
      <c r="BM161" s="132" t="s">
        <v>174</v>
      </c>
    </row>
    <row r="162" spans="2:65" s="11" customFormat="1" ht="22.9" customHeight="1">
      <c r="B162" s="110"/>
      <c r="C162" s="122"/>
      <c r="D162" s="111" t="s">
        <v>65</v>
      </c>
      <c r="E162" s="119" t="s">
        <v>175</v>
      </c>
      <c r="F162" s="119" t="s">
        <v>176</v>
      </c>
      <c r="J162" s="120">
        <f>BK162</f>
        <v>0</v>
      </c>
      <c r="L162" s="110"/>
      <c r="M162" s="114"/>
      <c r="P162" s="115">
        <f>P163</f>
        <v>0</v>
      </c>
      <c r="R162" s="115">
        <f>R163</f>
        <v>0</v>
      </c>
      <c r="T162" s="116">
        <f>T163</f>
        <v>0</v>
      </c>
      <c r="AR162" s="111" t="s">
        <v>73</v>
      </c>
      <c r="AT162" s="117" t="s">
        <v>65</v>
      </c>
      <c r="AU162" s="117" t="s">
        <v>73</v>
      </c>
      <c r="AY162" s="111" t="s">
        <v>108</v>
      </c>
      <c r="BK162" s="118">
        <f>BK163</f>
        <v>0</v>
      </c>
    </row>
    <row r="163" spans="2:65" s="1" customFormat="1" ht="24" customHeight="1">
      <c r="B163" s="121"/>
      <c r="C163" s="122">
        <v>32</v>
      </c>
      <c r="D163" s="122" t="s">
        <v>109</v>
      </c>
      <c r="E163" s="123" t="s">
        <v>177</v>
      </c>
      <c r="F163" s="124" t="s">
        <v>178</v>
      </c>
      <c r="G163" s="125" t="s">
        <v>158</v>
      </c>
      <c r="H163" s="126">
        <v>29.68</v>
      </c>
      <c r="I163" s="126">
        <v>0</v>
      </c>
      <c r="J163" s="126">
        <f>ROUND(I163*H163,3)</f>
        <v>0</v>
      </c>
      <c r="K163" s="127"/>
      <c r="L163" s="25"/>
      <c r="M163" s="128" t="s">
        <v>1</v>
      </c>
      <c r="N163" s="129" t="s">
        <v>32</v>
      </c>
      <c r="O163" s="130">
        <v>0</v>
      </c>
      <c r="P163" s="130">
        <f>O163*H163</f>
        <v>0</v>
      </c>
      <c r="Q163" s="130">
        <v>0</v>
      </c>
      <c r="R163" s="130">
        <f>Q163*H163</f>
        <v>0</v>
      </c>
      <c r="S163" s="130">
        <v>0</v>
      </c>
      <c r="T163" s="131">
        <f>S163*H163</f>
        <v>0</v>
      </c>
      <c r="AR163" s="132" t="s">
        <v>111</v>
      </c>
      <c r="AT163" s="132" t="s">
        <v>109</v>
      </c>
      <c r="AU163" s="132" t="s">
        <v>112</v>
      </c>
      <c r="AY163" s="13" t="s">
        <v>108</v>
      </c>
      <c r="BE163" s="133">
        <f>IF(N163="základná",J163,0)</f>
        <v>0</v>
      </c>
      <c r="BF163" s="133">
        <f>IF(N163="znížená",J163,0)</f>
        <v>0</v>
      </c>
      <c r="BG163" s="133">
        <f>IF(N163="zákl. prenesená",J163,0)</f>
        <v>0</v>
      </c>
      <c r="BH163" s="133">
        <f>IF(N163="zníž. prenesená",J163,0)</f>
        <v>0</v>
      </c>
      <c r="BI163" s="133">
        <f>IF(N163="nulová",J163,0)</f>
        <v>0</v>
      </c>
      <c r="BJ163" s="13" t="s">
        <v>112</v>
      </c>
      <c r="BK163" s="134">
        <f>ROUND(I163*H163,3)</f>
        <v>0</v>
      </c>
      <c r="BL163" s="13" t="s">
        <v>111</v>
      </c>
      <c r="BM163" s="132" t="s">
        <v>179</v>
      </c>
    </row>
    <row r="164" spans="2:65" s="11" customFormat="1" ht="25.9" customHeight="1">
      <c r="B164" s="110"/>
      <c r="D164" s="111" t="s">
        <v>65</v>
      </c>
      <c r="E164" s="112" t="s">
        <v>180</v>
      </c>
      <c r="F164" s="112" t="s">
        <v>181</v>
      </c>
      <c r="J164" s="113">
        <f>J165+J171+J181+J185+J189+J193+J296</f>
        <v>0</v>
      </c>
      <c r="L164" s="110"/>
      <c r="M164" s="114"/>
      <c r="P164" s="115" t="e">
        <f>P165+#REF!+#REF!+#REF!+#REF!+P171+#REF!+P181+P185+#REF!+P189</f>
        <v>#REF!</v>
      </c>
      <c r="R164" s="115" t="e">
        <f>R165+#REF!+#REF!+#REF!+#REF!+R171+#REF!+R181+R185+#REF!+R189</f>
        <v>#REF!</v>
      </c>
      <c r="T164" s="116" t="e">
        <f>T165+#REF!+#REF!+#REF!+#REF!+T171+#REF!+T181+T185+#REF!+T189</f>
        <v>#REF!</v>
      </c>
      <c r="AR164" s="111" t="s">
        <v>112</v>
      </c>
      <c r="AT164" s="117" t="s">
        <v>65</v>
      </c>
      <c r="AU164" s="117" t="s">
        <v>66</v>
      </c>
      <c r="AY164" s="111" t="s">
        <v>108</v>
      </c>
      <c r="BK164" s="118" t="e">
        <f>BK165+#REF!+#REF!+#REF!+#REF!+BK171+#REF!+BK181+BK185+#REF!+BK189</f>
        <v>#REF!</v>
      </c>
    </row>
    <row r="165" spans="2:65" s="11" customFormat="1" ht="22.9" customHeight="1">
      <c r="B165" s="110"/>
      <c r="D165" s="111" t="s">
        <v>65</v>
      </c>
      <c r="E165" s="119" t="s">
        <v>182</v>
      </c>
      <c r="F165" s="119" t="s">
        <v>183</v>
      </c>
      <c r="J165" s="120">
        <f>SUM(J166:J170)</f>
        <v>0</v>
      </c>
      <c r="L165" s="110"/>
      <c r="M165" s="114"/>
      <c r="P165" s="115">
        <f>SUM(P166:P170)</f>
        <v>0</v>
      </c>
      <c r="R165" s="115">
        <f>SUM(R166:R170)</f>
        <v>0</v>
      </c>
      <c r="T165" s="116">
        <f>SUM(T166:T170)</f>
        <v>0</v>
      </c>
      <c r="AR165" s="111" t="s">
        <v>112</v>
      </c>
      <c r="AT165" s="117" t="s">
        <v>65</v>
      </c>
      <c r="AU165" s="117" t="s">
        <v>73</v>
      </c>
      <c r="AY165" s="111" t="s">
        <v>108</v>
      </c>
      <c r="BK165" s="118">
        <f>SUM(BK166:BK170)</f>
        <v>0</v>
      </c>
    </row>
    <row r="166" spans="2:65" s="1" customFormat="1" ht="24" customHeight="1">
      <c r="B166" s="121"/>
      <c r="C166" s="122">
        <v>33</v>
      </c>
      <c r="D166" s="122" t="s">
        <v>109</v>
      </c>
      <c r="E166" s="123" t="s">
        <v>184</v>
      </c>
      <c r="F166" s="124" t="s">
        <v>185</v>
      </c>
      <c r="G166" s="125" t="s">
        <v>113</v>
      </c>
      <c r="H166" s="126">
        <v>15.3</v>
      </c>
      <c r="I166" s="126">
        <v>0</v>
      </c>
      <c r="J166" s="126">
        <f>ROUND(I166*H166,3)</f>
        <v>0</v>
      </c>
      <c r="K166" s="127"/>
      <c r="L166" s="143"/>
      <c r="M166" s="128" t="s">
        <v>1</v>
      </c>
      <c r="N166" s="129" t="s">
        <v>32</v>
      </c>
      <c r="O166" s="130">
        <v>0</v>
      </c>
      <c r="P166" s="130">
        <f>O166*H166</f>
        <v>0</v>
      </c>
      <c r="Q166" s="130">
        <v>0</v>
      </c>
      <c r="R166" s="130">
        <f>Q166*H166</f>
        <v>0</v>
      </c>
      <c r="S166" s="130">
        <v>0</v>
      </c>
      <c r="T166" s="131">
        <f>S166*H166</f>
        <v>0</v>
      </c>
      <c r="AR166" s="132" t="s">
        <v>125</v>
      </c>
      <c r="AT166" s="132" t="s">
        <v>109</v>
      </c>
      <c r="AU166" s="132" t="s">
        <v>112</v>
      </c>
      <c r="AY166" s="13" t="s">
        <v>108</v>
      </c>
      <c r="BE166" s="133">
        <f>IF(N166="základná",J166,0)</f>
        <v>0</v>
      </c>
      <c r="BF166" s="133">
        <f>IF(N166="znížená",J166,0)</f>
        <v>0</v>
      </c>
      <c r="BG166" s="133">
        <f>IF(N166="zákl. prenesená",J166,0)</f>
        <v>0</v>
      </c>
      <c r="BH166" s="133">
        <f>IF(N166="zníž. prenesená",J166,0)</f>
        <v>0</v>
      </c>
      <c r="BI166" s="133">
        <f>IF(N166="nulová",J166,0)</f>
        <v>0</v>
      </c>
      <c r="BJ166" s="13" t="s">
        <v>112</v>
      </c>
      <c r="BK166" s="134">
        <f>ROUND(I166*H166,3)</f>
        <v>0</v>
      </c>
      <c r="BL166" s="13" t="s">
        <v>125</v>
      </c>
      <c r="BM166" s="132" t="s">
        <v>186</v>
      </c>
    </row>
    <row r="167" spans="2:65" s="1" customFormat="1" ht="24" customHeight="1">
      <c r="B167" s="121"/>
      <c r="C167" s="122">
        <v>34</v>
      </c>
      <c r="D167" s="122" t="s">
        <v>109</v>
      </c>
      <c r="E167" s="123" t="s">
        <v>187</v>
      </c>
      <c r="F167" s="124" t="s">
        <v>188</v>
      </c>
      <c r="G167" s="125" t="s">
        <v>113</v>
      </c>
      <c r="H167" s="126">
        <v>62.28</v>
      </c>
      <c r="I167" s="126">
        <v>0</v>
      </c>
      <c r="J167" s="126">
        <f>ROUND(I167*H167,3)</f>
        <v>0</v>
      </c>
      <c r="K167" s="127"/>
      <c r="L167" s="143"/>
      <c r="M167" s="128" t="s">
        <v>1</v>
      </c>
      <c r="N167" s="129" t="s">
        <v>32</v>
      </c>
      <c r="O167" s="130">
        <v>0</v>
      </c>
      <c r="P167" s="130">
        <f>O167*H167</f>
        <v>0</v>
      </c>
      <c r="Q167" s="130">
        <v>0</v>
      </c>
      <c r="R167" s="130">
        <f>Q167*H167</f>
        <v>0</v>
      </c>
      <c r="S167" s="130">
        <v>0</v>
      </c>
      <c r="T167" s="131">
        <f>S167*H167</f>
        <v>0</v>
      </c>
      <c r="AR167" s="132" t="s">
        <v>125</v>
      </c>
      <c r="AT167" s="132" t="s">
        <v>109</v>
      </c>
      <c r="AU167" s="132" t="s">
        <v>112</v>
      </c>
      <c r="AY167" s="13" t="s">
        <v>108</v>
      </c>
      <c r="BE167" s="133">
        <f>IF(N167="základná",J167,0)</f>
        <v>0</v>
      </c>
      <c r="BF167" s="133">
        <f>IF(N167="znížená",J167,0)</f>
        <v>0</v>
      </c>
      <c r="BG167" s="133">
        <f>IF(N167="zákl. prenesená",J167,0)</f>
        <v>0</v>
      </c>
      <c r="BH167" s="133">
        <f>IF(N167="zníž. prenesená",J167,0)</f>
        <v>0</v>
      </c>
      <c r="BI167" s="133">
        <f>IF(N167="nulová",J167,0)</f>
        <v>0</v>
      </c>
      <c r="BJ167" s="13" t="s">
        <v>112</v>
      </c>
      <c r="BK167" s="134">
        <f>ROUND(I167*H167,3)</f>
        <v>0</v>
      </c>
      <c r="BL167" s="13" t="s">
        <v>125</v>
      </c>
      <c r="BM167" s="132" t="s">
        <v>189</v>
      </c>
    </row>
    <row r="168" spans="2:65" s="1" customFormat="1" ht="24" customHeight="1">
      <c r="B168" s="121"/>
      <c r="C168" s="122">
        <v>35</v>
      </c>
      <c r="D168" s="122" t="s">
        <v>109</v>
      </c>
      <c r="E168" s="123" t="s">
        <v>187</v>
      </c>
      <c r="F168" s="124" t="s">
        <v>637</v>
      </c>
      <c r="G168" s="125" t="s">
        <v>113</v>
      </c>
      <c r="H168" s="126">
        <f>SUM(H166:H167)</f>
        <v>77.58</v>
      </c>
      <c r="I168" s="126">
        <v>0</v>
      </c>
      <c r="J168" s="126">
        <f>ROUND(I168*H168,3)</f>
        <v>0</v>
      </c>
      <c r="K168" s="127"/>
      <c r="L168" s="143"/>
      <c r="M168" s="128"/>
      <c r="N168" s="129"/>
      <c r="O168" s="130"/>
      <c r="P168" s="130"/>
      <c r="Q168" s="130"/>
      <c r="R168" s="130"/>
      <c r="S168" s="130"/>
      <c r="T168" s="131"/>
      <c r="AR168" s="132"/>
      <c r="AT168" s="132"/>
      <c r="AU168" s="132"/>
      <c r="AY168" s="13"/>
      <c r="BE168" s="133"/>
      <c r="BF168" s="133"/>
      <c r="BG168" s="133"/>
      <c r="BH168" s="133"/>
      <c r="BI168" s="133"/>
      <c r="BJ168" s="13"/>
      <c r="BK168" s="134"/>
      <c r="BL168" s="13"/>
      <c r="BM168" s="132"/>
    </row>
    <row r="169" spans="2:65" s="1" customFormat="1" ht="17.25" customHeight="1">
      <c r="B169" s="121"/>
      <c r="C169" s="122">
        <v>36</v>
      </c>
      <c r="D169" s="122" t="s">
        <v>109</v>
      </c>
      <c r="E169" s="123" t="s">
        <v>638</v>
      </c>
      <c r="F169" s="124" t="s">
        <v>639</v>
      </c>
      <c r="G169" s="125" t="s">
        <v>640</v>
      </c>
      <c r="H169" s="126">
        <v>49</v>
      </c>
      <c r="I169" s="126">
        <v>0</v>
      </c>
      <c r="J169" s="126">
        <f>ROUND(I169*H169,3)</f>
        <v>0</v>
      </c>
      <c r="K169" s="127"/>
      <c r="L169" s="143"/>
      <c r="M169" s="128"/>
      <c r="N169" s="129"/>
      <c r="O169" s="130"/>
      <c r="P169" s="130"/>
      <c r="Q169" s="130"/>
      <c r="R169" s="130"/>
      <c r="S169" s="130"/>
      <c r="T169" s="131"/>
      <c r="AR169" s="132"/>
      <c r="AT169" s="132"/>
      <c r="AU169" s="132"/>
      <c r="AY169" s="13"/>
      <c r="BE169" s="133"/>
      <c r="BF169" s="133"/>
      <c r="BG169" s="133"/>
      <c r="BH169" s="133"/>
      <c r="BI169" s="133"/>
      <c r="BJ169" s="13"/>
      <c r="BK169" s="134"/>
      <c r="BL169" s="13"/>
      <c r="BM169" s="132"/>
    </row>
    <row r="170" spans="2:65" s="1" customFormat="1" ht="24" customHeight="1">
      <c r="B170" s="121"/>
      <c r="C170" s="122">
        <v>37</v>
      </c>
      <c r="D170" s="122" t="s">
        <v>109</v>
      </c>
      <c r="E170" s="123" t="s">
        <v>190</v>
      </c>
      <c r="F170" s="124" t="s">
        <v>191</v>
      </c>
      <c r="G170" s="125" t="s">
        <v>192</v>
      </c>
      <c r="H170" s="126">
        <v>35.859000000000002</v>
      </c>
      <c r="I170" s="126">
        <v>0</v>
      </c>
      <c r="J170" s="126">
        <f>ROUND(I170*H170,3)</f>
        <v>0</v>
      </c>
      <c r="K170" s="127"/>
      <c r="L170" s="143"/>
      <c r="M170" s="128" t="s">
        <v>1</v>
      </c>
      <c r="N170" s="129" t="s">
        <v>32</v>
      </c>
      <c r="O170" s="130">
        <v>0</v>
      </c>
      <c r="P170" s="130">
        <f>O170*H170</f>
        <v>0</v>
      </c>
      <c r="Q170" s="130">
        <v>0</v>
      </c>
      <c r="R170" s="130">
        <f>Q170*H170</f>
        <v>0</v>
      </c>
      <c r="S170" s="130">
        <v>0</v>
      </c>
      <c r="T170" s="131">
        <f>S170*H170</f>
        <v>0</v>
      </c>
      <c r="AR170" s="132" t="s">
        <v>125</v>
      </c>
      <c r="AT170" s="132" t="s">
        <v>109</v>
      </c>
      <c r="AU170" s="132" t="s">
        <v>112</v>
      </c>
      <c r="AY170" s="13" t="s">
        <v>108</v>
      </c>
      <c r="BE170" s="133">
        <f>IF(N170="základná",J170,0)</f>
        <v>0</v>
      </c>
      <c r="BF170" s="133">
        <f>IF(N170="znížená",J170,0)</f>
        <v>0</v>
      </c>
      <c r="BG170" s="133">
        <f>IF(N170="zákl. prenesená",J170,0)</f>
        <v>0</v>
      </c>
      <c r="BH170" s="133">
        <f>IF(N170="zníž. prenesená",J170,0)</f>
        <v>0</v>
      </c>
      <c r="BI170" s="133">
        <f>IF(N170="nulová",J170,0)</f>
        <v>0</v>
      </c>
      <c r="BJ170" s="13" t="s">
        <v>112</v>
      </c>
      <c r="BK170" s="134">
        <f>ROUND(I170*H170,3)</f>
        <v>0</v>
      </c>
      <c r="BL170" s="13" t="s">
        <v>125</v>
      </c>
      <c r="BM170" s="132" t="s">
        <v>193</v>
      </c>
    </row>
    <row r="171" spans="2:65" s="11" customFormat="1" ht="22.9" customHeight="1">
      <c r="B171" s="110"/>
      <c r="D171" s="111" t="s">
        <v>65</v>
      </c>
      <c r="E171" s="119" t="s">
        <v>195</v>
      </c>
      <c r="F171" s="119" t="s">
        <v>196</v>
      </c>
      <c r="J171" s="120">
        <f>SUM(J172:J180)</f>
        <v>0</v>
      </c>
      <c r="L171" s="110"/>
      <c r="M171" s="114"/>
      <c r="P171" s="115">
        <f>SUM(P172:P180)</f>
        <v>0</v>
      </c>
      <c r="R171" s="115">
        <f>SUM(R172:R180)</f>
        <v>0</v>
      </c>
      <c r="T171" s="116">
        <f>SUM(T172:T180)</f>
        <v>0</v>
      </c>
      <c r="AR171" s="111" t="s">
        <v>112</v>
      </c>
      <c r="AT171" s="117" t="s">
        <v>65</v>
      </c>
      <c r="AU171" s="117" t="s">
        <v>73</v>
      </c>
      <c r="AY171" s="111" t="s">
        <v>108</v>
      </c>
      <c r="BK171" s="118">
        <f>SUM(BK172:BK180)</f>
        <v>0</v>
      </c>
    </row>
    <row r="172" spans="2:65" s="1" customFormat="1" ht="60" customHeight="1">
      <c r="B172" s="121"/>
      <c r="C172" s="122">
        <v>38</v>
      </c>
      <c r="D172" s="122" t="s">
        <v>109</v>
      </c>
      <c r="E172" s="123" t="s">
        <v>622</v>
      </c>
      <c r="F172" s="124" t="s">
        <v>641</v>
      </c>
      <c r="G172" s="125" t="s">
        <v>110</v>
      </c>
      <c r="H172" s="126">
        <v>1</v>
      </c>
      <c r="I172" s="126">
        <v>0</v>
      </c>
      <c r="J172" s="126">
        <f t="shared" ref="J172:J180" si="21">ROUND(I172*H172,3)</f>
        <v>0</v>
      </c>
      <c r="K172" s="127"/>
      <c r="L172" s="143"/>
      <c r="M172" s="128" t="s">
        <v>1</v>
      </c>
      <c r="N172" s="129" t="s">
        <v>32</v>
      </c>
      <c r="O172" s="130">
        <v>0</v>
      </c>
      <c r="P172" s="130">
        <f>O172*H172</f>
        <v>0</v>
      </c>
      <c r="Q172" s="130">
        <v>0</v>
      </c>
      <c r="R172" s="130">
        <f>Q172*H172</f>
        <v>0</v>
      </c>
      <c r="S172" s="130">
        <v>0</v>
      </c>
      <c r="T172" s="131">
        <f>S172*H172</f>
        <v>0</v>
      </c>
      <c r="AR172" s="132" t="s">
        <v>125</v>
      </c>
      <c r="AT172" s="132" t="s">
        <v>109</v>
      </c>
      <c r="AU172" s="132" t="s">
        <v>112</v>
      </c>
      <c r="AY172" s="13" t="s">
        <v>108</v>
      </c>
      <c r="BE172" s="133">
        <f>IF(N172="základná",J172,0)</f>
        <v>0</v>
      </c>
      <c r="BF172" s="133">
        <f>IF(N172="znížená",J172,0)</f>
        <v>0</v>
      </c>
      <c r="BG172" s="133">
        <f>IF(N172="zákl. prenesená",J172,0)</f>
        <v>0</v>
      </c>
      <c r="BH172" s="133">
        <f>IF(N172="zníž. prenesená",J172,0)</f>
        <v>0</v>
      </c>
      <c r="BI172" s="133">
        <f>IF(N172="nulová",J172,0)</f>
        <v>0</v>
      </c>
      <c r="BJ172" s="13" t="s">
        <v>112</v>
      </c>
      <c r="BK172" s="134">
        <f>ROUND(I172*H172,3)</f>
        <v>0</v>
      </c>
      <c r="BL172" s="13" t="s">
        <v>125</v>
      </c>
      <c r="BM172" s="132" t="s">
        <v>197</v>
      </c>
    </row>
    <row r="173" spans="2:65" s="1" customFormat="1" ht="60" customHeight="1">
      <c r="B173" s="121"/>
      <c r="C173" s="122">
        <v>39</v>
      </c>
      <c r="D173" s="122" t="s">
        <v>109</v>
      </c>
      <c r="E173" s="123" t="s">
        <v>642</v>
      </c>
      <c r="F173" s="124" t="s">
        <v>643</v>
      </c>
      <c r="G173" s="125" t="s">
        <v>110</v>
      </c>
      <c r="H173" s="126">
        <v>1</v>
      </c>
      <c r="I173" s="126">
        <v>0</v>
      </c>
      <c r="J173" s="126">
        <f t="shared" si="21"/>
        <v>0</v>
      </c>
      <c r="K173" s="127"/>
      <c r="L173" s="143"/>
      <c r="M173" s="128"/>
      <c r="N173" s="129"/>
      <c r="O173" s="130"/>
      <c r="P173" s="130"/>
      <c r="Q173" s="130"/>
      <c r="R173" s="130"/>
      <c r="S173" s="130"/>
      <c r="T173" s="131"/>
      <c r="AR173" s="132"/>
      <c r="AT173" s="132"/>
      <c r="AU173" s="132"/>
      <c r="AY173" s="13"/>
      <c r="BE173" s="133"/>
      <c r="BF173" s="133"/>
      <c r="BG173" s="133"/>
      <c r="BH173" s="133"/>
      <c r="BI173" s="133"/>
      <c r="BJ173" s="13"/>
      <c r="BK173" s="134"/>
      <c r="BL173" s="13"/>
      <c r="BM173" s="132"/>
    </row>
    <row r="174" spans="2:65" s="1" customFormat="1" ht="15" customHeight="1">
      <c r="B174" s="121"/>
      <c r="C174" s="122">
        <v>40</v>
      </c>
      <c r="D174" s="122" t="s">
        <v>109</v>
      </c>
      <c r="E174" s="123" t="s">
        <v>662</v>
      </c>
      <c r="F174" s="124" t="s">
        <v>657</v>
      </c>
      <c r="G174" s="125" t="s">
        <v>113</v>
      </c>
      <c r="H174" s="126">
        <v>56</v>
      </c>
      <c r="I174" s="126">
        <v>0</v>
      </c>
      <c r="J174" s="126">
        <f t="shared" si="21"/>
        <v>0</v>
      </c>
      <c r="K174" s="127"/>
      <c r="L174" s="143"/>
      <c r="M174" s="128"/>
      <c r="N174" s="129"/>
      <c r="O174" s="130"/>
      <c r="P174" s="130"/>
      <c r="Q174" s="130"/>
      <c r="R174" s="130"/>
      <c r="S174" s="130"/>
      <c r="T174" s="131"/>
      <c r="AR174" s="132"/>
      <c r="AT174" s="132"/>
      <c r="AU174" s="132"/>
      <c r="AY174" s="13"/>
      <c r="BE174" s="133"/>
      <c r="BF174" s="133"/>
      <c r="BG174" s="133"/>
      <c r="BH174" s="133"/>
      <c r="BI174" s="133"/>
      <c r="BJ174" s="13"/>
      <c r="BK174" s="134"/>
      <c r="BL174" s="13"/>
      <c r="BM174" s="132"/>
    </row>
    <row r="175" spans="2:65" s="1" customFormat="1" ht="15" customHeight="1">
      <c r="B175" s="121"/>
      <c r="C175" s="122">
        <v>41</v>
      </c>
      <c r="D175" s="122" t="s">
        <v>109</v>
      </c>
      <c r="E175" s="123" t="s">
        <v>663</v>
      </c>
      <c r="F175" s="124" t="s">
        <v>658</v>
      </c>
      <c r="G175" s="125" t="s">
        <v>110</v>
      </c>
      <c r="H175" s="126">
        <v>1</v>
      </c>
      <c r="I175" s="126">
        <v>0</v>
      </c>
      <c r="J175" s="126">
        <f t="shared" si="21"/>
        <v>0</v>
      </c>
      <c r="K175" s="127"/>
      <c r="L175" s="143"/>
      <c r="M175" s="128"/>
      <c r="N175" s="129"/>
      <c r="O175" s="130"/>
      <c r="P175" s="130"/>
      <c r="Q175" s="130"/>
      <c r="R175" s="130"/>
      <c r="S175" s="130"/>
      <c r="T175" s="131"/>
      <c r="AR175" s="132"/>
      <c r="AT175" s="132"/>
      <c r="AU175" s="132"/>
      <c r="AY175" s="13"/>
      <c r="BE175" s="133"/>
      <c r="BF175" s="133"/>
      <c r="BG175" s="133"/>
      <c r="BH175" s="133"/>
      <c r="BI175" s="133"/>
      <c r="BJ175" s="13"/>
      <c r="BK175" s="134"/>
      <c r="BL175" s="13"/>
      <c r="BM175" s="132"/>
    </row>
    <row r="176" spans="2:65" s="1" customFormat="1" ht="15" customHeight="1">
      <c r="B176" s="121"/>
      <c r="C176" s="122">
        <v>42</v>
      </c>
      <c r="D176" s="122" t="s">
        <v>109</v>
      </c>
      <c r="E176" s="123" t="s">
        <v>662</v>
      </c>
      <c r="F176" s="124" t="s">
        <v>659</v>
      </c>
      <c r="G176" s="125" t="s">
        <v>113</v>
      </c>
      <c r="H176" s="126">
        <v>8.25</v>
      </c>
      <c r="I176" s="126">
        <v>0</v>
      </c>
      <c r="J176" s="126">
        <f t="shared" si="21"/>
        <v>0</v>
      </c>
      <c r="K176" s="127"/>
      <c r="L176" s="143"/>
      <c r="M176" s="128"/>
      <c r="N176" s="129"/>
      <c r="O176" s="130"/>
      <c r="P176" s="130"/>
      <c r="Q176" s="130"/>
      <c r="R176" s="130"/>
      <c r="S176" s="130"/>
      <c r="T176" s="131"/>
      <c r="AR176" s="132"/>
      <c r="AT176" s="132"/>
      <c r="AU176" s="132"/>
      <c r="AY176" s="13"/>
      <c r="BE176" s="133"/>
      <c r="BF176" s="133"/>
      <c r="BG176" s="133"/>
      <c r="BH176" s="133"/>
      <c r="BI176" s="133"/>
      <c r="BJ176" s="13"/>
      <c r="BK176" s="134"/>
      <c r="BL176" s="13"/>
      <c r="BM176" s="132"/>
    </row>
    <row r="177" spans="2:65" s="1" customFormat="1" ht="15" customHeight="1">
      <c r="B177" s="121"/>
      <c r="C177" s="122">
        <v>43</v>
      </c>
      <c r="D177" s="122" t="s">
        <v>109</v>
      </c>
      <c r="E177" s="123" t="s">
        <v>664</v>
      </c>
      <c r="F177" s="124" t="s">
        <v>660</v>
      </c>
      <c r="G177" s="125" t="s">
        <v>110</v>
      </c>
      <c r="H177" s="126">
        <v>4</v>
      </c>
      <c r="I177" s="126">
        <v>0</v>
      </c>
      <c r="J177" s="126">
        <f t="shared" si="21"/>
        <v>0</v>
      </c>
      <c r="K177" s="127"/>
      <c r="L177" s="143"/>
      <c r="M177" s="128"/>
      <c r="N177" s="129"/>
      <c r="O177" s="130"/>
      <c r="P177" s="130"/>
      <c r="Q177" s="130"/>
      <c r="R177" s="130"/>
      <c r="S177" s="130"/>
      <c r="T177" s="131"/>
      <c r="AR177" s="132"/>
      <c r="AT177" s="132"/>
      <c r="AU177" s="132"/>
      <c r="AY177" s="13"/>
      <c r="BE177" s="133"/>
      <c r="BF177" s="133"/>
      <c r="BG177" s="133"/>
      <c r="BH177" s="133"/>
      <c r="BI177" s="133"/>
      <c r="BJ177" s="13"/>
      <c r="BK177" s="134"/>
      <c r="BL177" s="13"/>
      <c r="BM177" s="132"/>
    </row>
    <row r="178" spans="2:65" s="1" customFormat="1" ht="15" customHeight="1">
      <c r="B178" s="121"/>
      <c r="C178" s="122">
        <v>44</v>
      </c>
      <c r="D178" s="122" t="s">
        <v>109</v>
      </c>
      <c r="E178" s="123" t="s">
        <v>662</v>
      </c>
      <c r="F178" s="124" t="s">
        <v>661</v>
      </c>
      <c r="G178" s="125" t="s">
        <v>612</v>
      </c>
      <c r="H178" s="126">
        <v>1</v>
      </c>
      <c r="I178" s="126">
        <v>0</v>
      </c>
      <c r="J178" s="126">
        <f t="shared" si="21"/>
        <v>0</v>
      </c>
      <c r="K178" s="127"/>
      <c r="L178" s="143"/>
      <c r="M178" s="128"/>
      <c r="N178" s="129"/>
      <c r="O178" s="130"/>
      <c r="P178" s="130"/>
      <c r="Q178" s="130"/>
      <c r="R178" s="130"/>
      <c r="S178" s="130"/>
      <c r="T178" s="131"/>
      <c r="AR178" s="132"/>
      <c r="AT178" s="132"/>
      <c r="AU178" s="132"/>
      <c r="AY178" s="13"/>
      <c r="BE178" s="133"/>
      <c r="BF178" s="133"/>
      <c r="BG178" s="133"/>
      <c r="BH178" s="133"/>
      <c r="BI178" s="133"/>
      <c r="BJ178" s="13"/>
      <c r="BK178" s="134"/>
      <c r="BL178" s="13"/>
      <c r="BM178" s="132"/>
    </row>
    <row r="179" spans="2:65" s="1" customFormat="1" ht="18.75" customHeight="1">
      <c r="B179" s="121"/>
      <c r="C179" s="122">
        <v>45</v>
      </c>
      <c r="D179" s="122" t="s">
        <v>109</v>
      </c>
      <c r="E179" s="123" t="s">
        <v>650</v>
      </c>
      <c r="F179" s="124" t="s">
        <v>651</v>
      </c>
      <c r="G179" s="125" t="s">
        <v>113</v>
      </c>
      <c r="H179" s="126">
        <v>6.8</v>
      </c>
      <c r="I179" s="126">
        <v>0</v>
      </c>
      <c r="J179" s="126">
        <f t="shared" si="21"/>
        <v>0</v>
      </c>
      <c r="K179" s="127"/>
      <c r="L179" s="143"/>
      <c r="M179" s="128"/>
      <c r="N179" s="129"/>
      <c r="O179" s="130"/>
      <c r="P179" s="130"/>
      <c r="Q179" s="130"/>
      <c r="R179" s="130"/>
      <c r="S179" s="130"/>
      <c r="T179" s="131"/>
      <c r="AR179" s="132"/>
      <c r="AT179" s="132"/>
      <c r="AU179" s="132"/>
      <c r="AY179" s="13"/>
      <c r="BE179" s="133"/>
      <c r="BF179" s="133"/>
      <c r="BG179" s="133"/>
      <c r="BH179" s="133"/>
      <c r="BI179" s="133"/>
      <c r="BJ179" s="13"/>
      <c r="BK179" s="134"/>
      <c r="BL179" s="13"/>
      <c r="BM179" s="132"/>
    </row>
    <row r="180" spans="2:65" s="1" customFormat="1" ht="24" customHeight="1">
      <c r="B180" s="121"/>
      <c r="C180" s="122">
        <v>46</v>
      </c>
      <c r="D180" s="122" t="s">
        <v>109</v>
      </c>
      <c r="E180" s="123" t="s">
        <v>198</v>
      </c>
      <c r="F180" s="124" t="s">
        <v>199</v>
      </c>
      <c r="G180" s="125" t="s">
        <v>192</v>
      </c>
      <c r="H180" s="126">
        <v>27.4</v>
      </c>
      <c r="I180" s="126">
        <v>0</v>
      </c>
      <c r="J180" s="126">
        <f t="shared" si="21"/>
        <v>0</v>
      </c>
      <c r="K180" s="127"/>
      <c r="L180" s="143"/>
      <c r="M180" s="128" t="s">
        <v>1</v>
      </c>
      <c r="N180" s="129" t="s">
        <v>32</v>
      </c>
      <c r="O180" s="130">
        <v>0</v>
      </c>
      <c r="P180" s="130">
        <f>O180*H180</f>
        <v>0</v>
      </c>
      <c r="Q180" s="130">
        <v>0</v>
      </c>
      <c r="R180" s="130">
        <f>Q180*H180</f>
        <v>0</v>
      </c>
      <c r="S180" s="130">
        <v>0</v>
      </c>
      <c r="T180" s="131">
        <f>S180*H180</f>
        <v>0</v>
      </c>
      <c r="AR180" s="132" t="s">
        <v>125</v>
      </c>
      <c r="AT180" s="132" t="s">
        <v>109</v>
      </c>
      <c r="AU180" s="132" t="s">
        <v>112</v>
      </c>
      <c r="AY180" s="13" t="s">
        <v>108</v>
      </c>
      <c r="BE180" s="133">
        <f>IF(N180="základná",J180,0)</f>
        <v>0</v>
      </c>
      <c r="BF180" s="133">
        <f>IF(N180="znížená",J180,0)</f>
        <v>0</v>
      </c>
      <c r="BG180" s="133">
        <f>IF(N180="zákl. prenesená",J180,0)</f>
        <v>0</v>
      </c>
      <c r="BH180" s="133">
        <f>IF(N180="zníž. prenesená",J180,0)</f>
        <v>0</v>
      </c>
      <c r="BI180" s="133">
        <f>IF(N180="nulová",J180,0)</f>
        <v>0</v>
      </c>
      <c r="BJ180" s="13" t="s">
        <v>112</v>
      </c>
      <c r="BK180" s="134">
        <f>ROUND(I180*H180,3)</f>
        <v>0</v>
      </c>
      <c r="BL180" s="13" t="s">
        <v>125</v>
      </c>
      <c r="BM180" s="132" t="s">
        <v>200</v>
      </c>
    </row>
    <row r="181" spans="2:65" s="11" customFormat="1" ht="22.9" customHeight="1">
      <c r="B181" s="110"/>
      <c r="D181" s="111" t="s">
        <v>65</v>
      </c>
      <c r="E181" s="119" t="s">
        <v>201</v>
      </c>
      <c r="F181" s="119" t="s">
        <v>202</v>
      </c>
      <c r="J181" s="120">
        <f>BK181</f>
        <v>0</v>
      </c>
      <c r="L181" s="110"/>
      <c r="M181" s="114"/>
      <c r="P181" s="115">
        <f>SUM(P182:P184)</f>
        <v>0</v>
      </c>
      <c r="R181" s="115">
        <f>SUM(R182:R184)</f>
        <v>0</v>
      </c>
      <c r="T181" s="116">
        <f>SUM(T182:T184)</f>
        <v>0</v>
      </c>
      <c r="AR181" s="111" t="s">
        <v>112</v>
      </c>
      <c r="AT181" s="117" t="s">
        <v>65</v>
      </c>
      <c r="AU181" s="117" t="s">
        <v>73</v>
      </c>
      <c r="AY181" s="111" t="s">
        <v>108</v>
      </c>
      <c r="BK181" s="118">
        <f>SUM(BK182:BK184)</f>
        <v>0</v>
      </c>
    </row>
    <row r="182" spans="2:65" s="1" customFormat="1" ht="24" customHeight="1">
      <c r="B182" s="121"/>
      <c r="C182" s="122">
        <v>47</v>
      </c>
      <c r="D182" s="122" t="s">
        <v>109</v>
      </c>
      <c r="E182" s="123" t="s">
        <v>203</v>
      </c>
      <c r="F182" s="124" t="s">
        <v>204</v>
      </c>
      <c r="G182" s="125" t="s">
        <v>113</v>
      </c>
      <c r="H182" s="126">
        <v>15.3</v>
      </c>
      <c r="I182" s="126">
        <v>0</v>
      </c>
      <c r="J182" s="126">
        <f>ROUND(I182*H182,3)</f>
        <v>0</v>
      </c>
      <c r="K182" s="127"/>
      <c r="L182" s="143"/>
      <c r="M182" s="128" t="s">
        <v>1</v>
      </c>
      <c r="N182" s="129" t="s">
        <v>32</v>
      </c>
      <c r="O182" s="130">
        <v>0</v>
      </c>
      <c r="P182" s="130">
        <f>O182*H182</f>
        <v>0</v>
      </c>
      <c r="Q182" s="130">
        <v>0</v>
      </c>
      <c r="R182" s="130">
        <f>Q182*H182</f>
        <v>0</v>
      </c>
      <c r="S182" s="130">
        <v>0</v>
      </c>
      <c r="T182" s="131">
        <f>S182*H182</f>
        <v>0</v>
      </c>
      <c r="AR182" s="132" t="s">
        <v>125</v>
      </c>
      <c r="AT182" s="132" t="s">
        <v>109</v>
      </c>
      <c r="AU182" s="132" t="s">
        <v>112</v>
      </c>
      <c r="AY182" s="13" t="s">
        <v>108</v>
      </c>
      <c r="BE182" s="133">
        <f>IF(N182="základná",J182,0)</f>
        <v>0</v>
      </c>
      <c r="BF182" s="133">
        <f>IF(N182="znížená",J182,0)</f>
        <v>0</v>
      </c>
      <c r="BG182" s="133">
        <f>IF(N182="zákl. prenesená",J182,0)</f>
        <v>0</v>
      </c>
      <c r="BH182" s="133">
        <f>IF(N182="zníž. prenesená",J182,0)</f>
        <v>0</v>
      </c>
      <c r="BI182" s="133">
        <f>IF(N182="nulová",J182,0)</f>
        <v>0</v>
      </c>
      <c r="BJ182" s="13" t="s">
        <v>112</v>
      </c>
      <c r="BK182" s="134">
        <f>ROUND(I182*H182,3)</f>
        <v>0</v>
      </c>
      <c r="BL182" s="13" t="s">
        <v>125</v>
      </c>
      <c r="BM182" s="132" t="s">
        <v>205</v>
      </c>
    </row>
    <row r="183" spans="2:65" s="1" customFormat="1" ht="16.5" customHeight="1">
      <c r="B183" s="121"/>
      <c r="C183" s="135">
        <v>48</v>
      </c>
      <c r="D183" s="135" t="s">
        <v>194</v>
      </c>
      <c r="E183" s="136" t="s">
        <v>206</v>
      </c>
      <c r="F183" s="137" t="s">
        <v>207</v>
      </c>
      <c r="G183" s="138" t="s">
        <v>113</v>
      </c>
      <c r="H183" s="139">
        <v>19.89</v>
      </c>
      <c r="I183" s="139">
        <v>0</v>
      </c>
      <c r="J183" s="139">
        <f>ROUND(I183*H183,3)</f>
        <v>0</v>
      </c>
      <c r="K183" s="140"/>
      <c r="L183" s="143"/>
      <c r="M183" s="141" t="s">
        <v>1</v>
      </c>
      <c r="N183" s="142" t="s">
        <v>32</v>
      </c>
      <c r="O183" s="130">
        <v>0</v>
      </c>
      <c r="P183" s="130">
        <f>O183*H183</f>
        <v>0</v>
      </c>
      <c r="Q183" s="130">
        <v>0</v>
      </c>
      <c r="R183" s="130">
        <f>Q183*H183</f>
        <v>0</v>
      </c>
      <c r="S183" s="130">
        <v>0</v>
      </c>
      <c r="T183" s="131">
        <f>S183*H183</f>
        <v>0</v>
      </c>
      <c r="AR183" s="132" t="s">
        <v>129</v>
      </c>
      <c r="AT183" s="132" t="s">
        <v>194</v>
      </c>
      <c r="AU183" s="132" t="s">
        <v>112</v>
      </c>
      <c r="AY183" s="13" t="s">
        <v>108</v>
      </c>
      <c r="BE183" s="133">
        <f>IF(N183="základná",J183,0)</f>
        <v>0</v>
      </c>
      <c r="BF183" s="133">
        <f>IF(N183="znížená",J183,0)</f>
        <v>0</v>
      </c>
      <c r="BG183" s="133">
        <f>IF(N183="zákl. prenesená",J183,0)</f>
        <v>0</v>
      </c>
      <c r="BH183" s="133">
        <f>IF(N183="zníž. prenesená",J183,0)</f>
        <v>0</v>
      </c>
      <c r="BI183" s="133">
        <f>IF(N183="nulová",J183,0)</f>
        <v>0</v>
      </c>
      <c r="BJ183" s="13" t="s">
        <v>112</v>
      </c>
      <c r="BK183" s="134">
        <f>ROUND(I183*H183,3)</f>
        <v>0</v>
      </c>
      <c r="BL183" s="13" t="s">
        <v>125</v>
      </c>
      <c r="BM183" s="132" t="s">
        <v>208</v>
      </c>
    </row>
    <row r="184" spans="2:65" s="1" customFormat="1" ht="24" customHeight="1">
      <c r="B184" s="121"/>
      <c r="C184" s="122">
        <v>49</v>
      </c>
      <c r="D184" s="122" t="s">
        <v>109</v>
      </c>
      <c r="E184" s="123" t="s">
        <v>209</v>
      </c>
      <c r="F184" s="124" t="s">
        <v>210</v>
      </c>
      <c r="G184" s="125" t="s">
        <v>192</v>
      </c>
      <c r="H184" s="126">
        <v>20.582000000000001</v>
      </c>
      <c r="I184" s="126">
        <v>0</v>
      </c>
      <c r="J184" s="126">
        <f>ROUND(I184*H184,3)</f>
        <v>0</v>
      </c>
      <c r="K184" s="127"/>
      <c r="L184" s="143"/>
      <c r="M184" s="128" t="s">
        <v>1</v>
      </c>
      <c r="N184" s="129" t="s">
        <v>32</v>
      </c>
      <c r="O184" s="130">
        <v>0</v>
      </c>
      <c r="P184" s="130">
        <f>O184*H184</f>
        <v>0</v>
      </c>
      <c r="Q184" s="130">
        <v>0</v>
      </c>
      <c r="R184" s="130">
        <f>Q184*H184</f>
        <v>0</v>
      </c>
      <c r="S184" s="130">
        <v>0</v>
      </c>
      <c r="T184" s="131">
        <f>S184*H184</f>
        <v>0</v>
      </c>
      <c r="AR184" s="132" t="s">
        <v>125</v>
      </c>
      <c r="AT184" s="132" t="s">
        <v>109</v>
      </c>
      <c r="AU184" s="132" t="s">
        <v>112</v>
      </c>
      <c r="AY184" s="13" t="s">
        <v>108</v>
      </c>
      <c r="BE184" s="133">
        <f>IF(N184="základná",J184,0)</f>
        <v>0</v>
      </c>
      <c r="BF184" s="133">
        <f>IF(N184="znížená",J184,0)</f>
        <v>0</v>
      </c>
      <c r="BG184" s="133">
        <f>IF(N184="zákl. prenesená",J184,0)</f>
        <v>0</v>
      </c>
      <c r="BH184" s="133">
        <f>IF(N184="zníž. prenesená",J184,0)</f>
        <v>0</v>
      </c>
      <c r="BI184" s="133">
        <f>IF(N184="nulová",J184,0)</f>
        <v>0</v>
      </c>
      <c r="BJ184" s="13" t="s">
        <v>112</v>
      </c>
      <c r="BK184" s="134">
        <f>ROUND(I184*H184,3)</f>
        <v>0</v>
      </c>
      <c r="BL184" s="13" t="s">
        <v>125</v>
      </c>
      <c r="BM184" s="132" t="s">
        <v>211</v>
      </c>
    </row>
    <row r="185" spans="2:65" s="11" customFormat="1" ht="22.9" customHeight="1">
      <c r="B185" s="110"/>
      <c r="D185" s="111" t="s">
        <v>65</v>
      </c>
      <c r="E185" s="119" t="s">
        <v>212</v>
      </c>
      <c r="F185" s="119" t="s">
        <v>213</v>
      </c>
      <c r="J185" s="120">
        <f>BK185</f>
        <v>0</v>
      </c>
      <c r="L185" s="110"/>
      <c r="M185" s="114"/>
      <c r="P185" s="115">
        <f>SUM(P186:P188)</f>
        <v>0</v>
      </c>
      <c r="R185" s="115">
        <f>SUM(R186:R188)</f>
        <v>0</v>
      </c>
      <c r="T185" s="116">
        <f>SUM(T186:T188)</f>
        <v>0</v>
      </c>
      <c r="AR185" s="111" t="s">
        <v>112</v>
      </c>
      <c r="AT185" s="117" t="s">
        <v>65</v>
      </c>
      <c r="AU185" s="117" t="s">
        <v>73</v>
      </c>
      <c r="AY185" s="111" t="s">
        <v>108</v>
      </c>
      <c r="BK185" s="118">
        <f>SUM(BK186:BK188)</f>
        <v>0</v>
      </c>
    </row>
    <row r="186" spans="2:65" s="1" customFormat="1" ht="24" customHeight="1">
      <c r="B186" s="121"/>
      <c r="C186" s="122">
        <v>50</v>
      </c>
      <c r="D186" s="122" t="s">
        <v>109</v>
      </c>
      <c r="E186" s="123" t="s">
        <v>214</v>
      </c>
      <c r="F186" s="124" t="s">
        <v>215</v>
      </c>
      <c r="G186" s="125" t="s">
        <v>113</v>
      </c>
      <c r="H186" s="126">
        <v>62.28</v>
      </c>
      <c r="I186" s="126">
        <v>0</v>
      </c>
      <c r="J186" s="126">
        <f>ROUND(I186*H186,3)</f>
        <v>0</v>
      </c>
      <c r="K186" s="127"/>
      <c r="L186" s="143"/>
      <c r="M186" s="128" t="s">
        <v>1</v>
      </c>
      <c r="N186" s="129" t="s">
        <v>32</v>
      </c>
      <c r="O186" s="130">
        <v>0</v>
      </c>
      <c r="P186" s="130">
        <f>O186*H186</f>
        <v>0</v>
      </c>
      <c r="Q186" s="130">
        <v>0</v>
      </c>
      <c r="R186" s="130">
        <f>Q186*H186</f>
        <v>0</v>
      </c>
      <c r="S186" s="130">
        <v>0</v>
      </c>
      <c r="T186" s="131">
        <f>S186*H186</f>
        <v>0</v>
      </c>
      <c r="AR186" s="132" t="s">
        <v>125</v>
      </c>
      <c r="AT186" s="132" t="s">
        <v>109</v>
      </c>
      <c r="AU186" s="132" t="s">
        <v>112</v>
      </c>
      <c r="AY186" s="13" t="s">
        <v>108</v>
      </c>
      <c r="BE186" s="133">
        <f>IF(N186="základná",J186,0)</f>
        <v>0</v>
      </c>
      <c r="BF186" s="133">
        <f>IF(N186="znížená",J186,0)</f>
        <v>0</v>
      </c>
      <c r="BG186" s="133">
        <f>IF(N186="zákl. prenesená",J186,0)</f>
        <v>0</v>
      </c>
      <c r="BH186" s="133">
        <f>IF(N186="zníž. prenesená",J186,0)</f>
        <v>0</v>
      </c>
      <c r="BI186" s="133">
        <f>IF(N186="nulová",J186,0)</f>
        <v>0</v>
      </c>
      <c r="BJ186" s="13" t="s">
        <v>112</v>
      </c>
      <c r="BK186" s="134">
        <f>ROUND(I186*H186,3)</f>
        <v>0</v>
      </c>
      <c r="BL186" s="13" t="s">
        <v>125</v>
      </c>
      <c r="BM186" s="132" t="s">
        <v>216</v>
      </c>
    </row>
    <row r="187" spans="2:65" s="1" customFormat="1" ht="16.5" customHeight="1">
      <c r="B187" s="121"/>
      <c r="C187" s="135">
        <v>51</v>
      </c>
      <c r="D187" s="135" t="s">
        <v>194</v>
      </c>
      <c r="E187" s="136" t="s">
        <v>217</v>
      </c>
      <c r="F187" s="137" t="s">
        <v>218</v>
      </c>
      <c r="G187" s="138" t="s">
        <v>113</v>
      </c>
      <c r="H187" s="139">
        <f>H186*1.2</f>
        <v>74.736000000000004</v>
      </c>
      <c r="I187" s="139">
        <v>0</v>
      </c>
      <c r="J187" s="139">
        <f>ROUND(I187*H187,3)</f>
        <v>0</v>
      </c>
      <c r="K187" s="140"/>
      <c r="L187" s="143"/>
      <c r="M187" s="141" t="s">
        <v>1</v>
      </c>
      <c r="N187" s="142" t="s">
        <v>32</v>
      </c>
      <c r="O187" s="130">
        <v>0</v>
      </c>
      <c r="P187" s="130">
        <f>O187*H187</f>
        <v>0</v>
      </c>
      <c r="Q187" s="130">
        <v>0</v>
      </c>
      <c r="R187" s="130">
        <f>Q187*H187</f>
        <v>0</v>
      </c>
      <c r="S187" s="130">
        <v>0</v>
      </c>
      <c r="T187" s="131">
        <f>S187*H187</f>
        <v>0</v>
      </c>
      <c r="AR187" s="132" t="s">
        <v>129</v>
      </c>
      <c r="AT187" s="132" t="s">
        <v>194</v>
      </c>
      <c r="AU187" s="132" t="s">
        <v>112</v>
      </c>
      <c r="AY187" s="13" t="s">
        <v>108</v>
      </c>
      <c r="BE187" s="133">
        <f>IF(N187="základná",J187,0)</f>
        <v>0</v>
      </c>
      <c r="BF187" s="133">
        <f>IF(N187="znížená",J187,0)</f>
        <v>0</v>
      </c>
      <c r="BG187" s="133">
        <f>IF(N187="zákl. prenesená",J187,0)</f>
        <v>0</v>
      </c>
      <c r="BH187" s="133">
        <f>IF(N187="zníž. prenesená",J187,0)</f>
        <v>0</v>
      </c>
      <c r="BI187" s="133">
        <f>IF(N187="nulová",J187,0)</f>
        <v>0</v>
      </c>
      <c r="BJ187" s="13" t="s">
        <v>112</v>
      </c>
      <c r="BK187" s="134">
        <f>ROUND(I187*H187,3)</f>
        <v>0</v>
      </c>
      <c r="BL187" s="13" t="s">
        <v>125</v>
      </c>
      <c r="BM187" s="132" t="s">
        <v>219</v>
      </c>
    </row>
    <row r="188" spans="2:65" s="1" customFormat="1" ht="24" customHeight="1">
      <c r="B188" s="121"/>
      <c r="C188" s="122">
        <v>52</v>
      </c>
      <c r="D188" s="122" t="s">
        <v>109</v>
      </c>
      <c r="E188" s="123" t="s">
        <v>220</v>
      </c>
      <c r="F188" s="124" t="s">
        <v>221</v>
      </c>
      <c r="G188" s="125" t="s">
        <v>192</v>
      </c>
      <c r="H188" s="126">
        <v>42.533999999999999</v>
      </c>
      <c r="I188" s="126">
        <v>0</v>
      </c>
      <c r="J188" s="126">
        <f>ROUND(I188*H188,3)</f>
        <v>0</v>
      </c>
      <c r="K188" s="127"/>
      <c r="L188" s="143"/>
      <c r="M188" s="128" t="s">
        <v>1</v>
      </c>
      <c r="N188" s="129" t="s">
        <v>32</v>
      </c>
      <c r="O188" s="130">
        <v>0</v>
      </c>
      <c r="P188" s="130">
        <f>O188*H188</f>
        <v>0</v>
      </c>
      <c r="Q188" s="130">
        <v>0</v>
      </c>
      <c r="R188" s="130">
        <f>Q188*H188</f>
        <v>0</v>
      </c>
      <c r="S188" s="130">
        <v>0</v>
      </c>
      <c r="T188" s="131">
        <f>S188*H188</f>
        <v>0</v>
      </c>
      <c r="AR188" s="132" t="s">
        <v>125</v>
      </c>
      <c r="AT188" s="132" t="s">
        <v>109</v>
      </c>
      <c r="AU188" s="132" t="s">
        <v>112</v>
      </c>
      <c r="AY188" s="13" t="s">
        <v>108</v>
      </c>
      <c r="BE188" s="133">
        <f>IF(N188="základná",J188,0)</f>
        <v>0</v>
      </c>
      <c r="BF188" s="133">
        <f>IF(N188="znížená",J188,0)</f>
        <v>0</v>
      </c>
      <c r="BG188" s="133">
        <f>IF(N188="zákl. prenesená",J188,0)</f>
        <v>0</v>
      </c>
      <c r="BH188" s="133">
        <f>IF(N188="zníž. prenesená",J188,0)</f>
        <v>0</v>
      </c>
      <c r="BI188" s="133">
        <f>IF(N188="nulová",J188,0)</f>
        <v>0</v>
      </c>
      <c r="BJ188" s="13" t="s">
        <v>112</v>
      </c>
      <c r="BK188" s="134">
        <f>ROUND(I188*H188,3)</f>
        <v>0</v>
      </c>
      <c r="BL188" s="13" t="s">
        <v>125</v>
      </c>
      <c r="BM188" s="132" t="s">
        <v>222</v>
      </c>
    </row>
    <row r="189" spans="2:65" s="11" customFormat="1" ht="22.9" customHeight="1">
      <c r="B189" s="110"/>
      <c r="D189" s="111" t="s">
        <v>65</v>
      </c>
      <c r="E189" s="119" t="s">
        <v>223</v>
      </c>
      <c r="F189" s="119" t="s">
        <v>224</v>
      </c>
      <c r="J189" s="120">
        <f>SUM(J190:J192)</f>
        <v>0</v>
      </c>
      <c r="L189" s="110"/>
      <c r="M189" s="114"/>
      <c r="P189" s="115">
        <f>SUM(P190:P192)</f>
        <v>0</v>
      </c>
      <c r="R189" s="115">
        <f>SUM(R190:R192)</f>
        <v>0</v>
      </c>
      <c r="T189" s="116">
        <f>SUM(T190:T192)</f>
        <v>0</v>
      </c>
      <c r="AR189" s="111" t="s">
        <v>112</v>
      </c>
      <c r="AT189" s="117" t="s">
        <v>65</v>
      </c>
      <c r="AU189" s="117" t="s">
        <v>73</v>
      </c>
      <c r="AY189" s="111" t="s">
        <v>108</v>
      </c>
      <c r="BK189" s="118">
        <f>SUM(BK190:BK192)</f>
        <v>0</v>
      </c>
    </row>
    <row r="190" spans="2:65" s="1" customFormat="1" ht="24" customHeight="1">
      <c r="B190" s="121"/>
      <c r="C190" s="122">
        <v>53</v>
      </c>
      <c r="D190" s="122" t="s">
        <v>109</v>
      </c>
      <c r="E190" s="123" t="s">
        <v>225</v>
      </c>
      <c r="F190" s="124" t="s">
        <v>226</v>
      </c>
      <c r="G190" s="125" t="s">
        <v>113</v>
      </c>
      <c r="H190" s="126">
        <v>26.32</v>
      </c>
      <c r="I190" s="126">
        <v>0</v>
      </c>
      <c r="J190" s="126">
        <f>ROUND(I190*H190,3)</f>
        <v>0</v>
      </c>
      <c r="K190" s="127"/>
      <c r="L190" s="143"/>
      <c r="M190" s="128" t="s">
        <v>1</v>
      </c>
      <c r="N190" s="129" t="s">
        <v>32</v>
      </c>
      <c r="O190" s="130">
        <v>0</v>
      </c>
      <c r="P190" s="130">
        <f>O190*H190</f>
        <v>0</v>
      </c>
      <c r="Q190" s="130">
        <v>0</v>
      </c>
      <c r="R190" s="130">
        <f>Q190*H190</f>
        <v>0</v>
      </c>
      <c r="S190" s="130">
        <v>0</v>
      </c>
      <c r="T190" s="131">
        <f>S190*H190</f>
        <v>0</v>
      </c>
      <c r="AR190" s="132" t="s">
        <v>125</v>
      </c>
      <c r="AT190" s="132" t="s">
        <v>109</v>
      </c>
      <c r="AU190" s="132" t="s">
        <v>112</v>
      </c>
      <c r="AY190" s="13" t="s">
        <v>108</v>
      </c>
      <c r="BE190" s="133">
        <f>IF(N190="základná",J190,0)</f>
        <v>0</v>
      </c>
      <c r="BF190" s="133">
        <f>IF(N190="znížená",J190,0)</f>
        <v>0</v>
      </c>
      <c r="BG190" s="133">
        <f>IF(N190="zákl. prenesená",J190,0)</f>
        <v>0</v>
      </c>
      <c r="BH190" s="133">
        <f>IF(N190="zníž. prenesená",J190,0)</f>
        <v>0</v>
      </c>
      <c r="BI190" s="133">
        <f>IF(N190="nulová",J190,0)</f>
        <v>0</v>
      </c>
      <c r="BJ190" s="13" t="s">
        <v>112</v>
      </c>
      <c r="BK190" s="134">
        <f>ROUND(I190*H190,3)</f>
        <v>0</v>
      </c>
      <c r="BL190" s="13" t="s">
        <v>125</v>
      </c>
      <c r="BM190" s="132" t="s">
        <v>227</v>
      </c>
    </row>
    <row r="191" spans="2:65" s="1" customFormat="1" ht="24" customHeight="1">
      <c r="B191" s="121"/>
      <c r="C191" s="122">
        <v>54</v>
      </c>
      <c r="D191" s="122" t="s">
        <v>109</v>
      </c>
      <c r="E191" s="123" t="s">
        <v>228</v>
      </c>
      <c r="F191" s="124" t="s">
        <v>229</v>
      </c>
      <c r="G191" s="125" t="s">
        <v>113</v>
      </c>
      <c r="H191" s="126">
        <v>158.35</v>
      </c>
      <c r="I191" s="126">
        <v>0</v>
      </c>
      <c r="J191" s="126">
        <f>ROUND(I191*H191,3)</f>
        <v>0</v>
      </c>
      <c r="K191" s="127"/>
      <c r="L191" s="143"/>
      <c r="M191" s="128" t="s">
        <v>1</v>
      </c>
      <c r="N191" s="129" t="s">
        <v>32</v>
      </c>
      <c r="O191" s="130">
        <v>0</v>
      </c>
      <c r="P191" s="130">
        <f>O191*H191</f>
        <v>0</v>
      </c>
      <c r="Q191" s="130">
        <v>0</v>
      </c>
      <c r="R191" s="130">
        <f>Q191*H191</f>
        <v>0</v>
      </c>
      <c r="S191" s="130">
        <v>0</v>
      </c>
      <c r="T191" s="131">
        <f>S191*H191</f>
        <v>0</v>
      </c>
      <c r="AR191" s="132" t="s">
        <v>125</v>
      </c>
      <c r="AT191" s="132" t="s">
        <v>109</v>
      </c>
      <c r="AU191" s="132" t="s">
        <v>112</v>
      </c>
      <c r="AY191" s="13" t="s">
        <v>108</v>
      </c>
      <c r="BE191" s="133">
        <f>IF(N191="základná",J191,0)</f>
        <v>0</v>
      </c>
      <c r="BF191" s="133">
        <f>IF(N191="znížená",J191,0)</f>
        <v>0</v>
      </c>
      <c r="BG191" s="133">
        <f>IF(N191="zákl. prenesená",J191,0)</f>
        <v>0</v>
      </c>
      <c r="BH191" s="133">
        <f>IF(N191="zníž. prenesená",J191,0)</f>
        <v>0</v>
      </c>
      <c r="BI191" s="133">
        <f>IF(N191="nulová",J191,0)</f>
        <v>0</v>
      </c>
      <c r="BJ191" s="13" t="s">
        <v>112</v>
      </c>
      <c r="BK191" s="134">
        <f>ROUND(I191*H191,3)</f>
        <v>0</v>
      </c>
      <c r="BL191" s="13" t="s">
        <v>125</v>
      </c>
      <c r="BM191" s="132" t="s">
        <v>230</v>
      </c>
    </row>
    <row r="192" spans="2:65" s="1" customFormat="1" ht="24" customHeight="1">
      <c r="B192" s="121"/>
      <c r="C192" s="122">
        <v>55</v>
      </c>
      <c r="D192" s="122" t="s">
        <v>109</v>
      </c>
      <c r="E192" s="123" t="s">
        <v>231</v>
      </c>
      <c r="F192" s="124" t="s">
        <v>232</v>
      </c>
      <c r="G192" s="125" t="s">
        <v>113</v>
      </c>
      <c r="H192" s="126">
        <v>41.62</v>
      </c>
      <c r="I192" s="126">
        <v>0</v>
      </c>
      <c r="J192" s="126">
        <f>ROUND(I192*H192,3)</f>
        <v>0</v>
      </c>
      <c r="K192" s="127"/>
      <c r="L192" s="143"/>
      <c r="M192" s="128" t="s">
        <v>1</v>
      </c>
      <c r="N192" s="129" t="s">
        <v>32</v>
      </c>
      <c r="O192" s="130">
        <v>0</v>
      </c>
      <c r="P192" s="130">
        <f>O192*H192</f>
        <v>0</v>
      </c>
      <c r="Q192" s="130">
        <v>0</v>
      </c>
      <c r="R192" s="130">
        <f>Q192*H192</f>
        <v>0</v>
      </c>
      <c r="S192" s="130">
        <v>0</v>
      </c>
      <c r="T192" s="131">
        <f>S192*H192</f>
        <v>0</v>
      </c>
      <c r="AR192" s="132" t="s">
        <v>125</v>
      </c>
      <c r="AT192" s="132" t="s">
        <v>109</v>
      </c>
      <c r="AU192" s="132" t="s">
        <v>112</v>
      </c>
      <c r="AY192" s="13" t="s">
        <v>108</v>
      </c>
      <c r="BE192" s="133">
        <f>IF(N192="základná",J192,0)</f>
        <v>0</v>
      </c>
      <c r="BF192" s="133">
        <f>IF(N192="znížená",J192,0)</f>
        <v>0</v>
      </c>
      <c r="BG192" s="133">
        <f>IF(N192="zákl. prenesená",J192,0)</f>
        <v>0</v>
      </c>
      <c r="BH192" s="133">
        <f>IF(N192="zníž. prenesená",J192,0)</f>
        <v>0</v>
      </c>
      <c r="BI192" s="133">
        <f>IF(N192="nulová",J192,0)</f>
        <v>0</v>
      </c>
      <c r="BJ192" s="13" t="s">
        <v>112</v>
      </c>
      <c r="BK192" s="134">
        <f>ROUND(I192*H192,3)</f>
        <v>0</v>
      </c>
      <c r="BL192" s="13" t="s">
        <v>125</v>
      </c>
      <c r="BM192" s="132" t="s">
        <v>233</v>
      </c>
    </row>
    <row r="193" spans="2:65" s="11" customFormat="1" ht="25.9" customHeight="1">
      <c r="B193" s="110"/>
      <c r="D193" s="111" t="s">
        <v>65</v>
      </c>
      <c r="E193" s="112" t="s">
        <v>234</v>
      </c>
      <c r="F193" s="112" t="s">
        <v>235</v>
      </c>
      <c r="J193" s="113">
        <f>SUM(J194:J295)</f>
        <v>0</v>
      </c>
      <c r="L193" s="110"/>
      <c r="M193" s="114"/>
      <c r="P193" s="115">
        <f>SUM(P194:P295)</f>
        <v>0</v>
      </c>
      <c r="R193" s="115">
        <f>SUM(R194:R295)</f>
        <v>0</v>
      </c>
      <c r="T193" s="116">
        <f>SUM(T194:T295)</f>
        <v>0</v>
      </c>
      <c r="AR193" s="111" t="s">
        <v>111</v>
      </c>
      <c r="AT193" s="117" t="s">
        <v>65</v>
      </c>
      <c r="AU193" s="117" t="s">
        <v>66</v>
      </c>
      <c r="AY193" s="111" t="s">
        <v>108</v>
      </c>
      <c r="BK193" s="118">
        <f>SUM(BK194:BK295)</f>
        <v>0</v>
      </c>
    </row>
    <row r="194" spans="2:65" s="1" customFormat="1" ht="24" customHeight="1">
      <c r="B194" s="121"/>
      <c r="C194" s="122">
        <v>56</v>
      </c>
      <c r="D194" s="122" t="s">
        <v>109</v>
      </c>
      <c r="E194" s="123" t="s">
        <v>237</v>
      </c>
      <c r="F194" s="124" t="s">
        <v>644</v>
      </c>
      <c r="G194" s="125" t="s">
        <v>110</v>
      </c>
      <c r="H194" s="126">
        <v>7</v>
      </c>
      <c r="I194" s="126">
        <v>0</v>
      </c>
      <c r="J194" s="126">
        <f t="shared" ref="J194:J197" si="22">ROUND(I194*H194,3)</f>
        <v>0</v>
      </c>
      <c r="K194" s="127"/>
      <c r="L194" s="143"/>
      <c r="M194" s="128" t="s">
        <v>1</v>
      </c>
      <c r="N194" s="129" t="s">
        <v>32</v>
      </c>
      <c r="O194" s="130">
        <v>0</v>
      </c>
      <c r="P194" s="130">
        <f t="shared" ref="P194:P197" si="23">O194*H194</f>
        <v>0</v>
      </c>
      <c r="Q194" s="130">
        <v>0</v>
      </c>
      <c r="R194" s="130">
        <f t="shared" ref="R194:R197" si="24">Q194*H194</f>
        <v>0</v>
      </c>
      <c r="S194" s="130">
        <v>0</v>
      </c>
      <c r="T194" s="131">
        <f t="shared" ref="T194:T197" si="25">S194*H194</f>
        <v>0</v>
      </c>
      <c r="AR194" s="132" t="s">
        <v>236</v>
      </c>
      <c r="AT194" s="132" t="s">
        <v>109</v>
      </c>
      <c r="AU194" s="132" t="s">
        <v>73</v>
      </c>
      <c r="AY194" s="13" t="s">
        <v>108</v>
      </c>
      <c r="BE194" s="133">
        <f t="shared" ref="BE194:BE197" si="26">IF(N194="základná",J194,0)</f>
        <v>0</v>
      </c>
      <c r="BF194" s="133">
        <f t="shared" ref="BF194:BF197" si="27">IF(N194="znížená",J194,0)</f>
        <v>0</v>
      </c>
      <c r="BG194" s="133">
        <f t="shared" ref="BG194:BG197" si="28">IF(N194="zákl. prenesená",J194,0)</f>
        <v>0</v>
      </c>
      <c r="BH194" s="133">
        <f t="shared" ref="BH194:BH197" si="29">IF(N194="zníž. prenesená",J194,0)</f>
        <v>0</v>
      </c>
      <c r="BI194" s="133">
        <f t="shared" ref="BI194:BI197" si="30">IF(N194="nulová",J194,0)</f>
        <v>0</v>
      </c>
      <c r="BJ194" s="13" t="s">
        <v>112</v>
      </c>
      <c r="BK194" s="134">
        <f t="shared" ref="BK194:BK197" si="31">ROUND(I194*H194,3)</f>
        <v>0</v>
      </c>
      <c r="BL194" s="13" t="s">
        <v>236</v>
      </c>
      <c r="BM194" s="132" t="s">
        <v>238</v>
      </c>
    </row>
    <row r="195" spans="2:65" s="1" customFormat="1" ht="24" customHeight="1">
      <c r="B195" s="121"/>
      <c r="C195" s="122">
        <v>57</v>
      </c>
      <c r="D195" s="122" t="s">
        <v>109</v>
      </c>
      <c r="E195" s="123" t="s">
        <v>239</v>
      </c>
      <c r="F195" s="124" t="s">
        <v>240</v>
      </c>
      <c r="G195" s="125" t="s">
        <v>152</v>
      </c>
      <c r="H195" s="126">
        <v>55</v>
      </c>
      <c r="I195" s="126">
        <v>0</v>
      </c>
      <c r="J195" s="126">
        <f t="shared" si="22"/>
        <v>0</v>
      </c>
      <c r="K195" s="127"/>
      <c r="L195" s="143"/>
      <c r="M195" s="128" t="s">
        <v>1</v>
      </c>
      <c r="N195" s="129" t="s">
        <v>32</v>
      </c>
      <c r="O195" s="130">
        <v>0</v>
      </c>
      <c r="P195" s="130">
        <f t="shared" si="23"/>
        <v>0</v>
      </c>
      <c r="Q195" s="130">
        <v>0</v>
      </c>
      <c r="R195" s="130">
        <f t="shared" si="24"/>
        <v>0</v>
      </c>
      <c r="S195" s="130">
        <v>0</v>
      </c>
      <c r="T195" s="131">
        <f t="shared" si="25"/>
        <v>0</v>
      </c>
      <c r="AR195" s="132" t="s">
        <v>236</v>
      </c>
      <c r="AT195" s="132" t="s">
        <v>109</v>
      </c>
      <c r="AU195" s="132" t="s">
        <v>73</v>
      </c>
      <c r="AY195" s="13" t="s">
        <v>108</v>
      </c>
      <c r="BE195" s="133">
        <f t="shared" si="26"/>
        <v>0</v>
      </c>
      <c r="BF195" s="133">
        <f t="shared" si="27"/>
        <v>0</v>
      </c>
      <c r="BG195" s="133">
        <f t="shared" si="28"/>
        <v>0</v>
      </c>
      <c r="BH195" s="133">
        <f t="shared" si="29"/>
        <v>0</v>
      </c>
      <c r="BI195" s="133">
        <f t="shared" si="30"/>
        <v>0</v>
      </c>
      <c r="BJ195" s="13" t="s">
        <v>112</v>
      </c>
      <c r="BK195" s="134">
        <f t="shared" si="31"/>
        <v>0</v>
      </c>
      <c r="BL195" s="13" t="s">
        <v>236</v>
      </c>
      <c r="BM195" s="132" t="s">
        <v>241</v>
      </c>
    </row>
    <row r="196" spans="2:65" s="1" customFormat="1" ht="24" customHeight="1">
      <c r="B196" s="121"/>
      <c r="C196" s="122">
        <v>58</v>
      </c>
      <c r="D196" s="135" t="s">
        <v>194</v>
      </c>
      <c r="E196" s="136" t="s">
        <v>242</v>
      </c>
      <c r="F196" s="137" t="s">
        <v>243</v>
      </c>
      <c r="G196" s="138" t="s">
        <v>152</v>
      </c>
      <c r="H196" s="139">
        <v>36.4</v>
      </c>
      <c r="I196" s="139">
        <v>0</v>
      </c>
      <c r="J196" s="139">
        <f t="shared" si="22"/>
        <v>0</v>
      </c>
      <c r="K196" s="140"/>
      <c r="L196" s="143"/>
      <c r="M196" s="141" t="s">
        <v>1</v>
      </c>
      <c r="N196" s="142" t="s">
        <v>32</v>
      </c>
      <c r="O196" s="130">
        <v>0</v>
      </c>
      <c r="P196" s="130">
        <f t="shared" si="23"/>
        <v>0</v>
      </c>
      <c r="Q196" s="130">
        <v>0</v>
      </c>
      <c r="R196" s="130">
        <f t="shared" si="24"/>
        <v>0</v>
      </c>
      <c r="S196" s="130">
        <v>0</v>
      </c>
      <c r="T196" s="131">
        <f t="shared" si="25"/>
        <v>0</v>
      </c>
      <c r="AR196" s="132" t="s">
        <v>236</v>
      </c>
      <c r="AT196" s="132" t="s">
        <v>194</v>
      </c>
      <c r="AU196" s="132" t="s">
        <v>73</v>
      </c>
      <c r="AY196" s="13" t="s">
        <v>108</v>
      </c>
      <c r="BE196" s="133">
        <f t="shared" si="26"/>
        <v>0</v>
      </c>
      <c r="BF196" s="133">
        <f t="shared" si="27"/>
        <v>0</v>
      </c>
      <c r="BG196" s="133">
        <f t="shared" si="28"/>
        <v>0</v>
      </c>
      <c r="BH196" s="133">
        <f t="shared" si="29"/>
        <v>0</v>
      </c>
      <c r="BI196" s="133">
        <f t="shared" si="30"/>
        <v>0</v>
      </c>
      <c r="BJ196" s="13" t="s">
        <v>112</v>
      </c>
      <c r="BK196" s="134">
        <f t="shared" si="31"/>
        <v>0</v>
      </c>
      <c r="BL196" s="13" t="s">
        <v>236</v>
      </c>
      <c r="BM196" s="132" t="s">
        <v>244</v>
      </c>
    </row>
    <row r="197" spans="2:65" s="1" customFormat="1" ht="24" customHeight="1">
      <c r="B197" s="121"/>
      <c r="C197" s="122">
        <v>59</v>
      </c>
      <c r="D197" s="135" t="s">
        <v>194</v>
      </c>
      <c r="E197" s="136" t="s">
        <v>245</v>
      </c>
      <c r="F197" s="137" t="s">
        <v>246</v>
      </c>
      <c r="G197" s="138" t="s">
        <v>152</v>
      </c>
      <c r="H197" s="139">
        <v>18.600000000000001</v>
      </c>
      <c r="I197" s="139">
        <v>0</v>
      </c>
      <c r="J197" s="139">
        <f t="shared" si="22"/>
        <v>0</v>
      </c>
      <c r="K197" s="140"/>
      <c r="L197" s="143"/>
      <c r="M197" s="141" t="s">
        <v>1</v>
      </c>
      <c r="N197" s="142" t="s">
        <v>32</v>
      </c>
      <c r="O197" s="130">
        <v>0</v>
      </c>
      <c r="P197" s="130">
        <f t="shared" si="23"/>
        <v>0</v>
      </c>
      <c r="Q197" s="130">
        <v>0</v>
      </c>
      <c r="R197" s="130">
        <f t="shared" si="24"/>
        <v>0</v>
      </c>
      <c r="S197" s="130">
        <v>0</v>
      </c>
      <c r="T197" s="131">
        <f t="shared" si="25"/>
        <v>0</v>
      </c>
      <c r="AR197" s="132" t="s">
        <v>236</v>
      </c>
      <c r="AT197" s="132" t="s">
        <v>194</v>
      </c>
      <c r="AU197" s="132" t="s">
        <v>73</v>
      </c>
      <c r="AY197" s="13" t="s">
        <v>108</v>
      </c>
      <c r="BE197" s="133">
        <f t="shared" si="26"/>
        <v>0</v>
      </c>
      <c r="BF197" s="133">
        <f t="shared" si="27"/>
        <v>0</v>
      </c>
      <c r="BG197" s="133">
        <f t="shared" si="28"/>
        <v>0</v>
      </c>
      <c r="BH197" s="133">
        <f t="shared" si="29"/>
        <v>0</v>
      </c>
      <c r="BI197" s="133">
        <f t="shared" si="30"/>
        <v>0</v>
      </c>
      <c r="BJ197" s="13" t="s">
        <v>112</v>
      </c>
      <c r="BK197" s="134">
        <f t="shared" si="31"/>
        <v>0</v>
      </c>
      <c r="BL197" s="13" t="s">
        <v>236</v>
      </c>
      <c r="BM197" s="132" t="s">
        <v>247</v>
      </c>
    </row>
    <row r="198" spans="2:65" s="1" customFormat="1" ht="16.5" customHeight="1">
      <c r="B198" s="121"/>
      <c r="C198" s="122">
        <v>60</v>
      </c>
      <c r="D198" s="122" t="s">
        <v>109</v>
      </c>
      <c r="E198" s="123" t="s">
        <v>248</v>
      </c>
      <c r="F198" s="124" t="s">
        <v>249</v>
      </c>
      <c r="G198" s="125" t="s">
        <v>152</v>
      </c>
      <c r="H198" s="126">
        <v>3.2</v>
      </c>
      <c r="I198" s="126">
        <v>0</v>
      </c>
      <c r="J198" s="126">
        <f t="shared" ref="J198:J217" si="32">ROUND(I198*H198,3)</f>
        <v>0</v>
      </c>
      <c r="K198" s="127"/>
      <c r="L198" s="143"/>
      <c r="M198" s="128" t="s">
        <v>1</v>
      </c>
      <c r="N198" s="129" t="s">
        <v>32</v>
      </c>
      <c r="O198" s="130">
        <v>0</v>
      </c>
      <c r="P198" s="130">
        <f t="shared" ref="P198:P217" si="33">O198*H198</f>
        <v>0</v>
      </c>
      <c r="Q198" s="130">
        <v>0</v>
      </c>
      <c r="R198" s="130">
        <f t="shared" ref="R198:R217" si="34">Q198*H198</f>
        <v>0</v>
      </c>
      <c r="S198" s="130">
        <v>0</v>
      </c>
      <c r="T198" s="131">
        <f t="shared" ref="T198:T217" si="35">S198*H198</f>
        <v>0</v>
      </c>
      <c r="AR198" s="132" t="s">
        <v>236</v>
      </c>
      <c r="AT198" s="132" t="s">
        <v>109</v>
      </c>
      <c r="AU198" s="132" t="s">
        <v>73</v>
      </c>
      <c r="AY198" s="13" t="s">
        <v>108</v>
      </c>
      <c r="BE198" s="133">
        <f t="shared" ref="BE198:BE217" si="36">IF(N198="základná",J198,0)</f>
        <v>0</v>
      </c>
      <c r="BF198" s="133">
        <f t="shared" ref="BF198:BF217" si="37">IF(N198="znížená",J198,0)</f>
        <v>0</v>
      </c>
      <c r="BG198" s="133">
        <f t="shared" ref="BG198:BG217" si="38">IF(N198="zákl. prenesená",J198,0)</f>
        <v>0</v>
      </c>
      <c r="BH198" s="133">
        <f t="shared" ref="BH198:BH217" si="39">IF(N198="zníž. prenesená",J198,0)</f>
        <v>0</v>
      </c>
      <c r="BI198" s="133">
        <f t="shared" ref="BI198:BI217" si="40">IF(N198="nulová",J198,0)</f>
        <v>0</v>
      </c>
      <c r="BJ198" s="13" t="s">
        <v>112</v>
      </c>
      <c r="BK198" s="134">
        <f t="shared" ref="BK198:BK217" si="41">ROUND(I198*H198,3)</f>
        <v>0</v>
      </c>
      <c r="BL198" s="13" t="s">
        <v>236</v>
      </c>
      <c r="BM198" s="132" t="s">
        <v>250</v>
      </c>
    </row>
    <row r="199" spans="2:65" s="1" customFormat="1" ht="24" customHeight="1">
      <c r="B199" s="121"/>
      <c r="C199" s="122">
        <v>61</v>
      </c>
      <c r="D199" s="135" t="s">
        <v>194</v>
      </c>
      <c r="E199" s="136" t="s">
        <v>251</v>
      </c>
      <c r="F199" s="137" t="s">
        <v>252</v>
      </c>
      <c r="G199" s="138" t="s">
        <v>110</v>
      </c>
      <c r="H199" s="139">
        <v>3.5</v>
      </c>
      <c r="I199" s="139">
        <v>0</v>
      </c>
      <c r="J199" s="139">
        <f t="shared" si="32"/>
        <v>0</v>
      </c>
      <c r="K199" s="140"/>
      <c r="L199" s="143"/>
      <c r="M199" s="141" t="s">
        <v>1</v>
      </c>
      <c r="N199" s="142" t="s">
        <v>32</v>
      </c>
      <c r="O199" s="130">
        <v>0</v>
      </c>
      <c r="P199" s="130">
        <f t="shared" si="33"/>
        <v>0</v>
      </c>
      <c r="Q199" s="130">
        <v>0</v>
      </c>
      <c r="R199" s="130">
        <f t="shared" si="34"/>
        <v>0</v>
      </c>
      <c r="S199" s="130">
        <v>0</v>
      </c>
      <c r="T199" s="131">
        <f t="shared" si="35"/>
        <v>0</v>
      </c>
      <c r="AR199" s="132" t="s">
        <v>236</v>
      </c>
      <c r="AT199" s="132" t="s">
        <v>194</v>
      </c>
      <c r="AU199" s="132" t="s">
        <v>73</v>
      </c>
      <c r="AY199" s="13" t="s">
        <v>108</v>
      </c>
      <c r="BE199" s="133">
        <f t="shared" si="36"/>
        <v>0</v>
      </c>
      <c r="BF199" s="133">
        <f t="shared" si="37"/>
        <v>0</v>
      </c>
      <c r="BG199" s="133">
        <f t="shared" si="38"/>
        <v>0</v>
      </c>
      <c r="BH199" s="133">
        <f t="shared" si="39"/>
        <v>0</v>
      </c>
      <c r="BI199" s="133">
        <f t="shared" si="40"/>
        <v>0</v>
      </c>
      <c r="BJ199" s="13" t="s">
        <v>112</v>
      </c>
      <c r="BK199" s="134">
        <f t="shared" si="41"/>
        <v>0</v>
      </c>
      <c r="BL199" s="13" t="s">
        <v>236</v>
      </c>
      <c r="BM199" s="132" t="s">
        <v>253</v>
      </c>
    </row>
    <row r="200" spans="2:65" s="1" customFormat="1" ht="16.5" customHeight="1">
      <c r="B200" s="121"/>
      <c r="C200" s="122">
        <v>62</v>
      </c>
      <c r="D200" s="122" t="s">
        <v>109</v>
      </c>
      <c r="E200" s="123" t="s">
        <v>254</v>
      </c>
      <c r="F200" s="124" t="s">
        <v>255</v>
      </c>
      <c r="G200" s="125" t="s">
        <v>152</v>
      </c>
      <c r="H200" s="126">
        <v>1</v>
      </c>
      <c r="I200" s="126">
        <v>0</v>
      </c>
      <c r="J200" s="126">
        <f t="shared" si="32"/>
        <v>0</v>
      </c>
      <c r="K200" s="127"/>
      <c r="L200" s="143"/>
      <c r="M200" s="128" t="s">
        <v>1</v>
      </c>
      <c r="N200" s="129" t="s">
        <v>32</v>
      </c>
      <c r="O200" s="130">
        <v>0</v>
      </c>
      <c r="P200" s="130">
        <f t="shared" si="33"/>
        <v>0</v>
      </c>
      <c r="Q200" s="130">
        <v>0</v>
      </c>
      <c r="R200" s="130">
        <f t="shared" si="34"/>
        <v>0</v>
      </c>
      <c r="S200" s="130">
        <v>0</v>
      </c>
      <c r="T200" s="131">
        <f t="shared" si="35"/>
        <v>0</v>
      </c>
      <c r="AR200" s="132" t="s">
        <v>236</v>
      </c>
      <c r="AT200" s="132" t="s">
        <v>109</v>
      </c>
      <c r="AU200" s="132" t="s">
        <v>73</v>
      </c>
      <c r="AY200" s="13" t="s">
        <v>108</v>
      </c>
      <c r="BE200" s="133">
        <f t="shared" si="36"/>
        <v>0</v>
      </c>
      <c r="BF200" s="133">
        <f t="shared" si="37"/>
        <v>0</v>
      </c>
      <c r="BG200" s="133">
        <f t="shared" si="38"/>
        <v>0</v>
      </c>
      <c r="BH200" s="133">
        <f t="shared" si="39"/>
        <v>0</v>
      </c>
      <c r="BI200" s="133">
        <f t="shared" si="40"/>
        <v>0</v>
      </c>
      <c r="BJ200" s="13" t="s">
        <v>112</v>
      </c>
      <c r="BK200" s="134">
        <f t="shared" si="41"/>
        <v>0</v>
      </c>
      <c r="BL200" s="13" t="s">
        <v>236</v>
      </c>
      <c r="BM200" s="132" t="s">
        <v>256</v>
      </c>
    </row>
    <row r="201" spans="2:65" s="1" customFormat="1" ht="24" customHeight="1">
      <c r="B201" s="121"/>
      <c r="C201" s="122">
        <v>63</v>
      </c>
      <c r="D201" s="135" t="s">
        <v>194</v>
      </c>
      <c r="E201" s="136" t="s">
        <v>257</v>
      </c>
      <c r="F201" s="137" t="s">
        <v>258</v>
      </c>
      <c r="G201" s="138" t="s">
        <v>110</v>
      </c>
      <c r="H201" s="139">
        <v>4</v>
      </c>
      <c r="I201" s="139">
        <v>0</v>
      </c>
      <c r="J201" s="139">
        <f t="shared" si="32"/>
        <v>0</v>
      </c>
      <c r="K201" s="140"/>
      <c r="L201" s="143"/>
      <c r="M201" s="141" t="s">
        <v>1</v>
      </c>
      <c r="N201" s="142" t="s">
        <v>32</v>
      </c>
      <c r="O201" s="130">
        <v>0</v>
      </c>
      <c r="P201" s="130">
        <f t="shared" si="33"/>
        <v>0</v>
      </c>
      <c r="Q201" s="130">
        <v>0</v>
      </c>
      <c r="R201" s="130">
        <f t="shared" si="34"/>
        <v>0</v>
      </c>
      <c r="S201" s="130">
        <v>0</v>
      </c>
      <c r="T201" s="131">
        <f t="shared" si="35"/>
        <v>0</v>
      </c>
      <c r="AR201" s="132" t="s">
        <v>236</v>
      </c>
      <c r="AT201" s="132" t="s">
        <v>194</v>
      </c>
      <c r="AU201" s="132" t="s">
        <v>73</v>
      </c>
      <c r="AY201" s="13" t="s">
        <v>108</v>
      </c>
      <c r="BE201" s="133">
        <f t="shared" si="36"/>
        <v>0</v>
      </c>
      <c r="BF201" s="133">
        <f t="shared" si="37"/>
        <v>0</v>
      </c>
      <c r="BG201" s="133">
        <f t="shared" si="38"/>
        <v>0</v>
      </c>
      <c r="BH201" s="133">
        <f t="shared" si="39"/>
        <v>0</v>
      </c>
      <c r="BI201" s="133">
        <f t="shared" si="40"/>
        <v>0</v>
      </c>
      <c r="BJ201" s="13" t="s">
        <v>112</v>
      </c>
      <c r="BK201" s="134">
        <f t="shared" si="41"/>
        <v>0</v>
      </c>
      <c r="BL201" s="13" t="s">
        <v>236</v>
      </c>
      <c r="BM201" s="132" t="s">
        <v>259</v>
      </c>
    </row>
    <row r="202" spans="2:65" s="1" customFormat="1" ht="24" customHeight="1">
      <c r="B202" s="121"/>
      <c r="C202" s="122">
        <v>64</v>
      </c>
      <c r="D202" s="135" t="s">
        <v>194</v>
      </c>
      <c r="E202" s="136" t="s">
        <v>260</v>
      </c>
      <c r="F202" s="137" t="s">
        <v>261</v>
      </c>
      <c r="G202" s="138" t="s">
        <v>110</v>
      </c>
      <c r="H202" s="139">
        <v>2</v>
      </c>
      <c r="I202" s="139">
        <v>0</v>
      </c>
      <c r="J202" s="139">
        <f t="shared" si="32"/>
        <v>0</v>
      </c>
      <c r="K202" s="140"/>
      <c r="L202" s="143"/>
      <c r="M202" s="141" t="s">
        <v>1</v>
      </c>
      <c r="N202" s="142" t="s">
        <v>32</v>
      </c>
      <c r="O202" s="130">
        <v>0</v>
      </c>
      <c r="P202" s="130">
        <f t="shared" si="33"/>
        <v>0</v>
      </c>
      <c r="Q202" s="130">
        <v>0</v>
      </c>
      <c r="R202" s="130">
        <f t="shared" si="34"/>
        <v>0</v>
      </c>
      <c r="S202" s="130">
        <v>0</v>
      </c>
      <c r="T202" s="131">
        <f t="shared" si="35"/>
        <v>0</v>
      </c>
      <c r="AR202" s="132" t="s">
        <v>236</v>
      </c>
      <c r="AT202" s="132" t="s">
        <v>194</v>
      </c>
      <c r="AU202" s="132" t="s">
        <v>73</v>
      </c>
      <c r="AY202" s="13" t="s">
        <v>108</v>
      </c>
      <c r="BE202" s="133">
        <f t="shared" si="36"/>
        <v>0</v>
      </c>
      <c r="BF202" s="133">
        <f t="shared" si="37"/>
        <v>0</v>
      </c>
      <c r="BG202" s="133">
        <f t="shared" si="38"/>
        <v>0</v>
      </c>
      <c r="BH202" s="133">
        <f t="shared" si="39"/>
        <v>0</v>
      </c>
      <c r="BI202" s="133">
        <f t="shared" si="40"/>
        <v>0</v>
      </c>
      <c r="BJ202" s="13" t="s">
        <v>112</v>
      </c>
      <c r="BK202" s="134">
        <f t="shared" si="41"/>
        <v>0</v>
      </c>
      <c r="BL202" s="13" t="s">
        <v>236</v>
      </c>
      <c r="BM202" s="132" t="s">
        <v>262</v>
      </c>
    </row>
    <row r="203" spans="2:65" s="1" customFormat="1" ht="16.5" customHeight="1">
      <c r="B203" s="121"/>
      <c r="C203" s="122">
        <v>65</v>
      </c>
      <c r="D203" s="122" t="s">
        <v>109</v>
      </c>
      <c r="E203" s="123" t="s">
        <v>263</v>
      </c>
      <c r="F203" s="124" t="s">
        <v>264</v>
      </c>
      <c r="G203" s="125" t="s">
        <v>152</v>
      </c>
      <c r="H203" s="126">
        <v>1</v>
      </c>
      <c r="I203" s="126">
        <v>0</v>
      </c>
      <c r="J203" s="126">
        <f t="shared" si="32"/>
        <v>0</v>
      </c>
      <c r="K203" s="127"/>
      <c r="L203" s="143"/>
      <c r="M203" s="128" t="s">
        <v>1</v>
      </c>
      <c r="N203" s="129" t="s">
        <v>32</v>
      </c>
      <c r="O203" s="130">
        <v>0</v>
      </c>
      <c r="P203" s="130">
        <f t="shared" si="33"/>
        <v>0</v>
      </c>
      <c r="Q203" s="130">
        <v>0</v>
      </c>
      <c r="R203" s="130">
        <f t="shared" si="34"/>
        <v>0</v>
      </c>
      <c r="S203" s="130">
        <v>0</v>
      </c>
      <c r="T203" s="131">
        <f t="shared" si="35"/>
        <v>0</v>
      </c>
      <c r="AR203" s="132" t="s">
        <v>236</v>
      </c>
      <c r="AT203" s="132" t="s">
        <v>109</v>
      </c>
      <c r="AU203" s="132" t="s">
        <v>73</v>
      </c>
      <c r="AY203" s="13" t="s">
        <v>108</v>
      </c>
      <c r="BE203" s="133">
        <f t="shared" si="36"/>
        <v>0</v>
      </c>
      <c r="BF203" s="133">
        <f t="shared" si="37"/>
        <v>0</v>
      </c>
      <c r="BG203" s="133">
        <f t="shared" si="38"/>
        <v>0</v>
      </c>
      <c r="BH203" s="133">
        <f t="shared" si="39"/>
        <v>0</v>
      </c>
      <c r="BI203" s="133">
        <f t="shared" si="40"/>
        <v>0</v>
      </c>
      <c r="BJ203" s="13" t="s">
        <v>112</v>
      </c>
      <c r="BK203" s="134">
        <f t="shared" si="41"/>
        <v>0</v>
      </c>
      <c r="BL203" s="13" t="s">
        <v>236</v>
      </c>
      <c r="BM203" s="132" t="s">
        <v>265</v>
      </c>
    </row>
    <row r="204" spans="2:65" s="1" customFormat="1" ht="24" customHeight="1">
      <c r="B204" s="121"/>
      <c r="C204" s="122">
        <v>66</v>
      </c>
      <c r="D204" s="135" t="s">
        <v>194</v>
      </c>
      <c r="E204" s="136" t="s">
        <v>266</v>
      </c>
      <c r="F204" s="137" t="s">
        <v>267</v>
      </c>
      <c r="G204" s="138" t="s">
        <v>110</v>
      </c>
      <c r="H204" s="139">
        <v>4</v>
      </c>
      <c r="I204" s="139">
        <v>0</v>
      </c>
      <c r="J204" s="139">
        <f t="shared" si="32"/>
        <v>0</v>
      </c>
      <c r="K204" s="140"/>
      <c r="L204" s="143"/>
      <c r="M204" s="141" t="s">
        <v>1</v>
      </c>
      <c r="N204" s="142" t="s">
        <v>32</v>
      </c>
      <c r="O204" s="130">
        <v>0</v>
      </c>
      <c r="P204" s="130">
        <f t="shared" si="33"/>
        <v>0</v>
      </c>
      <c r="Q204" s="130">
        <v>0</v>
      </c>
      <c r="R204" s="130">
        <f t="shared" si="34"/>
        <v>0</v>
      </c>
      <c r="S204" s="130">
        <v>0</v>
      </c>
      <c r="T204" s="131">
        <f t="shared" si="35"/>
        <v>0</v>
      </c>
      <c r="AR204" s="132" t="s">
        <v>236</v>
      </c>
      <c r="AT204" s="132" t="s">
        <v>194</v>
      </c>
      <c r="AU204" s="132" t="s">
        <v>73</v>
      </c>
      <c r="AY204" s="13" t="s">
        <v>108</v>
      </c>
      <c r="BE204" s="133">
        <f t="shared" si="36"/>
        <v>0</v>
      </c>
      <c r="BF204" s="133">
        <f t="shared" si="37"/>
        <v>0</v>
      </c>
      <c r="BG204" s="133">
        <f t="shared" si="38"/>
        <v>0</v>
      </c>
      <c r="BH204" s="133">
        <f t="shared" si="39"/>
        <v>0</v>
      </c>
      <c r="BI204" s="133">
        <f t="shared" si="40"/>
        <v>0</v>
      </c>
      <c r="BJ204" s="13" t="s">
        <v>112</v>
      </c>
      <c r="BK204" s="134">
        <f t="shared" si="41"/>
        <v>0</v>
      </c>
      <c r="BL204" s="13" t="s">
        <v>236</v>
      </c>
      <c r="BM204" s="132" t="s">
        <v>268</v>
      </c>
    </row>
    <row r="205" spans="2:65" s="1" customFormat="1" ht="24" customHeight="1">
      <c r="B205" s="121"/>
      <c r="C205" s="122">
        <v>67</v>
      </c>
      <c r="D205" s="135" t="s">
        <v>194</v>
      </c>
      <c r="E205" s="136" t="s">
        <v>269</v>
      </c>
      <c r="F205" s="137" t="s">
        <v>270</v>
      </c>
      <c r="G205" s="138" t="s">
        <v>110</v>
      </c>
      <c r="H205" s="139">
        <v>4</v>
      </c>
      <c r="I205" s="139">
        <v>0</v>
      </c>
      <c r="J205" s="139">
        <f t="shared" si="32"/>
        <v>0</v>
      </c>
      <c r="K205" s="140"/>
      <c r="L205" s="143"/>
      <c r="M205" s="141" t="s">
        <v>1</v>
      </c>
      <c r="N205" s="142" t="s">
        <v>32</v>
      </c>
      <c r="O205" s="130">
        <v>0</v>
      </c>
      <c r="P205" s="130">
        <f t="shared" si="33"/>
        <v>0</v>
      </c>
      <c r="Q205" s="130">
        <v>0</v>
      </c>
      <c r="R205" s="130">
        <f t="shared" si="34"/>
        <v>0</v>
      </c>
      <c r="S205" s="130">
        <v>0</v>
      </c>
      <c r="T205" s="131">
        <f t="shared" si="35"/>
        <v>0</v>
      </c>
      <c r="AR205" s="132" t="s">
        <v>236</v>
      </c>
      <c r="AT205" s="132" t="s">
        <v>194</v>
      </c>
      <c r="AU205" s="132" t="s">
        <v>73</v>
      </c>
      <c r="AY205" s="13" t="s">
        <v>108</v>
      </c>
      <c r="BE205" s="133">
        <f t="shared" si="36"/>
        <v>0</v>
      </c>
      <c r="BF205" s="133">
        <f t="shared" si="37"/>
        <v>0</v>
      </c>
      <c r="BG205" s="133">
        <f t="shared" si="38"/>
        <v>0</v>
      </c>
      <c r="BH205" s="133">
        <f t="shared" si="39"/>
        <v>0</v>
      </c>
      <c r="BI205" s="133">
        <f t="shared" si="40"/>
        <v>0</v>
      </c>
      <c r="BJ205" s="13" t="s">
        <v>112</v>
      </c>
      <c r="BK205" s="134">
        <f t="shared" si="41"/>
        <v>0</v>
      </c>
      <c r="BL205" s="13" t="s">
        <v>236</v>
      </c>
      <c r="BM205" s="132" t="s">
        <v>271</v>
      </c>
    </row>
    <row r="206" spans="2:65" s="1" customFormat="1" ht="16.5" customHeight="1">
      <c r="B206" s="121"/>
      <c r="C206" s="122">
        <v>68</v>
      </c>
      <c r="D206" s="122" t="s">
        <v>109</v>
      </c>
      <c r="E206" s="123" t="s">
        <v>272</v>
      </c>
      <c r="F206" s="124" t="s">
        <v>273</v>
      </c>
      <c r="G206" s="125" t="s">
        <v>152</v>
      </c>
      <c r="H206" s="126">
        <v>12</v>
      </c>
      <c r="I206" s="126">
        <v>0</v>
      </c>
      <c r="J206" s="126">
        <f t="shared" si="32"/>
        <v>0</v>
      </c>
      <c r="K206" s="127"/>
      <c r="L206" s="143"/>
      <c r="M206" s="128" t="s">
        <v>1</v>
      </c>
      <c r="N206" s="129" t="s">
        <v>32</v>
      </c>
      <c r="O206" s="130">
        <v>0</v>
      </c>
      <c r="P206" s="130">
        <f t="shared" si="33"/>
        <v>0</v>
      </c>
      <c r="Q206" s="130">
        <v>0</v>
      </c>
      <c r="R206" s="130">
        <f t="shared" si="34"/>
        <v>0</v>
      </c>
      <c r="S206" s="130">
        <v>0</v>
      </c>
      <c r="T206" s="131">
        <f t="shared" si="35"/>
        <v>0</v>
      </c>
      <c r="AR206" s="132" t="s">
        <v>236</v>
      </c>
      <c r="AT206" s="132" t="s">
        <v>109</v>
      </c>
      <c r="AU206" s="132" t="s">
        <v>73</v>
      </c>
      <c r="AY206" s="13" t="s">
        <v>108</v>
      </c>
      <c r="BE206" s="133">
        <f t="shared" si="36"/>
        <v>0</v>
      </c>
      <c r="BF206" s="133">
        <f t="shared" si="37"/>
        <v>0</v>
      </c>
      <c r="BG206" s="133">
        <f t="shared" si="38"/>
        <v>0</v>
      </c>
      <c r="BH206" s="133">
        <f t="shared" si="39"/>
        <v>0</v>
      </c>
      <c r="BI206" s="133">
        <f t="shared" si="40"/>
        <v>0</v>
      </c>
      <c r="BJ206" s="13" t="s">
        <v>112</v>
      </c>
      <c r="BK206" s="134">
        <f t="shared" si="41"/>
        <v>0</v>
      </c>
      <c r="BL206" s="13" t="s">
        <v>236</v>
      </c>
      <c r="BM206" s="132" t="s">
        <v>274</v>
      </c>
    </row>
    <row r="207" spans="2:65" s="1" customFormat="1" ht="24" customHeight="1">
      <c r="B207" s="121"/>
      <c r="C207" s="122">
        <v>69</v>
      </c>
      <c r="D207" s="135" t="s">
        <v>194</v>
      </c>
      <c r="E207" s="136" t="s">
        <v>275</v>
      </c>
      <c r="F207" s="137" t="s">
        <v>276</v>
      </c>
      <c r="G207" s="138" t="s">
        <v>110</v>
      </c>
      <c r="H207" s="139">
        <v>18</v>
      </c>
      <c r="I207" s="139">
        <v>0</v>
      </c>
      <c r="J207" s="139">
        <f t="shared" si="32"/>
        <v>0</v>
      </c>
      <c r="K207" s="140"/>
      <c r="L207" s="143"/>
      <c r="M207" s="141" t="s">
        <v>1</v>
      </c>
      <c r="N207" s="142" t="s">
        <v>32</v>
      </c>
      <c r="O207" s="130">
        <v>0</v>
      </c>
      <c r="P207" s="130">
        <f t="shared" si="33"/>
        <v>0</v>
      </c>
      <c r="Q207" s="130">
        <v>0</v>
      </c>
      <c r="R207" s="130">
        <f t="shared" si="34"/>
        <v>0</v>
      </c>
      <c r="S207" s="130">
        <v>0</v>
      </c>
      <c r="T207" s="131">
        <f t="shared" si="35"/>
        <v>0</v>
      </c>
      <c r="AR207" s="132" t="s">
        <v>236</v>
      </c>
      <c r="AT207" s="132" t="s">
        <v>194</v>
      </c>
      <c r="AU207" s="132" t="s">
        <v>73</v>
      </c>
      <c r="AY207" s="13" t="s">
        <v>108</v>
      </c>
      <c r="BE207" s="133">
        <f t="shared" si="36"/>
        <v>0</v>
      </c>
      <c r="BF207" s="133">
        <f t="shared" si="37"/>
        <v>0</v>
      </c>
      <c r="BG207" s="133">
        <f t="shared" si="38"/>
        <v>0</v>
      </c>
      <c r="BH207" s="133">
        <f t="shared" si="39"/>
        <v>0</v>
      </c>
      <c r="BI207" s="133">
        <f t="shared" si="40"/>
        <v>0</v>
      </c>
      <c r="BJ207" s="13" t="s">
        <v>112</v>
      </c>
      <c r="BK207" s="134">
        <f t="shared" si="41"/>
        <v>0</v>
      </c>
      <c r="BL207" s="13" t="s">
        <v>236</v>
      </c>
      <c r="BM207" s="132" t="s">
        <v>277</v>
      </c>
    </row>
    <row r="208" spans="2:65" s="1" customFormat="1" ht="24" customHeight="1">
      <c r="B208" s="121"/>
      <c r="C208" s="122">
        <v>70</v>
      </c>
      <c r="D208" s="135" t="s">
        <v>194</v>
      </c>
      <c r="E208" s="136" t="s">
        <v>278</v>
      </c>
      <c r="F208" s="137" t="s">
        <v>279</v>
      </c>
      <c r="G208" s="138" t="s">
        <v>110</v>
      </c>
      <c r="H208" s="139">
        <v>7</v>
      </c>
      <c r="I208" s="139">
        <v>0</v>
      </c>
      <c r="J208" s="139">
        <f t="shared" si="32"/>
        <v>0</v>
      </c>
      <c r="K208" s="140"/>
      <c r="L208" s="143"/>
      <c r="M208" s="141" t="s">
        <v>1</v>
      </c>
      <c r="N208" s="142" t="s">
        <v>32</v>
      </c>
      <c r="O208" s="130">
        <v>0</v>
      </c>
      <c r="P208" s="130">
        <f t="shared" si="33"/>
        <v>0</v>
      </c>
      <c r="Q208" s="130">
        <v>0</v>
      </c>
      <c r="R208" s="130">
        <f t="shared" si="34"/>
        <v>0</v>
      </c>
      <c r="S208" s="130">
        <v>0</v>
      </c>
      <c r="T208" s="131">
        <f t="shared" si="35"/>
        <v>0</v>
      </c>
      <c r="AR208" s="132" t="s">
        <v>236</v>
      </c>
      <c r="AT208" s="132" t="s">
        <v>194</v>
      </c>
      <c r="AU208" s="132" t="s">
        <v>73</v>
      </c>
      <c r="AY208" s="13" t="s">
        <v>108</v>
      </c>
      <c r="BE208" s="133">
        <f t="shared" si="36"/>
        <v>0</v>
      </c>
      <c r="BF208" s="133">
        <f t="shared" si="37"/>
        <v>0</v>
      </c>
      <c r="BG208" s="133">
        <f t="shared" si="38"/>
        <v>0</v>
      </c>
      <c r="BH208" s="133">
        <f t="shared" si="39"/>
        <v>0</v>
      </c>
      <c r="BI208" s="133">
        <f t="shared" si="40"/>
        <v>0</v>
      </c>
      <c r="BJ208" s="13" t="s">
        <v>112</v>
      </c>
      <c r="BK208" s="134">
        <f t="shared" si="41"/>
        <v>0</v>
      </c>
      <c r="BL208" s="13" t="s">
        <v>236</v>
      </c>
      <c r="BM208" s="132" t="s">
        <v>280</v>
      </c>
    </row>
    <row r="209" spans="2:65" s="1" customFormat="1" ht="16.5" customHeight="1">
      <c r="B209" s="121"/>
      <c r="C209" s="122">
        <v>71</v>
      </c>
      <c r="D209" s="122" t="s">
        <v>109</v>
      </c>
      <c r="E209" s="123" t="s">
        <v>281</v>
      </c>
      <c r="F209" s="124" t="s">
        <v>282</v>
      </c>
      <c r="G209" s="125" t="s">
        <v>152</v>
      </c>
      <c r="H209" s="126">
        <v>2</v>
      </c>
      <c r="I209" s="126">
        <v>0</v>
      </c>
      <c r="J209" s="126">
        <f t="shared" si="32"/>
        <v>0</v>
      </c>
      <c r="K209" s="127"/>
      <c r="L209" s="143"/>
      <c r="M209" s="128" t="s">
        <v>1</v>
      </c>
      <c r="N209" s="129" t="s">
        <v>32</v>
      </c>
      <c r="O209" s="130">
        <v>0</v>
      </c>
      <c r="P209" s="130">
        <f t="shared" si="33"/>
        <v>0</v>
      </c>
      <c r="Q209" s="130">
        <v>0</v>
      </c>
      <c r="R209" s="130">
        <f t="shared" si="34"/>
        <v>0</v>
      </c>
      <c r="S209" s="130">
        <v>0</v>
      </c>
      <c r="T209" s="131">
        <f t="shared" si="35"/>
        <v>0</v>
      </c>
      <c r="AR209" s="132" t="s">
        <v>236</v>
      </c>
      <c r="AT209" s="132" t="s">
        <v>109</v>
      </c>
      <c r="AU209" s="132" t="s">
        <v>73</v>
      </c>
      <c r="AY209" s="13" t="s">
        <v>108</v>
      </c>
      <c r="BE209" s="133">
        <f t="shared" si="36"/>
        <v>0</v>
      </c>
      <c r="BF209" s="133">
        <f t="shared" si="37"/>
        <v>0</v>
      </c>
      <c r="BG209" s="133">
        <f t="shared" si="38"/>
        <v>0</v>
      </c>
      <c r="BH209" s="133">
        <f t="shared" si="39"/>
        <v>0</v>
      </c>
      <c r="BI209" s="133">
        <f t="shared" si="40"/>
        <v>0</v>
      </c>
      <c r="BJ209" s="13" t="s">
        <v>112</v>
      </c>
      <c r="BK209" s="134">
        <f t="shared" si="41"/>
        <v>0</v>
      </c>
      <c r="BL209" s="13" t="s">
        <v>236</v>
      </c>
      <c r="BM209" s="132" t="s">
        <v>283</v>
      </c>
    </row>
    <row r="210" spans="2:65" s="1" customFormat="1" ht="16.5" customHeight="1">
      <c r="B210" s="121"/>
      <c r="C210" s="122">
        <v>72</v>
      </c>
      <c r="D210" s="122" t="s">
        <v>109</v>
      </c>
      <c r="E210" s="123" t="s">
        <v>284</v>
      </c>
      <c r="F210" s="124" t="s">
        <v>285</v>
      </c>
      <c r="G210" s="125" t="s">
        <v>152</v>
      </c>
      <c r="H210" s="126">
        <v>3</v>
      </c>
      <c r="I210" s="126">
        <v>0</v>
      </c>
      <c r="J210" s="126">
        <f t="shared" si="32"/>
        <v>0</v>
      </c>
      <c r="K210" s="127"/>
      <c r="L210" s="143"/>
      <c r="M210" s="128" t="s">
        <v>1</v>
      </c>
      <c r="N210" s="129" t="s">
        <v>32</v>
      </c>
      <c r="O210" s="130">
        <v>0</v>
      </c>
      <c r="P210" s="130">
        <f t="shared" si="33"/>
        <v>0</v>
      </c>
      <c r="Q210" s="130">
        <v>0</v>
      </c>
      <c r="R210" s="130">
        <f t="shared" si="34"/>
        <v>0</v>
      </c>
      <c r="S210" s="130">
        <v>0</v>
      </c>
      <c r="T210" s="131">
        <f t="shared" si="35"/>
        <v>0</v>
      </c>
      <c r="AR210" s="132" t="s">
        <v>236</v>
      </c>
      <c r="AT210" s="132" t="s">
        <v>109</v>
      </c>
      <c r="AU210" s="132" t="s">
        <v>73</v>
      </c>
      <c r="AY210" s="13" t="s">
        <v>108</v>
      </c>
      <c r="BE210" s="133">
        <f t="shared" si="36"/>
        <v>0</v>
      </c>
      <c r="BF210" s="133">
        <f t="shared" si="37"/>
        <v>0</v>
      </c>
      <c r="BG210" s="133">
        <f t="shared" si="38"/>
        <v>0</v>
      </c>
      <c r="BH210" s="133">
        <f t="shared" si="39"/>
        <v>0</v>
      </c>
      <c r="BI210" s="133">
        <f t="shared" si="40"/>
        <v>0</v>
      </c>
      <c r="BJ210" s="13" t="s">
        <v>112</v>
      </c>
      <c r="BK210" s="134">
        <f t="shared" si="41"/>
        <v>0</v>
      </c>
      <c r="BL210" s="13" t="s">
        <v>236</v>
      </c>
      <c r="BM210" s="132" t="s">
        <v>286</v>
      </c>
    </row>
    <row r="211" spans="2:65" s="1" customFormat="1" ht="16.5" customHeight="1">
      <c r="B211" s="121"/>
      <c r="C211" s="122">
        <v>73</v>
      </c>
      <c r="D211" s="122" t="s">
        <v>109</v>
      </c>
      <c r="E211" s="123" t="s">
        <v>287</v>
      </c>
      <c r="F211" s="124" t="s">
        <v>288</v>
      </c>
      <c r="G211" s="125" t="s">
        <v>152</v>
      </c>
      <c r="H211" s="126">
        <v>12</v>
      </c>
      <c r="I211" s="126">
        <v>0</v>
      </c>
      <c r="J211" s="126">
        <f t="shared" si="32"/>
        <v>0</v>
      </c>
      <c r="K211" s="127"/>
      <c r="L211" s="143"/>
      <c r="M211" s="128" t="s">
        <v>1</v>
      </c>
      <c r="N211" s="129" t="s">
        <v>32</v>
      </c>
      <c r="O211" s="130">
        <v>0</v>
      </c>
      <c r="P211" s="130">
        <f t="shared" si="33"/>
        <v>0</v>
      </c>
      <c r="Q211" s="130">
        <v>0</v>
      </c>
      <c r="R211" s="130">
        <f t="shared" si="34"/>
        <v>0</v>
      </c>
      <c r="S211" s="130">
        <v>0</v>
      </c>
      <c r="T211" s="131">
        <f t="shared" si="35"/>
        <v>0</v>
      </c>
      <c r="AR211" s="132" t="s">
        <v>236</v>
      </c>
      <c r="AT211" s="132" t="s">
        <v>109</v>
      </c>
      <c r="AU211" s="132" t="s">
        <v>73</v>
      </c>
      <c r="AY211" s="13" t="s">
        <v>108</v>
      </c>
      <c r="BE211" s="133">
        <f t="shared" si="36"/>
        <v>0</v>
      </c>
      <c r="BF211" s="133">
        <f t="shared" si="37"/>
        <v>0</v>
      </c>
      <c r="BG211" s="133">
        <f t="shared" si="38"/>
        <v>0</v>
      </c>
      <c r="BH211" s="133">
        <f t="shared" si="39"/>
        <v>0</v>
      </c>
      <c r="BI211" s="133">
        <f t="shared" si="40"/>
        <v>0</v>
      </c>
      <c r="BJ211" s="13" t="s">
        <v>112</v>
      </c>
      <c r="BK211" s="134">
        <f t="shared" si="41"/>
        <v>0</v>
      </c>
      <c r="BL211" s="13" t="s">
        <v>236</v>
      </c>
      <c r="BM211" s="132" t="s">
        <v>289</v>
      </c>
    </row>
    <row r="212" spans="2:65" s="1" customFormat="1" ht="16.5" customHeight="1">
      <c r="B212" s="121"/>
      <c r="C212" s="122">
        <v>74</v>
      </c>
      <c r="D212" s="122" t="s">
        <v>109</v>
      </c>
      <c r="E212" s="123" t="s">
        <v>290</v>
      </c>
      <c r="F212" s="124" t="s">
        <v>291</v>
      </c>
      <c r="G212" s="125" t="s">
        <v>110</v>
      </c>
      <c r="H212" s="126">
        <v>1</v>
      </c>
      <c r="I212" s="126">
        <v>0</v>
      </c>
      <c r="J212" s="126">
        <f t="shared" si="32"/>
        <v>0</v>
      </c>
      <c r="K212" s="127"/>
      <c r="L212" s="143"/>
      <c r="M212" s="128" t="s">
        <v>1</v>
      </c>
      <c r="N212" s="129" t="s">
        <v>32</v>
      </c>
      <c r="O212" s="130">
        <v>0</v>
      </c>
      <c r="P212" s="130">
        <f t="shared" si="33"/>
        <v>0</v>
      </c>
      <c r="Q212" s="130">
        <v>0</v>
      </c>
      <c r="R212" s="130">
        <f t="shared" si="34"/>
        <v>0</v>
      </c>
      <c r="S212" s="130">
        <v>0</v>
      </c>
      <c r="T212" s="131">
        <f t="shared" si="35"/>
        <v>0</v>
      </c>
      <c r="AR212" s="132" t="s">
        <v>236</v>
      </c>
      <c r="AT212" s="132" t="s">
        <v>109</v>
      </c>
      <c r="AU212" s="132" t="s">
        <v>73</v>
      </c>
      <c r="AY212" s="13" t="s">
        <v>108</v>
      </c>
      <c r="BE212" s="133">
        <f t="shared" si="36"/>
        <v>0</v>
      </c>
      <c r="BF212" s="133">
        <f t="shared" si="37"/>
        <v>0</v>
      </c>
      <c r="BG212" s="133">
        <f t="shared" si="38"/>
        <v>0</v>
      </c>
      <c r="BH212" s="133">
        <f t="shared" si="39"/>
        <v>0</v>
      </c>
      <c r="BI212" s="133">
        <f t="shared" si="40"/>
        <v>0</v>
      </c>
      <c r="BJ212" s="13" t="s">
        <v>112</v>
      </c>
      <c r="BK212" s="134">
        <f t="shared" si="41"/>
        <v>0</v>
      </c>
      <c r="BL212" s="13" t="s">
        <v>236</v>
      </c>
      <c r="BM212" s="132" t="s">
        <v>292</v>
      </c>
    </row>
    <row r="213" spans="2:65" s="1" customFormat="1" ht="16.5" customHeight="1">
      <c r="B213" s="121"/>
      <c r="C213" s="122">
        <v>75</v>
      </c>
      <c r="D213" s="122" t="s">
        <v>109</v>
      </c>
      <c r="E213" s="123" t="s">
        <v>293</v>
      </c>
      <c r="F213" s="124" t="s">
        <v>294</v>
      </c>
      <c r="G213" s="125" t="s">
        <v>110</v>
      </c>
      <c r="H213" s="126">
        <v>5</v>
      </c>
      <c r="I213" s="126">
        <v>0</v>
      </c>
      <c r="J213" s="126">
        <f t="shared" si="32"/>
        <v>0</v>
      </c>
      <c r="K213" s="127"/>
      <c r="L213" s="143"/>
      <c r="M213" s="128" t="s">
        <v>1</v>
      </c>
      <c r="N213" s="129" t="s">
        <v>32</v>
      </c>
      <c r="O213" s="130">
        <v>0</v>
      </c>
      <c r="P213" s="130">
        <f t="shared" si="33"/>
        <v>0</v>
      </c>
      <c r="Q213" s="130">
        <v>0</v>
      </c>
      <c r="R213" s="130">
        <f t="shared" si="34"/>
        <v>0</v>
      </c>
      <c r="S213" s="130">
        <v>0</v>
      </c>
      <c r="T213" s="131">
        <f t="shared" si="35"/>
        <v>0</v>
      </c>
      <c r="AR213" s="132" t="s">
        <v>236</v>
      </c>
      <c r="AT213" s="132" t="s">
        <v>109</v>
      </c>
      <c r="AU213" s="132" t="s">
        <v>73</v>
      </c>
      <c r="AY213" s="13" t="s">
        <v>108</v>
      </c>
      <c r="BE213" s="133">
        <f t="shared" si="36"/>
        <v>0</v>
      </c>
      <c r="BF213" s="133">
        <f t="shared" si="37"/>
        <v>0</v>
      </c>
      <c r="BG213" s="133">
        <f t="shared" si="38"/>
        <v>0</v>
      </c>
      <c r="BH213" s="133">
        <f t="shared" si="39"/>
        <v>0</v>
      </c>
      <c r="BI213" s="133">
        <f t="shared" si="40"/>
        <v>0</v>
      </c>
      <c r="BJ213" s="13" t="s">
        <v>112</v>
      </c>
      <c r="BK213" s="134">
        <f t="shared" si="41"/>
        <v>0</v>
      </c>
      <c r="BL213" s="13" t="s">
        <v>236</v>
      </c>
      <c r="BM213" s="132" t="s">
        <v>295</v>
      </c>
    </row>
    <row r="214" spans="2:65" s="1" customFormat="1" ht="24" customHeight="1">
      <c r="B214" s="121"/>
      <c r="C214" s="122">
        <v>76</v>
      </c>
      <c r="D214" s="135" t="s">
        <v>194</v>
      </c>
      <c r="E214" s="136" t="s">
        <v>296</v>
      </c>
      <c r="F214" s="137" t="s">
        <v>297</v>
      </c>
      <c r="G214" s="138" t="s">
        <v>110</v>
      </c>
      <c r="H214" s="139">
        <v>5</v>
      </c>
      <c r="I214" s="139">
        <v>0</v>
      </c>
      <c r="J214" s="139">
        <f t="shared" si="32"/>
        <v>0</v>
      </c>
      <c r="K214" s="140"/>
      <c r="L214" s="143"/>
      <c r="M214" s="141" t="s">
        <v>1</v>
      </c>
      <c r="N214" s="142" t="s">
        <v>32</v>
      </c>
      <c r="O214" s="130">
        <v>0</v>
      </c>
      <c r="P214" s="130">
        <f t="shared" si="33"/>
        <v>0</v>
      </c>
      <c r="Q214" s="130">
        <v>0</v>
      </c>
      <c r="R214" s="130">
        <f t="shared" si="34"/>
        <v>0</v>
      </c>
      <c r="S214" s="130">
        <v>0</v>
      </c>
      <c r="T214" s="131">
        <f t="shared" si="35"/>
        <v>0</v>
      </c>
      <c r="AR214" s="132" t="s">
        <v>236</v>
      </c>
      <c r="AT214" s="132" t="s">
        <v>194</v>
      </c>
      <c r="AU214" s="132" t="s">
        <v>73</v>
      </c>
      <c r="AY214" s="13" t="s">
        <v>108</v>
      </c>
      <c r="BE214" s="133">
        <f t="shared" si="36"/>
        <v>0</v>
      </c>
      <c r="BF214" s="133">
        <f t="shared" si="37"/>
        <v>0</v>
      </c>
      <c r="BG214" s="133">
        <f t="shared" si="38"/>
        <v>0</v>
      </c>
      <c r="BH214" s="133">
        <f t="shared" si="39"/>
        <v>0</v>
      </c>
      <c r="BI214" s="133">
        <f t="shared" si="40"/>
        <v>0</v>
      </c>
      <c r="BJ214" s="13" t="s">
        <v>112</v>
      </c>
      <c r="BK214" s="134">
        <f t="shared" si="41"/>
        <v>0</v>
      </c>
      <c r="BL214" s="13" t="s">
        <v>236</v>
      </c>
      <c r="BM214" s="132" t="s">
        <v>298</v>
      </c>
    </row>
    <row r="215" spans="2:65" s="1" customFormat="1" ht="16.5" customHeight="1">
      <c r="B215" s="121"/>
      <c r="C215" s="122">
        <v>77</v>
      </c>
      <c r="D215" s="122" t="s">
        <v>109</v>
      </c>
      <c r="E215" s="123" t="s">
        <v>299</v>
      </c>
      <c r="F215" s="124" t="s">
        <v>300</v>
      </c>
      <c r="G215" s="125" t="s">
        <v>110</v>
      </c>
      <c r="H215" s="126">
        <v>1</v>
      </c>
      <c r="I215" s="126">
        <v>0</v>
      </c>
      <c r="J215" s="126">
        <f t="shared" si="32"/>
        <v>0</v>
      </c>
      <c r="K215" s="127"/>
      <c r="L215" s="143"/>
      <c r="M215" s="128" t="s">
        <v>1</v>
      </c>
      <c r="N215" s="129" t="s">
        <v>32</v>
      </c>
      <c r="O215" s="130">
        <v>0</v>
      </c>
      <c r="P215" s="130">
        <f t="shared" si="33"/>
        <v>0</v>
      </c>
      <c r="Q215" s="130">
        <v>0</v>
      </c>
      <c r="R215" s="130">
        <f t="shared" si="34"/>
        <v>0</v>
      </c>
      <c r="S215" s="130">
        <v>0</v>
      </c>
      <c r="T215" s="131">
        <f t="shared" si="35"/>
        <v>0</v>
      </c>
      <c r="AR215" s="132" t="s">
        <v>236</v>
      </c>
      <c r="AT215" s="132" t="s">
        <v>109</v>
      </c>
      <c r="AU215" s="132" t="s">
        <v>73</v>
      </c>
      <c r="AY215" s="13" t="s">
        <v>108</v>
      </c>
      <c r="BE215" s="133">
        <f t="shared" si="36"/>
        <v>0</v>
      </c>
      <c r="BF215" s="133">
        <f t="shared" si="37"/>
        <v>0</v>
      </c>
      <c r="BG215" s="133">
        <f t="shared" si="38"/>
        <v>0</v>
      </c>
      <c r="BH215" s="133">
        <f t="shared" si="39"/>
        <v>0</v>
      </c>
      <c r="BI215" s="133">
        <f t="shared" si="40"/>
        <v>0</v>
      </c>
      <c r="BJ215" s="13" t="s">
        <v>112</v>
      </c>
      <c r="BK215" s="134">
        <f t="shared" si="41"/>
        <v>0</v>
      </c>
      <c r="BL215" s="13" t="s">
        <v>236</v>
      </c>
      <c r="BM215" s="132" t="s">
        <v>301</v>
      </c>
    </row>
    <row r="216" spans="2:65" s="1" customFormat="1" ht="24" customHeight="1">
      <c r="B216" s="121"/>
      <c r="C216" s="122">
        <v>78</v>
      </c>
      <c r="D216" s="135" t="s">
        <v>194</v>
      </c>
      <c r="E216" s="136" t="s">
        <v>302</v>
      </c>
      <c r="F216" s="137" t="s">
        <v>303</v>
      </c>
      <c r="G216" s="138" t="s">
        <v>110</v>
      </c>
      <c r="H216" s="139">
        <v>1</v>
      </c>
      <c r="I216" s="139">
        <v>0</v>
      </c>
      <c r="J216" s="139">
        <f t="shared" si="32"/>
        <v>0</v>
      </c>
      <c r="K216" s="140"/>
      <c r="L216" s="143"/>
      <c r="M216" s="141" t="s">
        <v>1</v>
      </c>
      <c r="N216" s="142" t="s">
        <v>32</v>
      </c>
      <c r="O216" s="130">
        <v>0</v>
      </c>
      <c r="P216" s="130">
        <f t="shared" si="33"/>
        <v>0</v>
      </c>
      <c r="Q216" s="130">
        <v>0</v>
      </c>
      <c r="R216" s="130">
        <f t="shared" si="34"/>
        <v>0</v>
      </c>
      <c r="S216" s="130">
        <v>0</v>
      </c>
      <c r="T216" s="131">
        <f t="shared" si="35"/>
        <v>0</v>
      </c>
      <c r="AR216" s="132" t="s">
        <v>236</v>
      </c>
      <c r="AT216" s="132" t="s">
        <v>194</v>
      </c>
      <c r="AU216" s="132" t="s">
        <v>73</v>
      </c>
      <c r="AY216" s="13" t="s">
        <v>108</v>
      </c>
      <c r="BE216" s="133">
        <f t="shared" si="36"/>
        <v>0</v>
      </c>
      <c r="BF216" s="133">
        <f t="shared" si="37"/>
        <v>0</v>
      </c>
      <c r="BG216" s="133">
        <f t="shared" si="38"/>
        <v>0</v>
      </c>
      <c r="BH216" s="133">
        <f t="shared" si="39"/>
        <v>0</v>
      </c>
      <c r="BI216" s="133">
        <f t="shared" si="40"/>
        <v>0</v>
      </c>
      <c r="BJ216" s="13" t="s">
        <v>112</v>
      </c>
      <c r="BK216" s="134">
        <f t="shared" si="41"/>
        <v>0</v>
      </c>
      <c r="BL216" s="13" t="s">
        <v>236</v>
      </c>
      <c r="BM216" s="132" t="s">
        <v>304</v>
      </c>
    </row>
    <row r="217" spans="2:65" s="1" customFormat="1" ht="16.5" customHeight="1">
      <c r="B217" s="121"/>
      <c r="C217" s="122">
        <v>79</v>
      </c>
      <c r="D217" s="122" t="s">
        <v>109</v>
      </c>
      <c r="E217" s="123" t="s">
        <v>305</v>
      </c>
      <c r="F217" s="124" t="s">
        <v>306</v>
      </c>
      <c r="G217" s="125" t="s">
        <v>110</v>
      </c>
      <c r="H217" s="126">
        <v>2</v>
      </c>
      <c r="I217" s="126">
        <v>0</v>
      </c>
      <c r="J217" s="126">
        <f t="shared" si="32"/>
        <v>0</v>
      </c>
      <c r="K217" s="127"/>
      <c r="L217" s="143"/>
      <c r="M217" s="128" t="s">
        <v>1</v>
      </c>
      <c r="N217" s="129" t="s">
        <v>32</v>
      </c>
      <c r="O217" s="130">
        <v>0</v>
      </c>
      <c r="P217" s="130">
        <f t="shared" si="33"/>
        <v>0</v>
      </c>
      <c r="Q217" s="130">
        <v>0</v>
      </c>
      <c r="R217" s="130">
        <f t="shared" si="34"/>
        <v>0</v>
      </c>
      <c r="S217" s="130">
        <v>0</v>
      </c>
      <c r="T217" s="131">
        <f t="shared" si="35"/>
        <v>0</v>
      </c>
      <c r="AR217" s="132" t="s">
        <v>236</v>
      </c>
      <c r="AT217" s="132" t="s">
        <v>109</v>
      </c>
      <c r="AU217" s="132" t="s">
        <v>73</v>
      </c>
      <c r="AY217" s="13" t="s">
        <v>108</v>
      </c>
      <c r="BE217" s="133">
        <f t="shared" si="36"/>
        <v>0</v>
      </c>
      <c r="BF217" s="133">
        <f t="shared" si="37"/>
        <v>0</v>
      </c>
      <c r="BG217" s="133">
        <f t="shared" si="38"/>
        <v>0</v>
      </c>
      <c r="BH217" s="133">
        <f t="shared" si="39"/>
        <v>0</v>
      </c>
      <c r="BI217" s="133">
        <f t="shared" si="40"/>
        <v>0</v>
      </c>
      <c r="BJ217" s="13" t="s">
        <v>112</v>
      </c>
      <c r="BK217" s="134">
        <f t="shared" si="41"/>
        <v>0</v>
      </c>
      <c r="BL217" s="13" t="s">
        <v>236</v>
      </c>
      <c r="BM217" s="132" t="s">
        <v>307</v>
      </c>
    </row>
    <row r="218" spans="2:65" s="1" customFormat="1" ht="24" customHeight="1">
      <c r="B218" s="121"/>
      <c r="C218" s="122">
        <v>80</v>
      </c>
      <c r="D218" s="135" t="s">
        <v>194</v>
      </c>
      <c r="E218" s="136" t="s">
        <v>308</v>
      </c>
      <c r="F218" s="137" t="s">
        <v>309</v>
      </c>
      <c r="G218" s="138" t="s">
        <v>110</v>
      </c>
      <c r="H218" s="139">
        <v>2</v>
      </c>
      <c r="I218" s="139">
        <v>0</v>
      </c>
      <c r="J218" s="139">
        <f t="shared" ref="J218:J236" si="42">ROUND(I218*H218,3)</f>
        <v>0</v>
      </c>
      <c r="K218" s="140"/>
      <c r="L218" s="143"/>
      <c r="M218" s="141" t="s">
        <v>1</v>
      </c>
      <c r="N218" s="142" t="s">
        <v>32</v>
      </c>
      <c r="O218" s="130">
        <v>0</v>
      </c>
      <c r="P218" s="130">
        <f t="shared" ref="P218:P236" si="43">O218*H218</f>
        <v>0</v>
      </c>
      <c r="Q218" s="130">
        <v>0</v>
      </c>
      <c r="R218" s="130">
        <f t="shared" ref="R218:R236" si="44">Q218*H218</f>
        <v>0</v>
      </c>
      <c r="S218" s="130">
        <v>0</v>
      </c>
      <c r="T218" s="131">
        <f t="shared" ref="T218:T236" si="45">S218*H218</f>
        <v>0</v>
      </c>
      <c r="AR218" s="132" t="s">
        <v>236</v>
      </c>
      <c r="AT218" s="132" t="s">
        <v>194</v>
      </c>
      <c r="AU218" s="132" t="s">
        <v>73</v>
      </c>
      <c r="AY218" s="13" t="s">
        <v>108</v>
      </c>
      <c r="BE218" s="133">
        <f t="shared" ref="BE218:BE236" si="46">IF(N218="základná",J218,0)</f>
        <v>0</v>
      </c>
      <c r="BF218" s="133">
        <f t="shared" ref="BF218:BF236" si="47">IF(N218="znížená",J218,0)</f>
        <v>0</v>
      </c>
      <c r="BG218" s="133">
        <f t="shared" ref="BG218:BG236" si="48">IF(N218="zákl. prenesená",J218,0)</f>
        <v>0</v>
      </c>
      <c r="BH218" s="133">
        <f t="shared" ref="BH218:BH236" si="49">IF(N218="zníž. prenesená",J218,0)</f>
        <v>0</v>
      </c>
      <c r="BI218" s="133">
        <f t="shared" ref="BI218:BI236" si="50">IF(N218="nulová",J218,0)</f>
        <v>0</v>
      </c>
      <c r="BJ218" s="13" t="s">
        <v>112</v>
      </c>
      <c r="BK218" s="134">
        <f t="shared" ref="BK218:BK236" si="51">ROUND(I218*H218,3)</f>
        <v>0</v>
      </c>
      <c r="BL218" s="13" t="s">
        <v>236</v>
      </c>
      <c r="BM218" s="132" t="s">
        <v>310</v>
      </c>
    </row>
    <row r="219" spans="2:65" s="1" customFormat="1" ht="16.5" customHeight="1">
      <c r="B219" s="121"/>
      <c r="C219" s="122">
        <v>81</v>
      </c>
      <c r="D219" s="122" t="s">
        <v>109</v>
      </c>
      <c r="E219" s="123" t="s">
        <v>311</v>
      </c>
      <c r="F219" s="124" t="s">
        <v>312</v>
      </c>
      <c r="G219" s="125" t="s">
        <v>110</v>
      </c>
      <c r="H219" s="126">
        <v>1</v>
      </c>
      <c r="I219" s="126">
        <v>0</v>
      </c>
      <c r="J219" s="126">
        <f t="shared" si="42"/>
        <v>0</v>
      </c>
      <c r="K219" s="127"/>
      <c r="L219" s="143"/>
      <c r="M219" s="128" t="s">
        <v>1</v>
      </c>
      <c r="N219" s="129" t="s">
        <v>32</v>
      </c>
      <c r="O219" s="130">
        <v>0</v>
      </c>
      <c r="P219" s="130">
        <f t="shared" si="43"/>
        <v>0</v>
      </c>
      <c r="Q219" s="130">
        <v>0</v>
      </c>
      <c r="R219" s="130">
        <f t="shared" si="44"/>
        <v>0</v>
      </c>
      <c r="S219" s="130">
        <v>0</v>
      </c>
      <c r="T219" s="131">
        <f t="shared" si="45"/>
        <v>0</v>
      </c>
      <c r="AR219" s="132" t="s">
        <v>236</v>
      </c>
      <c r="AT219" s="132" t="s">
        <v>109</v>
      </c>
      <c r="AU219" s="132" t="s">
        <v>73</v>
      </c>
      <c r="AY219" s="13" t="s">
        <v>108</v>
      </c>
      <c r="BE219" s="133">
        <f t="shared" si="46"/>
        <v>0</v>
      </c>
      <c r="BF219" s="133">
        <f t="shared" si="47"/>
        <v>0</v>
      </c>
      <c r="BG219" s="133">
        <f t="shared" si="48"/>
        <v>0</v>
      </c>
      <c r="BH219" s="133">
        <f t="shared" si="49"/>
        <v>0</v>
      </c>
      <c r="BI219" s="133">
        <f t="shared" si="50"/>
        <v>0</v>
      </c>
      <c r="BJ219" s="13" t="s">
        <v>112</v>
      </c>
      <c r="BK219" s="134">
        <f t="shared" si="51"/>
        <v>0</v>
      </c>
      <c r="BL219" s="13" t="s">
        <v>236</v>
      </c>
      <c r="BM219" s="132" t="s">
        <v>313</v>
      </c>
    </row>
    <row r="220" spans="2:65" s="1" customFormat="1" ht="24" customHeight="1">
      <c r="B220" s="121"/>
      <c r="C220" s="122">
        <v>82</v>
      </c>
      <c r="D220" s="135" t="s">
        <v>194</v>
      </c>
      <c r="E220" s="136" t="s">
        <v>314</v>
      </c>
      <c r="F220" s="137" t="s">
        <v>315</v>
      </c>
      <c r="G220" s="138" t="s">
        <v>110</v>
      </c>
      <c r="H220" s="139">
        <v>1</v>
      </c>
      <c r="I220" s="139">
        <v>0</v>
      </c>
      <c r="J220" s="139">
        <f t="shared" si="42"/>
        <v>0</v>
      </c>
      <c r="K220" s="140"/>
      <c r="L220" s="143"/>
      <c r="M220" s="141" t="s">
        <v>1</v>
      </c>
      <c r="N220" s="142" t="s">
        <v>32</v>
      </c>
      <c r="O220" s="130">
        <v>0</v>
      </c>
      <c r="P220" s="130">
        <f t="shared" si="43"/>
        <v>0</v>
      </c>
      <c r="Q220" s="130">
        <v>0</v>
      </c>
      <c r="R220" s="130">
        <f t="shared" si="44"/>
        <v>0</v>
      </c>
      <c r="S220" s="130">
        <v>0</v>
      </c>
      <c r="T220" s="131">
        <f t="shared" si="45"/>
        <v>0</v>
      </c>
      <c r="AR220" s="132" t="s">
        <v>236</v>
      </c>
      <c r="AT220" s="132" t="s">
        <v>194</v>
      </c>
      <c r="AU220" s="132" t="s">
        <v>73</v>
      </c>
      <c r="AY220" s="13" t="s">
        <v>108</v>
      </c>
      <c r="BE220" s="133">
        <f t="shared" si="46"/>
        <v>0</v>
      </c>
      <c r="BF220" s="133">
        <f t="shared" si="47"/>
        <v>0</v>
      </c>
      <c r="BG220" s="133">
        <f t="shared" si="48"/>
        <v>0</v>
      </c>
      <c r="BH220" s="133">
        <f t="shared" si="49"/>
        <v>0</v>
      </c>
      <c r="BI220" s="133">
        <f t="shared" si="50"/>
        <v>0</v>
      </c>
      <c r="BJ220" s="13" t="s">
        <v>112</v>
      </c>
      <c r="BK220" s="134">
        <f t="shared" si="51"/>
        <v>0</v>
      </c>
      <c r="BL220" s="13" t="s">
        <v>236</v>
      </c>
      <c r="BM220" s="132" t="s">
        <v>316</v>
      </c>
    </row>
    <row r="221" spans="2:65" s="1" customFormat="1" ht="16.5" customHeight="1">
      <c r="B221" s="121"/>
      <c r="C221" s="122">
        <v>83</v>
      </c>
      <c r="D221" s="122" t="s">
        <v>109</v>
      </c>
      <c r="E221" s="123" t="s">
        <v>317</v>
      </c>
      <c r="F221" s="124" t="s">
        <v>318</v>
      </c>
      <c r="G221" s="125" t="s">
        <v>110</v>
      </c>
      <c r="H221" s="126">
        <v>3</v>
      </c>
      <c r="I221" s="126">
        <v>0</v>
      </c>
      <c r="J221" s="126">
        <f t="shared" si="42"/>
        <v>0</v>
      </c>
      <c r="K221" s="127"/>
      <c r="L221" s="143"/>
      <c r="M221" s="128" t="s">
        <v>1</v>
      </c>
      <c r="N221" s="129" t="s">
        <v>32</v>
      </c>
      <c r="O221" s="130">
        <v>0</v>
      </c>
      <c r="P221" s="130">
        <f t="shared" si="43"/>
        <v>0</v>
      </c>
      <c r="Q221" s="130">
        <v>0</v>
      </c>
      <c r="R221" s="130">
        <f t="shared" si="44"/>
        <v>0</v>
      </c>
      <c r="S221" s="130">
        <v>0</v>
      </c>
      <c r="T221" s="131">
        <f t="shared" si="45"/>
        <v>0</v>
      </c>
      <c r="AR221" s="132" t="s">
        <v>236</v>
      </c>
      <c r="AT221" s="132" t="s">
        <v>109</v>
      </c>
      <c r="AU221" s="132" t="s">
        <v>73</v>
      </c>
      <c r="AY221" s="13" t="s">
        <v>108</v>
      </c>
      <c r="BE221" s="133">
        <f t="shared" si="46"/>
        <v>0</v>
      </c>
      <c r="BF221" s="133">
        <f t="shared" si="47"/>
        <v>0</v>
      </c>
      <c r="BG221" s="133">
        <f t="shared" si="48"/>
        <v>0</v>
      </c>
      <c r="BH221" s="133">
        <f t="shared" si="49"/>
        <v>0</v>
      </c>
      <c r="BI221" s="133">
        <f t="shared" si="50"/>
        <v>0</v>
      </c>
      <c r="BJ221" s="13" t="s">
        <v>112</v>
      </c>
      <c r="BK221" s="134">
        <f t="shared" si="51"/>
        <v>0</v>
      </c>
      <c r="BL221" s="13" t="s">
        <v>236</v>
      </c>
      <c r="BM221" s="132" t="s">
        <v>319</v>
      </c>
    </row>
    <row r="222" spans="2:65" s="1" customFormat="1" ht="24" customHeight="1">
      <c r="B222" s="121"/>
      <c r="C222" s="122">
        <v>84</v>
      </c>
      <c r="D222" s="135" t="s">
        <v>194</v>
      </c>
      <c r="E222" s="136" t="s">
        <v>320</v>
      </c>
      <c r="F222" s="137" t="s">
        <v>321</v>
      </c>
      <c r="G222" s="138" t="s">
        <v>110</v>
      </c>
      <c r="H222" s="139">
        <v>3</v>
      </c>
      <c r="I222" s="139">
        <v>0</v>
      </c>
      <c r="J222" s="139">
        <f t="shared" si="42"/>
        <v>0</v>
      </c>
      <c r="K222" s="140"/>
      <c r="L222" s="143"/>
      <c r="M222" s="141" t="s">
        <v>1</v>
      </c>
      <c r="N222" s="142" t="s">
        <v>32</v>
      </c>
      <c r="O222" s="130">
        <v>0</v>
      </c>
      <c r="P222" s="130">
        <f t="shared" si="43"/>
        <v>0</v>
      </c>
      <c r="Q222" s="130">
        <v>0</v>
      </c>
      <c r="R222" s="130">
        <f t="shared" si="44"/>
        <v>0</v>
      </c>
      <c r="S222" s="130">
        <v>0</v>
      </c>
      <c r="T222" s="131">
        <f t="shared" si="45"/>
        <v>0</v>
      </c>
      <c r="AR222" s="132" t="s">
        <v>236</v>
      </c>
      <c r="AT222" s="132" t="s">
        <v>194</v>
      </c>
      <c r="AU222" s="132" t="s">
        <v>73</v>
      </c>
      <c r="AY222" s="13" t="s">
        <v>108</v>
      </c>
      <c r="BE222" s="133">
        <f t="shared" si="46"/>
        <v>0</v>
      </c>
      <c r="BF222" s="133">
        <f t="shared" si="47"/>
        <v>0</v>
      </c>
      <c r="BG222" s="133">
        <f t="shared" si="48"/>
        <v>0</v>
      </c>
      <c r="BH222" s="133">
        <f t="shared" si="49"/>
        <v>0</v>
      </c>
      <c r="BI222" s="133">
        <f t="shared" si="50"/>
        <v>0</v>
      </c>
      <c r="BJ222" s="13" t="s">
        <v>112</v>
      </c>
      <c r="BK222" s="134">
        <f t="shared" si="51"/>
        <v>0</v>
      </c>
      <c r="BL222" s="13" t="s">
        <v>236</v>
      </c>
      <c r="BM222" s="132" t="s">
        <v>322</v>
      </c>
    </row>
    <row r="223" spans="2:65" s="1" customFormat="1" ht="16.5" customHeight="1">
      <c r="B223" s="121"/>
      <c r="C223" s="122">
        <v>85</v>
      </c>
      <c r="D223" s="122" t="s">
        <v>109</v>
      </c>
      <c r="E223" s="123" t="s">
        <v>323</v>
      </c>
      <c r="F223" s="124" t="s">
        <v>324</v>
      </c>
      <c r="G223" s="125" t="s">
        <v>110</v>
      </c>
      <c r="H223" s="126">
        <v>5</v>
      </c>
      <c r="I223" s="126">
        <v>0</v>
      </c>
      <c r="J223" s="126">
        <f t="shared" si="42"/>
        <v>0</v>
      </c>
      <c r="K223" s="127"/>
      <c r="L223" s="143"/>
      <c r="M223" s="128" t="s">
        <v>1</v>
      </c>
      <c r="N223" s="129" t="s">
        <v>32</v>
      </c>
      <c r="O223" s="130">
        <v>0</v>
      </c>
      <c r="P223" s="130">
        <f t="shared" si="43"/>
        <v>0</v>
      </c>
      <c r="Q223" s="130">
        <v>0</v>
      </c>
      <c r="R223" s="130">
        <f t="shared" si="44"/>
        <v>0</v>
      </c>
      <c r="S223" s="130">
        <v>0</v>
      </c>
      <c r="T223" s="131">
        <f t="shared" si="45"/>
        <v>0</v>
      </c>
      <c r="AR223" s="132" t="s">
        <v>236</v>
      </c>
      <c r="AT223" s="132" t="s">
        <v>109</v>
      </c>
      <c r="AU223" s="132" t="s">
        <v>73</v>
      </c>
      <c r="AY223" s="13" t="s">
        <v>108</v>
      </c>
      <c r="BE223" s="133">
        <f t="shared" si="46"/>
        <v>0</v>
      </c>
      <c r="BF223" s="133">
        <f t="shared" si="47"/>
        <v>0</v>
      </c>
      <c r="BG223" s="133">
        <f t="shared" si="48"/>
        <v>0</v>
      </c>
      <c r="BH223" s="133">
        <f t="shared" si="49"/>
        <v>0</v>
      </c>
      <c r="BI223" s="133">
        <f t="shared" si="50"/>
        <v>0</v>
      </c>
      <c r="BJ223" s="13" t="s">
        <v>112</v>
      </c>
      <c r="BK223" s="134">
        <f t="shared" si="51"/>
        <v>0</v>
      </c>
      <c r="BL223" s="13" t="s">
        <v>236</v>
      </c>
      <c r="BM223" s="132" t="s">
        <v>325</v>
      </c>
    </row>
    <row r="224" spans="2:65" s="1" customFormat="1" ht="24" customHeight="1">
      <c r="B224" s="121"/>
      <c r="C224" s="122">
        <v>86</v>
      </c>
      <c r="D224" s="135" t="s">
        <v>194</v>
      </c>
      <c r="E224" s="136" t="s">
        <v>326</v>
      </c>
      <c r="F224" s="137" t="s">
        <v>327</v>
      </c>
      <c r="G224" s="138" t="s">
        <v>110</v>
      </c>
      <c r="H224" s="139">
        <v>5</v>
      </c>
      <c r="I224" s="139">
        <v>0</v>
      </c>
      <c r="J224" s="139">
        <f t="shared" si="42"/>
        <v>0</v>
      </c>
      <c r="K224" s="140"/>
      <c r="L224" s="143"/>
      <c r="M224" s="141" t="s">
        <v>1</v>
      </c>
      <c r="N224" s="142" t="s">
        <v>32</v>
      </c>
      <c r="O224" s="130">
        <v>0</v>
      </c>
      <c r="P224" s="130">
        <f t="shared" si="43"/>
        <v>0</v>
      </c>
      <c r="Q224" s="130">
        <v>0</v>
      </c>
      <c r="R224" s="130">
        <f t="shared" si="44"/>
        <v>0</v>
      </c>
      <c r="S224" s="130">
        <v>0</v>
      </c>
      <c r="T224" s="131">
        <f t="shared" si="45"/>
        <v>0</v>
      </c>
      <c r="AR224" s="132" t="s">
        <v>236</v>
      </c>
      <c r="AT224" s="132" t="s">
        <v>194</v>
      </c>
      <c r="AU224" s="132" t="s">
        <v>73</v>
      </c>
      <c r="AY224" s="13" t="s">
        <v>108</v>
      </c>
      <c r="BE224" s="133">
        <f t="shared" si="46"/>
        <v>0</v>
      </c>
      <c r="BF224" s="133">
        <f t="shared" si="47"/>
        <v>0</v>
      </c>
      <c r="BG224" s="133">
        <f t="shared" si="48"/>
        <v>0</v>
      </c>
      <c r="BH224" s="133">
        <f t="shared" si="49"/>
        <v>0</v>
      </c>
      <c r="BI224" s="133">
        <f t="shared" si="50"/>
        <v>0</v>
      </c>
      <c r="BJ224" s="13" t="s">
        <v>112</v>
      </c>
      <c r="BK224" s="134">
        <f t="shared" si="51"/>
        <v>0</v>
      </c>
      <c r="BL224" s="13" t="s">
        <v>236</v>
      </c>
      <c r="BM224" s="132" t="s">
        <v>328</v>
      </c>
    </row>
    <row r="225" spans="2:65" s="1" customFormat="1" ht="36" customHeight="1">
      <c r="B225" s="121"/>
      <c r="C225" s="122">
        <v>87</v>
      </c>
      <c r="D225" s="135" t="s">
        <v>194</v>
      </c>
      <c r="E225" s="136" t="s">
        <v>329</v>
      </c>
      <c r="F225" s="137" t="s">
        <v>330</v>
      </c>
      <c r="G225" s="138" t="s">
        <v>110</v>
      </c>
      <c r="H225" s="139">
        <v>1</v>
      </c>
      <c r="I225" s="139">
        <v>0</v>
      </c>
      <c r="J225" s="139">
        <f t="shared" si="42"/>
        <v>0</v>
      </c>
      <c r="K225" s="140"/>
      <c r="L225" s="143"/>
      <c r="M225" s="141" t="s">
        <v>1</v>
      </c>
      <c r="N225" s="142" t="s">
        <v>32</v>
      </c>
      <c r="O225" s="130">
        <v>0</v>
      </c>
      <c r="P225" s="130">
        <f t="shared" si="43"/>
        <v>0</v>
      </c>
      <c r="Q225" s="130">
        <v>0</v>
      </c>
      <c r="R225" s="130">
        <f t="shared" si="44"/>
        <v>0</v>
      </c>
      <c r="S225" s="130">
        <v>0</v>
      </c>
      <c r="T225" s="131">
        <f t="shared" si="45"/>
        <v>0</v>
      </c>
      <c r="AR225" s="132" t="s">
        <v>236</v>
      </c>
      <c r="AT225" s="132" t="s">
        <v>194</v>
      </c>
      <c r="AU225" s="132" t="s">
        <v>73</v>
      </c>
      <c r="AY225" s="13" t="s">
        <v>108</v>
      </c>
      <c r="BE225" s="133">
        <f t="shared" si="46"/>
        <v>0</v>
      </c>
      <c r="BF225" s="133">
        <f t="shared" si="47"/>
        <v>0</v>
      </c>
      <c r="BG225" s="133">
        <f t="shared" si="48"/>
        <v>0</v>
      </c>
      <c r="BH225" s="133">
        <f t="shared" si="49"/>
        <v>0</v>
      </c>
      <c r="BI225" s="133">
        <f t="shared" si="50"/>
        <v>0</v>
      </c>
      <c r="BJ225" s="13" t="s">
        <v>112</v>
      </c>
      <c r="BK225" s="134">
        <f t="shared" si="51"/>
        <v>0</v>
      </c>
      <c r="BL225" s="13" t="s">
        <v>236</v>
      </c>
      <c r="BM225" s="132" t="s">
        <v>331</v>
      </c>
    </row>
    <row r="226" spans="2:65" s="1" customFormat="1" ht="16.5" customHeight="1">
      <c r="B226" s="121"/>
      <c r="C226" s="122">
        <v>88</v>
      </c>
      <c r="D226" s="122" t="s">
        <v>109</v>
      </c>
      <c r="E226" s="123" t="s">
        <v>332</v>
      </c>
      <c r="F226" s="124" t="s">
        <v>333</v>
      </c>
      <c r="G226" s="125" t="s">
        <v>110</v>
      </c>
      <c r="H226" s="126">
        <v>4</v>
      </c>
      <c r="I226" s="126">
        <v>0</v>
      </c>
      <c r="J226" s="126">
        <f t="shared" si="42"/>
        <v>0</v>
      </c>
      <c r="K226" s="127"/>
      <c r="L226" s="143"/>
      <c r="M226" s="128" t="s">
        <v>1</v>
      </c>
      <c r="N226" s="129" t="s">
        <v>32</v>
      </c>
      <c r="O226" s="130">
        <v>0</v>
      </c>
      <c r="P226" s="130">
        <f t="shared" si="43"/>
        <v>0</v>
      </c>
      <c r="Q226" s="130">
        <v>0</v>
      </c>
      <c r="R226" s="130">
        <f t="shared" si="44"/>
        <v>0</v>
      </c>
      <c r="S226" s="130">
        <v>0</v>
      </c>
      <c r="T226" s="131">
        <f t="shared" si="45"/>
        <v>0</v>
      </c>
      <c r="AR226" s="132" t="s">
        <v>236</v>
      </c>
      <c r="AT226" s="132" t="s">
        <v>109</v>
      </c>
      <c r="AU226" s="132" t="s">
        <v>73</v>
      </c>
      <c r="AY226" s="13" t="s">
        <v>108</v>
      </c>
      <c r="BE226" s="133">
        <f t="shared" si="46"/>
        <v>0</v>
      </c>
      <c r="BF226" s="133">
        <f t="shared" si="47"/>
        <v>0</v>
      </c>
      <c r="BG226" s="133">
        <f t="shared" si="48"/>
        <v>0</v>
      </c>
      <c r="BH226" s="133">
        <f t="shared" si="49"/>
        <v>0</v>
      </c>
      <c r="BI226" s="133">
        <f t="shared" si="50"/>
        <v>0</v>
      </c>
      <c r="BJ226" s="13" t="s">
        <v>112</v>
      </c>
      <c r="BK226" s="134">
        <f t="shared" si="51"/>
        <v>0</v>
      </c>
      <c r="BL226" s="13" t="s">
        <v>236</v>
      </c>
      <c r="BM226" s="132" t="s">
        <v>334</v>
      </c>
    </row>
    <row r="227" spans="2:65" s="1" customFormat="1" ht="24" customHeight="1">
      <c r="B227" s="121"/>
      <c r="C227" s="122">
        <v>89</v>
      </c>
      <c r="D227" s="135" t="s">
        <v>194</v>
      </c>
      <c r="E227" s="136" t="s">
        <v>335</v>
      </c>
      <c r="F227" s="137" t="s">
        <v>336</v>
      </c>
      <c r="G227" s="138" t="s">
        <v>110</v>
      </c>
      <c r="H227" s="139">
        <v>4</v>
      </c>
      <c r="I227" s="139">
        <v>0</v>
      </c>
      <c r="J227" s="139">
        <f t="shared" si="42"/>
        <v>0</v>
      </c>
      <c r="K227" s="140"/>
      <c r="L227" s="143"/>
      <c r="M227" s="141" t="s">
        <v>1</v>
      </c>
      <c r="N227" s="142" t="s">
        <v>32</v>
      </c>
      <c r="O227" s="130">
        <v>0</v>
      </c>
      <c r="P227" s="130">
        <f t="shared" si="43"/>
        <v>0</v>
      </c>
      <c r="Q227" s="130">
        <v>0</v>
      </c>
      <c r="R227" s="130">
        <f t="shared" si="44"/>
        <v>0</v>
      </c>
      <c r="S227" s="130">
        <v>0</v>
      </c>
      <c r="T227" s="131">
        <f t="shared" si="45"/>
        <v>0</v>
      </c>
      <c r="AR227" s="132" t="s">
        <v>236</v>
      </c>
      <c r="AT227" s="132" t="s">
        <v>194</v>
      </c>
      <c r="AU227" s="132" t="s">
        <v>73</v>
      </c>
      <c r="AY227" s="13" t="s">
        <v>108</v>
      </c>
      <c r="BE227" s="133">
        <f t="shared" si="46"/>
        <v>0</v>
      </c>
      <c r="BF227" s="133">
        <f t="shared" si="47"/>
        <v>0</v>
      </c>
      <c r="BG227" s="133">
        <f t="shared" si="48"/>
        <v>0</v>
      </c>
      <c r="BH227" s="133">
        <f t="shared" si="49"/>
        <v>0</v>
      </c>
      <c r="BI227" s="133">
        <f t="shared" si="50"/>
        <v>0</v>
      </c>
      <c r="BJ227" s="13" t="s">
        <v>112</v>
      </c>
      <c r="BK227" s="134">
        <f t="shared" si="51"/>
        <v>0</v>
      </c>
      <c r="BL227" s="13" t="s">
        <v>236</v>
      </c>
      <c r="BM227" s="132" t="s">
        <v>337</v>
      </c>
    </row>
    <row r="228" spans="2:65" s="1" customFormat="1" ht="16.5" customHeight="1">
      <c r="B228" s="121"/>
      <c r="C228" s="122">
        <v>90</v>
      </c>
      <c r="D228" s="122" t="s">
        <v>109</v>
      </c>
      <c r="E228" s="123" t="s">
        <v>338</v>
      </c>
      <c r="F228" s="124" t="s">
        <v>339</v>
      </c>
      <c r="G228" s="125" t="s">
        <v>110</v>
      </c>
      <c r="H228" s="126">
        <v>2</v>
      </c>
      <c r="I228" s="126">
        <v>0</v>
      </c>
      <c r="J228" s="126">
        <f t="shared" si="42"/>
        <v>0</v>
      </c>
      <c r="K228" s="127"/>
      <c r="L228" s="143"/>
      <c r="M228" s="128" t="s">
        <v>1</v>
      </c>
      <c r="N228" s="129" t="s">
        <v>32</v>
      </c>
      <c r="O228" s="130">
        <v>0</v>
      </c>
      <c r="P228" s="130">
        <f t="shared" si="43"/>
        <v>0</v>
      </c>
      <c r="Q228" s="130">
        <v>0</v>
      </c>
      <c r="R228" s="130">
        <f t="shared" si="44"/>
        <v>0</v>
      </c>
      <c r="S228" s="130">
        <v>0</v>
      </c>
      <c r="T228" s="131">
        <f t="shared" si="45"/>
        <v>0</v>
      </c>
      <c r="AR228" s="132" t="s">
        <v>236</v>
      </c>
      <c r="AT228" s="132" t="s">
        <v>109</v>
      </c>
      <c r="AU228" s="132" t="s">
        <v>73</v>
      </c>
      <c r="AY228" s="13" t="s">
        <v>108</v>
      </c>
      <c r="BE228" s="133">
        <f t="shared" si="46"/>
        <v>0</v>
      </c>
      <c r="BF228" s="133">
        <f t="shared" si="47"/>
        <v>0</v>
      </c>
      <c r="BG228" s="133">
        <f t="shared" si="48"/>
        <v>0</v>
      </c>
      <c r="BH228" s="133">
        <f t="shared" si="49"/>
        <v>0</v>
      </c>
      <c r="BI228" s="133">
        <f t="shared" si="50"/>
        <v>0</v>
      </c>
      <c r="BJ228" s="13" t="s">
        <v>112</v>
      </c>
      <c r="BK228" s="134">
        <f t="shared" si="51"/>
        <v>0</v>
      </c>
      <c r="BL228" s="13" t="s">
        <v>236</v>
      </c>
      <c r="BM228" s="132" t="s">
        <v>340</v>
      </c>
    </row>
    <row r="229" spans="2:65" s="1" customFormat="1" ht="24" customHeight="1">
      <c r="B229" s="121"/>
      <c r="C229" s="122">
        <v>91</v>
      </c>
      <c r="D229" s="135" t="s">
        <v>194</v>
      </c>
      <c r="E229" s="136" t="s">
        <v>341</v>
      </c>
      <c r="F229" s="137" t="s">
        <v>342</v>
      </c>
      <c r="G229" s="138" t="s">
        <v>110</v>
      </c>
      <c r="H229" s="139">
        <v>2</v>
      </c>
      <c r="I229" s="139">
        <v>0</v>
      </c>
      <c r="J229" s="139">
        <f t="shared" si="42"/>
        <v>0</v>
      </c>
      <c r="K229" s="140"/>
      <c r="L229" s="143"/>
      <c r="M229" s="141" t="s">
        <v>1</v>
      </c>
      <c r="N229" s="142" t="s">
        <v>32</v>
      </c>
      <c r="O229" s="130">
        <v>0</v>
      </c>
      <c r="P229" s="130">
        <f t="shared" si="43"/>
        <v>0</v>
      </c>
      <c r="Q229" s="130">
        <v>0</v>
      </c>
      <c r="R229" s="130">
        <f t="shared" si="44"/>
        <v>0</v>
      </c>
      <c r="S229" s="130">
        <v>0</v>
      </c>
      <c r="T229" s="131">
        <f t="shared" si="45"/>
        <v>0</v>
      </c>
      <c r="AR229" s="132" t="s">
        <v>236</v>
      </c>
      <c r="AT229" s="132" t="s">
        <v>194</v>
      </c>
      <c r="AU229" s="132" t="s">
        <v>73</v>
      </c>
      <c r="AY229" s="13" t="s">
        <v>108</v>
      </c>
      <c r="BE229" s="133">
        <f t="shared" si="46"/>
        <v>0</v>
      </c>
      <c r="BF229" s="133">
        <f t="shared" si="47"/>
        <v>0</v>
      </c>
      <c r="BG229" s="133">
        <f t="shared" si="48"/>
        <v>0</v>
      </c>
      <c r="BH229" s="133">
        <f t="shared" si="49"/>
        <v>0</v>
      </c>
      <c r="BI229" s="133">
        <f t="shared" si="50"/>
        <v>0</v>
      </c>
      <c r="BJ229" s="13" t="s">
        <v>112</v>
      </c>
      <c r="BK229" s="134">
        <f t="shared" si="51"/>
        <v>0</v>
      </c>
      <c r="BL229" s="13" t="s">
        <v>236</v>
      </c>
      <c r="BM229" s="132" t="s">
        <v>343</v>
      </c>
    </row>
    <row r="230" spans="2:65" s="1" customFormat="1" ht="16.5" customHeight="1">
      <c r="B230" s="121"/>
      <c r="C230" s="122">
        <v>92</v>
      </c>
      <c r="D230" s="122" t="s">
        <v>109</v>
      </c>
      <c r="E230" s="123" t="s">
        <v>344</v>
      </c>
      <c r="F230" s="124" t="s">
        <v>345</v>
      </c>
      <c r="G230" s="125" t="s">
        <v>110</v>
      </c>
      <c r="H230" s="126">
        <v>1</v>
      </c>
      <c r="I230" s="126">
        <v>0</v>
      </c>
      <c r="J230" s="126">
        <f t="shared" si="42"/>
        <v>0</v>
      </c>
      <c r="K230" s="127"/>
      <c r="L230" s="143"/>
      <c r="M230" s="128" t="s">
        <v>1</v>
      </c>
      <c r="N230" s="129" t="s">
        <v>32</v>
      </c>
      <c r="O230" s="130">
        <v>0</v>
      </c>
      <c r="P230" s="130">
        <f t="shared" si="43"/>
        <v>0</v>
      </c>
      <c r="Q230" s="130">
        <v>0</v>
      </c>
      <c r="R230" s="130">
        <f t="shared" si="44"/>
        <v>0</v>
      </c>
      <c r="S230" s="130">
        <v>0</v>
      </c>
      <c r="T230" s="131">
        <f t="shared" si="45"/>
        <v>0</v>
      </c>
      <c r="AR230" s="132" t="s">
        <v>236</v>
      </c>
      <c r="AT230" s="132" t="s">
        <v>109</v>
      </c>
      <c r="AU230" s="132" t="s">
        <v>73</v>
      </c>
      <c r="AY230" s="13" t="s">
        <v>108</v>
      </c>
      <c r="BE230" s="133">
        <f t="shared" si="46"/>
        <v>0</v>
      </c>
      <c r="BF230" s="133">
        <f t="shared" si="47"/>
        <v>0</v>
      </c>
      <c r="BG230" s="133">
        <f t="shared" si="48"/>
        <v>0</v>
      </c>
      <c r="BH230" s="133">
        <f t="shared" si="49"/>
        <v>0</v>
      </c>
      <c r="BI230" s="133">
        <f t="shared" si="50"/>
        <v>0</v>
      </c>
      <c r="BJ230" s="13" t="s">
        <v>112</v>
      </c>
      <c r="BK230" s="134">
        <f t="shared" si="51"/>
        <v>0</v>
      </c>
      <c r="BL230" s="13" t="s">
        <v>236</v>
      </c>
      <c r="BM230" s="132" t="s">
        <v>346</v>
      </c>
    </row>
    <row r="231" spans="2:65" s="1" customFormat="1" ht="24" customHeight="1">
      <c r="B231" s="121"/>
      <c r="C231" s="122">
        <v>93</v>
      </c>
      <c r="D231" s="135" t="s">
        <v>194</v>
      </c>
      <c r="E231" s="136" t="s">
        <v>347</v>
      </c>
      <c r="F231" s="137" t="s">
        <v>348</v>
      </c>
      <c r="G231" s="138" t="s">
        <v>110</v>
      </c>
      <c r="H231" s="139">
        <v>1</v>
      </c>
      <c r="I231" s="139">
        <v>0</v>
      </c>
      <c r="J231" s="139">
        <f t="shared" si="42"/>
        <v>0</v>
      </c>
      <c r="K231" s="140"/>
      <c r="L231" s="143"/>
      <c r="M231" s="141" t="s">
        <v>1</v>
      </c>
      <c r="N231" s="142" t="s">
        <v>32</v>
      </c>
      <c r="O231" s="130">
        <v>0</v>
      </c>
      <c r="P231" s="130">
        <f t="shared" si="43"/>
        <v>0</v>
      </c>
      <c r="Q231" s="130">
        <v>0</v>
      </c>
      <c r="R231" s="130">
        <f t="shared" si="44"/>
        <v>0</v>
      </c>
      <c r="S231" s="130">
        <v>0</v>
      </c>
      <c r="T231" s="131">
        <f t="shared" si="45"/>
        <v>0</v>
      </c>
      <c r="AR231" s="132" t="s">
        <v>236</v>
      </c>
      <c r="AT231" s="132" t="s">
        <v>194</v>
      </c>
      <c r="AU231" s="132" t="s">
        <v>73</v>
      </c>
      <c r="AY231" s="13" t="s">
        <v>108</v>
      </c>
      <c r="BE231" s="133">
        <f t="shared" si="46"/>
        <v>0</v>
      </c>
      <c r="BF231" s="133">
        <f t="shared" si="47"/>
        <v>0</v>
      </c>
      <c r="BG231" s="133">
        <f t="shared" si="48"/>
        <v>0</v>
      </c>
      <c r="BH231" s="133">
        <f t="shared" si="49"/>
        <v>0</v>
      </c>
      <c r="BI231" s="133">
        <f t="shared" si="50"/>
        <v>0</v>
      </c>
      <c r="BJ231" s="13" t="s">
        <v>112</v>
      </c>
      <c r="BK231" s="134">
        <f t="shared" si="51"/>
        <v>0</v>
      </c>
      <c r="BL231" s="13" t="s">
        <v>236</v>
      </c>
      <c r="BM231" s="132" t="s">
        <v>349</v>
      </c>
    </row>
    <row r="232" spans="2:65" s="1" customFormat="1" ht="24" customHeight="1">
      <c r="B232" s="121"/>
      <c r="C232" s="122">
        <v>94</v>
      </c>
      <c r="D232" s="122" t="s">
        <v>109</v>
      </c>
      <c r="E232" s="123" t="s">
        <v>350</v>
      </c>
      <c r="F232" s="124" t="s">
        <v>351</v>
      </c>
      <c r="G232" s="125" t="s">
        <v>110</v>
      </c>
      <c r="H232" s="126">
        <v>1</v>
      </c>
      <c r="I232" s="126">
        <v>0</v>
      </c>
      <c r="J232" s="126">
        <f t="shared" si="42"/>
        <v>0</v>
      </c>
      <c r="K232" s="127"/>
      <c r="L232" s="143"/>
      <c r="M232" s="128" t="s">
        <v>1</v>
      </c>
      <c r="N232" s="129" t="s">
        <v>32</v>
      </c>
      <c r="O232" s="130">
        <v>0</v>
      </c>
      <c r="P232" s="130">
        <f t="shared" si="43"/>
        <v>0</v>
      </c>
      <c r="Q232" s="130">
        <v>0</v>
      </c>
      <c r="R232" s="130">
        <f t="shared" si="44"/>
        <v>0</v>
      </c>
      <c r="S232" s="130">
        <v>0</v>
      </c>
      <c r="T232" s="131">
        <f t="shared" si="45"/>
        <v>0</v>
      </c>
      <c r="AR232" s="132" t="s">
        <v>236</v>
      </c>
      <c r="AT232" s="132" t="s">
        <v>109</v>
      </c>
      <c r="AU232" s="132" t="s">
        <v>73</v>
      </c>
      <c r="AY232" s="13" t="s">
        <v>108</v>
      </c>
      <c r="BE232" s="133">
        <f t="shared" si="46"/>
        <v>0</v>
      </c>
      <c r="BF232" s="133">
        <f t="shared" si="47"/>
        <v>0</v>
      </c>
      <c r="BG232" s="133">
        <f t="shared" si="48"/>
        <v>0</v>
      </c>
      <c r="BH232" s="133">
        <f t="shared" si="49"/>
        <v>0</v>
      </c>
      <c r="BI232" s="133">
        <f t="shared" si="50"/>
        <v>0</v>
      </c>
      <c r="BJ232" s="13" t="s">
        <v>112</v>
      </c>
      <c r="BK232" s="134">
        <f t="shared" si="51"/>
        <v>0</v>
      </c>
      <c r="BL232" s="13" t="s">
        <v>236</v>
      </c>
      <c r="BM232" s="132" t="s">
        <v>352</v>
      </c>
    </row>
    <row r="233" spans="2:65" s="1" customFormat="1" ht="24" customHeight="1">
      <c r="B233" s="121"/>
      <c r="C233" s="122">
        <v>95</v>
      </c>
      <c r="D233" s="122" t="s">
        <v>109</v>
      </c>
      <c r="E233" s="123" t="s">
        <v>353</v>
      </c>
      <c r="F233" s="124" t="s">
        <v>354</v>
      </c>
      <c r="G233" s="125" t="s">
        <v>110</v>
      </c>
      <c r="H233" s="126">
        <v>2</v>
      </c>
      <c r="I233" s="126">
        <v>0</v>
      </c>
      <c r="J233" s="126">
        <f t="shared" si="42"/>
        <v>0</v>
      </c>
      <c r="K233" s="127"/>
      <c r="L233" s="143"/>
      <c r="M233" s="128" t="s">
        <v>1</v>
      </c>
      <c r="N233" s="129" t="s">
        <v>32</v>
      </c>
      <c r="O233" s="130">
        <v>0</v>
      </c>
      <c r="P233" s="130">
        <f t="shared" si="43"/>
        <v>0</v>
      </c>
      <c r="Q233" s="130">
        <v>0</v>
      </c>
      <c r="R233" s="130">
        <f t="shared" si="44"/>
        <v>0</v>
      </c>
      <c r="S233" s="130">
        <v>0</v>
      </c>
      <c r="T233" s="131">
        <f t="shared" si="45"/>
        <v>0</v>
      </c>
      <c r="AR233" s="132" t="s">
        <v>236</v>
      </c>
      <c r="AT233" s="132" t="s">
        <v>109</v>
      </c>
      <c r="AU233" s="132" t="s">
        <v>73</v>
      </c>
      <c r="AY233" s="13" t="s">
        <v>108</v>
      </c>
      <c r="BE233" s="133">
        <f t="shared" si="46"/>
        <v>0</v>
      </c>
      <c r="BF233" s="133">
        <f t="shared" si="47"/>
        <v>0</v>
      </c>
      <c r="BG233" s="133">
        <f t="shared" si="48"/>
        <v>0</v>
      </c>
      <c r="BH233" s="133">
        <f t="shared" si="49"/>
        <v>0</v>
      </c>
      <c r="BI233" s="133">
        <f t="shared" si="50"/>
        <v>0</v>
      </c>
      <c r="BJ233" s="13" t="s">
        <v>112</v>
      </c>
      <c r="BK233" s="134">
        <f t="shared" si="51"/>
        <v>0</v>
      </c>
      <c r="BL233" s="13" t="s">
        <v>236</v>
      </c>
      <c r="BM233" s="132" t="s">
        <v>355</v>
      </c>
    </row>
    <row r="234" spans="2:65" s="1" customFormat="1" ht="48" customHeight="1">
      <c r="B234" s="121"/>
      <c r="C234" s="122">
        <v>96</v>
      </c>
      <c r="D234" s="135" t="s">
        <v>194</v>
      </c>
      <c r="E234" s="136" t="s">
        <v>356</v>
      </c>
      <c r="F234" s="137" t="s">
        <v>357</v>
      </c>
      <c r="G234" s="138" t="s">
        <v>110</v>
      </c>
      <c r="H234" s="139">
        <v>2</v>
      </c>
      <c r="I234" s="139">
        <v>0</v>
      </c>
      <c r="J234" s="139">
        <f t="shared" si="42"/>
        <v>0</v>
      </c>
      <c r="K234" s="140"/>
      <c r="L234" s="143"/>
      <c r="M234" s="141" t="s">
        <v>1</v>
      </c>
      <c r="N234" s="142" t="s">
        <v>32</v>
      </c>
      <c r="O234" s="130">
        <v>0</v>
      </c>
      <c r="P234" s="130">
        <f t="shared" si="43"/>
        <v>0</v>
      </c>
      <c r="Q234" s="130">
        <v>0</v>
      </c>
      <c r="R234" s="130">
        <f t="shared" si="44"/>
        <v>0</v>
      </c>
      <c r="S234" s="130">
        <v>0</v>
      </c>
      <c r="T234" s="131">
        <f t="shared" si="45"/>
        <v>0</v>
      </c>
      <c r="AR234" s="132" t="s">
        <v>236</v>
      </c>
      <c r="AT234" s="132" t="s">
        <v>194</v>
      </c>
      <c r="AU234" s="132" t="s">
        <v>73</v>
      </c>
      <c r="AY234" s="13" t="s">
        <v>108</v>
      </c>
      <c r="BE234" s="133">
        <f t="shared" si="46"/>
        <v>0</v>
      </c>
      <c r="BF234" s="133">
        <f t="shared" si="47"/>
        <v>0</v>
      </c>
      <c r="BG234" s="133">
        <f t="shared" si="48"/>
        <v>0</v>
      </c>
      <c r="BH234" s="133">
        <f t="shared" si="49"/>
        <v>0</v>
      </c>
      <c r="BI234" s="133">
        <f t="shared" si="50"/>
        <v>0</v>
      </c>
      <c r="BJ234" s="13" t="s">
        <v>112</v>
      </c>
      <c r="BK234" s="134">
        <f t="shared" si="51"/>
        <v>0</v>
      </c>
      <c r="BL234" s="13" t="s">
        <v>236</v>
      </c>
      <c r="BM234" s="132" t="s">
        <v>358</v>
      </c>
    </row>
    <row r="235" spans="2:65" s="1" customFormat="1" ht="24" customHeight="1">
      <c r="B235" s="121"/>
      <c r="C235" s="122">
        <v>97</v>
      </c>
      <c r="D235" s="122" t="s">
        <v>109</v>
      </c>
      <c r="E235" s="123" t="s">
        <v>359</v>
      </c>
      <c r="F235" s="124" t="s">
        <v>360</v>
      </c>
      <c r="G235" s="125" t="s">
        <v>110</v>
      </c>
      <c r="H235" s="126">
        <v>2</v>
      </c>
      <c r="I235" s="126">
        <v>0</v>
      </c>
      <c r="J235" s="126">
        <f t="shared" si="42"/>
        <v>0</v>
      </c>
      <c r="K235" s="127"/>
      <c r="L235" s="143"/>
      <c r="M235" s="128" t="s">
        <v>1</v>
      </c>
      <c r="N235" s="129" t="s">
        <v>32</v>
      </c>
      <c r="O235" s="130">
        <v>0</v>
      </c>
      <c r="P235" s="130">
        <f t="shared" si="43"/>
        <v>0</v>
      </c>
      <c r="Q235" s="130">
        <v>0</v>
      </c>
      <c r="R235" s="130">
        <f t="shared" si="44"/>
        <v>0</v>
      </c>
      <c r="S235" s="130">
        <v>0</v>
      </c>
      <c r="T235" s="131">
        <f t="shared" si="45"/>
        <v>0</v>
      </c>
      <c r="AR235" s="132" t="s">
        <v>236</v>
      </c>
      <c r="AT235" s="132" t="s">
        <v>109</v>
      </c>
      <c r="AU235" s="132" t="s">
        <v>73</v>
      </c>
      <c r="AY235" s="13" t="s">
        <v>108</v>
      </c>
      <c r="BE235" s="133">
        <f t="shared" si="46"/>
        <v>0</v>
      </c>
      <c r="BF235" s="133">
        <f t="shared" si="47"/>
        <v>0</v>
      </c>
      <c r="BG235" s="133">
        <f t="shared" si="48"/>
        <v>0</v>
      </c>
      <c r="BH235" s="133">
        <f t="shared" si="49"/>
        <v>0</v>
      </c>
      <c r="BI235" s="133">
        <f t="shared" si="50"/>
        <v>0</v>
      </c>
      <c r="BJ235" s="13" t="s">
        <v>112</v>
      </c>
      <c r="BK235" s="134">
        <f t="shared" si="51"/>
        <v>0</v>
      </c>
      <c r="BL235" s="13" t="s">
        <v>236</v>
      </c>
      <c r="BM235" s="132" t="s">
        <v>361</v>
      </c>
    </row>
    <row r="236" spans="2:65" s="1" customFormat="1" ht="24" customHeight="1">
      <c r="B236" s="121"/>
      <c r="C236" s="122">
        <v>98</v>
      </c>
      <c r="D236" s="122" t="s">
        <v>109</v>
      </c>
      <c r="E236" s="123" t="s">
        <v>362</v>
      </c>
      <c r="F236" s="124" t="s">
        <v>363</v>
      </c>
      <c r="G236" s="125" t="s">
        <v>110</v>
      </c>
      <c r="H236" s="126">
        <v>3</v>
      </c>
      <c r="I236" s="126">
        <v>0</v>
      </c>
      <c r="J236" s="126">
        <f t="shared" si="42"/>
        <v>0</v>
      </c>
      <c r="K236" s="127"/>
      <c r="L236" s="143"/>
      <c r="M236" s="128" t="s">
        <v>1</v>
      </c>
      <c r="N236" s="129" t="s">
        <v>32</v>
      </c>
      <c r="O236" s="130">
        <v>0</v>
      </c>
      <c r="P236" s="130">
        <f t="shared" si="43"/>
        <v>0</v>
      </c>
      <c r="Q236" s="130">
        <v>0</v>
      </c>
      <c r="R236" s="130">
        <f t="shared" si="44"/>
        <v>0</v>
      </c>
      <c r="S236" s="130">
        <v>0</v>
      </c>
      <c r="T236" s="131">
        <f t="shared" si="45"/>
        <v>0</v>
      </c>
      <c r="AR236" s="132" t="s">
        <v>236</v>
      </c>
      <c r="AT236" s="132" t="s">
        <v>109</v>
      </c>
      <c r="AU236" s="132" t="s">
        <v>73</v>
      </c>
      <c r="AY236" s="13" t="s">
        <v>108</v>
      </c>
      <c r="BE236" s="133">
        <f t="shared" si="46"/>
        <v>0</v>
      </c>
      <c r="BF236" s="133">
        <f t="shared" si="47"/>
        <v>0</v>
      </c>
      <c r="BG236" s="133">
        <f t="shared" si="48"/>
        <v>0</v>
      </c>
      <c r="BH236" s="133">
        <f t="shared" si="49"/>
        <v>0</v>
      </c>
      <c r="BI236" s="133">
        <f t="shared" si="50"/>
        <v>0</v>
      </c>
      <c r="BJ236" s="13" t="s">
        <v>112</v>
      </c>
      <c r="BK236" s="134">
        <f t="shared" si="51"/>
        <v>0</v>
      </c>
      <c r="BL236" s="13" t="s">
        <v>236</v>
      </c>
      <c r="BM236" s="132" t="s">
        <v>364</v>
      </c>
    </row>
    <row r="237" spans="2:65" s="1" customFormat="1" ht="24" customHeight="1">
      <c r="B237" s="121"/>
      <c r="C237" s="122">
        <v>99</v>
      </c>
      <c r="D237" s="122" t="s">
        <v>109</v>
      </c>
      <c r="E237" s="123" t="s">
        <v>365</v>
      </c>
      <c r="F237" s="124" t="s">
        <v>366</v>
      </c>
      <c r="G237" s="125" t="s">
        <v>152</v>
      </c>
      <c r="H237" s="126">
        <v>43</v>
      </c>
      <c r="I237" s="126">
        <v>0</v>
      </c>
      <c r="J237" s="126">
        <f t="shared" ref="J237:J267" si="52">ROUND(I237*H237,3)</f>
        <v>0</v>
      </c>
      <c r="K237" s="127"/>
      <c r="L237" s="143"/>
      <c r="M237" s="128" t="s">
        <v>1</v>
      </c>
      <c r="N237" s="129" t="s">
        <v>32</v>
      </c>
      <c r="O237" s="130">
        <v>0</v>
      </c>
      <c r="P237" s="130">
        <f t="shared" ref="P237:P267" si="53">O237*H237</f>
        <v>0</v>
      </c>
      <c r="Q237" s="130">
        <v>0</v>
      </c>
      <c r="R237" s="130">
        <f t="shared" ref="R237:R267" si="54">Q237*H237</f>
        <v>0</v>
      </c>
      <c r="S237" s="130">
        <v>0</v>
      </c>
      <c r="T237" s="131">
        <f t="shared" ref="T237:T267" si="55">S237*H237</f>
        <v>0</v>
      </c>
      <c r="AR237" s="132" t="s">
        <v>236</v>
      </c>
      <c r="AT237" s="132" t="s">
        <v>109</v>
      </c>
      <c r="AU237" s="132" t="s">
        <v>73</v>
      </c>
      <c r="AY237" s="13" t="s">
        <v>108</v>
      </c>
      <c r="BE237" s="133">
        <f t="shared" ref="BE237:BE267" si="56">IF(N237="základná",J237,0)</f>
        <v>0</v>
      </c>
      <c r="BF237" s="133">
        <f t="shared" ref="BF237:BF267" si="57">IF(N237="znížená",J237,0)</f>
        <v>0</v>
      </c>
      <c r="BG237" s="133">
        <f t="shared" ref="BG237:BG267" si="58">IF(N237="zákl. prenesená",J237,0)</f>
        <v>0</v>
      </c>
      <c r="BH237" s="133">
        <f t="shared" ref="BH237:BH267" si="59">IF(N237="zníž. prenesená",J237,0)</f>
        <v>0</v>
      </c>
      <c r="BI237" s="133">
        <f t="shared" ref="BI237:BI267" si="60">IF(N237="nulová",J237,0)</f>
        <v>0</v>
      </c>
      <c r="BJ237" s="13" t="s">
        <v>112</v>
      </c>
      <c r="BK237" s="134">
        <f t="shared" ref="BK237:BK267" si="61">ROUND(I237*H237,3)</f>
        <v>0</v>
      </c>
      <c r="BL237" s="13" t="s">
        <v>236</v>
      </c>
      <c r="BM237" s="132" t="s">
        <v>367</v>
      </c>
    </row>
    <row r="238" spans="2:65" s="1" customFormat="1" ht="24" customHeight="1">
      <c r="B238" s="121"/>
      <c r="C238" s="122">
        <v>100</v>
      </c>
      <c r="D238" s="122" t="s">
        <v>109</v>
      </c>
      <c r="E238" s="123" t="s">
        <v>368</v>
      </c>
      <c r="F238" s="124" t="s">
        <v>369</v>
      </c>
      <c r="G238" s="125" t="s">
        <v>192</v>
      </c>
      <c r="H238" s="126">
        <v>18.8</v>
      </c>
      <c r="I238" s="126">
        <v>0</v>
      </c>
      <c r="J238" s="126">
        <f t="shared" si="52"/>
        <v>0</v>
      </c>
      <c r="K238" s="127"/>
      <c r="L238" s="143"/>
      <c r="M238" s="128" t="s">
        <v>1</v>
      </c>
      <c r="N238" s="129" t="s">
        <v>32</v>
      </c>
      <c r="O238" s="130">
        <v>0</v>
      </c>
      <c r="P238" s="130">
        <f t="shared" si="53"/>
        <v>0</v>
      </c>
      <c r="Q238" s="130">
        <v>0</v>
      </c>
      <c r="R238" s="130">
        <f t="shared" si="54"/>
        <v>0</v>
      </c>
      <c r="S238" s="130">
        <v>0</v>
      </c>
      <c r="T238" s="131">
        <f t="shared" si="55"/>
        <v>0</v>
      </c>
      <c r="AR238" s="132" t="s">
        <v>236</v>
      </c>
      <c r="AT238" s="132" t="s">
        <v>109</v>
      </c>
      <c r="AU238" s="132" t="s">
        <v>73</v>
      </c>
      <c r="AY238" s="13" t="s">
        <v>108</v>
      </c>
      <c r="BE238" s="133">
        <f t="shared" si="56"/>
        <v>0</v>
      </c>
      <c r="BF238" s="133">
        <f t="shared" si="57"/>
        <v>0</v>
      </c>
      <c r="BG238" s="133">
        <f t="shared" si="58"/>
        <v>0</v>
      </c>
      <c r="BH238" s="133">
        <f t="shared" si="59"/>
        <v>0</v>
      </c>
      <c r="BI238" s="133">
        <f t="shared" si="60"/>
        <v>0</v>
      </c>
      <c r="BJ238" s="13" t="s">
        <v>112</v>
      </c>
      <c r="BK238" s="134">
        <f t="shared" si="61"/>
        <v>0</v>
      </c>
      <c r="BL238" s="13" t="s">
        <v>236</v>
      </c>
      <c r="BM238" s="132" t="s">
        <v>370</v>
      </c>
    </row>
    <row r="239" spans="2:65" s="1" customFormat="1" ht="24" customHeight="1">
      <c r="B239" s="121"/>
      <c r="C239" s="122">
        <v>101</v>
      </c>
      <c r="D239" s="122" t="s">
        <v>109</v>
      </c>
      <c r="E239" s="123" t="s">
        <v>371</v>
      </c>
      <c r="F239" s="124" t="s">
        <v>372</v>
      </c>
      <c r="G239" s="125" t="s">
        <v>152</v>
      </c>
      <c r="H239" s="126">
        <v>47.5</v>
      </c>
      <c r="I239" s="126">
        <v>0</v>
      </c>
      <c r="J239" s="126">
        <f t="shared" si="52"/>
        <v>0</v>
      </c>
      <c r="K239" s="127"/>
      <c r="L239" s="143"/>
      <c r="M239" s="128" t="s">
        <v>1</v>
      </c>
      <c r="N239" s="129" t="s">
        <v>32</v>
      </c>
      <c r="O239" s="130">
        <v>0</v>
      </c>
      <c r="P239" s="130">
        <f t="shared" si="53"/>
        <v>0</v>
      </c>
      <c r="Q239" s="130">
        <v>0</v>
      </c>
      <c r="R239" s="130">
        <f t="shared" si="54"/>
        <v>0</v>
      </c>
      <c r="S239" s="130">
        <v>0</v>
      </c>
      <c r="T239" s="131">
        <f t="shared" si="55"/>
        <v>0</v>
      </c>
      <c r="AR239" s="132" t="s">
        <v>236</v>
      </c>
      <c r="AT239" s="132" t="s">
        <v>109</v>
      </c>
      <c r="AU239" s="132" t="s">
        <v>73</v>
      </c>
      <c r="AY239" s="13" t="s">
        <v>108</v>
      </c>
      <c r="BE239" s="133">
        <f t="shared" si="56"/>
        <v>0</v>
      </c>
      <c r="BF239" s="133">
        <f t="shared" si="57"/>
        <v>0</v>
      </c>
      <c r="BG239" s="133">
        <f t="shared" si="58"/>
        <v>0</v>
      </c>
      <c r="BH239" s="133">
        <f t="shared" si="59"/>
        <v>0</v>
      </c>
      <c r="BI239" s="133">
        <f t="shared" si="60"/>
        <v>0</v>
      </c>
      <c r="BJ239" s="13" t="s">
        <v>112</v>
      </c>
      <c r="BK239" s="134">
        <f t="shared" si="61"/>
        <v>0</v>
      </c>
      <c r="BL239" s="13" t="s">
        <v>236</v>
      </c>
      <c r="BM239" s="132" t="s">
        <v>373</v>
      </c>
    </row>
    <row r="240" spans="2:65" s="1" customFormat="1" ht="24" customHeight="1">
      <c r="B240" s="121"/>
      <c r="C240" s="122">
        <v>102</v>
      </c>
      <c r="D240" s="122" t="s">
        <v>109</v>
      </c>
      <c r="E240" s="123" t="s">
        <v>374</v>
      </c>
      <c r="F240" s="124" t="s">
        <v>375</v>
      </c>
      <c r="G240" s="125" t="s">
        <v>152</v>
      </c>
      <c r="H240" s="126">
        <v>11</v>
      </c>
      <c r="I240" s="126">
        <v>0</v>
      </c>
      <c r="J240" s="126">
        <f t="shared" si="52"/>
        <v>0</v>
      </c>
      <c r="K240" s="127"/>
      <c r="L240" s="143"/>
      <c r="M240" s="128" t="s">
        <v>1</v>
      </c>
      <c r="N240" s="129" t="s">
        <v>32</v>
      </c>
      <c r="O240" s="130">
        <v>0</v>
      </c>
      <c r="P240" s="130">
        <f t="shared" si="53"/>
        <v>0</v>
      </c>
      <c r="Q240" s="130">
        <v>0</v>
      </c>
      <c r="R240" s="130">
        <f t="shared" si="54"/>
        <v>0</v>
      </c>
      <c r="S240" s="130">
        <v>0</v>
      </c>
      <c r="T240" s="131">
        <f t="shared" si="55"/>
        <v>0</v>
      </c>
      <c r="AR240" s="132" t="s">
        <v>236</v>
      </c>
      <c r="AT240" s="132" t="s">
        <v>109</v>
      </c>
      <c r="AU240" s="132" t="s">
        <v>73</v>
      </c>
      <c r="AY240" s="13" t="s">
        <v>108</v>
      </c>
      <c r="BE240" s="133">
        <f t="shared" si="56"/>
        <v>0</v>
      </c>
      <c r="BF240" s="133">
        <f t="shared" si="57"/>
        <v>0</v>
      </c>
      <c r="BG240" s="133">
        <f t="shared" si="58"/>
        <v>0</v>
      </c>
      <c r="BH240" s="133">
        <f t="shared" si="59"/>
        <v>0</v>
      </c>
      <c r="BI240" s="133">
        <f t="shared" si="60"/>
        <v>0</v>
      </c>
      <c r="BJ240" s="13" t="s">
        <v>112</v>
      </c>
      <c r="BK240" s="134">
        <f t="shared" si="61"/>
        <v>0</v>
      </c>
      <c r="BL240" s="13" t="s">
        <v>236</v>
      </c>
      <c r="BM240" s="132" t="s">
        <v>376</v>
      </c>
    </row>
    <row r="241" spans="2:65" s="1" customFormat="1" ht="24" customHeight="1">
      <c r="B241" s="121"/>
      <c r="C241" s="122">
        <v>103</v>
      </c>
      <c r="D241" s="122" t="s">
        <v>109</v>
      </c>
      <c r="E241" s="123" t="s">
        <v>377</v>
      </c>
      <c r="F241" s="124" t="s">
        <v>378</v>
      </c>
      <c r="G241" s="125" t="s">
        <v>152</v>
      </c>
      <c r="H241" s="126">
        <v>12</v>
      </c>
      <c r="I241" s="126">
        <v>0</v>
      </c>
      <c r="J241" s="126">
        <f t="shared" si="52"/>
        <v>0</v>
      </c>
      <c r="K241" s="127"/>
      <c r="L241" s="143"/>
      <c r="M241" s="128" t="s">
        <v>1</v>
      </c>
      <c r="N241" s="129" t="s">
        <v>32</v>
      </c>
      <c r="O241" s="130">
        <v>0</v>
      </c>
      <c r="P241" s="130">
        <f t="shared" si="53"/>
        <v>0</v>
      </c>
      <c r="Q241" s="130">
        <v>0</v>
      </c>
      <c r="R241" s="130">
        <f t="shared" si="54"/>
        <v>0</v>
      </c>
      <c r="S241" s="130">
        <v>0</v>
      </c>
      <c r="T241" s="131">
        <f t="shared" si="55"/>
        <v>0</v>
      </c>
      <c r="AR241" s="132" t="s">
        <v>236</v>
      </c>
      <c r="AT241" s="132" t="s">
        <v>109</v>
      </c>
      <c r="AU241" s="132" t="s">
        <v>73</v>
      </c>
      <c r="AY241" s="13" t="s">
        <v>108</v>
      </c>
      <c r="BE241" s="133">
        <f t="shared" si="56"/>
        <v>0</v>
      </c>
      <c r="BF241" s="133">
        <f t="shared" si="57"/>
        <v>0</v>
      </c>
      <c r="BG241" s="133">
        <f t="shared" si="58"/>
        <v>0</v>
      </c>
      <c r="BH241" s="133">
        <f t="shared" si="59"/>
        <v>0</v>
      </c>
      <c r="BI241" s="133">
        <f t="shared" si="60"/>
        <v>0</v>
      </c>
      <c r="BJ241" s="13" t="s">
        <v>112</v>
      </c>
      <c r="BK241" s="134">
        <f t="shared" si="61"/>
        <v>0</v>
      </c>
      <c r="BL241" s="13" t="s">
        <v>236</v>
      </c>
      <c r="BM241" s="132" t="s">
        <v>379</v>
      </c>
    </row>
    <row r="242" spans="2:65" s="1" customFormat="1" ht="24" customHeight="1">
      <c r="B242" s="121"/>
      <c r="C242" s="122">
        <v>104</v>
      </c>
      <c r="D242" s="122" t="s">
        <v>109</v>
      </c>
      <c r="E242" s="123" t="s">
        <v>380</v>
      </c>
      <c r="F242" s="124" t="s">
        <v>381</v>
      </c>
      <c r="G242" s="125" t="s">
        <v>152</v>
      </c>
      <c r="H242" s="126">
        <v>12</v>
      </c>
      <c r="I242" s="126">
        <v>0</v>
      </c>
      <c r="J242" s="126">
        <f t="shared" si="52"/>
        <v>0</v>
      </c>
      <c r="K242" s="127"/>
      <c r="L242" s="143"/>
      <c r="M242" s="128" t="s">
        <v>1</v>
      </c>
      <c r="N242" s="129" t="s">
        <v>32</v>
      </c>
      <c r="O242" s="130">
        <v>0</v>
      </c>
      <c r="P242" s="130">
        <f t="shared" si="53"/>
        <v>0</v>
      </c>
      <c r="Q242" s="130">
        <v>0</v>
      </c>
      <c r="R242" s="130">
        <f t="shared" si="54"/>
        <v>0</v>
      </c>
      <c r="S242" s="130">
        <v>0</v>
      </c>
      <c r="T242" s="131">
        <f t="shared" si="55"/>
        <v>0</v>
      </c>
      <c r="AR242" s="132" t="s">
        <v>236</v>
      </c>
      <c r="AT242" s="132" t="s">
        <v>109</v>
      </c>
      <c r="AU242" s="132" t="s">
        <v>73</v>
      </c>
      <c r="AY242" s="13" t="s">
        <v>108</v>
      </c>
      <c r="BE242" s="133">
        <f t="shared" si="56"/>
        <v>0</v>
      </c>
      <c r="BF242" s="133">
        <f t="shared" si="57"/>
        <v>0</v>
      </c>
      <c r="BG242" s="133">
        <f t="shared" si="58"/>
        <v>0</v>
      </c>
      <c r="BH242" s="133">
        <f t="shared" si="59"/>
        <v>0</v>
      </c>
      <c r="BI242" s="133">
        <f t="shared" si="60"/>
        <v>0</v>
      </c>
      <c r="BJ242" s="13" t="s">
        <v>112</v>
      </c>
      <c r="BK242" s="134">
        <f t="shared" si="61"/>
        <v>0</v>
      </c>
      <c r="BL242" s="13" t="s">
        <v>236</v>
      </c>
      <c r="BM242" s="132" t="s">
        <v>382</v>
      </c>
    </row>
    <row r="243" spans="2:65" s="1" customFormat="1" ht="24" customHeight="1">
      <c r="B243" s="121"/>
      <c r="C243" s="122">
        <v>105</v>
      </c>
      <c r="D243" s="122" t="s">
        <v>109</v>
      </c>
      <c r="E243" s="123" t="s">
        <v>383</v>
      </c>
      <c r="F243" s="124" t="s">
        <v>384</v>
      </c>
      <c r="G243" s="125" t="s">
        <v>152</v>
      </c>
      <c r="H243" s="126">
        <v>12</v>
      </c>
      <c r="I243" s="126">
        <v>0</v>
      </c>
      <c r="J243" s="126">
        <f t="shared" si="52"/>
        <v>0</v>
      </c>
      <c r="K243" s="127"/>
      <c r="L243" s="143"/>
      <c r="M243" s="128" t="s">
        <v>1</v>
      </c>
      <c r="N243" s="129" t="s">
        <v>32</v>
      </c>
      <c r="O243" s="130">
        <v>0</v>
      </c>
      <c r="P243" s="130">
        <f t="shared" si="53"/>
        <v>0</v>
      </c>
      <c r="Q243" s="130">
        <v>0</v>
      </c>
      <c r="R243" s="130">
        <f t="shared" si="54"/>
        <v>0</v>
      </c>
      <c r="S243" s="130">
        <v>0</v>
      </c>
      <c r="T243" s="131">
        <f t="shared" si="55"/>
        <v>0</v>
      </c>
      <c r="AR243" s="132" t="s">
        <v>236</v>
      </c>
      <c r="AT243" s="132" t="s">
        <v>109</v>
      </c>
      <c r="AU243" s="132" t="s">
        <v>73</v>
      </c>
      <c r="AY243" s="13" t="s">
        <v>108</v>
      </c>
      <c r="BE243" s="133">
        <f t="shared" si="56"/>
        <v>0</v>
      </c>
      <c r="BF243" s="133">
        <f t="shared" si="57"/>
        <v>0</v>
      </c>
      <c r="BG243" s="133">
        <f t="shared" si="58"/>
        <v>0</v>
      </c>
      <c r="BH243" s="133">
        <f t="shared" si="59"/>
        <v>0</v>
      </c>
      <c r="BI243" s="133">
        <f t="shared" si="60"/>
        <v>0</v>
      </c>
      <c r="BJ243" s="13" t="s">
        <v>112</v>
      </c>
      <c r="BK243" s="134">
        <f t="shared" si="61"/>
        <v>0</v>
      </c>
      <c r="BL243" s="13" t="s">
        <v>236</v>
      </c>
      <c r="BM243" s="132" t="s">
        <v>385</v>
      </c>
    </row>
    <row r="244" spans="2:65" s="1" customFormat="1" ht="24" customHeight="1">
      <c r="B244" s="121"/>
      <c r="C244" s="122">
        <v>106</v>
      </c>
      <c r="D244" s="122" t="s">
        <v>109</v>
      </c>
      <c r="E244" s="123" t="s">
        <v>386</v>
      </c>
      <c r="F244" s="124" t="s">
        <v>387</v>
      </c>
      <c r="G244" s="125" t="s">
        <v>110</v>
      </c>
      <c r="H244" s="126">
        <v>4</v>
      </c>
      <c r="I244" s="126">
        <v>0</v>
      </c>
      <c r="J244" s="126">
        <f t="shared" si="52"/>
        <v>0</v>
      </c>
      <c r="K244" s="127"/>
      <c r="L244" s="143"/>
      <c r="M244" s="128" t="s">
        <v>1</v>
      </c>
      <c r="N244" s="129" t="s">
        <v>32</v>
      </c>
      <c r="O244" s="130">
        <v>0</v>
      </c>
      <c r="P244" s="130">
        <f t="shared" si="53"/>
        <v>0</v>
      </c>
      <c r="Q244" s="130">
        <v>0</v>
      </c>
      <c r="R244" s="130">
        <f t="shared" si="54"/>
        <v>0</v>
      </c>
      <c r="S244" s="130">
        <v>0</v>
      </c>
      <c r="T244" s="131">
        <f t="shared" si="55"/>
        <v>0</v>
      </c>
      <c r="AR244" s="132" t="s">
        <v>236</v>
      </c>
      <c r="AT244" s="132" t="s">
        <v>109</v>
      </c>
      <c r="AU244" s="132" t="s">
        <v>73</v>
      </c>
      <c r="AY244" s="13" t="s">
        <v>108</v>
      </c>
      <c r="BE244" s="133">
        <f t="shared" si="56"/>
        <v>0</v>
      </c>
      <c r="BF244" s="133">
        <f t="shared" si="57"/>
        <v>0</v>
      </c>
      <c r="BG244" s="133">
        <f t="shared" si="58"/>
        <v>0</v>
      </c>
      <c r="BH244" s="133">
        <f t="shared" si="59"/>
        <v>0</v>
      </c>
      <c r="BI244" s="133">
        <f t="shared" si="60"/>
        <v>0</v>
      </c>
      <c r="BJ244" s="13" t="s">
        <v>112</v>
      </c>
      <c r="BK244" s="134">
        <f t="shared" si="61"/>
        <v>0</v>
      </c>
      <c r="BL244" s="13" t="s">
        <v>236</v>
      </c>
      <c r="BM244" s="132" t="s">
        <v>388</v>
      </c>
    </row>
    <row r="245" spans="2:65" s="1" customFormat="1" ht="16.5" customHeight="1">
      <c r="B245" s="121"/>
      <c r="C245" s="122">
        <v>107</v>
      </c>
      <c r="D245" s="135" t="s">
        <v>194</v>
      </c>
      <c r="E245" s="136" t="s">
        <v>389</v>
      </c>
      <c r="F245" s="137" t="s">
        <v>390</v>
      </c>
      <c r="G245" s="138" t="s">
        <v>110</v>
      </c>
      <c r="H245" s="139">
        <v>4</v>
      </c>
      <c r="I245" s="139">
        <v>0</v>
      </c>
      <c r="J245" s="139">
        <f t="shared" si="52"/>
        <v>0</v>
      </c>
      <c r="K245" s="140"/>
      <c r="L245" s="143"/>
      <c r="M245" s="141" t="s">
        <v>1</v>
      </c>
      <c r="N245" s="142" t="s">
        <v>32</v>
      </c>
      <c r="O245" s="130">
        <v>0</v>
      </c>
      <c r="P245" s="130">
        <f t="shared" si="53"/>
        <v>0</v>
      </c>
      <c r="Q245" s="130">
        <v>0</v>
      </c>
      <c r="R245" s="130">
        <f t="shared" si="54"/>
        <v>0</v>
      </c>
      <c r="S245" s="130">
        <v>0</v>
      </c>
      <c r="T245" s="131">
        <f t="shared" si="55"/>
        <v>0</v>
      </c>
      <c r="AR245" s="132" t="s">
        <v>236</v>
      </c>
      <c r="AT245" s="132" t="s">
        <v>194</v>
      </c>
      <c r="AU245" s="132" t="s">
        <v>73</v>
      </c>
      <c r="AY245" s="13" t="s">
        <v>108</v>
      </c>
      <c r="BE245" s="133">
        <f t="shared" si="56"/>
        <v>0</v>
      </c>
      <c r="BF245" s="133">
        <f t="shared" si="57"/>
        <v>0</v>
      </c>
      <c r="BG245" s="133">
        <f t="shared" si="58"/>
        <v>0</v>
      </c>
      <c r="BH245" s="133">
        <f t="shared" si="59"/>
        <v>0</v>
      </c>
      <c r="BI245" s="133">
        <f t="shared" si="60"/>
        <v>0</v>
      </c>
      <c r="BJ245" s="13" t="s">
        <v>112</v>
      </c>
      <c r="BK245" s="134">
        <f t="shared" si="61"/>
        <v>0</v>
      </c>
      <c r="BL245" s="13" t="s">
        <v>236</v>
      </c>
      <c r="BM245" s="132" t="s">
        <v>391</v>
      </c>
    </row>
    <row r="246" spans="2:65" s="1" customFormat="1" ht="24" customHeight="1">
      <c r="B246" s="121"/>
      <c r="C246" s="122">
        <v>108</v>
      </c>
      <c r="D246" s="122" t="s">
        <v>109</v>
      </c>
      <c r="E246" s="123" t="s">
        <v>392</v>
      </c>
      <c r="F246" s="124" t="s">
        <v>393</v>
      </c>
      <c r="G246" s="125" t="s">
        <v>110</v>
      </c>
      <c r="H246" s="126">
        <v>2</v>
      </c>
      <c r="I246" s="126">
        <v>0</v>
      </c>
      <c r="J246" s="126">
        <f t="shared" si="52"/>
        <v>0</v>
      </c>
      <c r="K246" s="127"/>
      <c r="L246" s="143"/>
      <c r="M246" s="128" t="s">
        <v>1</v>
      </c>
      <c r="N246" s="129" t="s">
        <v>32</v>
      </c>
      <c r="O246" s="130">
        <v>0</v>
      </c>
      <c r="P246" s="130">
        <f t="shared" si="53"/>
        <v>0</v>
      </c>
      <c r="Q246" s="130">
        <v>0</v>
      </c>
      <c r="R246" s="130">
        <f t="shared" si="54"/>
        <v>0</v>
      </c>
      <c r="S246" s="130">
        <v>0</v>
      </c>
      <c r="T246" s="131">
        <f t="shared" si="55"/>
        <v>0</v>
      </c>
      <c r="AR246" s="132" t="s">
        <v>236</v>
      </c>
      <c r="AT246" s="132" t="s">
        <v>109</v>
      </c>
      <c r="AU246" s="132" t="s">
        <v>73</v>
      </c>
      <c r="AY246" s="13" t="s">
        <v>108</v>
      </c>
      <c r="BE246" s="133">
        <f t="shared" si="56"/>
        <v>0</v>
      </c>
      <c r="BF246" s="133">
        <f t="shared" si="57"/>
        <v>0</v>
      </c>
      <c r="BG246" s="133">
        <f t="shared" si="58"/>
        <v>0</v>
      </c>
      <c r="BH246" s="133">
        <f t="shared" si="59"/>
        <v>0</v>
      </c>
      <c r="BI246" s="133">
        <f t="shared" si="60"/>
        <v>0</v>
      </c>
      <c r="BJ246" s="13" t="s">
        <v>112</v>
      </c>
      <c r="BK246" s="134">
        <f t="shared" si="61"/>
        <v>0</v>
      </c>
      <c r="BL246" s="13" t="s">
        <v>236</v>
      </c>
      <c r="BM246" s="132" t="s">
        <v>394</v>
      </c>
    </row>
    <row r="247" spans="2:65" s="1" customFormat="1" ht="16.5" customHeight="1">
      <c r="B247" s="121"/>
      <c r="C247" s="122">
        <v>109</v>
      </c>
      <c r="D247" s="135" t="s">
        <v>194</v>
      </c>
      <c r="E247" s="136" t="s">
        <v>395</v>
      </c>
      <c r="F247" s="137" t="s">
        <v>396</v>
      </c>
      <c r="G247" s="138" t="s">
        <v>110</v>
      </c>
      <c r="H247" s="139">
        <v>2</v>
      </c>
      <c r="I247" s="139">
        <v>0</v>
      </c>
      <c r="J247" s="139">
        <f t="shared" si="52"/>
        <v>0</v>
      </c>
      <c r="K247" s="140"/>
      <c r="L247" s="143"/>
      <c r="M247" s="141" t="s">
        <v>1</v>
      </c>
      <c r="N247" s="142" t="s">
        <v>32</v>
      </c>
      <c r="O247" s="130">
        <v>0</v>
      </c>
      <c r="P247" s="130">
        <f t="shared" si="53"/>
        <v>0</v>
      </c>
      <c r="Q247" s="130">
        <v>0</v>
      </c>
      <c r="R247" s="130">
        <f t="shared" si="54"/>
        <v>0</v>
      </c>
      <c r="S247" s="130">
        <v>0</v>
      </c>
      <c r="T247" s="131">
        <f t="shared" si="55"/>
        <v>0</v>
      </c>
      <c r="AR247" s="132" t="s">
        <v>236</v>
      </c>
      <c r="AT247" s="132" t="s">
        <v>194</v>
      </c>
      <c r="AU247" s="132" t="s">
        <v>73</v>
      </c>
      <c r="AY247" s="13" t="s">
        <v>108</v>
      </c>
      <c r="BE247" s="133">
        <f t="shared" si="56"/>
        <v>0</v>
      </c>
      <c r="BF247" s="133">
        <f t="shared" si="57"/>
        <v>0</v>
      </c>
      <c r="BG247" s="133">
        <f t="shared" si="58"/>
        <v>0</v>
      </c>
      <c r="BH247" s="133">
        <f t="shared" si="59"/>
        <v>0</v>
      </c>
      <c r="BI247" s="133">
        <f t="shared" si="60"/>
        <v>0</v>
      </c>
      <c r="BJ247" s="13" t="s">
        <v>112</v>
      </c>
      <c r="BK247" s="134">
        <f t="shared" si="61"/>
        <v>0</v>
      </c>
      <c r="BL247" s="13" t="s">
        <v>236</v>
      </c>
      <c r="BM247" s="132" t="s">
        <v>397</v>
      </c>
    </row>
    <row r="248" spans="2:65" s="1" customFormat="1" ht="24" customHeight="1">
      <c r="B248" s="121"/>
      <c r="C248" s="122">
        <v>110</v>
      </c>
      <c r="D248" s="122" t="s">
        <v>109</v>
      </c>
      <c r="E248" s="123" t="s">
        <v>398</v>
      </c>
      <c r="F248" s="124" t="s">
        <v>399</v>
      </c>
      <c r="G248" s="125" t="s">
        <v>110</v>
      </c>
      <c r="H248" s="126">
        <v>5</v>
      </c>
      <c r="I248" s="126">
        <v>0</v>
      </c>
      <c r="J248" s="126">
        <f t="shared" si="52"/>
        <v>0</v>
      </c>
      <c r="K248" s="127"/>
      <c r="L248" s="143"/>
      <c r="M248" s="128" t="s">
        <v>1</v>
      </c>
      <c r="N248" s="129" t="s">
        <v>32</v>
      </c>
      <c r="O248" s="130">
        <v>0</v>
      </c>
      <c r="P248" s="130">
        <f t="shared" si="53"/>
        <v>0</v>
      </c>
      <c r="Q248" s="130">
        <v>0</v>
      </c>
      <c r="R248" s="130">
        <f t="shared" si="54"/>
        <v>0</v>
      </c>
      <c r="S248" s="130">
        <v>0</v>
      </c>
      <c r="T248" s="131">
        <f t="shared" si="55"/>
        <v>0</v>
      </c>
      <c r="AR248" s="132" t="s">
        <v>236</v>
      </c>
      <c r="AT248" s="132" t="s">
        <v>109</v>
      </c>
      <c r="AU248" s="132" t="s">
        <v>73</v>
      </c>
      <c r="AY248" s="13" t="s">
        <v>108</v>
      </c>
      <c r="BE248" s="133">
        <f t="shared" si="56"/>
        <v>0</v>
      </c>
      <c r="BF248" s="133">
        <f t="shared" si="57"/>
        <v>0</v>
      </c>
      <c r="BG248" s="133">
        <f t="shared" si="58"/>
        <v>0</v>
      </c>
      <c r="BH248" s="133">
        <f t="shared" si="59"/>
        <v>0</v>
      </c>
      <c r="BI248" s="133">
        <f t="shared" si="60"/>
        <v>0</v>
      </c>
      <c r="BJ248" s="13" t="s">
        <v>112</v>
      </c>
      <c r="BK248" s="134">
        <f t="shared" si="61"/>
        <v>0</v>
      </c>
      <c r="BL248" s="13" t="s">
        <v>236</v>
      </c>
      <c r="BM248" s="132" t="s">
        <v>400</v>
      </c>
    </row>
    <row r="249" spans="2:65" s="1" customFormat="1" ht="24" customHeight="1">
      <c r="B249" s="121"/>
      <c r="C249" s="122">
        <v>111</v>
      </c>
      <c r="D249" s="135" t="s">
        <v>194</v>
      </c>
      <c r="E249" s="136" t="s">
        <v>401</v>
      </c>
      <c r="F249" s="137" t="s">
        <v>402</v>
      </c>
      <c r="G249" s="138" t="s">
        <v>110</v>
      </c>
      <c r="H249" s="139">
        <v>5</v>
      </c>
      <c r="I249" s="139">
        <v>0</v>
      </c>
      <c r="J249" s="139">
        <f t="shared" si="52"/>
        <v>0</v>
      </c>
      <c r="K249" s="140"/>
      <c r="L249" s="143"/>
      <c r="M249" s="141" t="s">
        <v>1</v>
      </c>
      <c r="N249" s="142" t="s">
        <v>32</v>
      </c>
      <c r="O249" s="130">
        <v>0</v>
      </c>
      <c r="P249" s="130">
        <f t="shared" si="53"/>
        <v>0</v>
      </c>
      <c r="Q249" s="130">
        <v>0</v>
      </c>
      <c r="R249" s="130">
        <f t="shared" si="54"/>
        <v>0</v>
      </c>
      <c r="S249" s="130">
        <v>0</v>
      </c>
      <c r="T249" s="131">
        <f t="shared" si="55"/>
        <v>0</v>
      </c>
      <c r="AR249" s="132" t="s">
        <v>236</v>
      </c>
      <c r="AT249" s="132" t="s">
        <v>194</v>
      </c>
      <c r="AU249" s="132" t="s">
        <v>73</v>
      </c>
      <c r="AY249" s="13" t="s">
        <v>108</v>
      </c>
      <c r="BE249" s="133">
        <f t="shared" si="56"/>
        <v>0</v>
      </c>
      <c r="BF249" s="133">
        <f t="shared" si="57"/>
        <v>0</v>
      </c>
      <c r="BG249" s="133">
        <f t="shared" si="58"/>
        <v>0</v>
      </c>
      <c r="BH249" s="133">
        <f t="shared" si="59"/>
        <v>0</v>
      </c>
      <c r="BI249" s="133">
        <f t="shared" si="60"/>
        <v>0</v>
      </c>
      <c r="BJ249" s="13" t="s">
        <v>112</v>
      </c>
      <c r="BK249" s="134">
        <f t="shared" si="61"/>
        <v>0</v>
      </c>
      <c r="BL249" s="13" t="s">
        <v>236</v>
      </c>
      <c r="BM249" s="132" t="s">
        <v>403</v>
      </c>
    </row>
    <row r="250" spans="2:65" s="1" customFormat="1" ht="24" customHeight="1">
      <c r="B250" s="121"/>
      <c r="C250" s="122">
        <v>112</v>
      </c>
      <c r="D250" s="122" t="s">
        <v>109</v>
      </c>
      <c r="E250" s="123" t="s">
        <v>404</v>
      </c>
      <c r="F250" s="124" t="s">
        <v>405</v>
      </c>
      <c r="G250" s="125" t="s">
        <v>110</v>
      </c>
      <c r="H250" s="126">
        <v>4</v>
      </c>
      <c r="I250" s="126">
        <v>0</v>
      </c>
      <c r="J250" s="126">
        <f t="shared" si="52"/>
        <v>0</v>
      </c>
      <c r="K250" s="127"/>
      <c r="L250" s="143"/>
      <c r="M250" s="128" t="s">
        <v>1</v>
      </c>
      <c r="N250" s="129" t="s">
        <v>32</v>
      </c>
      <c r="O250" s="130">
        <v>0</v>
      </c>
      <c r="P250" s="130">
        <f t="shared" si="53"/>
        <v>0</v>
      </c>
      <c r="Q250" s="130">
        <v>0</v>
      </c>
      <c r="R250" s="130">
        <f t="shared" si="54"/>
        <v>0</v>
      </c>
      <c r="S250" s="130">
        <v>0</v>
      </c>
      <c r="T250" s="131">
        <f t="shared" si="55"/>
        <v>0</v>
      </c>
      <c r="AR250" s="132" t="s">
        <v>236</v>
      </c>
      <c r="AT250" s="132" t="s">
        <v>109</v>
      </c>
      <c r="AU250" s="132" t="s">
        <v>73</v>
      </c>
      <c r="AY250" s="13" t="s">
        <v>108</v>
      </c>
      <c r="BE250" s="133">
        <f t="shared" si="56"/>
        <v>0</v>
      </c>
      <c r="BF250" s="133">
        <f t="shared" si="57"/>
        <v>0</v>
      </c>
      <c r="BG250" s="133">
        <f t="shared" si="58"/>
        <v>0</v>
      </c>
      <c r="BH250" s="133">
        <f t="shared" si="59"/>
        <v>0</v>
      </c>
      <c r="BI250" s="133">
        <f t="shared" si="60"/>
        <v>0</v>
      </c>
      <c r="BJ250" s="13" t="s">
        <v>112</v>
      </c>
      <c r="BK250" s="134">
        <f t="shared" si="61"/>
        <v>0</v>
      </c>
      <c r="BL250" s="13" t="s">
        <v>236</v>
      </c>
      <c r="BM250" s="132" t="s">
        <v>406</v>
      </c>
    </row>
    <row r="251" spans="2:65" s="1" customFormat="1" ht="24" customHeight="1">
      <c r="B251" s="121"/>
      <c r="C251" s="122">
        <v>113</v>
      </c>
      <c r="D251" s="135" t="s">
        <v>194</v>
      </c>
      <c r="E251" s="136" t="s">
        <v>407</v>
      </c>
      <c r="F251" s="137" t="s">
        <v>408</v>
      </c>
      <c r="G251" s="138" t="s">
        <v>110</v>
      </c>
      <c r="H251" s="139">
        <v>4</v>
      </c>
      <c r="I251" s="139">
        <v>0</v>
      </c>
      <c r="J251" s="139">
        <f t="shared" si="52"/>
        <v>0</v>
      </c>
      <c r="K251" s="140"/>
      <c r="L251" s="143"/>
      <c r="M251" s="141" t="s">
        <v>1</v>
      </c>
      <c r="N251" s="142" t="s">
        <v>32</v>
      </c>
      <c r="O251" s="130">
        <v>0</v>
      </c>
      <c r="P251" s="130">
        <f t="shared" si="53"/>
        <v>0</v>
      </c>
      <c r="Q251" s="130">
        <v>0</v>
      </c>
      <c r="R251" s="130">
        <f t="shared" si="54"/>
        <v>0</v>
      </c>
      <c r="S251" s="130">
        <v>0</v>
      </c>
      <c r="T251" s="131">
        <f t="shared" si="55"/>
        <v>0</v>
      </c>
      <c r="AR251" s="132" t="s">
        <v>236</v>
      </c>
      <c r="AT251" s="132" t="s">
        <v>194</v>
      </c>
      <c r="AU251" s="132" t="s">
        <v>73</v>
      </c>
      <c r="AY251" s="13" t="s">
        <v>108</v>
      </c>
      <c r="BE251" s="133">
        <f t="shared" si="56"/>
        <v>0</v>
      </c>
      <c r="BF251" s="133">
        <f t="shared" si="57"/>
        <v>0</v>
      </c>
      <c r="BG251" s="133">
        <f t="shared" si="58"/>
        <v>0</v>
      </c>
      <c r="BH251" s="133">
        <f t="shared" si="59"/>
        <v>0</v>
      </c>
      <c r="BI251" s="133">
        <f t="shared" si="60"/>
        <v>0</v>
      </c>
      <c r="BJ251" s="13" t="s">
        <v>112</v>
      </c>
      <c r="BK251" s="134">
        <f t="shared" si="61"/>
        <v>0</v>
      </c>
      <c r="BL251" s="13" t="s">
        <v>236</v>
      </c>
      <c r="BM251" s="132" t="s">
        <v>409</v>
      </c>
    </row>
    <row r="252" spans="2:65" s="1" customFormat="1" ht="24" customHeight="1">
      <c r="B252" s="121"/>
      <c r="C252" s="122">
        <v>114</v>
      </c>
      <c r="D252" s="122" t="s">
        <v>109</v>
      </c>
      <c r="E252" s="123" t="s">
        <v>410</v>
      </c>
      <c r="F252" s="124" t="s">
        <v>411</v>
      </c>
      <c r="G252" s="125" t="s">
        <v>110</v>
      </c>
      <c r="H252" s="126">
        <v>2</v>
      </c>
      <c r="I252" s="126">
        <v>0</v>
      </c>
      <c r="J252" s="126">
        <f t="shared" si="52"/>
        <v>0</v>
      </c>
      <c r="K252" s="127"/>
      <c r="L252" s="143"/>
      <c r="M252" s="128" t="s">
        <v>1</v>
      </c>
      <c r="N252" s="129" t="s">
        <v>32</v>
      </c>
      <c r="O252" s="130">
        <v>0</v>
      </c>
      <c r="P252" s="130">
        <f t="shared" si="53"/>
        <v>0</v>
      </c>
      <c r="Q252" s="130">
        <v>0</v>
      </c>
      <c r="R252" s="130">
        <f t="shared" si="54"/>
        <v>0</v>
      </c>
      <c r="S252" s="130">
        <v>0</v>
      </c>
      <c r="T252" s="131">
        <f t="shared" si="55"/>
        <v>0</v>
      </c>
      <c r="AR252" s="132" t="s">
        <v>236</v>
      </c>
      <c r="AT252" s="132" t="s">
        <v>109</v>
      </c>
      <c r="AU252" s="132" t="s">
        <v>73</v>
      </c>
      <c r="AY252" s="13" t="s">
        <v>108</v>
      </c>
      <c r="BE252" s="133">
        <f t="shared" si="56"/>
        <v>0</v>
      </c>
      <c r="BF252" s="133">
        <f t="shared" si="57"/>
        <v>0</v>
      </c>
      <c r="BG252" s="133">
        <f t="shared" si="58"/>
        <v>0</v>
      </c>
      <c r="BH252" s="133">
        <f t="shared" si="59"/>
        <v>0</v>
      </c>
      <c r="BI252" s="133">
        <f t="shared" si="60"/>
        <v>0</v>
      </c>
      <c r="BJ252" s="13" t="s">
        <v>112</v>
      </c>
      <c r="BK252" s="134">
        <f t="shared" si="61"/>
        <v>0</v>
      </c>
      <c r="BL252" s="13" t="s">
        <v>236</v>
      </c>
      <c r="BM252" s="132" t="s">
        <v>412</v>
      </c>
    </row>
    <row r="253" spans="2:65" s="1" customFormat="1" ht="24" customHeight="1">
      <c r="B253" s="121"/>
      <c r="C253" s="122">
        <v>115</v>
      </c>
      <c r="D253" s="135" t="s">
        <v>194</v>
      </c>
      <c r="E253" s="136" t="s">
        <v>413</v>
      </c>
      <c r="F253" s="137" t="s">
        <v>414</v>
      </c>
      <c r="G253" s="138" t="s">
        <v>110</v>
      </c>
      <c r="H253" s="139">
        <v>2</v>
      </c>
      <c r="I253" s="139">
        <v>0</v>
      </c>
      <c r="J253" s="139">
        <f t="shared" si="52"/>
        <v>0</v>
      </c>
      <c r="K253" s="140"/>
      <c r="L253" s="143"/>
      <c r="M253" s="141" t="s">
        <v>1</v>
      </c>
      <c r="N253" s="142" t="s">
        <v>32</v>
      </c>
      <c r="O253" s="130">
        <v>0</v>
      </c>
      <c r="P253" s="130">
        <f t="shared" si="53"/>
        <v>0</v>
      </c>
      <c r="Q253" s="130">
        <v>0</v>
      </c>
      <c r="R253" s="130">
        <f t="shared" si="54"/>
        <v>0</v>
      </c>
      <c r="S253" s="130">
        <v>0</v>
      </c>
      <c r="T253" s="131">
        <f t="shared" si="55"/>
        <v>0</v>
      </c>
      <c r="AR253" s="132" t="s">
        <v>236</v>
      </c>
      <c r="AT253" s="132" t="s">
        <v>194</v>
      </c>
      <c r="AU253" s="132" t="s">
        <v>73</v>
      </c>
      <c r="AY253" s="13" t="s">
        <v>108</v>
      </c>
      <c r="BE253" s="133">
        <f t="shared" si="56"/>
        <v>0</v>
      </c>
      <c r="BF253" s="133">
        <f t="shared" si="57"/>
        <v>0</v>
      </c>
      <c r="BG253" s="133">
        <f t="shared" si="58"/>
        <v>0</v>
      </c>
      <c r="BH253" s="133">
        <f t="shared" si="59"/>
        <v>0</v>
      </c>
      <c r="BI253" s="133">
        <f t="shared" si="60"/>
        <v>0</v>
      </c>
      <c r="BJ253" s="13" t="s">
        <v>112</v>
      </c>
      <c r="BK253" s="134">
        <f t="shared" si="61"/>
        <v>0</v>
      </c>
      <c r="BL253" s="13" t="s">
        <v>236</v>
      </c>
      <c r="BM253" s="132" t="s">
        <v>415</v>
      </c>
    </row>
    <row r="254" spans="2:65" s="1" customFormat="1" ht="24" customHeight="1">
      <c r="B254" s="121"/>
      <c r="C254" s="122">
        <v>116</v>
      </c>
      <c r="D254" s="122" t="s">
        <v>109</v>
      </c>
      <c r="E254" s="123" t="s">
        <v>416</v>
      </c>
      <c r="F254" s="124" t="s">
        <v>417</v>
      </c>
      <c r="G254" s="125" t="s">
        <v>110</v>
      </c>
      <c r="H254" s="126">
        <v>1</v>
      </c>
      <c r="I254" s="126">
        <v>0</v>
      </c>
      <c r="J254" s="126">
        <f t="shared" si="52"/>
        <v>0</v>
      </c>
      <c r="K254" s="127"/>
      <c r="L254" s="143"/>
      <c r="M254" s="128" t="s">
        <v>1</v>
      </c>
      <c r="N254" s="129" t="s">
        <v>32</v>
      </c>
      <c r="O254" s="130">
        <v>0</v>
      </c>
      <c r="P254" s="130">
        <f t="shared" si="53"/>
        <v>0</v>
      </c>
      <c r="Q254" s="130">
        <v>0</v>
      </c>
      <c r="R254" s="130">
        <f t="shared" si="54"/>
        <v>0</v>
      </c>
      <c r="S254" s="130">
        <v>0</v>
      </c>
      <c r="T254" s="131">
        <f t="shared" si="55"/>
        <v>0</v>
      </c>
      <c r="AR254" s="132" t="s">
        <v>236</v>
      </c>
      <c r="AT254" s="132" t="s">
        <v>109</v>
      </c>
      <c r="AU254" s="132" t="s">
        <v>73</v>
      </c>
      <c r="AY254" s="13" t="s">
        <v>108</v>
      </c>
      <c r="BE254" s="133">
        <f t="shared" si="56"/>
        <v>0</v>
      </c>
      <c r="BF254" s="133">
        <f t="shared" si="57"/>
        <v>0</v>
      </c>
      <c r="BG254" s="133">
        <f t="shared" si="58"/>
        <v>0</v>
      </c>
      <c r="BH254" s="133">
        <f t="shared" si="59"/>
        <v>0</v>
      </c>
      <c r="BI254" s="133">
        <f t="shared" si="60"/>
        <v>0</v>
      </c>
      <c r="BJ254" s="13" t="s">
        <v>112</v>
      </c>
      <c r="BK254" s="134">
        <f t="shared" si="61"/>
        <v>0</v>
      </c>
      <c r="BL254" s="13" t="s">
        <v>236</v>
      </c>
      <c r="BM254" s="132" t="s">
        <v>418</v>
      </c>
    </row>
    <row r="255" spans="2:65" s="1" customFormat="1" ht="24" customHeight="1">
      <c r="B255" s="121"/>
      <c r="C255" s="122">
        <v>117</v>
      </c>
      <c r="D255" s="135" t="s">
        <v>194</v>
      </c>
      <c r="E255" s="136" t="s">
        <v>419</v>
      </c>
      <c r="F255" s="137" t="s">
        <v>420</v>
      </c>
      <c r="G255" s="138" t="s">
        <v>110</v>
      </c>
      <c r="H255" s="139">
        <v>1</v>
      </c>
      <c r="I255" s="139">
        <v>0</v>
      </c>
      <c r="J255" s="139">
        <f t="shared" si="52"/>
        <v>0</v>
      </c>
      <c r="K255" s="140"/>
      <c r="L255" s="143"/>
      <c r="M255" s="141" t="s">
        <v>1</v>
      </c>
      <c r="N255" s="142" t="s">
        <v>32</v>
      </c>
      <c r="O255" s="130">
        <v>0</v>
      </c>
      <c r="P255" s="130">
        <f t="shared" si="53"/>
        <v>0</v>
      </c>
      <c r="Q255" s="130">
        <v>0</v>
      </c>
      <c r="R255" s="130">
        <f t="shared" si="54"/>
        <v>0</v>
      </c>
      <c r="S255" s="130">
        <v>0</v>
      </c>
      <c r="T255" s="131">
        <f t="shared" si="55"/>
        <v>0</v>
      </c>
      <c r="AR255" s="132" t="s">
        <v>236</v>
      </c>
      <c r="AT255" s="132" t="s">
        <v>194</v>
      </c>
      <c r="AU255" s="132" t="s">
        <v>73</v>
      </c>
      <c r="AY255" s="13" t="s">
        <v>108</v>
      </c>
      <c r="BE255" s="133">
        <f t="shared" si="56"/>
        <v>0</v>
      </c>
      <c r="BF255" s="133">
        <f t="shared" si="57"/>
        <v>0</v>
      </c>
      <c r="BG255" s="133">
        <f t="shared" si="58"/>
        <v>0</v>
      </c>
      <c r="BH255" s="133">
        <f t="shared" si="59"/>
        <v>0</v>
      </c>
      <c r="BI255" s="133">
        <f t="shared" si="60"/>
        <v>0</v>
      </c>
      <c r="BJ255" s="13" t="s">
        <v>112</v>
      </c>
      <c r="BK255" s="134">
        <f t="shared" si="61"/>
        <v>0</v>
      </c>
      <c r="BL255" s="13" t="s">
        <v>236</v>
      </c>
      <c r="BM255" s="132" t="s">
        <v>421</v>
      </c>
    </row>
    <row r="256" spans="2:65" s="1" customFormat="1" ht="24" customHeight="1">
      <c r="B256" s="121"/>
      <c r="C256" s="122">
        <v>118</v>
      </c>
      <c r="D256" s="122" t="s">
        <v>109</v>
      </c>
      <c r="E256" s="123" t="s">
        <v>422</v>
      </c>
      <c r="F256" s="124" t="s">
        <v>423</v>
      </c>
      <c r="G256" s="125" t="s">
        <v>110</v>
      </c>
      <c r="H256" s="126">
        <v>2</v>
      </c>
      <c r="I256" s="126">
        <v>0</v>
      </c>
      <c r="J256" s="126">
        <f t="shared" si="52"/>
        <v>0</v>
      </c>
      <c r="K256" s="127"/>
      <c r="L256" s="143"/>
      <c r="M256" s="128" t="s">
        <v>1</v>
      </c>
      <c r="N256" s="129" t="s">
        <v>32</v>
      </c>
      <c r="O256" s="130">
        <v>0</v>
      </c>
      <c r="P256" s="130">
        <f t="shared" si="53"/>
        <v>0</v>
      </c>
      <c r="Q256" s="130">
        <v>0</v>
      </c>
      <c r="R256" s="130">
        <f t="shared" si="54"/>
        <v>0</v>
      </c>
      <c r="S256" s="130">
        <v>0</v>
      </c>
      <c r="T256" s="131">
        <f t="shared" si="55"/>
        <v>0</v>
      </c>
      <c r="AR256" s="132" t="s">
        <v>236</v>
      </c>
      <c r="AT256" s="132" t="s">
        <v>109</v>
      </c>
      <c r="AU256" s="132" t="s">
        <v>73</v>
      </c>
      <c r="AY256" s="13" t="s">
        <v>108</v>
      </c>
      <c r="BE256" s="133">
        <f t="shared" si="56"/>
        <v>0</v>
      </c>
      <c r="BF256" s="133">
        <f t="shared" si="57"/>
        <v>0</v>
      </c>
      <c r="BG256" s="133">
        <f t="shared" si="58"/>
        <v>0</v>
      </c>
      <c r="BH256" s="133">
        <f t="shared" si="59"/>
        <v>0</v>
      </c>
      <c r="BI256" s="133">
        <f t="shared" si="60"/>
        <v>0</v>
      </c>
      <c r="BJ256" s="13" t="s">
        <v>112</v>
      </c>
      <c r="BK256" s="134">
        <f t="shared" si="61"/>
        <v>0</v>
      </c>
      <c r="BL256" s="13" t="s">
        <v>236</v>
      </c>
      <c r="BM256" s="132" t="s">
        <v>424</v>
      </c>
    </row>
    <row r="257" spans="2:65" s="1" customFormat="1" ht="24" customHeight="1">
      <c r="B257" s="121"/>
      <c r="C257" s="122">
        <v>119</v>
      </c>
      <c r="D257" s="135" t="s">
        <v>194</v>
      </c>
      <c r="E257" s="136" t="s">
        <v>425</v>
      </c>
      <c r="F257" s="137" t="s">
        <v>426</v>
      </c>
      <c r="G257" s="138" t="s">
        <v>110</v>
      </c>
      <c r="H257" s="139">
        <v>2</v>
      </c>
      <c r="I257" s="139">
        <v>0</v>
      </c>
      <c r="J257" s="139">
        <f t="shared" si="52"/>
        <v>0</v>
      </c>
      <c r="K257" s="140"/>
      <c r="L257" s="143"/>
      <c r="M257" s="141" t="s">
        <v>1</v>
      </c>
      <c r="N257" s="142" t="s">
        <v>32</v>
      </c>
      <c r="O257" s="130">
        <v>0</v>
      </c>
      <c r="P257" s="130">
        <f t="shared" si="53"/>
        <v>0</v>
      </c>
      <c r="Q257" s="130">
        <v>0</v>
      </c>
      <c r="R257" s="130">
        <f t="shared" si="54"/>
        <v>0</v>
      </c>
      <c r="S257" s="130">
        <v>0</v>
      </c>
      <c r="T257" s="131">
        <f t="shared" si="55"/>
        <v>0</v>
      </c>
      <c r="AR257" s="132" t="s">
        <v>236</v>
      </c>
      <c r="AT257" s="132" t="s">
        <v>194</v>
      </c>
      <c r="AU257" s="132" t="s">
        <v>73</v>
      </c>
      <c r="AY257" s="13" t="s">
        <v>108</v>
      </c>
      <c r="BE257" s="133">
        <f t="shared" si="56"/>
        <v>0</v>
      </c>
      <c r="BF257" s="133">
        <f t="shared" si="57"/>
        <v>0</v>
      </c>
      <c r="BG257" s="133">
        <f t="shared" si="58"/>
        <v>0</v>
      </c>
      <c r="BH257" s="133">
        <f t="shared" si="59"/>
        <v>0</v>
      </c>
      <c r="BI257" s="133">
        <f t="shared" si="60"/>
        <v>0</v>
      </c>
      <c r="BJ257" s="13" t="s">
        <v>112</v>
      </c>
      <c r="BK257" s="134">
        <f t="shared" si="61"/>
        <v>0</v>
      </c>
      <c r="BL257" s="13" t="s">
        <v>236</v>
      </c>
      <c r="BM257" s="132" t="s">
        <v>427</v>
      </c>
    </row>
    <row r="258" spans="2:65" s="1" customFormat="1" ht="24" customHeight="1">
      <c r="B258" s="121"/>
      <c r="C258" s="122">
        <v>120</v>
      </c>
      <c r="D258" s="122" t="s">
        <v>109</v>
      </c>
      <c r="E258" s="123" t="s">
        <v>428</v>
      </c>
      <c r="F258" s="124" t="s">
        <v>429</v>
      </c>
      <c r="G258" s="125" t="s">
        <v>110</v>
      </c>
      <c r="H258" s="126">
        <v>3</v>
      </c>
      <c r="I258" s="126">
        <v>0</v>
      </c>
      <c r="J258" s="126">
        <f t="shared" si="52"/>
        <v>0</v>
      </c>
      <c r="K258" s="127"/>
      <c r="L258" s="143"/>
      <c r="M258" s="128" t="s">
        <v>1</v>
      </c>
      <c r="N258" s="129" t="s">
        <v>32</v>
      </c>
      <c r="O258" s="130">
        <v>0</v>
      </c>
      <c r="P258" s="130">
        <f t="shared" si="53"/>
        <v>0</v>
      </c>
      <c r="Q258" s="130">
        <v>0</v>
      </c>
      <c r="R258" s="130">
        <f t="shared" si="54"/>
        <v>0</v>
      </c>
      <c r="S258" s="130">
        <v>0</v>
      </c>
      <c r="T258" s="131">
        <f t="shared" si="55"/>
        <v>0</v>
      </c>
      <c r="AR258" s="132" t="s">
        <v>236</v>
      </c>
      <c r="AT258" s="132" t="s">
        <v>109</v>
      </c>
      <c r="AU258" s="132" t="s">
        <v>73</v>
      </c>
      <c r="AY258" s="13" t="s">
        <v>108</v>
      </c>
      <c r="BE258" s="133">
        <f t="shared" si="56"/>
        <v>0</v>
      </c>
      <c r="BF258" s="133">
        <f t="shared" si="57"/>
        <v>0</v>
      </c>
      <c r="BG258" s="133">
        <f t="shared" si="58"/>
        <v>0</v>
      </c>
      <c r="BH258" s="133">
        <f t="shared" si="59"/>
        <v>0</v>
      </c>
      <c r="BI258" s="133">
        <f t="shared" si="60"/>
        <v>0</v>
      </c>
      <c r="BJ258" s="13" t="s">
        <v>112</v>
      </c>
      <c r="BK258" s="134">
        <f t="shared" si="61"/>
        <v>0</v>
      </c>
      <c r="BL258" s="13" t="s">
        <v>236</v>
      </c>
      <c r="BM258" s="132" t="s">
        <v>430</v>
      </c>
    </row>
    <row r="259" spans="2:65" s="1" customFormat="1" ht="24" customHeight="1">
      <c r="B259" s="121"/>
      <c r="C259" s="122">
        <v>121</v>
      </c>
      <c r="D259" s="135" t="s">
        <v>194</v>
      </c>
      <c r="E259" s="136" t="s">
        <v>431</v>
      </c>
      <c r="F259" s="137" t="s">
        <v>432</v>
      </c>
      <c r="G259" s="138" t="s">
        <v>110</v>
      </c>
      <c r="H259" s="139">
        <v>2</v>
      </c>
      <c r="I259" s="139">
        <v>0</v>
      </c>
      <c r="J259" s="139">
        <f t="shared" si="52"/>
        <v>0</v>
      </c>
      <c r="K259" s="140"/>
      <c r="L259" s="143"/>
      <c r="M259" s="141" t="s">
        <v>1</v>
      </c>
      <c r="N259" s="142" t="s">
        <v>32</v>
      </c>
      <c r="O259" s="130">
        <v>0</v>
      </c>
      <c r="P259" s="130">
        <f t="shared" si="53"/>
        <v>0</v>
      </c>
      <c r="Q259" s="130">
        <v>0</v>
      </c>
      <c r="R259" s="130">
        <f t="shared" si="54"/>
        <v>0</v>
      </c>
      <c r="S259" s="130">
        <v>0</v>
      </c>
      <c r="T259" s="131">
        <f t="shared" si="55"/>
        <v>0</v>
      </c>
      <c r="AR259" s="132" t="s">
        <v>236</v>
      </c>
      <c r="AT259" s="132" t="s">
        <v>194</v>
      </c>
      <c r="AU259" s="132" t="s">
        <v>73</v>
      </c>
      <c r="AY259" s="13" t="s">
        <v>108</v>
      </c>
      <c r="BE259" s="133">
        <f t="shared" si="56"/>
        <v>0</v>
      </c>
      <c r="BF259" s="133">
        <f t="shared" si="57"/>
        <v>0</v>
      </c>
      <c r="BG259" s="133">
        <f t="shared" si="58"/>
        <v>0</v>
      </c>
      <c r="BH259" s="133">
        <f t="shared" si="59"/>
        <v>0</v>
      </c>
      <c r="BI259" s="133">
        <f t="shared" si="60"/>
        <v>0</v>
      </c>
      <c r="BJ259" s="13" t="s">
        <v>112</v>
      </c>
      <c r="BK259" s="134">
        <f t="shared" si="61"/>
        <v>0</v>
      </c>
      <c r="BL259" s="13" t="s">
        <v>236</v>
      </c>
      <c r="BM259" s="132" t="s">
        <v>433</v>
      </c>
    </row>
    <row r="260" spans="2:65" s="1" customFormat="1" ht="24" customHeight="1">
      <c r="B260" s="121"/>
      <c r="C260" s="122">
        <v>122</v>
      </c>
      <c r="D260" s="135" t="s">
        <v>194</v>
      </c>
      <c r="E260" s="136" t="s">
        <v>434</v>
      </c>
      <c r="F260" s="137" t="s">
        <v>435</v>
      </c>
      <c r="G260" s="138" t="s">
        <v>110</v>
      </c>
      <c r="H260" s="139">
        <v>1</v>
      </c>
      <c r="I260" s="139">
        <v>0</v>
      </c>
      <c r="J260" s="139">
        <f t="shared" si="52"/>
        <v>0</v>
      </c>
      <c r="K260" s="140"/>
      <c r="L260" s="143"/>
      <c r="M260" s="141" t="s">
        <v>1</v>
      </c>
      <c r="N260" s="142" t="s">
        <v>32</v>
      </c>
      <c r="O260" s="130">
        <v>0</v>
      </c>
      <c r="P260" s="130">
        <f t="shared" si="53"/>
        <v>0</v>
      </c>
      <c r="Q260" s="130">
        <v>0</v>
      </c>
      <c r="R260" s="130">
        <f t="shared" si="54"/>
        <v>0</v>
      </c>
      <c r="S260" s="130">
        <v>0</v>
      </c>
      <c r="T260" s="131">
        <f t="shared" si="55"/>
        <v>0</v>
      </c>
      <c r="AR260" s="132" t="s">
        <v>236</v>
      </c>
      <c r="AT260" s="132" t="s">
        <v>194</v>
      </c>
      <c r="AU260" s="132" t="s">
        <v>73</v>
      </c>
      <c r="AY260" s="13" t="s">
        <v>108</v>
      </c>
      <c r="BE260" s="133">
        <f t="shared" si="56"/>
        <v>0</v>
      </c>
      <c r="BF260" s="133">
        <f t="shared" si="57"/>
        <v>0</v>
      </c>
      <c r="BG260" s="133">
        <f t="shared" si="58"/>
        <v>0</v>
      </c>
      <c r="BH260" s="133">
        <f t="shared" si="59"/>
        <v>0</v>
      </c>
      <c r="BI260" s="133">
        <f t="shared" si="60"/>
        <v>0</v>
      </c>
      <c r="BJ260" s="13" t="s">
        <v>112</v>
      </c>
      <c r="BK260" s="134">
        <f t="shared" si="61"/>
        <v>0</v>
      </c>
      <c r="BL260" s="13" t="s">
        <v>236</v>
      </c>
      <c r="BM260" s="132" t="s">
        <v>436</v>
      </c>
    </row>
    <row r="261" spans="2:65" s="1" customFormat="1" ht="24" customHeight="1">
      <c r="B261" s="121"/>
      <c r="C261" s="122">
        <v>123</v>
      </c>
      <c r="D261" s="122" t="s">
        <v>109</v>
      </c>
      <c r="E261" s="123" t="s">
        <v>437</v>
      </c>
      <c r="F261" s="124" t="s">
        <v>438</v>
      </c>
      <c r="G261" s="125" t="s">
        <v>110</v>
      </c>
      <c r="H261" s="126">
        <v>1</v>
      </c>
      <c r="I261" s="126">
        <v>0</v>
      </c>
      <c r="J261" s="126">
        <f t="shared" si="52"/>
        <v>0</v>
      </c>
      <c r="K261" s="127"/>
      <c r="L261" s="143"/>
      <c r="M261" s="128" t="s">
        <v>1</v>
      </c>
      <c r="N261" s="129" t="s">
        <v>32</v>
      </c>
      <c r="O261" s="130">
        <v>0</v>
      </c>
      <c r="P261" s="130">
        <f t="shared" si="53"/>
        <v>0</v>
      </c>
      <c r="Q261" s="130">
        <v>0</v>
      </c>
      <c r="R261" s="130">
        <f t="shared" si="54"/>
        <v>0</v>
      </c>
      <c r="S261" s="130">
        <v>0</v>
      </c>
      <c r="T261" s="131">
        <f t="shared" si="55"/>
        <v>0</v>
      </c>
      <c r="AR261" s="132" t="s">
        <v>236</v>
      </c>
      <c r="AT261" s="132" t="s">
        <v>109</v>
      </c>
      <c r="AU261" s="132" t="s">
        <v>73</v>
      </c>
      <c r="AY261" s="13" t="s">
        <v>108</v>
      </c>
      <c r="BE261" s="133">
        <f t="shared" si="56"/>
        <v>0</v>
      </c>
      <c r="BF261" s="133">
        <f t="shared" si="57"/>
        <v>0</v>
      </c>
      <c r="BG261" s="133">
        <f t="shared" si="58"/>
        <v>0</v>
      </c>
      <c r="BH261" s="133">
        <f t="shared" si="59"/>
        <v>0</v>
      </c>
      <c r="BI261" s="133">
        <f t="shared" si="60"/>
        <v>0</v>
      </c>
      <c r="BJ261" s="13" t="s">
        <v>112</v>
      </c>
      <c r="BK261" s="134">
        <f t="shared" si="61"/>
        <v>0</v>
      </c>
      <c r="BL261" s="13" t="s">
        <v>236</v>
      </c>
      <c r="BM261" s="132" t="s">
        <v>439</v>
      </c>
    </row>
    <row r="262" spans="2:65" s="1" customFormat="1" ht="16.5" customHeight="1">
      <c r="B262" s="121"/>
      <c r="C262" s="122">
        <v>124</v>
      </c>
      <c r="D262" s="135" t="s">
        <v>194</v>
      </c>
      <c r="E262" s="136" t="s">
        <v>440</v>
      </c>
      <c r="F262" s="137" t="s">
        <v>441</v>
      </c>
      <c r="G262" s="138" t="s">
        <v>110</v>
      </c>
      <c r="H262" s="139">
        <v>1</v>
      </c>
      <c r="I262" s="139">
        <v>0</v>
      </c>
      <c r="J262" s="139">
        <f t="shared" si="52"/>
        <v>0</v>
      </c>
      <c r="K262" s="140"/>
      <c r="L262" s="143"/>
      <c r="M262" s="141" t="s">
        <v>1</v>
      </c>
      <c r="N262" s="142" t="s">
        <v>32</v>
      </c>
      <c r="O262" s="130">
        <v>0</v>
      </c>
      <c r="P262" s="130">
        <f t="shared" si="53"/>
        <v>0</v>
      </c>
      <c r="Q262" s="130">
        <v>0</v>
      </c>
      <c r="R262" s="130">
        <f t="shared" si="54"/>
        <v>0</v>
      </c>
      <c r="S262" s="130">
        <v>0</v>
      </c>
      <c r="T262" s="131">
        <f t="shared" si="55"/>
        <v>0</v>
      </c>
      <c r="AR262" s="132" t="s">
        <v>236</v>
      </c>
      <c r="AT262" s="132" t="s">
        <v>194</v>
      </c>
      <c r="AU262" s="132" t="s">
        <v>73</v>
      </c>
      <c r="AY262" s="13" t="s">
        <v>108</v>
      </c>
      <c r="BE262" s="133">
        <f t="shared" si="56"/>
        <v>0</v>
      </c>
      <c r="BF262" s="133">
        <f t="shared" si="57"/>
        <v>0</v>
      </c>
      <c r="BG262" s="133">
        <f t="shared" si="58"/>
        <v>0</v>
      </c>
      <c r="BH262" s="133">
        <f t="shared" si="59"/>
        <v>0</v>
      </c>
      <c r="BI262" s="133">
        <f t="shared" si="60"/>
        <v>0</v>
      </c>
      <c r="BJ262" s="13" t="s">
        <v>112</v>
      </c>
      <c r="BK262" s="134">
        <f t="shared" si="61"/>
        <v>0</v>
      </c>
      <c r="BL262" s="13" t="s">
        <v>236</v>
      </c>
      <c r="BM262" s="132" t="s">
        <v>442</v>
      </c>
    </row>
    <row r="263" spans="2:65" s="1" customFormat="1" ht="24" customHeight="1">
      <c r="B263" s="121"/>
      <c r="C263" s="122">
        <v>125</v>
      </c>
      <c r="D263" s="122" t="s">
        <v>109</v>
      </c>
      <c r="E263" s="123" t="s">
        <v>443</v>
      </c>
      <c r="F263" s="124" t="s">
        <v>444</v>
      </c>
      <c r="G263" s="125" t="s">
        <v>110</v>
      </c>
      <c r="H263" s="126">
        <v>2</v>
      </c>
      <c r="I263" s="126">
        <v>0</v>
      </c>
      <c r="J263" s="126">
        <f t="shared" si="52"/>
        <v>0</v>
      </c>
      <c r="K263" s="127"/>
      <c r="L263" s="143"/>
      <c r="M263" s="128" t="s">
        <v>1</v>
      </c>
      <c r="N263" s="129" t="s">
        <v>32</v>
      </c>
      <c r="O263" s="130">
        <v>0</v>
      </c>
      <c r="P263" s="130">
        <f t="shared" si="53"/>
        <v>0</v>
      </c>
      <c r="Q263" s="130">
        <v>0</v>
      </c>
      <c r="R263" s="130">
        <f t="shared" si="54"/>
        <v>0</v>
      </c>
      <c r="S263" s="130">
        <v>0</v>
      </c>
      <c r="T263" s="131">
        <f t="shared" si="55"/>
        <v>0</v>
      </c>
      <c r="AR263" s="132" t="s">
        <v>236</v>
      </c>
      <c r="AT263" s="132" t="s">
        <v>109</v>
      </c>
      <c r="AU263" s="132" t="s">
        <v>73</v>
      </c>
      <c r="AY263" s="13" t="s">
        <v>108</v>
      </c>
      <c r="BE263" s="133">
        <f t="shared" si="56"/>
        <v>0</v>
      </c>
      <c r="BF263" s="133">
        <f t="shared" si="57"/>
        <v>0</v>
      </c>
      <c r="BG263" s="133">
        <f t="shared" si="58"/>
        <v>0</v>
      </c>
      <c r="BH263" s="133">
        <f t="shared" si="59"/>
        <v>0</v>
      </c>
      <c r="BI263" s="133">
        <f t="shared" si="60"/>
        <v>0</v>
      </c>
      <c r="BJ263" s="13" t="s">
        <v>112</v>
      </c>
      <c r="BK263" s="134">
        <f t="shared" si="61"/>
        <v>0</v>
      </c>
      <c r="BL263" s="13" t="s">
        <v>236</v>
      </c>
      <c r="BM263" s="132" t="s">
        <v>445</v>
      </c>
    </row>
    <row r="264" spans="2:65" s="1" customFormat="1" ht="16.5" customHeight="1">
      <c r="B264" s="121"/>
      <c r="C264" s="122">
        <v>126</v>
      </c>
      <c r="D264" s="135" t="s">
        <v>194</v>
      </c>
      <c r="E264" s="136" t="s">
        <v>446</v>
      </c>
      <c r="F264" s="137" t="s">
        <v>447</v>
      </c>
      <c r="G264" s="138" t="s">
        <v>110</v>
      </c>
      <c r="H264" s="139">
        <v>3</v>
      </c>
      <c r="I264" s="139">
        <v>0</v>
      </c>
      <c r="J264" s="139">
        <f t="shared" si="52"/>
        <v>0</v>
      </c>
      <c r="K264" s="140"/>
      <c r="L264" s="143"/>
      <c r="M264" s="141" t="s">
        <v>1</v>
      </c>
      <c r="N264" s="142" t="s">
        <v>32</v>
      </c>
      <c r="O264" s="130">
        <v>0</v>
      </c>
      <c r="P264" s="130">
        <f t="shared" si="53"/>
        <v>0</v>
      </c>
      <c r="Q264" s="130">
        <v>0</v>
      </c>
      <c r="R264" s="130">
        <f t="shared" si="54"/>
        <v>0</v>
      </c>
      <c r="S264" s="130">
        <v>0</v>
      </c>
      <c r="T264" s="131">
        <f t="shared" si="55"/>
        <v>0</v>
      </c>
      <c r="AR264" s="132" t="s">
        <v>236</v>
      </c>
      <c r="AT264" s="132" t="s">
        <v>194</v>
      </c>
      <c r="AU264" s="132" t="s">
        <v>73</v>
      </c>
      <c r="AY264" s="13" t="s">
        <v>108</v>
      </c>
      <c r="BE264" s="133">
        <f t="shared" si="56"/>
        <v>0</v>
      </c>
      <c r="BF264" s="133">
        <f t="shared" si="57"/>
        <v>0</v>
      </c>
      <c r="BG264" s="133">
        <f t="shared" si="58"/>
        <v>0</v>
      </c>
      <c r="BH264" s="133">
        <f t="shared" si="59"/>
        <v>0</v>
      </c>
      <c r="BI264" s="133">
        <f t="shared" si="60"/>
        <v>0</v>
      </c>
      <c r="BJ264" s="13" t="s">
        <v>112</v>
      </c>
      <c r="BK264" s="134">
        <f t="shared" si="61"/>
        <v>0</v>
      </c>
      <c r="BL264" s="13" t="s">
        <v>236</v>
      </c>
      <c r="BM264" s="132" t="s">
        <v>448</v>
      </c>
    </row>
    <row r="265" spans="2:65" s="1" customFormat="1" ht="24" customHeight="1">
      <c r="B265" s="121"/>
      <c r="C265" s="122">
        <v>127</v>
      </c>
      <c r="D265" s="122" t="s">
        <v>109</v>
      </c>
      <c r="E265" s="123" t="s">
        <v>449</v>
      </c>
      <c r="F265" s="124" t="s">
        <v>450</v>
      </c>
      <c r="G265" s="125" t="s">
        <v>110</v>
      </c>
      <c r="H265" s="126">
        <v>3</v>
      </c>
      <c r="I265" s="126">
        <v>0</v>
      </c>
      <c r="J265" s="126">
        <f t="shared" si="52"/>
        <v>0</v>
      </c>
      <c r="K265" s="127"/>
      <c r="L265" s="143"/>
      <c r="M265" s="128" t="s">
        <v>1</v>
      </c>
      <c r="N265" s="129" t="s">
        <v>32</v>
      </c>
      <c r="O265" s="130">
        <v>0</v>
      </c>
      <c r="P265" s="130">
        <f t="shared" si="53"/>
        <v>0</v>
      </c>
      <c r="Q265" s="130">
        <v>0</v>
      </c>
      <c r="R265" s="130">
        <f t="shared" si="54"/>
        <v>0</v>
      </c>
      <c r="S265" s="130">
        <v>0</v>
      </c>
      <c r="T265" s="131">
        <f t="shared" si="55"/>
        <v>0</v>
      </c>
      <c r="AR265" s="132" t="s">
        <v>236</v>
      </c>
      <c r="AT265" s="132" t="s">
        <v>109</v>
      </c>
      <c r="AU265" s="132" t="s">
        <v>73</v>
      </c>
      <c r="AY265" s="13" t="s">
        <v>108</v>
      </c>
      <c r="BE265" s="133">
        <f t="shared" si="56"/>
        <v>0</v>
      </c>
      <c r="BF265" s="133">
        <f t="shared" si="57"/>
        <v>0</v>
      </c>
      <c r="BG265" s="133">
        <f t="shared" si="58"/>
        <v>0</v>
      </c>
      <c r="BH265" s="133">
        <f t="shared" si="59"/>
        <v>0</v>
      </c>
      <c r="BI265" s="133">
        <f t="shared" si="60"/>
        <v>0</v>
      </c>
      <c r="BJ265" s="13" t="s">
        <v>112</v>
      </c>
      <c r="BK265" s="134">
        <f t="shared" si="61"/>
        <v>0</v>
      </c>
      <c r="BL265" s="13" t="s">
        <v>236</v>
      </c>
      <c r="BM265" s="132" t="s">
        <v>451</v>
      </c>
    </row>
    <row r="266" spans="2:65" s="1" customFormat="1" ht="16.5" customHeight="1">
      <c r="B266" s="121"/>
      <c r="C266" s="122">
        <v>128</v>
      </c>
      <c r="D266" s="135" t="s">
        <v>194</v>
      </c>
      <c r="E266" s="136" t="s">
        <v>452</v>
      </c>
      <c r="F266" s="137" t="s">
        <v>453</v>
      </c>
      <c r="G266" s="138" t="s">
        <v>110</v>
      </c>
      <c r="H266" s="139">
        <v>2</v>
      </c>
      <c r="I266" s="139">
        <v>0</v>
      </c>
      <c r="J266" s="139">
        <f t="shared" si="52"/>
        <v>0</v>
      </c>
      <c r="K266" s="140"/>
      <c r="L266" s="143"/>
      <c r="M266" s="141" t="s">
        <v>1</v>
      </c>
      <c r="N266" s="142" t="s">
        <v>32</v>
      </c>
      <c r="O266" s="130">
        <v>0</v>
      </c>
      <c r="P266" s="130">
        <f t="shared" si="53"/>
        <v>0</v>
      </c>
      <c r="Q266" s="130">
        <v>0</v>
      </c>
      <c r="R266" s="130">
        <f t="shared" si="54"/>
        <v>0</v>
      </c>
      <c r="S266" s="130">
        <v>0</v>
      </c>
      <c r="T266" s="131">
        <f t="shared" si="55"/>
        <v>0</v>
      </c>
      <c r="AR266" s="132" t="s">
        <v>236</v>
      </c>
      <c r="AT266" s="132" t="s">
        <v>194</v>
      </c>
      <c r="AU266" s="132" t="s">
        <v>73</v>
      </c>
      <c r="AY266" s="13" t="s">
        <v>108</v>
      </c>
      <c r="BE266" s="133">
        <f t="shared" si="56"/>
        <v>0</v>
      </c>
      <c r="BF266" s="133">
        <f t="shared" si="57"/>
        <v>0</v>
      </c>
      <c r="BG266" s="133">
        <f t="shared" si="58"/>
        <v>0</v>
      </c>
      <c r="BH266" s="133">
        <f t="shared" si="59"/>
        <v>0</v>
      </c>
      <c r="BI266" s="133">
        <f t="shared" si="60"/>
        <v>0</v>
      </c>
      <c r="BJ266" s="13" t="s">
        <v>112</v>
      </c>
      <c r="BK266" s="134">
        <f t="shared" si="61"/>
        <v>0</v>
      </c>
      <c r="BL266" s="13" t="s">
        <v>236</v>
      </c>
      <c r="BM266" s="132" t="s">
        <v>454</v>
      </c>
    </row>
    <row r="267" spans="2:65" s="1" customFormat="1" ht="24" customHeight="1">
      <c r="B267" s="121"/>
      <c r="C267" s="122">
        <v>129</v>
      </c>
      <c r="D267" s="122" t="s">
        <v>109</v>
      </c>
      <c r="E267" s="123" t="s">
        <v>455</v>
      </c>
      <c r="F267" s="124" t="s">
        <v>456</v>
      </c>
      <c r="G267" s="125" t="s">
        <v>110</v>
      </c>
      <c r="H267" s="126">
        <v>8</v>
      </c>
      <c r="I267" s="126">
        <v>0</v>
      </c>
      <c r="J267" s="126">
        <f t="shared" si="52"/>
        <v>0</v>
      </c>
      <c r="K267" s="127"/>
      <c r="L267" s="143"/>
      <c r="M267" s="128" t="s">
        <v>1</v>
      </c>
      <c r="N267" s="129" t="s">
        <v>32</v>
      </c>
      <c r="O267" s="130">
        <v>0</v>
      </c>
      <c r="P267" s="130">
        <f t="shared" si="53"/>
        <v>0</v>
      </c>
      <c r="Q267" s="130">
        <v>0</v>
      </c>
      <c r="R267" s="130">
        <f t="shared" si="54"/>
        <v>0</v>
      </c>
      <c r="S267" s="130">
        <v>0</v>
      </c>
      <c r="T267" s="131">
        <f t="shared" si="55"/>
        <v>0</v>
      </c>
      <c r="AR267" s="132" t="s">
        <v>236</v>
      </c>
      <c r="AT267" s="132" t="s">
        <v>109</v>
      </c>
      <c r="AU267" s="132" t="s">
        <v>73</v>
      </c>
      <c r="AY267" s="13" t="s">
        <v>108</v>
      </c>
      <c r="BE267" s="133">
        <f t="shared" si="56"/>
        <v>0</v>
      </c>
      <c r="BF267" s="133">
        <f t="shared" si="57"/>
        <v>0</v>
      </c>
      <c r="BG267" s="133">
        <f t="shared" si="58"/>
        <v>0</v>
      </c>
      <c r="BH267" s="133">
        <f t="shared" si="59"/>
        <v>0</v>
      </c>
      <c r="BI267" s="133">
        <f t="shared" si="60"/>
        <v>0</v>
      </c>
      <c r="BJ267" s="13" t="s">
        <v>112</v>
      </c>
      <c r="BK267" s="134">
        <f t="shared" si="61"/>
        <v>0</v>
      </c>
      <c r="BL267" s="13" t="s">
        <v>236</v>
      </c>
      <c r="BM267" s="132" t="s">
        <v>457</v>
      </c>
    </row>
    <row r="268" spans="2:65" s="1" customFormat="1" ht="24" customHeight="1">
      <c r="B268" s="121"/>
      <c r="C268" s="122">
        <v>130</v>
      </c>
      <c r="D268" s="135" t="s">
        <v>194</v>
      </c>
      <c r="E268" s="136" t="s">
        <v>458</v>
      </c>
      <c r="F268" s="137" t="s">
        <v>459</v>
      </c>
      <c r="G268" s="138" t="s">
        <v>110</v>
      </c>
      <c r="H268" s="139">
        <v>8</v>
      </c>
      <c r="I268" s="139">
        <v>0</v>
      </c>
      <c r="J268" s="139">
        <f t="shared" ref="J268:J281" si="62">ROUND(I268*H268,3)</f>
        <v>0</v>
      </c>
      <c r="K268" s="140"/>
      <c r="L268" s="143"/>
      <c r="M268" s="141" t="s">
        <v>1</v>
      </c>
      <c r="N268" s="142" t="s">
        <v>32</v>
      </c>
      <c r="O268" s="130">
        <v>0</v>
      </c>
      <c r="P268" s="130">
        <f t="shared" ref="P268:P281" si="63">O268*H268</f>
        <v>0</v>
      </c>
      <c r="Q268" s="130">
        <v>0</v>
      </c>
      <c r="R268" s="130">
        <f t="shared" ref="R268:R281" si="64">Q268*H268</f>
        <v>0</v>
      </c>
      <c r="S268" s="130">
        <v>0</v>
      </c>
      <c r="T268" s="131">
        <f t="shared" ref="T268:T281" si="65">S268*H268</f>
        <v>0</v>
      </c>
      <c r="AR268" s="132" t="s">
        <v>236</v>
      </c>
      <c r="AT268" s="132" t="s">
        <v>194</v>
      </c>
      <c r="AU268" s="132" t="s">
        <v>73</v>
      </c>
      <c r="AY268" s="13" t="s">
        <v>108</v>
      </c>
      <c r="BE268" s="133">
        <f t="shared" ref="BE268:BE281" si="66">IF(N268="základná",J268,0)</f>
        <v>0</v>
      </c>
      <c r="BF268" s="133">
        <f t="shared" ref="BF268:BF281" si="67">IF(N268="znížená",J268,0)</f>
        <v>0</v>
      </c>
      <c r="BG268" s="133">
        <f t="shared" ref="BG268:BG281" si="68">IF(N268="zákl. prenesená",J268,0)</f>
        <v>0</v>
      </c>
      <c r="BH268" s="133">
        <f t="shared" ref="BH268:BH281" si="69">IF(N268="zníž. prenesená",J268,0)</f>
        <v>0</v>
      </c>
      <c r="BI268" s="133">
        <f t="shared" ref="BI268:BI281" si="70">IF(N268="nulová",J268,0)</f>
        <v>0</v>
      </c>
      <c r="BJ268" s="13" t="s">
        <v>112</v>
      </c>
      <c r="BK268" s="134">
        <f t="shared" ref="BK268:BK281" si="71">ROUND(I268*H268,3)</f>
        <v>0</v>
      </c>
      <c r="BL268" s="13" t="s">
        <v>236</v>
      </c>
      <c r="BM268" s="132" t="s">
        <v>460</v>
      </c>
    </row>
    <row r="269" spans="2:65" s="1" customFormat="1" ht="16.5" customHeight="1">
      <c r="B269" s="121"/>
      <c r="C269" s="122">
        <v>131</v>
      </c>
      <c r="D269" s="122" t="s">
        <v>109</v>
      </c>
      <c r="E269" s="123" t="s">
        <v>461</v>
      </c>
      <c r="F269" s="124" t="s">
        <v>462</v>
      </c>
      <c r="G269" s="125" t="s">
        <v>110</v>
      </c>
      <c r="H269" s="126">
        <v>10</v>
      </c>
      <c r="I269" s="126">
        <v>0</v>
      </c>
      <c r="J269" s="126">
        <f t="shared" si="62"/>
        <v>0</v>
      </c>
      <c r="K269" s="127"/>
      <c r="L269" s="143"/>
      <c r="M269" s="128" t="s">
        <v>1</v>
      </c>
      <c r="N269" s="129" t="s">
        <v>32</v>
      </c>
      <c r="O269" s="130">
        <v>0</v>
      </c>
      <c r="P269" s="130">
        <f t="shared" si="63"/>
        <v>0</v>
      </c>
      <c r="Q269" s="130">
        <v>0</v>
      </c>
      <c r="R269" s="130">
        <f t="shared" si="64"/>
        <v>0</v>
      </c>
      <c r="S269" s="130">
        <v>0</v>
      </c>
      <c r="T269" s="131">
        <f t="shared" si="65"/>
        <v>0</v>
      </c>
      <c r="AR269" s="132" t="s">
        <v>236</v>
      </c>
      <c r="AT269" s="132" t="s">
        <v>109</v>
      </c>
      <c r="AU269" s="132" t="s">
        <v>73</v>
      </c>
      <c r="AY269" s="13" t="s">
        <v>108</v>
      </c>
      <c r="BE269" s="133">
        <f t="shared" si="66"/>
        <v>0</v>
      </c>
      <c r="BF269" s="133">
        <f t="shared" si="67"/>
        <v>0</v>
      </c>
      <c r="BG269" s="133">
        <f t="shared" si="68"/>
        <v>0</v>
      </c>
      <c r="BH269" s="133">
        <f t="shared" si="69"/>
        <v>0</v>
      </c>
      <c r="BI269" s="133">
        <f t="shared" si="70"/>
        <v>0</v>
      </c>
      <c r="BJ269" s="13" t="s">
        <v>112</v>
      </c>
      <c r="BK269" s="134">
        <f t="shared" si="71"/>
        <v>0</v>
      </c>
      <c r="BL269" s="13" t="s">
        <v>236</v>
      </c>
      <c r="BM269" s="132" t="s">
        <v>463</v>
      </c>
    </row>
    <row r="270" spans="2:65" s="1" customFormat="1" ht="24" customHeight="1">
      <c r="B270" s="121"/>
      <c r="C270" s="122">
        <v>132</v>
      </c>
      <c r="D270" s="122" t="s">
        <v>109</v>
      </c>
      <c r="E270" s="123" t="s">
        <v>464</v>
      </c>
      <c r="F270" s="124" t="s">
        <v>465</v>
      </c>
      <c r="G270" s="125" t="s">
        <v>110</v>
      </c>
      <c r="H270" s="126">
        <v>2</v>
      </c>
      <c r="I270" s="126">
        <v>0</v>
      </c>
      <c r="J270" s="126">
        <f t="shared" si="62"/>
        <v>0</v>
      </c>
      <c r="K270" s="127"/>
      <c r="L270" s="143"/>
      <c r="M270" s="128" t="s">
        <v>1</v>
      </c>
      <c r="N270" s="129" t="s">
        <v>32</v>
      </c>
      <c r="O270" s="130">
        <v>0</v>
      </c>
      <c r="P270" s="130">
        <f t="shared" si="63"/>
        <v>0</v>
      </c>
      <c r="Q270" s="130">
        <v>0</v>
      </c>
      <c r="R270" s="130">
        <f t="shared" si="64"/>
        <v>0</v>
      </c>
      <c r="S270" s="130">
        <v>0</v>
      </c>
      <c r="T270" s="131">
        <f t="shared" si="65"/>
        <v>0</v>
      </c>
      <c r="AR270" s="132" t="s">
        <v>236</v>
      </c>
      <c r="AT270" s="132" t="s">
        <v>109</v>
      </c>
      <c r="AU270" s="132" t="s">
        <v>73</v>
      </c>
      <c r="AY270" s="13" t="s">
        <v>108</v>
      </c>
      <c r="BE270" s="133">
        <f t="shared" si="66"/>
        <v>0</v>
      </c>
      <c r="BF270" s="133">
        <f t="shared" si="67"/>
        <v>0</v>
      </c>
      <c r="BG270" s="133">
        <f t="shared" si="68"/>
        <v>0</v>
      </c>
      <c r="BH270" s="133">
        <f t="shared" si="69"/>
        <v>0</v>
      </c>
      <c r="BI270" s="133">
        <f t="shared" si="70"/>
        <v>0</v>
      </c>
      <c r="BJ270" s="13" t="s">
        <v>112</v>
      </c>
      <c r="BK270" s="134">
        <f t="shared" si="71"/>
        <v>0</v>
      </c>
      <c r="BL270" s="13" t="s">
        <v>236</v>
      </c>
      <c r="BM270" s="132" t="s">
        <v>466</v>
      </c>
    </row>
    <row r="271" spans="2:65" s="1" customFormat="1" ht="16.5" customHeight="1">
      <c r="B271" s="121"/>
      <c r="C271" s="122">
        <v>133</v>
      </c>
      <c r="D271" s="135" t="s">
        <v>194</v>
      </c>
      <c r="E271" s="136" t="s">
        <v>467</v>
      </c>
      <c r="F271" s="137" t="s">
        <v>468</v>
      </c>
      <c r="G271" s="138" t="s">
        <v>110</v>
      </c>
      <c r="H271" s="139">
        <v>2</v>
      </c>
      <c r="I271" s="139">
        <v>0</v>
      </c>
      <c r="J271" s="139">
        <f t="shared" si="62"/>
        <v>0</v>
      </c>
      <c r="K271" s="140"/>
      <c r="L271" s="143"/>
      <c r="M271" s="141" t="s">
        <v>1</v>
      </c>
      <c r="N271" s="142" t="s">
        <v>32</v>
      </c>
      <c r="O271" s="130">
        <v>0</v>
      </c>
      <c r="P271" s="130">
        <f t="shared" si="63"/>
        <v>0</v>
      </c>
      <c r="Q271" s="130">
        <v>0</v>
      </c>
      <c r="R271" s="130">
        <f t="shared" si="64"/>
        <v>0</v>
      </c>
      <c r="S271" s="130">
        <v>0</v>
      </c>
      <c r="T271" s="131">
        <f t="shared" si="65"/>
        <v>0</v>
      </c>
      <c r="AR271" s="132" t="s">
        <v>236</v>
      </c>
      <c r="AT271" s="132" t="s">
        <v>194</v>
      </c>
      <c r="AU271" s="132" t="s">
        <v>73</v>
      </c>
      <c r="AY271" s="13" t="s">
        <v>108</v>
      </c>
      <c r="BE271" s="133">
        <f t="shared" si="66"/>
        <v>0</v>
      </c>
      <c r="BF271" s="133">
        <f t="shared" si="67"/>
        <v>0</v>
      </c>
      <c r="BG271" s="133">
        <f t="shared" si="68"/>
        <v>0</v>
      </c>
      <c r="BH271" s="133">
        <f t="shared" si="69"/>
        <v>0</v>
      </c>
      <c r="BI271" s="133">
        <f t="shared" si="70"/>
        <v>0</v>
      </c>
      <c r="BJ271" s="13" t="s">
        <v>112</v>
      </c>
      <c r="BK271" s="134">
        <f t="shared" si="71"/>
        <v>0</v>
      </c>
      <c r="BL271" s="13" t="s">
        <v>236</v>
      </c>
      <c r="BM271" s="132" t="s">
        <v>469</v>
      </c>
    </row>
    <row r="272" spans="2:65" s="1" customFormat="1" ht="24" customHeight="1">
      <c r="B272" s="121"/>
      <c r="C272" s="122">
        <v>134</v>
      </c>
      <c r="D272" s="122" t="s">
        <v>109</v>
      </c>
      <c r="E272" s="123" t="s">
        <v>470</v>
      </c>
      <c r="F272" s="124" t="s">
        <v>471</v>
      </c>
      <c r="G272" s="125" t="s">
        <v>110</v>
      </c>
      <c r="H272" s="126">
        <v>1</v>
      </c>
      <c r="I272" s="126">
        <v>0</v>
      </c>
      <c r="J272" s="126">
        <f t="shared" si="62"/>
        <v>0</v>
      </c>
      <c r="K272" s="127"/>
      <c r="L272" s="143"/>
      <c r="M272" s="128" t="s">
        <v>1</v>
      </c>
      <c r="N272" s="129" t="s">
        <v>32</v>
      </c>
      <c r="O272" s="130">
        <v>0</v>
      </c>
      <c r="P272" s="130">
        <f t="shared" si="63"/>
        <v>0</v>
      </c>
      <c r="Q272" s="130">
        <v>0</v>
      </c>
      <c r="R272" s="130">
        <f t="shared" si="64"/>
        <v>0</v>
      </c>
      <c r="S272" s="130">
        <v>0</v>
      </c>
      <c r="T272" s="131">
        <f t="shared" si="65"/>
        <v>0</v>
      </c>
      <c r="AR272" s="132" t="s">
        <v>236</v>
      </c>
      <c r="AT272" s="132" t="s">
        <v>109</v>
      </c>
      <c r="AU272" s="132" t="s">
        <v>73</v>
      </c>
      <c r="AY272" s="13" t="s">
        <v>108</v>
      </c>
      <c r="BE272" s="133">
        <f t="shared" si="66"/>
        <v>0</v>
      </c>
      <c r="BF272" s="133">
        <f t="shared" si="67"/>
        <v>0</v>
      </c>
      <c r="BG272" s="133">
        <f t="shared" si="68"/>
        <v>0</v>
      </c>
      <c r="BH272" s="133">
        <f t="shared" si="69"/>
        <v>0</v>
      </c>
      <c r="BI272" s="133">
        <f t="shared" si="70"/>
        <v>0</v>
      </c>
      <c r="BJ272" s="13" t="s">
        <v>112</v>
      </c>
      <c r="BK272" s="134">
        <f t="shared" si="71"/>
        <v>0</v>
      </c>
      <c r="BL272" s="13" t="s">
        <v>236</v>
      </c>
      <c r="BM272" s="132" t="s">
        <v>472</v>
      </c>
    </row>
    <row r="273" spans="2:65" s="1" customFormat="1" ht="16.5" customHeight="1">
      <c r="B273" s="121"/>
      <c r="C273" s="122">
        <v>135</v>
      </c>
      <c r="D273" s="135" t="s">
        <v>194</v>
      </c>
      <c r="E273" s="136" t="s">
        <v>473</v>
      </c>
      <c r="F273" s="137" t="s">
        <v>474</v>
      </c>
      <c r="G273" s="138" t="s">
        <v>110</v>
      </c>
      <c r="H273" s="139">
        <v>1</v>
      </c>
      <c r="I273" s="139">
        <v>0</v>
      </c>
      <c r="J273" s="139">
        <f t="shared" si="62"/>
        <v>0</v>
      </c>
      <c r="K273" s="140"/>
      <c r="L273" s="143"/>
      <c r="M273" s="141" t="s">
        <v>1</v>
      </c>
      <c r="N273" s="142" t="s">
        <v>32</v>
      </c>
      <c r="O273" s="130">
        <v>0</v>
      </c>
      <c r="P273" s="130">
        <f t="shared" si="63"/>
        <v>0</v>
      </c>
      <c r="Q273" s="130">
        <v>0</v>
      </c>
      <c r="R273" s="130">
        <f t="shared" si="64"/>
        <v>0</v>
      </c>
      <c r="S273" s="130">
        <v>0</v>
      </c>
      <c r="T273" s="131">
        <f t="shared" si="65"/>
        <v>0</v>
      </c>
      <c r="AR273" s="132" t="s">
        <v>236</v>
      </c>
      <c r="AT273" s="132" t="s">
        <v>194</v>
      </c>
      <c r="AU273" s="132" t="s">
        <v>73</v>
      </c>
      <c r="AY273" s="13" t="s">
        <v>108</v>
      </c>
      <c r="BE273" s="133">
        <f t="shared" si="66"/>
        <v>0</v>
      </c>
      <c r="BF273" s="133">
        <f t="shared" si="67"/>
        <v>0</v>
      </c>
      <c r="BG273" s="133">
        <f t="shared" si="68"/>
        <v>0</v>
      </c>
      <c r="BH273" s="133">
        <f t="shared" si="69"/>
        <v>0</v>
      </c>
      <c r="BI273" s="133">
        <f t="shared" si="70"/>
        <v>0</v>
      </c>
      <c r="BJ273" s="13" t="s">
        <v>112</v>
      </c>
      <c r="BK273" s="134">
        <f t="shared" si="71"/>
        <v>0</v>
      </c>
      <c r="BL273" s="13" t="s">
        <v>236</v>
      </c>
      <c r="BM273" s="132" t="s">
        <v>475</v>
      </c>
    </row>
    <row r="274" spans="2:65" s="1" customFormat="1" ht="24" customHeight="1">
      <c r="B274" s="121"/>
      <c r="C274" s="122">
        <v>136</v>
      </c>
      <c r="D274" s="122" t="s">
        <v>109</v>
      </c>
      <c r="E274" s="123" t="s">
        <v>476</v>
      </c>
      <c r="F274" s="124" t="s">
        <v>477</v>
      </c>
      <c r="G274" s="125" t="s">
        <v>110</v>
      </c>
      <c r="H274" s="126">
        <v>10</v>
      </c>
      <c r="I274" s="126">
        <v>0</v>
      </c>
      <c r="J274" s="126">
        <f t="shared" si="62"/>
        <v>0</v>
      </c>
      <c r="K274" s="127"/>
      <c r="L274" s="143"/>
      <c r="M274" s="128" t="s">
        <v>1</v>
      </c>
      <c r="N274" s="129" t="s">
        <v>32</v>
      </c>
      <c r="O274" s="130">
        <v>0</v>
      </c>
      <c r="P274" s="130">
        <f t="shared" si="63"/>
        <v>0</v>
      </c>
      <c r="Q274" s="130">
        <v>0</v>
      </c>
      <c r="R274" s="130">
        <f t="shared" si="64"/>
        <v>0</v>
      </c>
      <c r="S274" s="130">
        <v>0</v>
      </c>
      <c r="T274" s="131">
        <f t="shared" si="65"/>
        <v>0</v>
      </c>
      <c r="AR274" s="132" t="s">
        <v>236</v>
      </c>
      <c r="AT274" s="132" t="s">
        <v>109</v>
      </c>
      <c r="AU274" s="132" t="s">
        <v>73</v>
      </c>
      <c r="AY274" s="13" t="s">
        <v>108</v>
      </c>
      <c r="BE274" s="133">
        <f t="shared" si="66"/>
        <v>0</v>
      </c>
      <c r="BF274" s="133">
        <f t="shared" si="67"/>
        <v>0</v>
      </c>
      <c r="BG274" s="133">
        <f t="shared" si="68"/>
        <v>0</v>
      </c>
      <c r="BH274" s="133">
        <f t="shared" si="69"/>
        <v>0</v>
      </c>
      <c r="BI274" s="133">
        <f t="shared" si="70"/>
        <v>0</v>
      </c>
      <c r="BJ274" s="13" t="s">
        <v>112</v>
      </c>
      <c r="BK274" s="134">
        <f t="shared" si="71"/>
        <v>0</v>
      </c>
      <c r="BL274" s="13" t="s">
        <v>236</v>
      </c>
      <c r="BM274" s="132" t="s">
        <v>478</v>
      </c>
    </row>
    <row r="275" spans="2:65" s="1" customFormat="1" ht="16.5" customHeight="1">
      <c r="B275" s="121"/>
      <c r="C275" s="122">
        <v>137</v>
      </c>
      <c r="D275" s="135" t="s">
        <v>194</v>
      </c>
      <c r="E275" s="136" t="s">
        <v>479</v>
      </c>
      <c r="F275" s="137" t="s">
        <v>480</v>
      </c>
      <c r="G275" s="138" t="s">
        <v>110</v>
      </c>
      <c r="H275" s="139">
        <v>10</v>
      </c>
      <c r="I275" s="139">
        <v>0</v>
      </c>
      <c r="J275" s="139">
        <f t="shared" si="62"/>
        <v>0</v>
      </c>
      <c r="K275" s="140"/>
      <c r="L275" s="143"/>
      <c r="M275" s="141" t="s">
        <v>1</v>
      </c>
      <c r="N275" s="142" t="s">
        <v>32</v>
      </c>
      <c r="O275" s="130">
        <v>0</v>
      </c>
      <c r="P275" s="130">
        <f t="shared" si="63"/>
        <v>0</v>
      </c>
      <c r="Q275" s="130">
        <v>0</v>
      </c>
      <c r="R275" s="130">
        <f t="shared" si="64"/>
        <v>0</v>
      </c>
      <c r="S275" s="130">
        <v>0</v>
      </c>
      <c r="T275" s="131">
        <f t="shared" si="65"/>
        <v>0</v>
      </c>
      <c r="AR275" s="132" t="s">
        <v>236</v>
      </c>
      <c r="AT275" s="132" t="s">
        <v>194</v>
      </c>
      <c r="AU275" s="132" t="s">
        <v>73</v>
      </c>
      <c r="AY275" s="13" t="s">
        <v>108</v>
      </c>
      <c r="BE275" s="133">
        <f t="shared" si="66"/>
        <v>0</v>
      </c>
      <c r="BF275" s="133">
        <f t="shared" si="67"/>
        <v>0</v>
      </c>
      <c r="BG275" s="133">
        <f t="shared" si="68"/>
        <v>0</v>
      </c>
      <c r="BH275" s="133">
        <f t="shared" si="69"/>
        <v>0</v>
      </c>
      <c r="BI275" s="133">
        <f t="shared" si="70"/>
        <v>0</v>
      </c>
      <c r="BJ275" s="13" t="s">
        <v>112</v>
      </c>
      <c r="BK275" s="134">
        <f t="shared" si="71"/>
        <v>0</v>
      </c>
      <c r="BL275" s="13" t="s">
        <v>236</v>
      </c>
      <c r="BM275" s="132" t="s">
        <v>481</v>
      </c>
    </row>
    <row r="276" spans="2:65" s="1" customFormat="1" ht="24" customHeight="1">
      <c r="B276" s="121"/>
      <c r="C276" s="122">
        <v>138</v>
      </c>
      <c r="D276" s="122" t="s">
        <v>109</v>
      </c>
      <c r="E276" s="123" t="s">
        <v>482</v>
      </c>
      <c r="F276" s="124" t="s">
        <v>483</v>
      </c>
      <c r="G276" s="125" t="s">
        <v>152</v>
      </c>
      <c r="H276" s="126">
        <v>43</v>
      </c>
      <c r="I276" s="126">
        <v>0</v>
      </c>
      <c r="J276" s="126">
        <f t="shared" si="62"/>
        <v>0</v>
      </c>
      <c r="K276" s="127"/>
      <c r="L276" s="143"/>
      <c r="M276" s="128" t="s">
        <v>1</v>
      </c>
      <c r="N276" s="129" t="s">
        <v>32</v>
      </c>
      <c r="O276" s="130">
        <v>0</v>
      </c>
      <c r="P276" s="130">
        <f t="shared" si="63"/>
        <v>0</v>
      </c>
      <c r="Q276" s="130">
        <v>0</v>
      </c>
      <c r="R276" s="130">
        <f t="shared" si="64"/>
        <v>0</v>
      </c>
      <c r="S276" s="130">
        <v>0</v>
      </c>
      <c r="T276" s="131">
        <f t="shared" si="65"/>
        <v>0</v>
      </c>
      <c r="AR276" s="132" t="s">
        <v>236</v>
      </c>
      <c r="AT276" s="132" t="s">
        <v>109</v>
      </c>
      <c r="AU276" s="132" t="s">
        <v>73</v>
      </c>
      <c r="AY276" s="13" t="s">
        <v>108</v>
      </c>
      <c r="BE276" s="133">
        <f t="shared" si="66"/>
        <v>0</v>
      </c>
      <c r="BF276" s="133">
        <f t="shared" si="67"/>
        <v>0</v>
      </c>
      <c r="BG276" s="133">
        <f t="shared" si="68"/>
        <v>0</v>
      </c>
      <c r="BH276" s="133">
        <f t="shared" si="69"/>
        <v>0</v>
      </c>
      <c r="BI276" s="133">
        <f t="shared" si="70"/>
        <v>0</v>
      </c>
      <c r="BJ276" s="13" t="s">
        <v>112</v>
      </c>
      <c r="BK276" s="134">
        <f t="shared" si="71"/>
        <v>0</v>
      </c>
      <c r="BL276" s="13" t="s">
        <v>236</v>
      </c>
      <c r="BM276" s="132" t="s">
        <v>484</v>
      </c>
    </row>
    <row r="277" spans="2:65" s="1" customFormat="1" ht="24" customHeight="1">
      <c r="B277" s="121"/>
      <c r="C277" s="122">
        <v>139</v>
      </c>
      <c r="D277" s="122" t="s">
        <v>109</v>
      </c>
      <c r="E277" s="123" t="s">
        <v>485</v>
      </c>
      <c r="F277" s="124" t="s">
        <v>486</v>
      </c>
      <c r="G277" s="125" t="s">
        <v>152</v>
      </c>
      <c r="H277" s="126">
        <v>43</v>
      </c>
      <c r="I277" s="126">
        <v>0</v>
      </c>
      <c r="J277" s="126">
        <f t="shared" si="62"/>
        <v>0</v>
      </c>
      <c r="K277" s="127"/>
      <c r="L277" s="143"/>
      <c r="M277" s="128" t="s">
        <v>1</v>
      </c>
      <c r="N277" s="129" t="s">
        <v>32</v>
      </c>
      <c r="O277" s="130">
        <v>0</v>
      </c>
      <c r="P277" s="130">
        <f t="shared" si="63"/>
        <v>0</v>
      </c>
      <c r="Q277" s="130">
        <v>0</v>
      </c>
      <c r="R277" s="130">
        <f t="shared" si="64"/>
        <v>0</v>
      </c>
      <c r="S277" s="130">
        <v>0</v>
      </c>
      <c r="T277" s="131">
        <f t="shared" si="65"/>
        <v>0</v>
      </c>
      <c r="AR277" s="132" t="s">
        <v>236</v>
      </c>
      <c r="AT277" s="132" t="s">
        <v>109</v>
      </c>
      <c r="AU277" s="132" t="s">
        <v>73</v>
      </c>
      <c r="AY277" s="13" t="s">
        <v>108</v>
      </c>
      <c r="BE277" s="133">
        <f t="shared" si="66"/>
        <v>0</v>
      </c>
      <c r="BF277" s="133">
        <f t="shared" si="67"/>
        <v>0</v>
      </c>
      <c r="BG277" s="133">
        <f t="shared" si="68"/>
        <v>0</v>
      </c>
      <c r="BH277" s="133">
        <f t="shared" si="69"/>
        <v>0</v>
      </c>
      <c r="BI277" s="133">
        <f t="shared" si="70"/>
        <v>0</v>
      </c>
      <c r="BJ277" s="13" t="s">
        <v>112</v>
      </c>
      <c r="BK277" s="134">
        <f t="shared" si="71"/>
        <v>0</v>
      </c>
      <c r="BL277" s="13" t="s">
        <v>236</v>
      </c>
      <c r="BM277" s="132" t="s">
        <v>487</v>
      </c>
    </row>
    <row r="278" spans="2:65" s="1" customFormat="1" ht="24" customHeight="1">
      <c r="B278" s="121"/>
      <c r="C278" s="122">
        <v>140</v>
      </c>
      <c r="D278" s="122" t="s">
        <v>109</v>
      </c>
      <c r="E278" s="123" t="s">
        <v>488</v>
      </c>
      <c r="F278" s="124" t="s">
        <v>489</v>
      </c>
      <c r="G278" s="125" t="s">
        <v>192</v>
      </c>
      <c r="H278" s="126">
        <v>20.785</v>
      </c>
      <c r="I278" s="126">
        <v>0</v>
      </c>
      <c r="J278" s="126">
        <f t="shared" si="62"/>
        <v>0</v>
      </c>
      <c r="K278" s="127"/>
      <c r="L278" s="143"/>
      <c r="M278" s="128" t="s">
        <v>1</v>
      </c>
      <c r="N278" s="129" t="s">
        <v>32</v>
      </c>
      <c r="O278" s="130">
        <v>0</v>
      </c>
      <c r="P278" s="130">
        <f t="shared" si="63"/>
        <v>0</v>
      </c>
      <c r="Q278" s="130">
        <v>0</v>
      </c>
      <c r="R278" s="130">
        <f t="shared" si="64"/>
        <v>0</v>
      </c>
      <c r="S278" s="130">
        <v>0</v>
      </c>
      <c r="T278" s="131">
        <f t="shared" si="65"/>
        <v>0</v>
      </c>
      <c r="AR278" s="132" t="s">
        <v>236</v>
      </c>
      <c r="AT278" s="132" t="s">
        <v>109</v>
      </c>
      <c r="AU278" s="132" t="s">
        <v>73</v>
      </c>
      <c r="AY278" s="13" t="s">
        <v>108</v>
      </c>
      <c r="BE278" s="133">
        <f t="shared" si="66"/>
        <v>0</v>
      </c>
      <c r="BF278" s="133">
        <f t="shared" si="67"/>
        <v>0</v>
      </c>
      <c r="BG278" s="133">
        <f t="shared" si="68"/>
        <v>0</v>
      </c>
      <c r="BH278" s="133">
        <f t="shared" si="69"/>
        <v>0</v>
      </c>
      <c r="BI278" s="133">
        <f t="shared" si="70"/>
        <v>0</v>
      </c>
      <c r="BJ278" s="13" t="s">
        <v>112</v>
      </c>
      <c r="BK278" s="134">
        <f t="shared" si="71"/>
        <v>0</v>
      </c>
      <c r="BL278" s="13" t="s">
        <v>236</v>
      </c>
      <c r="BM278" s="132" t="s">
        <v>490</v>
      </c>
    </row>
    <row r="279" spans="2:65" s="1" customFormat="1" ht="24" customHeight="1">
      <c r="B279" s="121"/>
      <c r="C279" s="122">
        <v>141</v>
      </c>
      <c r="D279" s="122" t="s">
        <v>109</v>
      </c>
      <c r="E279" s="123" t="s">
        <v>491</v>
      </c>
      <c r="F279" s="124" t="s">
        <v>614</v>
      </c>
      <c r="G279" s="125" t="s">
        <v>110</v>
      </c>
      <c r="H279" s="126">
        <v>1</v>
      </c>
      <c r="I279" s="126">
        <v>0</v>
      </c>
      <c r="J279" s="126">
        <f t="shared" si="62"/>
        <v>0</v>
      </c>
      <c r="K279" s="127"/>
      <c r="L279" s="143"/>
      <c r="M279" s="128" t="s">
        <v>1</v>
      </c>
      <c r="N279" s="129" t="s">
        <v>32</v>
      </c>
      <c r="O279" s="130">
        <v>0</v>
      </c>
      <c r="P279" s="130">
        <f t="shared" si="63"/>
        <v>0</v>
      </c>
      <c r="Q279" s="130">
        <v>0</v>
      </c>
      <c r="R279" s="130">
        <f t="shared" si="64"/>
        <v>0</v>
      </c>
      <c r="S279" s="130">
        <v>0</v>
      </c>
      <c r="T279" s="131">
        <f t="shared" si="65"/>
        <v>0</v>
      </c>
      <c r="AR279" s="132" t="s">
        <v>236</v>
      </c>
      <c r="AT279" s="132" t="s">
        <v>109</v>
      </c>
      <c r="AU279" s="132" t="s">
        <v>73</v>
      </c>
      <c r="AY279" s="13" t="s">
        <v>108</v>
      </c>
      <c r="BE279" s="133">
        <f t="shared" si="66"/>
        <v>0</v>
      </c>
      <c r="BF279" s="133">
        <f t="shared" si="67"/>
        <v>0</v>
      </c>
      <c r="BG279" s="133">
        <f t="shared" si="68"/>
        <v>0</v>
      </c>
      <c r="BH279" s="133">
        <f t="shared" si="69"/>
        <v>0</v>
      </c>
      <c r="BI279" s="133">
        <f t="shared" si="70"/>
        <v>0</v>
      </c>
      <c r="BJ279" s="13" t="s">
        <v>112</v>
      </c>
      <c r="BK279" s="134">
        <f t="shared" si="71"/>
        <v>0</v>
      </c>
      <c r="BL279" s="13" t="s">
        <v>236</v>
      </c>
      <c r="BM279" s="132" t="s">
        <v>492</v>
      </c>
    </row>
    <row r="280" spans="2:65" s="1" customFormat="1" ht="24" customHeight="1">
      <c r="B280" s="121"/>
      <c r="C280" s="122">
        <v>142</v>
      </c>
      <c r="D280" s="135" t="s">
        <v>194</v>
      </c>
      <c r="E280" s="136" t="s">
        <v>493</v>
      </c>
      <c r="F280" s="137" t="s">
        <v>615</v>
      </c>
      <c r="G280" s="138" t="s">
        <v>110</v>
      </c>
      <c r="H280" s="139">
        <v>1</v>
      </c>
      <c r="I280" s="139">
        <v>0</v>
      </c>
      <c r="J280" s="139">
        <f t="shared" si="62"/>
        <v>0</v>
      </c>
      <c r="K280" s="140"/>
      <c r="L280" s="143"/>
      <c r="M280" s="141" t="s">
        <v>1</v>
      </c>
      <c r="N280" s="142" t="s">
        <v>32</v>
      </c>
      <c r="O280" s="130">
        <v>0</v>
      </c>
      <c r="P280" s="130">
        <f t="shared" si="63"/>
        <v>0</v>
      </c>
      <c r="Q280" s="130">
        <v>0</v>
      </c>
      <c r="R280" s="130">
        <f t="shared" si="64"/>
        <v>0</v>
      </c>
      <c r="S280" s="130">
        <v>0</v>
      </c>
      <c r="T280" s="131">
        <f t="shared" si="65"/>
        <v>0</v>
      </c>
      <c r="AR280" s="132" t="s">
        <v>236</v>
      </c>
      <c r="AT280" s="132" t="s">
        <v>194</v>
      </c>
      <c r="AU280" s="132" t="s">
        <v>73</v>
      </c>
      <c r="AY280" s="13" t="s">
        <v>108</v>
      </c>
      <c r="BE280" s="133">
        <f t="shared" si="66"/>
        <v>0</v>
      </c>
      <c r="BF280" s="133">
        <f t="shared" si="67"/>
        <v>0</v>
      </c>
      <c r="BG280" s="133">
        <f t="shared" si="68"/>
        <v>0</v>
      </c>
      <c r="BH280" s="133">
        <f t="shared" si="69"/>
        <v>0</v>
      </c>
      <c r="BI280" s="133">
        <f t="shared" si="70"/>
        <v>0</v>
      </c>
      <c r="BJ280" s="13" t="s">
        <v>112</v>
      </c>
      <c r="BK280" s="134">
        <f t="shared" si="71"/>
        <v>0</v>
      </c>
      <c r="BL280" s="13" t="s">
        <v>236</v>
      </c>
      <c r="BM280" s="132" t="s">
        <v>494</v>
      </c>
    </row>
    <row r="281" spans="2:65" s="1" customFormat="1" ht="16.5" customHeight="1">
      <c r="B281" s="121"/>
      <c r="C281" s="122">
        <v>143</v>
      </c>
      <c r="D281" s="135" t="s">
        <v>194</v>
      </c>
      <c r="E281" s="136" t="s">
        <v>495</v>
      </c>
      <c r="F281" s="137" t="s">
        <v>496</v>
      </c>
      <c r="G281" s="138" t="s">
        <v>110</v>
      </c>
      <c r="H281" s="139">
        <v>1</v>
      </c>
      <c r="I281" s="139">
        <v>0</v>
      </c>
      <c r="J281" s="139">
        <f t="shared" si="62"/>
        <v>0</v>
      </c>
      <c r="K281" s="140"/>
      <c r="L281" s="143"/>
      <c r="M281" s="141" t="s">
        <v>1</v>
      </c>
      <c r="N281" s="142" t="s">
        <v>32</v>
      </c>
      <c r="O281" s="130">
        <v>0</v>
      </c>
      <c r="P281" s="130">
        <f t="shared" si="63"/>
        <v>0</v>
      </c>
      <c r="Q281" s="130">
        <v>0</v>
      </c>
      <c r="R281" s="130">
        <f t="shared" si="64"/>
        <v>0</v>
      </c>
      <c r="S281" s="130">
        <v>0</v>
      </c>
      <c r="T281" s="131">
        <f t="shared" si="65"/>
        <v>0</v>
      </c>
      <c r="AR281" s="132" t="s">
        <v>236</v>
      </c>
      <c r="AT281" s="132" t="s">
        <v>194</v>
      </c>
      <c r="AU281" s="132" t="s">
        <v>73</v>
      </c>
      <c r="AY281" s="13" t="s">
        <v>108</v>
      </c>
      <c r="BE281" s="133">
        <f t="shared" si="66"/>
        <v>0</v>
      </c>
      <c r="BF281" s="133">
        <f t="shared" si="67"/>
        <v>0</v>
      </c>
      <c r="BG281" s="133">
        <f t="shared" si="68"/>
        <v>0</v>
      </c>
      <c r="BH281" s="133">
        <f t="shared" si="69"/>
        <v>0</v>
      </c>
      <c r="BI281" s="133">
        <f t="shared" si="70"/>
        <v>0</v>
      </c>
      <c r="BJ281" s="13" t="s">
        <v>112</v>
      </c>
      <c r="BK281" s="134">
        <f t="shared" si="71"/>
        <v>0</v>
      </c>
      <c r="BL281" s="13" t="s">
        <v>236</v>
      </c>
      <c r="BM281" s="132" t="s">
        <v>497</v>
      </c>
    </row>
    <row r="282" spans="2:65" s="1" customFormat="1" ht="16.5" customHeight="1">
      <c r="B282" s="121"/>
      <c r="C282" s="122">
        <v>144</v>
      </c>
      <c r="D282" s="122" t="s">
        <v>109</v>
      </c>
      <c r="E282" s="123" t="s">
        <v>498</v>
      </c>
      <c r="F282" s="124" t="s">
        <v>499</v>
      </c>
      <c r="G282" s="125" t="s">
        <v>110</v>
      </c>
      <c r="H282" s="126">
        <v>1</v>
      </c>
      <c r="I282" s="126">
        <v>0</v>
      </c>
      <c r="J282" s="126">
        <f t="shared" ref="J282:J295" si="72">ROUND(I282*H282,3)</f>
        <v>0</v>
      </c>
      <c r="K282" s="127"/>
      <c r="L282" s="143"/>
      <c r="M282" s="128" t="s">
        <v>1</v>
      </c>
      <c r="N282" s="129" t="s">
        <v>32</v>
      </c>
      <c r="O282" s="130">
        <v>0</v>
      </c>
      <c r="P282" s="130">
        <f t="shared" ref="P282:P295" si="73">O282*H282</f>
        <v>0</v>
      </c>
      <c r="Q282" s="130">
        <v>0</v>
      </c>
      <c r="R282" s="130">
        <f t="shared" ref="R282:R295" si="74">Q282*H282</f>
        <v>0</v>
      </c>
      <c r="S282" s="130">
        <v>0</v>
      </c>
      <c r="T282" s="131">
        <f t="shared" ref="T282:T295" si="75">S282*H282</f>
        <v>0</v>
      </c>
      <c r="AR282" s="132" t="s">
        <v>236</v>
      </c>
      <c r="AT282" s="132" t="s">
        <v>109</v>
      </c>
      <c r="AU282" s="132" t="s">
        <v>73</v>
      </c>
      <c r="AY282" s="13" t="s">
        <v>108</v>
      </c>
      <c r="BE282" s="133">
        <f t="shared" ref="BE282:BE295" si="76">IF(N282="základná",J282,0)</f>
        <v>0</v>
      </c>
      <c r="BF282" s="133">
        <f t="shared" ref="BF282:BF295" si="77">IF(N282="znížená",J282,0)</f>
        <v>0</v>
      </c>
      <c r="BG282" s="133">
        <f t="shared" ref="BG282:BG295" si="78">IF(N282="zákl. prenesená",J282,0)</f>
        <v>0</v>
      </c>
      <c r="BH282" s="133">
        <f t="shared" ref="BH282:BH295" si="79">IF(N282="zníž. prenesená",J282,0)</f>
        <v>0</v>
      </c>
      <c r="BI282" s="133">
        <f t="shared" ref="BI282:BI295" si="80">IF(N282="nulová",J282,0)</f>
        <v>0</v>
      </c>
      <c r="BJ282" s="13" t="s">
        <v>112</v>
      </c>
      <c r="BK282" s="134">
        <f t="shared" ref="BK282:BK295" si="81">ROUND(I282*H282,3)</f>
        <v>0</v>
      </c>
      <c r="BL282" s="13" t="s">
        <v>236</v>
      </c>
      <c r="BM282" s="132" t="s">
        <v>500</v>
      </c>
    </row>
    <row r="283" spans="2:65" s="1" customFormat="1" ht="16.5" customHeight="1">
      <c r="B283" s="121"/>
      <c r="C283" s="122">
        <v>145</v>
      </c>
      <c r="D283" s="122" t="s">
        <v>109</v>
      </c>
      <c r="E283" s="123" t="s">
        <v>646</v>
      </c>
      <c r="F283" s="124" t="s">
        <v>647</v>
      </c>
      <c r="G283" s="125" t="s">
        <v>110</v>
      </c>
      <c r="H283" s="126">
        <v>5</v>
      </c>
      <c r="I283" s="126">
        <v>0</v>
      </c>
      <c r="J283" s="126">
        <f t="shared" si="72"/>
        <v>0</v>
      </c>
      <c r="K283" s="127"/>
      <c r="L283" s="143"/>
      <c r="M283" s="128"/>
      <c r="N283" s="129"/>
      <c r="O283" s="130"/>
      <c r="P283" s="130"/>
      <c r="Q283" s="130"/>
      <c r="R283" s="130"/>
      <c r="S283" s="130"/>
      <c r="T283" s="131"/>
      <c r="AR283" s="132"/>
      <c r="AT283" s="132"/>
      <c r="AU283" s="132"/>
      <c r="AY283" s="13"/>
      <c r="BE283" s="133"/>
      <c r="BF283" s="133"/>
      <c r="BG283" s="133"/>
      <c r="BH283" s="133"/>
      <c r="BI283" s="133"/>
      <c r="BJ283" s="13"/>
      <c r="BK283" s="134">
        <f t="shared" si="81"/>
        <v>0</v>
      </c>
      <c r="BL283" s="13"/>
      <c r="BM283" s="132"/>
    </row>
    <row r="284" spans="2:65" s="1" customFormat="1" ht="16.5" customHeight="1">
      <c r="B284" s="121"/>
      <c r="C284" s="122">
        <v>146</v>
      </c>
      <c r="D284" s="122" t="s">
        <v>109</v>
      </c>
      <c r="E284" s="123" t="s">
        <v>649</v>
      </c>
      <c r="F284" s="124" t="s">
        <v>648</v>
      </c>
      <c r="G284" s="125" t="s">
        <v>110</v>
      </c>
      <c r="H284" s="126">
        <v>1</v>
      </c>
      <c r="I284" s="126">
        <v>0</v>
      </c>
      <c r="J284" s="126">
        <f t="shared" si="72"/>
        <v>0</v>
      </c>
      <c r="K284" s="127"/>
      <c r="L284" s="143"/>
      <c r="M284" s="128"/>
      <c r="N284" s="129"/>
      <c r="O284" s="130"/>
      <c r="P284" s="130"/>
      <c r="Q284" s="130"/>
      <c r="R284" s="130"/>
      <c r="S284" s="130"/>
      <c r="T284" s="131"/>
      <c r="AR284" s="132"/>
      <c r="AT284" s="132"/>
      <c r="AU284" s="132"/>
      <c r="AY284" s="13"/>
      <c r="BE284" s="133"/>
      <c r="BF284" s="133"/>
      <c r="BG284" s="133"/>
      <c r="BH284" s="133"/>
      <c r="BI284" s="133"/>
      <c r="BJ284" s="13"/>
      <c r="BK284" s="134">
        <f t="shared" si="81"/>
        <v>0</v>
      </c>
      <c r="BL284" s="13"/>
      <c r="BM284" s="132"/>
    </row>
    <row r="285" spans="2:65" s="1" customFormat="1" ht="24" customHeight="1">
      <c r="B285" s="121"/>
      <c r="C285" s="122">
        <v>147</v>
      </c>
      <c r="D285" s="122" t="s">
        <v>109</v>
      </c>
      <c r="E285" s="123" t="s">
        <v>502</v>
      </c>
      <c r="F285" s="124" t="s">
        <v>503</v>
      </c>
      <c r="G285" s="125" t="s">
        <v>501</v>
      </c>
      <c r="H285" s="126">
        <v>2</v>
      </c>
      <c r="I285" s="126">
        <v>0</v>
      </c>
      <c r="J285" s="126">
        <f t="shared" si="72"/>
        <v>0</v>
      </c>
      <c r="K285" s="127"/>
      <c r="L285" s="143"/>
      <c r="M285" s="128" t="s">
        <v>1</v>
      </c>
      <c r="N285" s="129" t="s">
        <v>32</v>
      </c>
      <c r="O285" s="130">
        <v>0</v>
      </c>
      <c r="P285" s="130">
        <f t="shared" si="73"/>
        <v>0</v>
      </c>
      <c r="Q285" s="130">
        <v>0</v>
      </c>
      <c r="R285" s="130">
        <f t="shared" si="74"/>
        <v>0</v>
      </c>
      <c r="S285" s="130">
        <v>0</v>
      </c>
      <c r="T285" s="131">
        <f t="shared" si="75"/>
        <v>0</v>
      </c>
      <c r="AR285" s="132" t="s">
        <v>236</v>
      </c>
      <c r="AT285" s="132" t="s">
        <v>109</v>
      </c>
      <c r="AU285" s="132" t="s">
        <v>73</v>
      </c>
      <c r="AY285" s="13" t="s">
        <v>108</v>
      </c>
      <c r="BE285" s="133">
        <f t="shared" si="76"/>
        <v>0</v>
      </c>
      <c r="BF285" s="133">
        <f t="shared" si="77"/>
        <v>0</v>
      </c>
      <c r="BG285" s="133">
        <f t="shared" si="78"/>
        <v>0</v>
      </c>
      <c r="BH285" s="133">
        <f t="shared" si="79"/>
        <v>0</v>
      </c>
      <c r="BI285" s="133">
        <f t="shared" si="80"/>
        <v>0</v>
      </c>
      <c r="BJ285" s="13" t="s">
        <v>112</v>
      </c>
      <c r="BK285" s="134">
        <f t="shared" si="81"/>
        <v>0</v>
      </c>
      <c r="BL285" s="13" t="s">
        <v>236</v>
      </c>
      <c r="BM285" s="132" t="s">
        <v>504</v>
      </c>
    </row>
    <row r="286" spans="2:65" s="1" customFormat="1" ht="24" customHeight="1">
      <c r="B286" s="121"/>
      <c r="C286" s="122">
        <v>148</v>
      </c>
      <c r="D286" s="122" t="s">
        <v>109</v>
      </c>
      <c r="E286" s="123" t="s">
        <v>505</v>
      </c>
      <c r="F286" s="124" t="s">
        <v>506</v>
      </c>
      <c r="G286" s="125" t="s">
        <v>110</v>
      </c>
      <c r="H286" s="126">
        <v>2</v>
      </c>
      <c r="I286" s="126">
        <v>0</v>
      </c>
      <c r="J286" s="126">
        <f t="shared" si="72"/>
        <v>0</v>
      </c>
      <c r="K286" s="127"/>
      <c r="L286" s="143"/>
      <c r="M286" s="128" t="s">
        <v>1</v>
      </c>
      <c r="N286" s="129" t="s">
        <v>32</v>
      </c>
      <c r="O286" s="130">
        <v>0</v>
      </c>
      <c r="P286" s="130">
        <f t="shared" si="73"/>
        <v>0</v>
      </c>
      <c r="Q286" s="130">
        <v>0</v>
      </c>
      <c r="R286" s="130">
        <f t="shared" si="74"/>
        <v>0</v>
      </c>
      <c r="S286" s="130">
        <v>0</v>
      </c>
      <c r="T286" s="131">
        <f t="shared" si="75"/>
        <v>0</v>
      </c>
      <c r="AR286" s="132" t="s">
        <v>236</v>
      </c>
      <c r="AT286" s="132" t="s">
        <v>109</v>
      </c>
      <c r="AU286" s="132" t="s">
        <v>73</v>
      </c>
      <c r="AY286" s="13" t="s">
        <v>108</v>
      </c>
      <c r="BE286" s="133">
        <f t="shared" si="76"/>
        <v>0</v>
      </c>
      <c r="BF286" s="133">
        <f t="shared" si="77"/>
        <v>0</v>
      </c>
      <c r="BG286" s="133">
        <f t="shared" si="78"/>
        <v>0</v>
      </c>
      <c r="BH286" s="133">
        <f t="shared" si="79"/>
        <v>0</v>
      </c>
      <c r="BI286" s="133">
        <f t="shared" si="80"/>
        <v>0</v>
      </c>
      <c r="BJ286" s="13" t="s">
        <v>112</v>
      </c>
      <c r="BK286" s="134">
        <f t="shared" si="81"/>
        <v>0</v>
      </c>
      <c r="BL286" s="13" t="s">
        <v>236</v>
      </c>
      <c r="BM286" s="132" t="s">
        <v>507</v>
      </c>
    </row>
    <row r="287" spans="2:65" s="1" customFormat="1" ht="24" customHeight="1">
      <c r="B287" s="121"/>
      <c r="C287" s="122">
        <v>149</v>
      </c>
      <c r="D287" s="135" t="s">
        <v>194</v>
      </c>
      <c r="E287" s="136" t="s">
        <v>508</v>
      </c>
      <c r="F287" s="137" t="s">
        <v>509</v>
      </c>
      <c r="G287" s="138" t="s">
        <v>110</v>
      </c>
      <c r="H287" s="139">
        <v>2</v>
      </c>
      <c r="I287" s="139">
        <v>0</v>
      </c>
      <c r="J287" s="139">
        <f t="shared" si="72"/>
        <v>0</v>
      </c>
      <c r="K287" s="140"/>
      <c r="L287" s="143"/>
      <c r="M287" s="141" t="s">
        <v>1</v>
      </c>
      <c r="N287" s="142" t="s">
        <v>32</v>
      </c>
      <c r="O287" s="130">
        <v>0</v>
      </c>
      <c r="P287" s="130">
        <f t="shared" si="73"/>
        <v>0</v>
      </c>
      <c r="Q287" s="130">
        <v>0</v>
      </c>
      <c r="R287" s="130">
        <f t="shared" si="74"/>
        <v>0</v>
      </c>
      <c r="S287" s="130">
        <v>0</v>
      </c>
      <c r="T287" s="131">
        <f t="shared" si="75"/>
        <v>0</v>
      </c>
      <c r="AR287" s="132" t="s">
        <v>236</v>
      </c>
      <c r="AT287" s="132" t="s">
        <v>194</v>
      </c>
      <c r="AU287" s="132" t="s">
        <v>73</v>
      </c>
      <c r="AY287" s="13" t="s">
        <v>108</v>
      </c>
      <c r="BE287" s="133">
        <f t="shared" si="76"/>
        <v>0</v>
      </c>
      <c r="BF287" s="133">
        <f t="shared" si="77"/>
        <v>0</v>
      </c>
      <c r="BG287" s="133">
        <f t="shared" si="78"/>
        <v>0</v>
      </c>
      <c r="BH287" s="133">
        <f t="shared" si="79"/>
        <v>0</v>
      </c>
      <c r="BI287" s="133">
        <f t="shared" si="80"/>
        <v>0</v>
      </c>
      <c r="BJ287" s="13" t="s">
        <v>112</v>
      </c>
      <c r="BK287" s="134">
        <f t="shared" si="81"/>
        <v>0</v>
      </c>
      <c r="BL287" s="13" t="s">
        <v>236</v>
      </c>
      <c r="BM287" s="132" t="s">
        <v>510</v>
      </c>
    </row>
    <row r="288" spans="2:65" s="1" customFormat="1" ht="16.5" customHeight="1">
      <c r="B288" s="121"/>
      <c r="C288" s="122">
        <v>150</v>
      </c>
      <c r="D288" s="135" t="s">
        <v>194</v>
      </c>
      <c r="E288" s="136" t="s">
        <v>511</v>
      </c>
      <c r="F288" s="137" t="s">
        <v>512</v>
      </c>
      <c r="G288" s="138" t="s">
        <v>110</v>
      </c>
      <c r="H288" s="139">
        <v>2</v>
      </c>
      <c r="I288" s="139">
        <v>0</v>
      </c>
      <c r="J288" s="139">
        <f t="shared" si="72"/>
        <v>0</v>
      </c>
      <c r="K288" s="140"/>
      <c r="L288" s="143"/>
      <c r="M288" s="141" t="s">
        <v>1</v>
      </c>
      <c r="N288" s="142" t="s">
        <v>32</v>
      </c>
      <c r="O288" s="130">
        <v>0</v>
      </c>
      <c r="P288" s="130">
        <f t="shared" si="73"/>
        <v>0</v>
      </c>
      <c r="Q288" s="130">
        <v>0</v>
      </c>
      <c r="R288" s="130">
        <f t="shared" si="74"/>
        <v>0</v>
      </c>
      <c r="S288" s="130">
        <v>0</v>
      </c>
      <c r="T288" s="131">
        <f t="shared" si="75"/>
        <v>0</v>
      </c>
      <c r="AR288" s="132" t="s">
        <v>236</v>
      </c>
      <c r="AT288" s="132" t="s">
        <v>194</v>
      </c>
      <c r="AU288" s="132" t="s">
        <v>73</v>
      </c>
      <c r="AY288" s="13" t="s">
        <v>108</v>
      </c>
      <c r="BE288" s="133">
        <f t="shared" si="76"/>
        <v>0</v>
      </c>
      <c r="BF288" s="133">
        <f t="shared" si="77"/>
        <v>0</v>
      </c>
      <c r="BG288" s="133">
        <f t="shared" si="78"/>
        <v>0</v>
      </c>
      <c r="BH288" s="133">
        <f t="shared" si="79"/>
        <v>0</v>
      </c>
      <c r="BI288" s="133">
        <f t="shared" si="80"/>
        <v>0</v>
      </c>
      <c r="BJ288" s="13" t="s">
        <v>112</v>
      </c>
      <c r="BK288" s="134">
        <f t="shared" si="81"/>
        <v>0</v>
      </c>
      <c r="BL288" s="13" t="s">
        <v>236</v>
      </c>
      <c r="BM288" s="132" t="s">
        <v>513</v>
      </c>
    </row>
    <row r="289" spans="2:65" s="1" customFormat="1" ht="16.5" customHeight="1">
      <c r="B289" s="121"/>
      <c r="C289" s="122">
        <v>151</v>
      </c>
      <c r="D289" s="135" t="s">
        <v>194</v>
      </c>
      <c r="E289" s="136" t="s">
        <v>514</v>
      </c>
      <c r="F289" s="137" t="s">
        <v>515</v>
      </c>
      <c r="G289" s="138" t="s">
        <v>110</v>
      </c>
      <c r="H289" s="139">
        <v>2</v>
      </c>
      <c r="I289" s="139">
        <v>0</v>
      </c>
      <c r="J289" s="139">
        <f t="shared" si="72"/>
        <v>0</v>
      </c>
      <c r="K289" s="140"/>
      <c r="L289" s="143"/>
      <c r="M289" s="141" t="s">
        <v>1</v>
      </c>
      <c r="N289" s="142" t="s">
        <v>32</v>
      </c>
      <c r="O289" s="130">
        <v>0</v>
      </c>
      <c r="P289" s="130">
        <f t="shared" si="73"/>
        <v>0</v>
      </c>
      <c r="Q289" s="130">
        <v>0</v>
      </c>
      <c r="R289" s="130">
        <f t="shared" si="74"/>
        <v>0</v>
      </c>
      <c r="S289" s="130">
        <v>0</v>
      </c>
      <c r="T289" s="131">
        <f t="shared" si="75"/>
        <v>0</v>
      </c>
      <c r="AR289" s="132" t="s">
        <v>236</v>
      </c>
      <c r="AT289" s="132" t="s">
        <v>194</v>
      </c>
      <c r="AU289" s="132" t="s">
        <v>73</v>
      </c>
      <c r="AY289" s="13" t="s">
        <v>108</v>
      </c>
      <c r="BE289" s="133">
        <f t="shared" si="76"/>
        <v>0</v>
      </c>
      <c r="BF289" s="133">
        <f t="shared" si="77"/>
        <v>0</v>
      </c>
      <c r="BG289" s="133">
        <f t="shared" si="78"/>
        <v>0</v>
      </c>
      <c r="BH289" s="133">
        <f t="shared" si="79"/>
        <v>0</v>
      </c>
      <c r="BI289" s="133">
        <f t="shared" si="80"/>
        <v>0</v>
      </c>
      <c r="BJ289" s="13" t="s">
        <v>112</v>
      </c>
      <c r="BK289" s="134">
        <f t="shared" si="81"/>
        <v>0</v>
      </c>
      <c r="BL289" s="13" t="s">
        <v>236</v>
      </c>
      <c r="BM289" s="132" t="s">
        <v>516</v>
      </c>
    </row>
    <row r="290" spans="2:65" s="1" customFormat="1" ht="24" customHeight="1">
      <c r="B290" s="121"/>
      <c r="C290" s="122">
        <v>152</v>
      </c>
      <c r="D290" s="122" t="s">
        <v>109</v>
      </c>
      <c r="E290" s="123" t="s">
        <v>517</v>
      </c>
      <c r="F290" s="124" t="s">
        <v>518</v>
      </c>
      <c r="G290" s="125" t="s">
        <v>110</v>
      </c>
      <c r="H290" s="126">
        <v>5</v>
      </c>
      <c r="I290" s="126">
        <v>0</v>
      </c>
      <c r="J290" s="126">
        <f t="shared" si="72"/>
        <v>0</v>
      </c>
      <c r="K290" s="127"/>
      <c r="L290" s="143"/>
      <c r="M290" s="128" t="s">
        <v>1</v>
      </c>
      <c r="N290" s="129" t="s">
        <v>32</v>
      </c>
      <c r="O290" s="130">
        <v>0</v>
      </c>
      <c r="P290" s="130">
        <f t="shared" si="73"/>
        <v>0</v>
      </c>
      <c r="Q290" s="130">
        <v>0</v>
      </c>
      <c r="R290" s="130">
        <f t="shared" si="74"/>
        <v>0</v>
      </c>
      <c r="S290" s="130">
        <v>0</v>
      </c>
      <c r="T290" s="131">
        <f t="shared" si="75"/>
        <v>0</v>
      </c>
      <c r="AR290" s="132" t="s">
        <v>236</v>
      </c>
      <c r="AT290" s="132" t="s">
        <v>109</v>
      </c>
      <c r="AU290" s="132" t="s">
        <v>73</v>
      </c>
      <c r="AY290" s="13" t="s">
        <v>108</v>
      </c>
      <c r="BE290" s="133">
        <f t="shared" si="76"/>
        <v>0</v>
      </c>
      <c r="BF290" s="133">
        <f t="shared" si="77"/>
        <v>0</v>
      </c>
      <c r="BG290" s="133">
        <f t="shared" si="78"/>
        <v>0</v>
      </c>
      <c r="BH290" s="133">
        <f t="shared" si="79"/>
        <v>0</v>
      </c>
      <c r="BI290" s="133">
        <f t="shared" si="80"/>
        <v>0</v>
      </c>
      <c r="BJ290" s="13" t="s">
        <v>112</v>
      </c>
      <c r="BK290" s="134">
        <f t="shared" si="81"/>
        <v>0</v>
      </c>
      <c r="BL290" s="13" t="s">
        <v>236</v>
      </c>
      <c r="BM290" s="132" t="s">
        <v>519</v>
      </c>
    </row>
    <row r="291" spans="2:65" s="1" customFormat="1" ht="24" customHeight="1">
      <c r="B291" s="121"/>
      <c r="C291" s="122">
        <v>153</v>
      </c>
      <c r="D291" s="122" t="s">
        <v>109</v>
      </c>
      <c r="E291" s="123" t="s">
        <v>520</v>
      </c>
      <c r="F291" s="124" t="s">
        <v>521</v>
      </c>
      <c r="G291" s="125" t="s">
        <v>110</v>
      </c>
      <c r="H291" s="126">
        <v>2</v>
      </c>
      <c r="I291" s="126">
        <v>0</v>
      </c>
      <c r="J291" s="126">
        <f t="shared" si="72"/>
        <v>0</v>
      </c>
      <c r="K291" s="127"/>
      <c r="L291" s="143"/>
      <c r="M291" s="128" t="s">
        <v>1</v>
      </c>
      <c r="N291" s="129" t="s">
        <v>32</v>
      </c>
      <c r="O291" s="130">
        <v>0</v>
      </c>
      <c r="P291" s="130">
        <f t="shared" si="73"/>
        <v>0</v>
      </c>
      <c r="Q291" s="130">
        <v>0</v>
      </c>
      <c r="R291" s="130">
        <f t="shared" si="74"/>
        <v>0</v>
      </c>
      <c r="S291" s="130">
        <v>0</v>
      </c>
      <c r="T291" s="131">
        <f t="shared" si="75"/>
        <v>0</v>
      </c>
      <c r="AR291" s="132" t="s">
        <v>236</v>
      </c>
      <c r="AT291" s="132" t="s">
        <v>109</v>
      </c>
      <c r="AU291" s="132" t="s">
        <v>73</v>
      </c>
      <c r="AY291" s="13" t="s">
        <v>108</v>
      </c>
      <c r="BE291" s="133">
        <f t="shared" si="76"/>
        <v>0</v>
      </c>
      <c r="BF291" s="133">
        <f t="shared" si="77"/>
        <v>0</v>
      </c>
      <c r="BG291" s="133">
        <f t="shared" si="78"/>
        <v>0</v>
      </c>
      <c r="BH291" s="133">
        <f t="shared" si="79"/>
        <v>0</v>
      </c>
      <c r="BI291" s="133">
        <f t="shared" si="80"/>
        <v>0</v>
      </c>
      <c r="BJ291" s="13" t="s">
        <v>112</v>
      </c>
      <c r="BK291" s="134">
        <f t="shared" si="81"/>
        <v>0</v>
      </c>
      <c r="BL291" s="13" t="s">
        <v>236</v>
      </c>
      <c r="BM291" s="132" t="s">
        <v>522</v>
      </c>
    </row>
    <row r="292" spans="2:65" s="1" customFormat="1" ht="16.5" customHeight="1">
      <c r="B292" s="121"/>
      <c r="C292" s="122">
        <v>154</v>
      </c>
      <c r="D292" s="135" t="s">
        <v>194</v>
      </c>
      <c r="E292" s="136" t="s">
        <v>523</v>
      </c>
      <c r="F292" s="137" t="s">
        <v>524</v>
      </c>
      <c r="G292" s="138" t="s">
        <v>110</v>
      </c>
      <c r="H292" s="139">
        <v>2</v>
      </c>
      <c r="I292" s="139">
        <v>0</v>
      </c>
      <c r="J292" s="139">
        <f t="shared" si="72"/>
        <v>0</v>
      </c>
      <c r="K292" s="140"/>
      <c r="L292" s="143"/>
      <c r="M292" s="141" t="s">
        <v>1</v>
      </c>
      <c r="N292" s="142" t="s">
        <v>32</v>
      </c>
      <c r="O292" s="130">
        <v>0</v>
      </c>
      <c r="P292" s="130">
        <f t="shared" si="73"/>
        <v>0</v>
      </c>
      <c r="Q292" s="130">
        <v>0</v>
      </c>
      <c r="R292" s="130">
        <f t="shared" si="74"/>
        <v>0</v>
      </c>
      <c r="S292" s="130">
        <v>0</v>
      </c>
      <c r="T292" s="131">
        <f t="shared" si="75"/>
        <v>0</v>
      </c>
      <c r="AR292" s="132" t="s">
        <v>236</v>
      </c>
      <c r="AT292" s="132" t="s">
        <v>194</v>
      </c>
      <c r="AU292" s="132" t="s">
        <v>73</v>
      </c>
      <c r="AY292" s="13" t="s">
        <v>108</v>
      </c>
      <c r="BE292" s="133">
        <f t="shared" si="76"/>
        <v>0</v>
      </c>
      <c r="BF292" s="133">
        <f t="shared" si="77"/>
        <v>0</v>
      </c>
      <c r="BG292" s="133">
        <f t="shared" si="78"/>
        <v>0</v>
      </c>
      <c r="BH292" s="133">
        <f t="shared" si="79"/>
        <v>0</v>
      </c>
      <c r="BI292" s="133">
        <f t="shared" si="80"/>
        <v>0</v>
      </c>
      <c r="BJ292" s="13" t="s">
        <v>112</v>
      </c>
      <c r="BK292" s="134">
        <f t="shared" si="81"/>
        <v>0</v>
      </c>
      <c r="BL292" s="13" t="s">
        <v>236</v>
      </c>
      <c r="BM292" s="132" t="s">
        <v>525</v>
      </c>
    </row>
    <row r="293" spans="2:65" s="1" customFormat="1" ht="16.5" customHeight="1">
      <c r="B293" s="121"/>
      <c r="C293" s="122">
        <v>155</v>
      </c>
      <c r="D293" s="135" t="s">
        <v>194</v>
      </c>
      <c r="E293" s="136" t="s">
        <v>526</v>
      </c>
      <c r="F293" s="137" t="s">
        <v>645</v>
      </c>
      <c r="G293" s="138" t="s">
        <v>110</v>
      </c>
      <c r="H293" s="139">
        <v>5</v>
      </c>
      <c r="I293" s="139">
        <v>0</v>
      </c>
      <c r="J293" s="139">
        <f t="shared" si="72"/>
        <v>0</v>
      </c>
      <c r="K293" s="140"/>
      <c r="L293" s="143"/>
      <c r="M293" s="141" t="s">
        <v>1</v>
      </c>
      <c r="N293" s="142" t="s">
        <v>32</v>
      </c>
      <c r="O293" s="130">
        <v>0</v>
      </c>
      <c r="P293" s="130">
        <f t="shared" si="73"/>
        <v>0</v>
      </c>
      <c r="Q293" s="130">
        <v>0</v>
      </c>
      <c r="R293" s="130">
        <f t="shared" si="74"/>
        <v>0</v>
      </c>
      <c r="S293" s="130">
        <v>0</v>
      </c>
      <c r="T293" s="131">
        <f t="shared" si="75"/>
        <v>0</v>
      </c>
      <c r="AR293" s="132" t="s">
        <v>236</v>
      </c>
      <c r="AT293" s="132" t="s">
        <v>194</v>
      </c>
      <c r="AU293" s="132" t="s">
        <v>73</v>
      </c>
      <c r="AY293" s="13" t="s">
        <v>108</v>
      </c>
      <c r="BE293" s="133">
        <f t="shared" si="76"/>
        <v>0</v>
      </c>
      <c r="BF293" s="133">
        <f t="shared" si="77"/>
        <v>0</v>
      </c>
      <c r="BG293" s="133">
        <f t="shared" si="78"/>
        <v>0</v>
      </c>
      <c r="BH293" s="133">
        <f t="shared" si="79"/>
        <v>0</v>
      </c>
      <c r="BI293" s="133">
        <f t="shared" si="80"/>
        <v>0</v>
      </c>
      <c r="BJ293" s="13" t="s">
        <v>112</v>
      </c>
      <c r="BK293" s="134">
        <f t="shared" si="81"/>
        <v>0</v>
      </c>
      <c r="BL293" s="13" t="s">
        <v>236</v>
      </c>
      <c r="BM293" s="132" t="s">
        <v>527</v>
      </c>
    </row>
    <row r="294" spans="2:65" s="1" customFormat="1" ht="16.5" customHeight="1">
      <c r="B294" s="121"/>
      <c r="C294" s="122">
        <v>156</v>
      </c>
      <c r="D294" s="135" t="s">
        <v>194</v>
      </c>
      <c r="E294" s="136" t="s">
        <v>528</v>
      </c>
      <c r="F294" s="137" t="s">
        <v>529</v>
      </c>
      <c r="G294" s="138" t="s">
        <v>110</v>
      </c>
      <c r="H294" s="139">
        <v>1</v>
      </c>
      <c r="I294" s="139">
        <v>0</v>
      </c>
      <c r="J294" s="139">
        <f t="shared" si="72"/>
        <v>0</v>
      </c>
      <c r="K294" s="140"/>
      <c r="L294" s="143"/>
      <c r="M294" s="141" t="s">
        <v>1</v>
      </c>
      <c r="N294" s="142" t="s">
        <v>32</v>
      </c>
      <c r="O294" s="130">
        <v>0</v>
      </c>
      <c r="P294" s="130">
        <f t="shared" si="73"/>
        <v>0</v>
      </c>
      <c r="Q294" s="130">
        <v>0</v>
      </c>
      <c r="R294" s="130">
        <f t="shared" si="74"/>
        <v>0</v>
      </c>
      <c r="S294" s="130">
        <v>0</v>
      </c>
      <c r="T294" s="131">
        <f t="shared" si="75"/>
        <v>0</v>
      </c>
      <c r="AR294" s="132" t="s">
        <v>236</v>
      </c>
      <c r="AT294" s="132" t="s">
        <v>194</v>
      </c>
      <c r="AU294" s="132" t="s">
        <v>73</v>
      </c>
      <c r="AY294" s="13" t="s">
        <v>108</v>
      </c>
      <c r="BE294" s="133">
        <f t="shared" si="76"/>
        <v>0</v>
      </c>
      <c r="BF294" s="133">
        <f t="shared" si="77"/>
        <v>0</v>
      </c>
      <c r="BG294" s="133">
        <f t="shared" si="78"/>
        <v>0</v>
      </c>
      <c r="BH294" s="133">
        <f t="shared" si="79"/>
        <v>0</v>
      </c>
      <c r="BI294" s="133">
        <f t="shared" si="80"/>
        <v>0</v>
      </c>
      <c r="BJ294" s="13" t="s">
        <v>112</v>
      </c>
      <c r="BK294" s="134">
        <f t="shared" si="81"/>
        <v>0</v>
      </c>
      <c r="BL294" s="13" t="s">
        <v>236</v>
      </c>
      <c r="BM294" s="132" t="s">
        <v>530</v>
      </c>
    </row>
    <row r="295" spans="2:65" s="1" customFormat="1" ht="24" customHeight="1">
      <c r="B295" s="121"/>
      <c r="C295" s="122">
        <v>157</v>
      </c>
      <c r="D295" s="122" t="s">
        <v>109</v>
      </c>
      <c r="E295" s="123" t="s">
        <v>531</v>
      </c>
      <c r="F295" s="124" t="s">
        <v>532</v>
      </c>
      <c r="G295" s="125" t="s">
        <v>192</v>
      </c>
      <c r="H295" s="126">
        <v>39.046999999999997</v>
      </c>
      <c r="I295" s="126">
        <v>0</v>
      </c>
      <c r="J295" s="126">
        <f t="shared" si="72"/>
        <v>0</v>
      </c>
      <c r="K295" s="127"/>
      <c r="L295" s="143"/>
      <c r="M295" s="128" t="s">
        <v>1</v>
      </c>
      <c r="N295" s="129" t="s">
        <v>32</v>
      </c>
      <c r="O295" s="130">
        <v>0</v>
      </c>
      <c r="P295" s="130">
        <f t="shared" si="73"/>
        <v>0</v>
      </c>
      <c r="Q295" s="130">
        <v>0</v>
      </c>
      <c r="R295" s="130">
        <f t="shared" si="74"/>
        <v>0</v>
      </c>
      <c r="S295" s="130">
        <v>0</v>
      </c>
      <c r="T295" s="131">
        <f t="shared" si="75"/>
        <v>0</v>
      </c>
      <c r="AR295" s="132" t="s">
        <v>236</v>
      </c>
      <c r="AT295" s="132" t="s">
        <v>109</v>
      </c>
      <c r="AU295" s="132" t="s">
        <v>73</v>
      </c>
      <c r="AY295" s="13" t="s">
        <v>108</v>
      </c>
      <c r="BE295" s="133">
        <f t="shared" si="76"/>
        <v>0</v>
      </c>
      <c r="BF295" s="133">
        <f t="shared" si="77"/>
        <v>0</v>
      </c>
      <c r="BG295" s="133">
        <f t="shared" si="78"/>
        <v>0</v>
      </c>
      <c r="BH295" s="133">
        <f t="shared" si="79"/>
        <v>0</v>
      </c>
      <c r="BI295" s="133">
        <f t="shared" si="80"/>
        <v>0</v>
      </c>
      <c r="BJ295" s="13" t="s">
        <v>112</v>
      </c>
      <c r="BK295" s="134">
        <f t="shared" si="81"/>
        <v>0</v>
      </c>
      <c r="BL295" s="13" t="s">
        <v>236</v>
      </c>
      <c r="BM295" s="132" t="s">
        <v>533</v>
      </c>
    </row>
    <row r="296" spans="2:65" s="11" customFormat="1" ht="25.9" customHeight="1">
      <c r="B296" s="110"/>
      <c r="D296" s="111" t="s">
        <v>65</v>
      </c>
      <c r="E296" s="112" t="s">
        <v>534</v>
      </c>
      <c r="F296" s="112" t="s">
        <v>535</v>
      </c>
      <c r="J296" s="113">
        <f>BK296+J315+J316</f>
        <v>0</v>
      </c>
      <c r="L296" s="110"/>
      <c r="M296" s="114"/>
      <c r="P296" s="115">
        <f>SUM(P297:P323)</f>
        <v>0</v>
      </c>
      <c r="R296" s="115">
        <f>SUM(R297:R323)</f>
        <v>0</v>
      </c>
      <c r="T296" s="116">
        <f>SUM(T297:T323)</f>
        <v>0</v>
      </c>
      <c r="AR296" s="111" t="s">
        <v>73</v>
      </c>
      <c r="AT296" s="117" t="s">
        <v>65</v>
      </c>
      <c r="AU296" s="117" t="s">
        <v>66</v>
      </c>
      <c r="AY296" s="111" t="s">
        <v>108</v>
      </c>
      <c r="BK296" s="118">
        <f>SUM(BK297:BK323)</f>
        <v>0</v>
      </c>
    </row>
    <row r="297" spans="2:65" s="1" customFormat="1" ht="16.5" customHeight="1">
      <c r="B297" s="121"/>
      <c r="C297" s="135">
        <v>158</v>
      </c>
      <c r="D297" s="135" t="s">
        <v>194</v>
      </c>
      <c r="E297" s="136" t="s">
        <v>536</v>
      </c>
      <c r="F297" s="137" t="s">
        <v>537</v>
      </c>
      <c r="G297" s="138" t="s">
        <v>152</v>
      </c>
      <c r="H297" s="139">
        <v>4</v>
      </c>
      <c r="I297" s="139">
        <v>0</v>
      </c>
      <c r="J297" s="139">
        <f t="shared" ref="J297:J323" si="82">ROUND(I297*H297,3)</f>
        <v>0</v>
      </c>
      <c r="K297" s="140"/>
      <c r="L297" s="144"/>
      <c r="M297" s="141" t="s">
        <v>1</v>
      </c>
      <c r="N297" s="142" t="s">
        <v>32</v>
      </c>
      <c r="O297" s="130">
        <v>0</v>
      </c>
      <c r="P297" s="130">
        <f t="shared" ref="P297:P323" si="83">O297*H297</f>
        <v>0</v>
      </c>
      <c r="Q297" s="130">
        <v>0</v>
      </c>
      <c r="R297" s="130">
        <f t="shared" ref="R297:R323" si="84">Q297*H297</f>
        <v>0</v>
      </c>
      <c r="S297" s="130">
        <v>0</v>
      </c>
      <c r="T297" s="131">
        <f t="shared" ref="T297:T323" si="85">S297*H297</f>
        <v>0</v>
      </c>
      <c r="AR297" s="132" t="s">
        <v>118</v>
      </c>
      <c r="AT297" s="132" t="s">
        <v>194</v>
      </c>
      <c r="AU297" s="132" t="s">
        <v>73</v>
      </c>
      <c r="AY297" s="13" t="s">
        <v>108</v>
      </c>
      <c r="BE297" s="133">
        <f t="shared" ref="BE297:BE323" si="86">IF(N297="základná",J297,0)</f>
        <v>0</v>
      </c>
      <c r="BF297" s="133">
        <f t="shared" ref="BF297:BF323" si="87">IF(N297="znížená",J297,0)</f>
        <v>0</v>
      </c>
      <c r="BG297" s="133">
        <f t="shared" ref="BG297:BG323" si="88">IF(N297="zákl. prenesená",J297,0)</f>
        <v>0</v>
      </c>
      <c r="BH297" s="133">
        <f t="shared" ref="BH297:BH323" si="89">IF(N297="zníž. prenesená",J297,0)</f>
        <v>0</v>
      </c>
      <c r="BI297" s="133">
        <f t="shared" ref="BI297:BI323" si="90">IF(N297="nulová",J297,0)</f>
        <v>0</v>
      </c>
      <c r="BJ297" s="13" t="s">
        <v>112</v>
      </c>
      <c r="BK297" s="134">
        <f t="shared" ref="BK297:BK323" si="91">ROUND(I297*H297,3)</f>
        <v>0</v>
      </c>
      <c r="BL297" s="13" t="s">
        <v>111</v>
      </c>
      <c r="BM297" s="132" t="s">
        <v>538</v>
      </c>
    </row>
    <row r="298" spans="2:65" s="1" customFormat="1" ht="16.5" customHeight="1">
      <c r="B298" s="121"/>
      <c r="C298" s="135">
        <v>159</v>
      </c>
      <c r="D298" s="135" t="s">
        <v>194</v>
      </c>
      <c r="E298" s="136" t="s">
        <v>539</v>
      </c>
      <c r="F298" s="137" t="s">
        <v>540</v>
      </c>
      <c r="G298" s="138" t="s">
        <v>152</v>
      </c>
      <c r="H298" s="139">
        <v>26</v>
      </c>
      <c r="I298" s="139">
        <v>0</v>
      </c>
      <c r="J298" s="139">
        <f t="shared" si="82"/>
        <v>0</v>
      </c>
      <c r="K298" s="140"/>
      <c r="L298" s="144"/>
      <c r="M298" s="141" t="s">
        <v>1</v>
      </c>
      <c r="N298" s="142" t="s">
        <v>32</v>
      </c>
      <c r="O298" s="130">
        <v>0</v>
      </c>
      <c r="P298" s="130">
        <f t="shared" si="83"/>
        <v>0</v>
      </c>
      <c r="Q298" s="130">
        <v>0</v>
      </c>
      <c r="R298" s="130">
        <f t="shared" si="84"/>
        <v>0</v>
      </c>
      <c r="S298" s="130">
        <v>0</v>
      </c>
      <c r="T298" s="131">
        <f t="shared" si="85"/>
        <v>0</v>
      </c>
      <c r="AR298" s="132" t="s">
        <v>118</v>
      </c>
      <c r="AT298" s="132" t="s">
        <v>194</v>
      </c>
      <c r="AU298" s="132" t="s">
        <v>73</v>
      </c>
      <c r="AY298" s="13" t="s">
        <v>108</v>
      </c>
      <c r="BE298" s="133">
        <f t="shared" si="86"/>
        <v>0</v>
      </c>
      <c r="BF298" s="133">
        <f t="shared" si="87"/>
        <v>0</v>
      </c>
      <c r="BG298" s="133">
        <f t="shared" si="88"/>
        <v>0</v>
      </c>
      <c r="BH298" s="133">
        <f t="shared" si="89"/>
        <v>0</v>
      </c>
      <c r="BI298" s="133">
        <f t="shared" si="90"/>
        <v>0</v>
      </c>
      <c r="BJ298" s="13" t="s">
        <v>112</v>
      </c>
      <c r="BK298" s="134">
        <f t="shared" si="91"/>
        <v>0</v>
      </c>
      <c r="BL298" s="13" t="s">
        <v>111</v>
      </c>
      <c r="BM298" s="132" t="s">
        <v>541</v>
      </c>
    </row>
    <row r="299" spans="2:65" s="1" customFormat="1" ht="16.5" customHeight="1">
      <c r="B299" s="121"/>
      <c r="C299" s="135">
        <v>160</v>
      </c>
      <c r="D299" s="135" t="s">
        <v>194</v>
      </c>
      <c r="E299" s="136" t="s">
        <v>542</v>
      </c>
      <c r="F299" s="137" t="s">
        <v>543</v>
      </c>
      <c r="G299" s="138" t="s">
        <v>152</v>
      </c>
      <c r="H299" s="139">
        <v>16</v>
      </c>
      <c r="I299" s="139">
        <v>0</v>
      </c>
      <c r="J299" s="139">
        <f t="shared" si="82"/>
        <v>0</v>
      </c>
      <c r="K299" s="140"/>
      <c r="L299" s="144"/>
      <c r="M299" s="141" t="s">
        <v>1</v>
      </c>
      <c r="N299" s="142" t="s">
        <v>32</v>
      </c>
      <c r="O299" s="130">
        <v>0</v>
      </c>
      <c r="P299" s="130">
        <f t="shared" si="83"/>
        <v>0</v>
      </c>
      <c r="Q299" s="130">
        <v>0</v>
      </c>
      <c r="R299" s="130">
        <f t="shared" si="84"/>
        <v>0</v>
      </c>
      <c r="S299" s="130">
        <v>0</v>
      </c>
      <c r="T299" s="131">
        <f t="shared" si="85"/>
        <v>0</v>
      </c>
      <c r="AR299" s="132" t="s">
        <v>118</v>
      </c>
      <c r="AT299" s="132" t="s">
        <v>194</v>
      </c>
      <c r="AU299" s="132" t="s">
        <v>73</v>
      </c>
      <c r="AY299" s="13" t="s">
        <v>108</v>
      </c>
      <c r="BE299" s="133">
        <f t="shared" si="86"/>
        <v>0</v>
      </c>
      <c r="BF299" s="133">
        <f t="shared" si="87"/>
        <v>0</v>
      </c>
      <c r="BG299" s="133">
        <f t="shared" si="88"/>
        <v>0</v>
      </c>
      <c r="BH299" s="133">
        <f t="shared" si="89"/>
        <v>0</v>
      </c>
      <c r="BI299" s="133">
        <f t="shared" si="90"/>
        <v>0</v>
      </c>
      <c r="BJ299" s="13" t="s">
        <v>112</v>
      </c>
      <c r="BK299" s="134">
        <f t="shared" si="91"/>
        <v>0</v>
      </c>
      <c r="BL299" s="13" t="s">
        <v>111</v>
      </c>
      <c r="BM299" s="132" t="s">
        <v>544</v>
      </c>
    </row>
    <row r="300" spans="2:65" s="1" customFormat="1" ht="16.5" customHeight="1">
      <c r="B300" s="121"/>
      <c r="C300" s="135">
        <v>161</v>
      </c>
      <c r="D300" s="135" t="s">
        <v>194</v>
      </c>
      <c r="E300" s="136" t="s">
        <v>545</v>
      </c>
      <c r="F300" s="137" t="s">
        <v>546</v>
      </c>
      <c r="G300" s="138" t="s">
        <v>152</v>
      </c>
      <c r="H300" s="139">
        <v>62</v>
      </c>
      <c r="I300" s="139">
        <v>0</v>
      </c>
      <c r="J300" s="139">
        <f t="shared" si="82"/>
        <v>0</v>
      </c>
      <c r="K300" s="140"/>
      <c r="L300" s="144"/>
      <c r="M300" s="141" t="s">
        <v>1</v>
      </c>
      <c r="N300" s="142" t="s">
        <v>32</v>
      </c>
      <c r="O300" s="130">
        <v>0</v>
      </c>
      <c r="P300" s="130">
        <f t="shared" si="83"/>
        <v>0</v>
      </c>
      <c r="Q300" s="130">
        <v>0</v>
      </c>
      <c r="R300" s="130">
        <f t="shared" si="84"/>
        <v>0</v>
      </c>
      <c r="S300" s="130">
        <v>0</v>
      </c>
      <c r="T300" s="131">
        <f t="shared" si="85"/>
        <v>0</v>
      </c>
      <c r="AR300" s="132" t="s">
        <v>118</v>
      </c>
      <c r="AT300" s="132" t="s">
        <v>194</v>
      </c>
      <c r="AU300" s="132" t="s">
        <v>73</v>
      </c>
      <c r="AY300" s="13" t="s">
        <v>108</v>
      </c>
      <c r="BE300" s="133">
        <f t="shared" si="86"/>
        <v>0</v>
      </c>
      <c r="BF300" s="133">
        <f t="shared" si="87"/>
        <v>0</v>
      </c>
      <c r="BG300" s="133">
        <f t="shared" si="88"/>
        <v>0</v>
      </c>
      <c r="BH300" s="133">
        <f t="shared" si="89"/>
        <v>0</v>
      </c>
      <c r="BI300" s="133">
        <f t="shared" si="90"/>
        <v>0</v>
      </c>
      <c r="BJ300" s="13" t="s">
        <v>112</v>
      </c>
      <c r="BK300" s="134">
        <f t="shared" si="91"/>
        <v>0</v>
      </c>
      <c r="BL300" s="13" t="s">
        <v>111</v>
      </c>
      <c r="BM300" s="132" t="s">
        <v>547</v>
      </c>
    </row>
    <row r="301" spans="2:65" s="1" customFormat="1" ht="16.5" customHeight="1">
      <c r="B301" s="121"/>
      <c r="C301" s="135">
        <v>162</v>
      </c>
      <c r="D301" s="135" t="s">
        <v>194</v>
      </c>
      <c r="E301" s="136" t="s">
        <v>548</v>
      </c>
      <c r="F301" s="137" t="s">
        <v>549</v>
      </c>
      <c r="G301" s="138" t="s">
        <v>152</v>
      </c>
      <c r="H301" s="139">
        <v>12</v>
      </c>
      <c r="I301" s="139">
        <v>0</v>
      </c>
      <c r="J301" s="139">
        <f t="shared" si="82"/>
        <v>0</v>
      </c>
      <c r="K301" s="140"/>
      <c r="L301" s="144"/>
      <c r="M301" s="141" t="s">
        <v>1</v>
      </c>
      <c r="N301" s="142" t="s">
        <v>32</v>
      </c>
      <c r="O301" s="130">
        <v>0</v>
      </c>
      <c r="P301" s="130">
        <f t="shared" si="83"/>
        <v>0</v>
      </c>
      <c r="Q301" s="130">
        <v>0</v>
      </c>
      <c r="R301" s="130">
        <f t="shared" si="84"/>
        <v>0</v>
      </c>
      <c r="S301" s="130">
        <v>0</v>
      </c>
      <c r="T301" s="131">
        <f t="shared" si="85"/>
        <v>0</v>
      </c>
      <c r="AR301" s="132" t="s">
        <v>118</v>
      </c>
      <c r="AT301" s="132" t="s">
        <v>194</v>
      </c>
      <c r="AU301" s="132" t="s">
        <v>73</v>
      </c>
      <c r="AY301" s="13" t="s">
        <v>108</v>
      </c>
      <c r="BE301" s="133">
        <f t="shared" si="86"/>
        <v>0</v>
      </c>
      <c r="BF301" s="133">
        <f t="shared" si="87"/>
        <v>0</v>
      </c>
      <c r="BG301" s="133">
        <f t="shared" si="88"/>
        <v>0</v>
      </c>
      <c r="BH301" s="133">
        <f t="shared" si="89"/>
        <v>0</v>
      </c>
      <c r="BI301" s="133">
        <f t="shared" si="90"/>
        <v>0</v>
      </c>
      <c r="BJ301" s="13" t="s">
        <v>112</v>
      </c>
      <c r="BK301" s="134">
        <f t="shared" si="91"/>
        <v>0</v>
      </c>
      <c r="BL301" s="13" t="s">
        <v>111</v>
      </c>
      <c r="BM301" s="132" t="s">
        <v>550</v>
      </c>
    </row>
    <row r="302" spans="2:65" s="1" customFormat="1" ht="16.5" customHeight="1">
      <c r="B302" s="121"/>
      <c r="C302" s="135">
        <v>163</v>
      </c>
      <c r="D302" s="135" t="s">
        <v>194</v>
      </c>
      <c r="E302" s="136" t="s">
        <v>551</v>
      </c>
      <c r="F302" s="137" t="s">
        <v>552</v>
      </c>
      <c r="G302" s="138" t="s">
        <v>152</v>
      </c>
      <c r="H302" s="139">
        <v>25</v>
      </c>
      <c r="I302" s="139">
        <v>0</v>
      </c>
      <c r="J302" s="139">
        <f t="shared" si="82"/>
        <v>0</v>
      </c>
      <c r="K302" s="140"/>
      <c r="L302" s="144"/>
      <c r="M302" s="141" t="s">
        <v>1</v>
      </c>
      <c r="N302" s="142" t="s">
        <v>32</v>
      </c>
      <c r="O302" s="130">
        <v>0</v>
      </c>
      <c r="P302" s="130">
        <f t="shared" si="83"/>
        <v>0</v>
      </c>
      <c r="Q302" s="130">
        <v>0</v>
      </c>
      <c r="R302" s="130">
        <f t="shared" si="84"/>
        <v>0</v>
      </c>
      <c r="S302" s="130">
        <v>0</v>
      </c>
      <c r="T302" s="131">
        <f t="shared" si="85"/>
        <v>0</v>
      </c>
      <c r="AR302" s="132" t="s">
        <v>118</v>
      </c>
      <c r="AT302" s="132" t="s">
        <v>194</v>
      </c>
      <c r="AU302" s="132" t="s">
        <v>73</v>
      </c>
      <c r="AY302" s="13" t="s">
        <v>108</v>
      </c>
      <c r="BE302" s="133">
        <f t="shared" si="86"/>
        <v>0</v>
      </c>
      <c r="BF302" s="133">
        <f t="shared" si="87"/>
        <v>0</v>
      </c>
      <c r="BG302" s="133">
        <f t="shared" si="88"/>
        <v>0</v>
      </c>
      <c r="BH302" s="133">
        <f t="shared" si="89"/>
        <v>0</v>
      </c>
      <c r="BI302" s="133">
        <f t="shared" si="90"/>
        <v>0</v>
      </c>
      <c r="BJ302" s="13" t="s">
        <v>112</v>
      </c>
      <c r="BK302" s="134">
        <f t="shared" si="91"/>
        <v>0</v>
      </c>
      <c r="BL302" s="13" t="s">
        <v>111</v>
      </c>
      <c r="BM302" s="132" t="s">
        <v>553</v>
      </c>
    </row>
    <row r="303" spans="2:65" s="1" customFormat="1" ht="16.5" customHeight="1">
      <c r="B303" s="121"/>
      <c r="C303" s="135">
        <v>164</v>
      </c>
      <c r="D303" s="135" t="s">
        <v>194</v>
      </c>
      <c r="E303" s="136" t="s">
        <v>554</v>
      </c>
      <c r="F303" s="137" t="s">
        <v>555</v>
      </c>
      <c r="G303" s="138" t="s">
        <v>152</v>
      </c>
      <c r="H303" s="139">
        <v>8</v>
      </c>
      <c r="I303" s="139">
        <v>0</v>
      </c>
      <c r="J303" s="139">
        <f t="shared" si="82"/>
        <v>0</v>
      </c>
      <c r="K303" s="140"/>
      <c r="L303" s="144"/>
      <c r="M303" s="141" t="s">
        <v>1</v>
      </c>
      <c r="N303" s="142" t="s">
        <v>32</v>
      </c>
      <c r="O303" s="130">
        <v>0</v>
      </c>
      <c r="P303" s="130">
        <f t="shared" si="83"/>
        <v>0</v>
      </c>
      <c r="Q303" s="130">
        <v>0</v>
      </c>
      <c r="R303" s="130">
        <f t="shared" si="84"/>
        <v>0</v>
      </c>
      <c r="S303" s="130">
        <v>0</v>
      </c>
      <c r="T303" s="131">
        <f t="shared" si="85"/>
        <v>0</v>
      </c>
      <c r="AR303" s="132" t="s">
        <v>118</v>
      </c>
      <c r="AT303" s="132" t="s">
        <v>194</v>
      </c>
      <c r="AU303" s="132" t="s">
        <v>73</v>
      </c>
      <c r="AY303" s="13" t="s">
        <v>108</v>
      </c>
      <c r="BE303" s="133">
        <f t="shared" si="86"/>
        <v>0</v>
      </c>
      <c r="BF303" s="133">
        <f t="shared" si="87"/>
        <v>0</v>
      </c>
      <c r="BG303" s="133">
        <f t="shared" si="88"/>
        <v>0</v>
      </c>
      <c r="BH303" s="133">
        <f t="shared" si="89"/>
        <v>0</v>
      </c>
      <c r="BI303" s="133">
        <f t="shared" si="90"/>
        <v>0</v>
      </c>
      <c r="BJ303" s="13" t="s">
        <v>112</v>
      </c>
      <c r="BK303" s="134">
        <f t="shared" si="91"/>
        <v>0</v>
      </c>
      <c r="BL303" s="13" t="s">
        <v>111</v>
      </c>
      <c r="BM303" s="132" t="s">
        <v>556</v>
      </c>
    </row>
    <row r="304" spans="2:65" s="1" customFormat="1" ht="16.5" customHeight="1">
      <c r="B304" s="121"/>
      <c r="C304" s="146">
        <v>165</v>
      </c>
      <c r="D304" s="122" t="s">
        <v>109</v>
      </c>
      <c r="E304" s="123" t="s">
        <v>557</v>
      </c>
      <c r="F304" s="124" t="s">
        <v>558</v>
      </c>
      <c r="G304" s="125" t="s">
        <v>110</v>
      </c>
      <c r="H304" s="126">
        <v>12</v>
      </c>
      <c r="I304" s="126">
        <v>0</v>
      </c>
      <c r="J304" s="126">
        <f t="shared" si="82"/>
        <v>0</v>
      </c>
      <c r="K304" s="127"/>
      <c r="L304" s="144"/>
      <c r="M304" s="128" t="s">
        <v>1</v>
      </c>
      <c r="N304" s="129" t="s">
        <v>32</v>
      </c>
      <c r="O304" s="130">
        <v>0</v>
      </c>
      <c r="P304" s="130">
        <f t="shared" si="83"/>
        <v>0</v>
      </c>
      <c r="Q304" s="130">
        <v>0</v>
      </c>
      <c r="R304" s="130">
        <f t="shared" si="84"/>
        <v>0</v>
      </c>
      <c r="S304" s="130">
        <v>0</v>
      </c>
      <c r="T304" s="131">
        <f t="shared" si="85"/>
        <v>0</v>
      </c>
      <c r="AR304" s="132" t="s">
        <v>111</v>
      </c>
      <c r="AT304" s="132" t="s">
        <v>109</v>
      </c>
      <c r="AU304" s="132" t="s">
        <v>73</v>
      </c>
      <c r="AY304" s="13" t="s">
        <v>108</v>
      </c>
      <c r="BE304" s="133">
        <f t="shared" si="86"/>
        <v>0</v>
      </c>
      <c r="BF304" s="133">
        <f t="shared" si="87"/>
        <v>0</v>
      </c>
      <c r="BG304" s="133">
        <f t="shared" si="88"/>
        <v>0</v>
      </c>
      <c r="BH304" s="133">
        <f t="shared" si="89"/>
        <v>0</v>
      </c>
      <c r="BI304" s="133">
        <f t="shared" si="90"/>
        <v>0</v>
      </c>
      <c r="BJ304" s="13" t="s">
        <v>112</v>
      </c>
      <c r="BK304" s="134">
        <f t="shared" si="91"/>
        <v>0</v>
      </c>
      <c r="BL304" s="13" t="s">
        <v>111</v>
      </c>
      <c r="BM304" s="132" t="s">
        <v>559</v>
      </c>
    </row>
    <row r="305" spans="2:65" s="1" customFormat="1" ht="16.5" customHeight="1">
      <c r="B305" s="121"/>
      <c r="C305" s="146">
        <v>166</v>
      </c>
      <c r="D305" s="122" t="s">
        <v>109</v>
      </c>
      <c r="E305" s="123" t="s">
        <v>560</v>
      </c>
      <c r="F305" s="124" t="s">
        <v>561</v>
      </c>
      <c r="G305" s="125" t="s">
        <v>110</v>
      </c>
      <c r="H305" s="126">
        <v>2</v>
      </c>
      <c r="I305" s="126">
        <v>0</v>
      </c>
      <c r="J305" s="126">
        <f t="shared" si="82"/>
        <v>0</v>
      </c>
      <c r="K305" s="127"/>
      <c r="L305" s="144"/>
      <c r="M305" s="128" t="s">
        <v>1</v>
      </c>
      <c r="N305" s="129" t="s">
        <v>32</v>
      </c>
      <c r="O305" s="130">
        <v>0</v>
      </c>
      <c r="P305" s="130">
        <f t="shared" si="83"/>
        <v>0</v>
      </c>
      <c r="Q305" s="130">
        <v>0</v>
      </c>
      <c r="R305" s="130">
        <f t="shared" si="84"/>
        <v>0</v>
      </c>
      <c r="S305" s="130">
        <v>0</v>
      </c>
      <c r="T305" s="131">
        <f t="shared" si="85"/>
        <v>0</v>
      </c>
      <c r="AR305" s="132" t="s">
        <v>111</v>
      </c>
      <c r="AT305" s="132" t="s">
        <v>109</v>
      </c>
      <c r="AU305" s="132" t="s">
        <v>73</v>
      </c>
      <c r="AY305" s="13" t="s">
        <v>108</v>
      </c>
      <c r="BE305" s="133">
        <f t="shared" si="86"/>
        <v>0</v>
      </c>
      <c r="BF305" s="133">
        <f t="shared" si="87"/>
        <v>0</v>
      </c>
      <c r="BG305" s="133">
        <f t="shared" si="88"/>
        <v>0</v>
      </c>
      <c r="BH305" s="133">
        <f t="shared" si="89"/>
        <v>0</v>
      </c>
      <c r="BI305" s="133">
        <f t="shared" si="90"/>
        <v>0</v>
      </c>
      <c r="BJ305" s="13" t="s">
        <v>112</v>
      </c>
      <c r="BK305" s="134">
        <f t="shared" si="91"/>
        <v>0</v>
      </c>
      <c r="BL305" s="13" t="s">
        <v>111</v>
      </c>
      <c r="BM305" s="132" t="s">
        <v>562</v>
      </c>
    </row>
    <row r="306" spans="2:65" s="1" customFormat="1" ht="16.5" customHeight="1">
      <c r="B306" s="121"/>
      <c r="C306" s="135">
        <v>167</v>
      </c>
      <c r="D306" s="135" t="s">
        <v>194</v>
      </c>
      <c r="E306" s="136" t="s">
        <v>563</v>
      </c>
      <c r="F306" s="137" t="s">
        <v>564</v>
      </c>
      <c r="G306" s="138" t="s">
        <v>110</v>
      </c>
      <c r="H306" s="139">
        <v>18</v>
      </c>
      <c r="I306" s="139">
        <v>0</v>
      </c>
      <c r="J306" s="139">
        <f t="shared" si="82"/>
        <v>0</v>
      </c>
      <c r="K306" s="140"/>
      <c r="L306" s="144"/>
      <c r="M306" s="141" t="s">
        <v>1</v>
      </c>
      <c r="N306" s="142" t="s">
        <v>32</v>
      </c>
      <c r="O306" s="130">
        <v>0</v>
      </c>
      <c r="P306" s="130">
        <f t="shared" si="83"/>
        <v>0</v>
      </c>
      <c r="Q306" s="130">
        <v>0</v>
      </c>
      <c r="R306" s="130">
        <f t="shared" si="84"/>
        <v>0</v>
      </c>
      <c r="S306" s="130">
        <v>0</v>
      </c>
      <c r="T306" s="131">
        <f t="shared" si="85"/>
        <v>0</v>
      </c>
      <c r="AR306" s="132" t="s">
        <v>118</v>
      </c>
      <c r="AT306" s="132" t="s">
        <v>194</v>
      </c>
      <c r="AU306" s="132" t="s">
        <v>73</v>
      </c>
      <c r="AY306" s="13" t="s">
        <v>108</v>
      </c>
      <c r="BE306" s="133">
        <f t="shared" si="86"/>
        <v>0</v>
      </c>
      <c r="BF306" s="133">
        <f t="shared" si="87"/>
        <v>0</v>
      </c>
      <c r="BG306" s="133">
        <f t="shared" si="88"/>
        <v>0</v>
      </c>
      <c r="BH306" s="133">
        <f t="shared" si="89"/>
        <v>0</v>
      </c>
      <c r="BI306" s="133">
        <f t="shared" si="90"/>
        <v>0</v>
      </c>
      <c r="BJ306" s="13" t="s">
        <v>112</v>
      </c>
      <c r="BK306" s="134">
        <f t="shared" si="91"/>
        <v>0</v>
      </c>
      <c r="BL306" s="13" t="s">
        <v>111</v>
      </c>
      <c r="BM306" s="132" t="s">
        <v>565</v>
      </c>
    </row>
    <row r="307" spans="2:65" s="1" customFormat="1" ht="16.5" customHeight="1">
      <c r="B307" s="121"/>
      <c r="C307" s="135">
        <v>168</v>
      </c>
      <c r="D307" s="135" t="s">
        <v>194</v>
      </c>
      <c r="E307" s="136" t="s">
        <v>566</v>
      </c>
      <c r="F307" s="137" t="s">
        <v>567</v>
      </c>
      <c r="G307" s="138" t="s">
        <v>110</v>
      </c>
      <c r="H307" s="139">
        <v>14</v>
      </c>
      <c r="I307" s="139">
        <v>0</v>
      </c>
      <c r="J307" s="139">
        <f t="shared" si="82"/>
        <v>0</v>
      </c>
      <c r="K307" s="140"/>
      <c r="L307" s="144"/>
      <c r="M307" s="141" t="s">
        <v>1</v>
      </c>
      <c r="N307" s="142" t="s">
        <v>32</v>
      </c>
      <c r="O307" s="130">
        <v>0</v>
      </c>
      <c r="P307" s="130">
        <f t="shared" si="83"/>
        <v>0</v>
      </c>
      <c r="Q307" s="130">
        <v>0</v>
      </c>
      <c r="R307" s="130">
        <f t="shared" si="84"/>
        <v>0</v>
      </c>
      <c r="S307" s="130">
        <v>0</v>
      </c>
      <c r="T307" s="131">
        <f t="shared" si="85"/>
        <v>0</v>
      </c>
      <c r="AR307" s="132" t="s">
        <v>118</v>
      </c>
      <c r="AT307" s="132" t="s">
        <v>194</v>
      </c>
      <c r="AU307" s="132" t="s">
        <v>73</v>
      </c>
      <c r="AY307" s="13" t="s">
        <v>108</v>
      </c>
      <c r="BE307" s="133">
        <f t="shared" si="86"/>
        <v>0</v>
      </c>
      <c r="BF307" s="133">
        <f t="shared" si="87"/>
        <v>0</v>
      </c>
      <c r="BG307" s="133">
        <f t="shared" si="88"/>
        <v>0</v>
      </c>
      <c r="BH307" s="133">
        <f t="shared" si="89"/>
        <v>0</v>
      </c>
      <c r="BI307" s="133">
        <f t="shared" si="90"/>
        <v>0</v>
      </c>
      <c r="BJ307" s="13" t="s">
        <v>112</v>
      </c>
      <c r="BK307" s="134">
        <f t="shared" si="91"/>
        <v>0</v>
      </c>
      <c r="BL307" s="13" t="s">
        <v>111</v>
      </c>
      <c r="BM307" s="132" t="s">
        <v>568</v>
      </c>
    </row>
    <row r="308" spans="2:65" s="1" customFormat="1" ht="16.5" customHeight="1">
      <c r="B308" s="121"/>
      <c r="C308" s="135">
        <v>169</v>
      </c>
      <c r="D308" s="135" t="s">
        <v>194</v>
      </c>
      <c r="E308" s="136" t="s">
        <v>569</v>
      </c>
      <c r="F308" s="137" t="s">
        <v>570</v>
      </c>
      <c r="G308" s="138" t="s">
        <v>110</v>
      </c>
      <c r="H308" s="139">
        <v>2</v>
      </c>
      <c r="I308" s="139">
        <v>0</v>
      </c>
      <c r="J308" s="139">
        <f t="shared" si="82"/>
        <v>0</v>
      </c>
      <c r="K308" s="140"/>
      <c r="L308" s="144"/>
      <c r="M308" s="141" t="s">
        <v>1</v>
      </c>
      <c r="N308" s="142" t="s">
        <v>32</v>
      </c>
      <c r="O308" s="130">
        <v>0</v>
      </c>
      <c r="P308" s="130">
        <f t="shared" si="83"/>
        <v>0</v>
      </c>
      <c r="Q308" s="130">
        <v>0</v>
      </c>
      <c r="R308" s="130">
        <f t="shared" si="84"/>
        <v>0</v>
      </c>
      <c r="S308" s="130">
        <v>0</v>
      </c>
      <c r="T308" s="131">
        <f t="shared" si="85"/>
        <v>0</v>
      </c>
      <c r="AR308" s="132" t="s">
        <v>118</v>
      </c>
      <c r="AT308" s="132" t="s">
        <v>194</v>
      </c>
      <c r="AU308" s="132" t="s">
        <v>73</v>
      </c>
      <c r="AY308" s="13" t="s">
        <v>108</v>
      </c>
      <c r="BE308" s="133">
        <f t="shared" si="86"/>
        <v>0</v>
      </c>
      <c r="BF308" s="133">
        <f t="shared" si="87"/>
        <v>0</v>
      </c>
      <c r="BG308" s="133">
        <f t="shared" si="88"/>
        <v>0</v>
      </c>
      <c r="BH308" s="133">
        <f t="shared" si="89"/>
        <v>0</v>
      </c>
      <c r="BI308" s="133">
        <f t="shared" si="90"/>
        <v>0</v>
      </c>
      <c r="BJ308" s="13" t="s">
        <v>112</v>
      </c>
      <c r="BK308" s="134">
        <f t="shared" si="91"/>
        <v>0</v>
      </c>
      <c r="BL308" s="13" t="s">
        <v>111</v>
      </c>
      <c r="BM308" s="132" t="s">
        <v>571</v>
      </c>
    </row>
    <row r="309" spans="2:65" s="1" customFormat="1" ht="16.5" customHeight="1">
      <c r="B309" s="121"/>
      <c r="C309" s="135">
        <v>170</v>
      </c>
      <c r="D309" s="135" t="s">
        <v>194</v>
      </c>
      <c r="E309" s="136" t="s">
        <v>572</v>
      </c>
      <c r="F309" s="137" t="s">
        <v>573</v>
      </c>
      <c r="G309" s="138" t="s">
        <v>110</v>
      </c>
      <c r="H309" s="139">
        <v>1</v>
      </c>
      <c r="I309" s="139">
        <v>0</v>
      </c>
      <c r="J309" s="139">
        <f t="shared" si="82"/>
        <v>0</v>
      </c>
      <c r="K309" s="140"/>
      <c r="L309" s="144"/>
      <c r="M309" s="141" t="s">
        <v>1</v>
      </c>
      <c r="N309" s="142" t="s">
        <v>32</v>
      </c>
      <c r="O309" s="130">
        <v>0</v>
      </c>
      <c r="P309" s="130">
        <f t="shared" si="83"/>
        <v>0</v>
      </c>
      <c r="Q309" s="130">
        <v>0</v>
      </c>
      <c r="R309" s="130">
        <f t="shared" si="84"/>
        <v>0</v>
      </c>
      <c r="S309" s="130">
        <v>0</v>
      </c>
      <c r="T309" s="131">
        <f t="shared" si="85"/>
        <v>0</v>
      </c>
      <c r="AR309" s="132" t="s">
        <v>118</v>
      </c>
      <c r="AT309" s="132" t="s">
        <v>194</v>
      </c>
      <c r="AU309" s="132" t="s">
        <v>73</v>
      </c>
      <c r="AY309" s="13" t="s">
        <v>108</v>
      </c>
      <c r="BE309" s="133">
        <f t="shared" si="86"/>
        <v>0</v>
      </c>
      <c r="BF309" s="133">
        <f t="shared" si="87"/>
        <v>0</v>
      </c>
      <c r="BG309" s="133">
        <f t="shared" si="88"/>
        <v>0</v>
      </c>
      <c r="BH309" s="133">
        <f t="shared" si="89"/>
        <v>0</v>
      </c>
      <c r="BI309" s="133">
        <f t="shared" si="90"/>
        <v>0</v>
      </c>
      <c r="BJ309" s="13" t="s">
        <v>112</v>
      </c>
      <c r="BK309" s="134">
        <f t="shared" si="91"/>
        <v>0</v>
      </c>
      <c r="BL309" s="13" t="s">
        <v>111</v>
      </c>
      <c r="BM309" s="132" t="s">
        <v>574</v>
      </c>
    </row>
    <row r="310" spans="2:65" s="1" customFormat="1" ht="16.5" customHeight="1">
      <c r="B310" s="121"/>
      <c r="C310" s="135">
        <v>171</v>
      </c>
      <c r="D310" s="135" t="s">
        <v>194</v>
      </c>
      <c r="E310" s="136" t="s">
        <v>575</v>
      </c>
      <c r="F310" s="137" t="s">
        <v>576</v>
      </c>
      <c r="G310" s="138" t="s">
        <v>110</v>
      </c>
      <c r="H310" s="139">
        <v>4</v>
      </c>
      <c r="I310" s="139">
        <v>0</v>
      </c>
      <c r="J310" s="139">
        <f t="shared" si="82"/>
        <v>0</v>
      </c>
      <c r="K310" s="140"/>
      <c r="L310" s="144"/>
      <c r="M310" s="141" t="s">
        <v>1</v>
      </c>
      <c r="N310" s="142" t="s">
        <v>32</v>
      </c>
      <c r="O310" s="130">
        <v>0</v>
      </c>
      <c r="P310" s="130">
        <f t="shared" si="83"/>
        <v>0</v>
      </c>
      <c r="Q310" s="130">
        <v>0</v>
      </c>
      <c r="R310" s="130">
        <f t="shared" si="84"/>
        <v>0</v>
      </c>
      <c r="S310" s="130">
        <v>0</v>
      </c>
      <c r="T310" s="131">
        <f t="shared" si="85"/>
        <v>0</v>
      </c>
      <c r="AR310" s="132" t="s">
        <v>118</v>
      </c>
      <c r="AT310" s="132" t="s">
        <v>194</v>
      </c>
      <c r="AU310" s="132" t="s">
        <v>73</v>
      </c>
      <c r="AY310" s="13" t="s">
        <v>108</v>
      </c>
      <c r="BE310" s="133">
        <f t="shared" si="86"/>
        <v>0</v>
      </c>
      <c r="BF310" s="133">
        <f t="shared" si="87"/>
        <v>0</v>
      </c>
      <c r="BG310" s="133">
        <f t="shared" si="88"/>
        <v>0</v>
      </c>
      <c r="BH310" s="133">
        <f t="shared" si="89"/>
        <v>0</v>
      </c>
      <c r="BI310" s="133">
        <f t="shared" si="90"/>
        <v>0</v>
      </c>
      <c r="BJ310" s="13" t="s">
        <v>112</v>
      </c>
      <c r="BK310" s="134">
        <f t="shared" si="91"/>
        <v>0</v>
      </c>
      <c r="BL310" s="13" t="s">
        <v>111</v>
      </c>
      <c r="BM310" s="132" t="s">
        <v>577</v>
      </c>
    </row>
    <row r="311" spans="2:65" s="1" customFormat="1" ht="16.5" customHeight="1">
      <c r="B311" s="121"/>
      <c r="C311" s="135">
        <v>172</v>
      </c>
      <c r="D311" s="135" t="s">
        <v>194</v>
      </c>
      <c r="E311" s="136" t="s">
        <v>578</v>
      </c>
      <c r="F311" s="137" t="s">
        <v>579</v>
      </c>
      <c r="G311" s="138" t="s">
        <v>110</v>
      </c>
      <c r="H311" s="139">
        <v>1</v>
      </c>
      <c r="I311" s="139">
        <v>0</v>
      </c>
      <c r="J311" s="139">
        <f t="shared" si="82"/>
        <v>0</v>
      </c>
      <c r="K311" s="140"/>
      <c r="L311" s="144"/>
      <c r="M311" s="141" t="s">
        <v>1</v>
      </c>
      <c r="N311" s="142" t="s">
        <v>32</v>
      </c>
      <c r="O311" s="130">
        <v>0</v>
      </c>
      <c r="P311" s="130">
        <f t="shared" si="83"/>
        <v>0</v>
      </c>
      <c r="Q311" s="130">
        <v>0</v>
      </c>
      <c r="R311" s="130">
        <f t="shared" si="84"/>
        <v>0</v>
      </c>
      <c r="S311" s="130">
        <v>0</v>
      </c>
      <c r="T311" s="131">
        <f t="shared" si="85"/>
        <v>0</v>
      </c>
      <c r="AR311" s="132" t="s">
        <v>118</v>
      </c>
      <c r="AT311" s="132" t="s">
        <v>194</v>
      </c>
      <c r="AU311" s="132" t="s">
        <v>73</v>
      </c>
      <c r="AY311" s="13" t="s">
        <v>108</v>
      </c>
      <c r="BE311" s="133">
        <f t="shared" si="86"/>
        <v>0</v>
      </c>
      <c r="BF311" s="133">
        <f t="shared" si="87"/>
        <v>0</v>
      </c>
      <c r="BG311" s="133">
        <f t="shared" si="88"/>
        <v>0</v>
      </c>
      <c r="BH311" s="133">
        <f t="shared" si="89"/>
        <v>0</v>
      </c>
      <c r="BI311" s="133">
        <f t="shared" si="90"/>
        <v>0</v>
      </c>
      <c r="BJ311" s="13" t="s">
        <v>112</v>
      </c>
      <c r="BK311" s="134">
        <f t="shared" si="91"/>
        <v>0</v>
      </c>
      <c r="BL311" s="13" t="s">
        <v>111</v>
      </c>
      <c r="BM311" s="132" t="s">
        <v>580</v>
      </c>
    </row>
    <row r="312" spans="2:65" s="1" customFormat="1" ht="16.5" customHeight="1">
      <c r="B312" s="121"/>
      <c r="C312" s="135">
        <v>173</v>
      </c>
      <c r="D312" s="135" t="s">
        <v>194</v>
      </c>
      <c r="E312" s="136" t="s">
        <v>581</v>
      </c>
      <c r="F312" s="137" t="s">
        <v>582</v>
      </c>
      <c r="G312" s="138" t="s">
        <v>110</v>
      </c>
      <c r="H312" s="139">
        <v>5</v>
      </c>
      <c r="I312" s="139">
        <v>0</v>
      </c>
      <c r="J312" s="139">
        <f t="shared" si="82"/>
        <v>0</v>
      </c>
      <c r="K312" s="140"/>
      <c r="L312" s="144"/>
      <c r="M312" s="141" t="s">
        <v>1</v>
      </c>
      <c r="N312" s="142" t="s">
        <v>32</v>
      </c>
      <c r="O312" s="130">
        <v>0</v>
      </c>
      <c r="P312" s="130">
        <f t="shared" si="83"/>
        <v>0</v>
      </c>
      <c r="Q312" s="130">
        <v>0</v>
      </c>
      <c r="R312" s="130">
        <f t="shared" si="84"/>
        <v>0</v>
      </c>
      <c r="S312" s="130">
        <v>0</v>
      </c>
      <c r="T312" s="131">
        <f t="shared" si="85"/>
        <v>0</v>
      </c>
      <c r="AR312" s="132" t="s">
        <v>118</v>
      </c>
      <c r="AT312" s="132" t="s">
        <v>194</v>
      </c>
      <c r="AU312" s="132" t="s">
        <v>73</v>
      </c>
      <c r="AY312" s="13" t="s">
        <v>108</v>
      </c>
      <c r="BE312" s="133">
        <f t="shared" si="86"/>
        <v>0</v>
      </c>
      <c r="BF312" s="133">
        <f t="shared" si="87"/>
        <v>0</v>
      </c>
      <c r="BG312" s="133">
        <f t="shared" si="88"/>
        <v>0</v>
      </c>
      <c r="BH312" s="133">
        <f t="shared" si="89"/>
        <v>0</v>
      </c>
      <c r="BI312" s="133">
        <f t="shared" si="90"/>
        <v>0</v>
      </c>
      <c r="BJ312" s="13" t="s">
        <v>112</v>
      </c>
      <c r="BK312" s="134">
        <f t="shared" si="91"/>
        <v>0</v>
      </c>
      <c r="BL312" s="13" t="s">
        <v>111</v>
      </c>
      <c r="BM312" s="132" t="s">
        <v>583</v>
      </c>
    </row>
    <row r="313" spans="2:65" s="1" customFormat="1" ht="16.5" customHeight="1">
      <c r="B313" s="121"/>
      <c r="C313" s="146">
        <v>174</v>
      </c>
      <c r="D313" s="122" t="s">
        <v>109</v>
      </c>
      <c r="E313" s="123" t="s">
        <v>584</v>
      </c>
      <c r="F313" s="124" t="s">
        <v>585</v>
      </c>
      <c r="G313" s="125" t="s">
        <v>152</v>
      </c>
      <c r="H313" s="126">
        <v>18.3</v>
      </c>
      <c r="I313" s="126">
        <v>0</v>
      </c>
      <c r="J313" s="126">
        <f t="shared" si="82"/>
        <v>0</v>
      </c>
      <c r="K313" s="127"/>
      <c r="L313" s="144"/>
      <c r="M313" s="128" t="s">
        <v>1</v>
      </c>
      <c r="N313" s="129" t="s">
        <v>32</v>
      </c>
      <c r="O313" s="130">
        <v>0</v>
      </c>
      <c r="P313" s="130">
        <f t="shared" si="83"/>
        <v>0</v>
      </c>
      <c r="Q313" s="130">
        <v>0</v>
      </c>
      <c r="R313" s="130">
        <f t="shared" si="84"/>
        <v>0</v>
      </c>
      <c r="S313" s="130">
        <v>0</v>
      </c>
      <c r="T313" s="131">
        <f t="shared" si="85"/>
        <v>0</v>
      </c>
      <c r="AR313" s="132" t="s">
        <v>111</v>
      </c>
      <c r="AT313" s="132" t="s">
        <v>109</v>
      </c>
      <c r="AU313" s="132" t="s">
        <v>73</v>
      </c>
      <c r="AY313" s="13" t="s">
        <v>108</v>
      </c>
      <c r="BE313" s="133">
        <f t="shared" si="86"/>
        <v>0</v>
      </c>
      <c r="BF313" s="133">
        <f t="shared" si="87"/>
        <v>0</v>
      </c>
      <c r="BG313" s="133">
        <f t="shared" si="88"/>
        <v>0</v>
      </c>
      <c r="BH313" s="133">
        <f t="shared" si="89"/>
        <v>0</v>
      </c>
      <c r="BI313" s="133">
        <f t="shared" si="90"/>
        <v>0</v>
      </c>
      <c r="BJ313" s="13" t="s">
        <v>112</v>
      </c>
      <c r="BK313" s="134">
        <f t="shared" si="91"/>
        <v>0</v>
      </c>
      <c r="BL313" s="13" t="s">
        <v>111</v>
      </c>
      <c r="BM313" s="132" t="s">
        <v>586</v>
      </c>
    </row>
    <row r="314" spans="2:65" s="1" customFormat="1" ht="16.5" customHeight="1">
      <c r="B314" s="121"/>
      <c r="C314" s="146">
        <v>175</v>
      </c>
      <c r="D314" s="122" t="s">
        <v>109</v>
      </c>
      <c r="E314" s="123" t="s">
        <v>587</v>
      </c>
      <c r="F314" s="124" t="s">
        <v>588</v>
      </c>
      <c r="G314" s="125" t="s">
        <v>152</v>
      </c>
      <c r="H314" s="126">
        <v>7.5</v>
      </c>
      <c r="I314" s="126">
        <v>0</v>
      </c>
      <c r="J314" s="126">
        <f t="shared" si="82"/>
        <v>0</v>
      </c>
      <c r="K314" s="127"/>
      <c r="L314" s="144"/>
      <c r="M314" s="128" t="s">
        <v>1</v>
      </c>
      <c r="N314" s="129" t="s">
        <v>32</v>
      </c>
      <c r="O314" s="130">
        <v>0</v>
      </c>
      <c r="P314" s="130">
        <f t="shared" si="83"/>
        <v>0</v>
      </c>
      <c r="Q314" s="130">
        <v>0</v>
      </c>
      <c r="R314" s="130">
        <f t="shared" si="84"/>
        <v>0</v>
      </c>
      <c r="S314" s="130">
        <v>0</v>
      </c>
      <c r="T314" s="131">
        <f t="shared" si="85"/>
        <v>0</v>
      </c>
      <c r="AR314" s="132" t="s">
        <v>111</v>
      </c>
      <c r="AT314" s="132" t="s">
        <v>109</v>
      </c>
      <c r="AU314" s="132" t="s">
        <v>73</v>
      </c>
      <c r="AY314" s="13" t="s">
        <v>108</v>
      </c>
      <c r="BE314" s="133">
        <f t="shared" si="86"/>
        <v>0</v>
      </c>
      <c r="BF314" s="133">
        <f t="shared" si="87"/>
        <v>0</v>
      </c>
      <c r="BG314" s="133">
        <f t="shared" si="88"/>
        <v>0</v>
      </c>
      <c r="BH314" s="133">
        <f t="shared" si="89"/>
        <v>0</v>
      </c>
      <c r="BI314" s="133">
        <f t="shared" si="90"/>
        <v>0</v>
      </c>
      <c r="BJ314" s="13" t="s">
        <v>112</v>
      </c>
      <c r="BK314" s="134">
        <f t="shared" si="91"/>
        <v>0</v>
      </c>
      <c r="BL314" s="13" t="s">
        <v>111</v>
      </c>
      <c r="BM314" s="132" t="s">
        <v>589</v>
      </c>
    </row>
    <row r="315" spans="2:65" s="1" customFormat="1" ht="16.5" customHeight="1">
      <c r="B315" s="121"/>
      <c r="C315" s="146">
        <v>176</v>
      </c>
      <c r="D315" s="122" t="s">
        <v>109</v>
      </c>
      <c r="E315" s="123" t="s">
        <v>619</v>
      </c>
      <c r="F315" s="124" t="s">
        <v>618</v>
      </c>
      <c r="G315" s="125" t="s">
        <v>110</v>
      </c>
      <c r="H315" s="126">
        <v>1</v>
      </c>
      <c r="I315" s="126">
        <v>0</v>
      </c>
      <c r="J315" s="126">
        <f t="shared" si="82"/>
        <v>0</v>
      </c>
      <c r="K315" s="127"/>
      <c r="L315" s="144"/>
      <c r="M315" s="128"/>
      <c r="N315" s="129"/>
      <c r="O315" s="130"/>
      <c r="P315" s="130"/>
      <c r="Q315" s="130"/>
      <c r="R315" s="130"/>
      <c r="S315" s="130"/>
      <c r="T315" s="131"/>
      <c r="AR315" s="132"/>
      <c r="AT315" s="132"/>
      <c r="AU315" s="132"/>
      <c r="AY315" s="13"/>
      <c r="BE315" s="133"/>
      <c r="BF315" s="133"/>
      <c r="BG315" s="133"/>
      <c r="BH315" s="133"/>
      <c r="BI315" s="133"/>
      <c r="BJ315" s="13"/>
      <c r="BK315" s="134">
        <f t="shared" si="91"/>
        <v>0</v>
      </c>
      <c r="BL315" s="13"/>
      <c r="BM315" s="132"/>
    </row>
    <row r="316" spans="2:65" s="1" customFormat="1" ht="16.5" customHeight="1">
      <c r="B316" s="121"/>
      <c r="C316" s="146">
        <v>177</v>
      </c>
      <c r="D316" s="146" t="s">
        <v>194</v>
      </c>
      <c r="E316" s="147" t="s">
        <v>616</v>
      </c>
      <c r="F316" s="124" t="s">
        <v>617</v>
      </c>
      <c r="G316" s="125" t="s">
        <v>110</v>
      </c>
      <c r="H316" s="126">
        <v>1</v>
      </c>
      <c r="I316" s="126">
        <v>0</v>
      </c>
      <c r="J316" s="126">
        <f t="shared" ref="J316" si="92">ROUND(I316*H316,3)</f>
        <v>0</v>
      </c>
      <c r="K316" s="127"/>
      <c r="L316" s="144"/>
      <c r="M316" s="128"/>
      <c r="N316" s="129"/>
      <c r="O316" s="130"/>
      <c r="P316" s="130"/>
      <c r="Q316" s="130"/>
      <c r="R316" s="130"/>
      <c r="S316" s="130"/>
      <c r="T316" s="131"/>
      <c r="AR316" s="132"/>
      <c r="AT316" s="132"/>
      <c r="AU316" s="132"/>
      <c r="AY316" s="13"/>
      <c r="BE316" s="133"/>
      <c r="BF316" s="133"/>
      <c r="BG316" s="133"/>
      <c r="BH316" s="133"/>
      <c r="BI316" s="133"/>
      <c r="BJ316" s="13"/>
      <c r="BK316" s="134"/>
      <c r="BL316" s="13"/>
      <c r="BM316" s="132"/>
    </row>
    <row r="317" spans="2:65" s="1" customFormat="1" ht="16.5" customHeight="1">
      <c r="B317" s="121"/>
      <c r="C317" s="146">
        <v>178</v>
      </c>
      <c r="D317" s="122" t="s">
        <v>109</v>
      </c>
      <c r="E317" s="123" t="s">
        <v>590</v>
      </c>
      <c r="F317" s="124" t="s">
        <v>591</v>
      </c>
      <c r="G317" s="125" t="s">
        <v>592</v>
      </c>
      <c r="H317" s="126">
        <v>20</v>
      </c>
      <c r="I317" s="126">
        <v>0</v>
      </c>
      <c r="J317" s="126">
        <f t="shared" si="82"/>
        <v>0</v>
      </c>
      <c r="K317" s="127"/>
      <c r="L317" s="144"/>
      <c r="M317" s="128" t="s">
        <v>1</v>
      </c>
      <c r="N317" s="129" t="s">
        <v>32</v>
      </c>
      <c r="O317" s="130">
        <v>0</v>
      </c>
      <c r="P317" s="130">
        <f t="shared" si="83"/>
        <v>0</v>
      </c>
      <c r="Q317" s="130">
        <v>0</v>
      </c>
      <c r="R317" s="130">
        <f t="shared" si="84"/>
        <v>0</v>
      </c>
      <c r="S317" s="130">
        <v>0</v>
      </c>
      <c r="T317" s="131">
        <f t="shared" si="85"/>
        <v>0</v>
      </c>
      <c r="AR317" s="132" t="s">
        <v>111</v>
      </c>
      <c r="AT317" s="132" t="s">
        <v>109</v>
      </c>
      <c r="AU317" s="132" t="s">
        <v>73</v>
      </c>
      <c r="AY317" s="13" t="s">
        <v>108</v>
      </c>
      <c r="BE317" s="133">
        <f t="shared" si="86"/>
        <v>0</v>
      </c>
      <c r="BF317" s="133">
        <f t="shared" si="87"/>
        <v>0</v>
      </c>
      <c r="BG317" s="133">
        <f t="shared" si="88"/>
        <v>0</v>
      </c>
      <c r="BH317" s="133">
        <f t="shared" si="89"/>
        <v>0</v>
      </c>
      <c r="BI317" s="133">
        <f t="shared" si="90"/>
        <v>0</v>
      </c>
      <c r="BJ317" s="13" t="s">
        <v>112</v>
      </c>
      <c r="BK317" s="134">
        <f t="shared" si="91"/>
        <v>0</v>
      </c>
      <c r="BL317" s="13" t="s">
        <v>111</v>
      </c>
      <c r="BM317" s="132" t="s">
        <v>593</v>
      </c>
    </row>
    <row r="318" spans="2:65" s="1" customFormat="1" ht="16.5" customHeight="1">
      <c r="B318" s="121"/>
      <c r="C318" s="146">
        <v>179</v>
      </c>
      <c r="D318" s="122" t="s">
        <v>109</v>
      </c>
      <c r="E318" s="123" t="s">
        <v>594</v>
      </c>
      <c r="F318" s="124" t="s">
        <v>595</v>
      </c>
      <c r="G318" s="125" t="s">
        <v>592</v>
      </c>
      <c r="H318" s="126">
        <v>18</v>
      </c>
      <c r="I318" s="126">
        <v>0</v>
      </c>
      <c r="J318" s="126">
        <f t="shared" si="82"/>
        <v>0</v>
      </c>
      <c r="K318" s="127"/>
      <c r="L318" s="144"/>
      <c r="M318" s="128" t="s">
        <v>1</v>
      </c>
      <c r="N318" s="129" t="s">
        <v>32</v>
      </c>
      <c r="O318" s="130">
        <v>0</v>
      </c>
      <c r="P318" s="130">
        <f t="shared" si="83"/>
        <v>0</v>
      </c>
      <c r="Q318" s="130">
        <v>0</v>
      </c>
      <c r="R318" s="130">
        <f t="shared" si="84"/>
        <v>0</v>
      </c>
      <c r="S318" s="130">
        <v>0</v>
      </c>
      <c r="T318" s="131">
        <f t="shared" si="85"/>
        <v>0</v>
      </c>
      <c r="AR318" s="132" t="s">
        <v>111</v>
      </c>
      <c r="AT318" s="132" t="s">
        <v>109</v>
      </c>
      <c r="AU318" s="132" t="s">
        <v>73</v>
      </c>
      <c r="AY318" s="13" t="s">
        <v>108</v>
      </c>
      <c r="BE318" s="133">
        <f t="shared" si="86"/>
        <v>0</v>
      </c>
      <c r="BF318" s="133">
        <f t="shared" si="87"/>
        <v>0</v>
      </c>
      <c r="BG318" s="133">
        <f t="shared" si="88"/>
        <v>0</v>
      </c>
      <c r="BH318" s="133">
        <f t="shared" si="89"/>
        <v>0</v>
      </c>
      <c r="BI318" s="133">
        <f t="shared" si="90"/>
        <v>0</v>
      </c>
      <c r="BJ318" s="13" t="s">
        <v>112</v>
      </c>
      <c r="BK318" s="134">
        <f t="shared" si="91"/>
        <v>0</v>
      </c>
      <c r="BL318" s="13" t="s">
        <v>111</v>
      </c>
      <c r="BM318" s="132" t="s">
        <v>596</v>
      </c>
    </row>
    <row r="319" spans="2:65" s="1" customFormat="1" ht="16.5" customHeight="1">
      <c r="B319" s="121"/>
      <c r="C319" s="146">
        <v>180</v>
      </c>
      <c r="D319" s="122" t="s">
        <v>109</v>
      </c>
      <c r="E319" s="123" t="s">
        <v>597</v>
      </c>
      <c r="F319" s="124" t="s">
        <v>665</v>
      </c>
      <c r="G319" s="125" t="s">
        <v>592</v>
      </c>
      <c r="H319" s="126">
        <v>26</v>
      </c>
      <c r="I319" s="126">
        <v>0</v>
      </c>
      <c r="J319" s="126">
        <f t="shared" si="82"/>
        <v>0</v>
      </c>
      <c r="K319" s="127"/>
      <c r="L319" s="144"/>
      <c r="M319" s="128" t="s">
        <v>1</v>
      </c>
      <c r="N319" s="129" t="s">
        <v>32</v>
      </c>
      <c r="O319" s="130">
        <v>0</v>
      </c>
      <c r="P319" s="130">
        <f t="shared" si="83"/>
        <v>0</v>
      </c>
      <c r="Q319" s="130">
        <v>0</v>
      </c>
      <c r="R319" s="130">
        <f t="shared" si="84"/>
        <v>0</v>
      </c>
      <c r="S319" s="130">
        <v>0</v>
      </c>
      <c r="T319" s="131">
        <f t="shared" si="85"/>
        <v>0</v>
      </c>
      <c r="AR319" s="132" t="s">
        <v>111</v>
      </c>
      <c r="AT319" s="132" t="s">
        <v>109</v>
      </c>
      <c r="AU319" s="132" t="s">
        <v>73</v>
      </c>
      <c r="AY319" s="13" t="s">
        <v>108</v>
      </c>
      <c r="BE319" s="133">
        <f t="shared" si="86"/>
        <v>0</v>
      </c>
      <c r="BF319" s="133">
        <f t="shared" si="87"/>
        <v>0</v>
      </c>
      <c r="BG319" s="133">
        <f t="shared" si="88"/>
        <v>0</v>
      </c>
      <c r="BH319" s="133">
        <f t="shared" si="89"/>
        <v>0</v>
      </c>
      <c r="BI319" s="133">
        <f t="shared" si="90"/>
        <v>0</v>
      </c>
      <c r="BJ319" s="13" t="s">
        <v>112</v>
      </c>
      <c r="BK319" s="134">
        <f t="shared" si="91"/>
        <v>0</v>
      </c>
      <c r="BL319" s="13" t="s">
        <v>111</v>
      </c>
      <c r="BM319" s="132" t="s">
        <v>598</v>
      </c>
    </row>
    <row r="320" spans="2:65" s="1" customFormat="1" ht="16.5" customHeight="1">
      <c r="B320" s="121"/>
      <c r="C320" s="146">
        <v>181</v>
      </c>
      <c r="D320" s="122" t="s">
        <v>109</v>
      </c>
      <c r="E320" s="123" t="s">
        <v>599</v>
      </c>
      <c r="F320" s="124" t="s">
        <v>600</v>
      </c>
      <c r="G320" s="125" t="s">
        <v>592</v>
      </c>
      <c r="H320" s="126">
        <v>18</v>
      </c>
      <c r="I320" s="126">
        <v>0</v>
      </c>
      <c r="J320" s="126">
        <f t="shared" si="82"/>
        <v>0</v>
      </c>
      <c r="K320" s="127"/>
      <c r="L320" s="144"/>
      <c r="M320" s="128" t="s">
        <v>1</v>
      </c>
      <c r="N320" s="129" t="s">
        <v>32</v>
      </c>
      <c r="O320" s="130">
        <v>0</v>
      </c>
      <c r="P320" s="130">
        <f t="shared" si="83"/>
        <v>0</v>
      </c>
      <c r="Q320" s="130">
        <v>0</v>
      </c>
      <c r="R320" s="130">
        <f t="shared" si="84"/>
        <v>0</v>
      </c>
      <c r="S320" s="130">
        <v>0</v>
      </c>
      <c r="T320" s="131">
        <f t="shared" si="85"/>
        <v>0</v>
      </c>
      <c r="AR320" s="132" t="s">
        <v>111</v>
      </c>
      <c r="AT320" s="132" t="s">
        <v>109</v>
      </c>
      <c r="AU320" s="132" t="s">
        <v>73</v>
      </c>
      <c r="AY320" s="13" t="s">
        <v>108</v>
      </c>
      <c r="BE320" s="133">
        <f t="shared" si="86"/>
        <v>0</v>
      </c>
      <c r="BF320" s="133">
        <f t="shared" si="87"/>
        <v>0</v>
      </c>
      <c r="BG320" s="133">
        <f t="shared" si="88"/>
        <v>0</v>
      </c>
      <c r="BH320" s="133">
        <f t="shared" si="89"/>
        <v>0</v>
      </c>
      <c r="BI320" s="133">
        <f t="shared" si="90"/>
        <v>0</v>
      </c>
      <c r="BJ320" s="13" t="s">
        <v>112</v>
      </c>
      <c r="BK320" s="134">
        <f t="shared" si="91"/>
        <v>0</v>
      </c>
      <c r="BL320" s="13" t="s">
        <v>111</v>
      </c>
      <c r="BM320" s="132" t="s">
        <v>601</v>
      </c>
    </row>
    <row r="321" spans="2:65" s="1" customFormat="1" ht="16.5" customHeight="1">
      <c r="B321" s="121"/>
      <c r="C321" s="146">
        <v>182</v>
      </c>
      <c r="D321" s="122" t="s">
        <v>109</v>
      </c>
      <c r="E321" s="123" t="s">
        <v>602</v>
      </c>
      <c r="F321" s="124" t="s">
        <v>603</v>
      </c>
      <c r="G321" s="125" t="s">
        <v>592</v>
      </c>
      <c r="H321" s="126">
        <v>6</v>
      </c>
      <c r="I321" s="126">
        <v>0</v>
      </c>
      <c r="J321" s="126">
        <f t="shared" si="82"/>
        <v>0</v>
      </c>
      <c r="K321" s="127"/>
      <c r="L321" s="144"/>
      <c r="M321" s="128" t="s">
        <v>1</v>
      </c>
      <c r="N321" s="129" t="s">
        <v>32</v>
      </c>
      <c r="O321" s="130">
        <v>0</v>
      </c>
      <c r="P321" s="130">
        <f t="shared" si="83"/>
        <v>0</v>
      </c>
      <c r="Q321" s="130">
        <v>0</v>
      </c>
      <c r="R321" s="130">
        <f t="shared" si="84"/>
        <v>0</v>
      </c>
      <c r="S321" s="130">
        <v>0</v>
      </c>
      <c r="T321" s="131">
        <f t="shared" si="85"/>
        <v>0</v>
      </c>
      <c r="AR321" s="132" t="s">
        <v>111</v>
      </c>
      <c r="AT321" s="132" t="s">
        <v>109</v>
      </c>
      <c r="AU321" s="132" t="s">
        <v>73</v>
      </c>
      <c r="AY321" s="13" t="s">
        <v>108</v>
      </c>
      <c r="BE321" s="133">
        <f t="shared" si="86"/>
        <v>0</v>
      </c>
      <c r="BF321" s="133">
        <f t="shared" si="87"/>
        <v>0</v>
      </c>
      <c r="BG321" s="133">
        <f t="shared" si="88"/>
        <v>0</v>
      </c>
      <c r="BH321" s="133">
        <f t="shared" si="89"/>
        <v>0</v>
      </c>
      <c r="BI321" s="133">
        <f t="shared" si="90"/>
        <v>0</v>
      </c>
      <c r="BJ321" s="13" t="s">
        <v>112</v>
      </c>
      <c r="BK321" s="134">
        <f t="shared" si="91"/>
        <v>0</v>
      </c>
      <c r="BL321" s="13" t="s">
        <v>111</v>
      </c>
      <c r="BM321" s="132" t="s">
        <v>604</v>
      </c>
    </row>
    <row r="322" spans="2:65" s="1" customFormat="1" ht="16.5" customHeight="1">
      <c r="B322" s="121"/>
      <c r="C322" s="146">
        <v>183</v>
      </c>
      <c r="D322" s="122" t="s">
        <v>109</v>
      </c>
      <c r="E322" s="123" t="s">
        <v>605</v>
      </c>
      <c r="F322" s="124" t="s">
        <v>606</v>
      </c>
      <c r="G322" s="125" t="s">
        <v>592</v>
      </c>
      <c r="H322" s="126">
        <v>16</v>
      </c>
      <c r="I322" s="126">
        <v>0</v>
      </c>
      <c r="J322" s="126">
        <f t="shared" si="82"/>
        <v>0</v>
      </c>
      <c r="K322" s="127"/>
      <c r="L322" s="144"/>
      <c r="M322" s="128" t="s">
        <v>1</v>
      </c>
      <c r="N322" s="129" t="s">
        <v>32</v>
      </c>
      <c r="O322" s="130">
        <v>0</v>
      </c>
      <c r="P322" s="130">
        <f t="shared" si="83"/>
        <v>0</v>
      </c>
      <c r="Q322" s="130">
        <v>0</v>
      </c>
      <c r="R322" s="130">
        <f t="shared" si="84"/>
        <v>0</v>
      </c>
      <c r="S322" s="130">
        <v>0</v>
      </c>
      <c r="T322" s="131">
        <f t="shared" si="85"/>
        <v>0</v>
      </c>
      <c r="AR322" s="132" t="s">
        <v>111</v>
      </c>
      <c r="AT322" s="132" t="s">
        <v>109</v>
      </c>
      <c r="AU322" s="132" t="s">
        <v>73</v>
      </c>
      <c r="AY322" s="13" t="s">
        <v>108</v>
      </c>
      <c r="BE322" s="133">
        <f t="shared" si="86"/>
        <v>0</v>
      </c>
      <c r="BF322" s="133">
        <f t="shared" si="87"/>
        <v>0</v>
      </c>
      <c r="BG322" s="133">
        <f t="shared" si="88"/>
        <v>0</v>
      </c>
      <c r="BH322" s="133">
        <f t="shared" si="89"/>
        <v>0</v>
      </c>
      <c r="BI322" s="133">
        <f t="shared" si="90"/>
        <v>0</v>
      </c>
      <c r="BJ322" s="13" t="s">
        <v>112</v>
      </c>
      <c r="BK322" s="134">
        <f t="shared" si="91"/>
        <v>0</v>
      </c>
      <c r="BL322" s="13" t="s">
        <v>111</v>
      </c>
      <c r="BM322" s="132" t="s">
        <v>607</v>
      </c>
    </row>
    <row r="323" spans="2:65" s="1" customFormat="1" ht="16.5" customHeight="1">
      <c r="B323" s="121"/>
      <c r="C323" s="146">
        <v>184</v>
      </c>
      <c r="D323" s="122" t="s">
        <v>109</v>
      </c>
      <c r="E323" s="123" t="s">
        <v>608</v>
      </c>
      <c r="F323" s="124" t="s">
        <v>609</v>
      </c>
      <c r="G323" s="125" t="s">
        <v>592</v>
      </c>
      <c r="H323" s="126">
        <v>8</v>
      </c>
      <c r="I323" s="126">
        <v>0</v>
      </c>
      <c r="J323" s="126">
        <f t="shared" si="82"/>
        <v>0</v>
      </c>
      <c r="K323" s="127"/>
      <c r="L323" s="144"/>
      <c r="M323" s="128" t="s">
        <v>1</v>
      </c>
      <c r="N323" s="129" t="s">
        <v>32</v>
      </c>
      <c r="O323" s="130">
        <v>0</v>
      </c>
      <c r="P323" s="130">
        <f t="shared" si="83"/>
        <v>0</v>
      </c>
      <c r="Q323" s="130">
        <v>0</v>
      </c>
      <c r="R323" s="130">
        <f t="shared" si="84"/>
        <v>0</v>
      </c>
      <c r="S323" s="130">
        <v>0</v>
      </c>
      <c r="T323" s="131">
        <f t="shared" si="85"/>
        <v>0</v>
      </c>
      <c r="AR323" s="132" t="s">
        <v>111</v>
      </c>
      <c r="AT323" s="132" t="s">
        <v>109</v>
      </c>
      <c r="AU323" s="132" t="s">
        <v>73</v>
      </c>
      <c r="AY323" s="13" t="s">
        <v>108</v>
      </c>
      <c r="BE323" s="133">
        <f t="shared" si="86"/>
        <v>0</v>
      </c>
      <c r="BF323" s="133">
        <f t="shared" si="87"/>
        <v>0</v>
      </c>
      <c r="BG323" s="133">
        <f t="shared" si="88"/>
        <v>0</v>
      </c>
      <c r="BH323" s="133">
        <f t="shared" si="89"/>
        <v>0</v>
      </c>
      <c r="BI323" s="133">
        <f t="shared" si="90"/>
        <v>0</v>
      </c>
      <c r="BJ323" s="13" t="s">
        <v>112</v>
      </c>
      <c r="BK323" s="134">
        <f t="shared" si="91"/>
        <v>0</v>
      </c>
      <c r="BL323" s="13" t="s">
        <v>111</v>
      </c>
      <c r="BM323" s="132" t="s">
        <v>610</v>
      </c>
    </row>
    <row r="324" spans="2:65" s="1" customFormat="1" ht="6.95" customHeight="1">
      <c r="B324" s="37"/>
      <c r="C324" s="38"/>
      <c r="D324" s="38"/>
      <c r="E324" s="38"/>
      <c r="F324" s="38"/>
      <c r="G324" s="38"/>
      <c r="H324" s="38"/>
      <c r="I324" s="38"/>
      <c r="J324" s="38"/>
      <c r="K324" s="38"/>
      <c r="L324" s="25"/>
    </row>
    <row r="327" spans="2:65" ht="12.75">
      <c r="J327" s="145"/>
    </row>
  </sheetData>
  <autoFilter ref="C127:K323" xr:uid="{00000000-0009-0000-0000-000001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honeticPr fontId="0" type="noConversion"/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ignoredErrors>
    <ignoredError sqref="J161:J163 J317:J321 J285:J295 J132:J134 J172 J190:J192 J139 H157 J155:J159 J166:J167 H168 J141:J149 J180:J188 H187 J194:J278 J281:J282 J170 J168:J169 J150:J154 J297:J300 J322:J323 J313:J314 J310:J312 J309 J301:J30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Rekonštrukcia spŕch v hale DOA </vt:lpstr>
      <vt:lpstr>'Rekapitulácia stavby'!Názvy_tlače</vt:lpstr>
      <vt:lpstr>'Rekonštrukcia spŕch v hale DOA '!Názvy_tlače</vt:lpstr>
      <vt:lpstr>'Rekapitulácia stavby'!Oblasť_tlače</vt:lpstr>
      <vt:lpstr>'Rekonštrukcia spŕch v hale DOA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2023-07-19T12:53:56Z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