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CenkrosData\Export\"/>
    </mc:Choice>
  </mc:AlternateContent>
  <xr:revisionPtr revIDLastSave="0" documentId="11_9DD87E5DE992DEDB718015E5BAD935EAA7C2DB9C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ácia stavby" sheetId="1" r:id="rId1"/>
    <sheet name="01 - Búracie práce" sheetId="2" r:id="rId2"/>
    <sheet name="02 - Spevnená plocha" sheetId="3" r:id="rId3"/>
    <sheet name="02 - SO 02 - Oporný múr -..." sheetId="4" r:id="rId4"/>
    <sheet name="03 - SO 04 - Areálová daž..." sheetId="5" r:id="rId5"/>
    <sheet name="04 - SO 05 - Areálové osv..." sheetId="6" r:id="rId6"/>
  </sheets>
  <definedNames>
    <definedName name="_xlnm._FilterDatabase" localSheetId="1" hidden="1">'01 - Búracie práce'!$C$126:$K$177</definedName>
    <definedName name="_xlnm._FilterDatabase" localSheetId="2" hidden="1">'02 - Spevnená plocha'!$C$129:$K$189</definedName>
    <definedName name="_xlnm._FilterDatabase" localSheetId="3" hidden="1">'02 - SO 02 - Oporný múr -...'!$C$124:$K$300</definedName>
    <definedName name="_xlnm._FilterDatabase" localSheetId="4" hidden="1">'03 - SO 04 - Areálová daž...'!$C$122:$K$207</definedName>
    <definedName name="_xlnm._FilterDatabase" localSheetId="5" hidden="1">'04 - SO 05 - Areálové osv...'!$C$121:$K$220</definedName>
    <definedName name="_xlnm.Print_Titles" localSheetId="0">'Rekapitulácia stavby'!$92:$92</definedName>
    <definedName name="_xlnm.Print_Titles" localSheetId="1">'01 - Búracie práce'!$126:$126</definedName>
    <definedName name="_xlnm.Print_Titles" localSheetId="2">'02 - Spevnená plocha'!$129:$129</definedName>
    <definedName name="_xlnm.Print_Titles" localSheetId="3">'02 - SO 02 - Oporný múr -...'!$124:$124</definedName>
    <definedName name="_xlnm.Print_Titles" localSheetId="4">'03 - SO 04 - Areálová daž...'!$122:$122</definedName>
    <definedName name="_xlnm.Print_Titles" localSheetId="5">'04 - SO 05 - Areálové osv...'!$121:$121</definedName>
    <definedName name="_xlnm.Print_Area" localSheetId="0">'Rekapitulácia stavby'!$D$4:$AO$76,'Rekapitulácia stavby'!$C$82:$AQ$101</definedName>
    <definedName name="_xlnm.Print_Area" localSheetId="1">'01 - Búracie práce'!$C$4:$J$76,'01 - Búracie práce'!$C$82:$J$106,'01 - Búracie práce'!$C$112:$J$177</definedName>
    <definedName name="_xlnm.Print_Area" localSheetId="2">'02 - Spevnená plocha'!$C$4:$J$76,'02 - Spevnená plocha'!$C$82:$J$109,'02 - Spevnená plocha'!$C$115:$J$189</definedName>
    <definedName name="_xlnm.Print_Area" localSheetId="3">'02 - SO 02 - Oporný múr -...'!$C$4:$J$76,'02 - SO 02 - Oporný múr -...'!$C$82:$J$106,'02 - SO 02 - Oporný múr -...'!$C$112:$J$300</definedName>
    <definedName name="_xlnm.Print_Area" localSheetId="4">'03 - SO 04 - Areálová daž...'!$C$4:$J$76,'03 - SO 04 - Areálová daž...'!$C$82:$J$104,'03 - SO 04 - Areálová daž...'!$C$110:$J$207</definedName>
    <definedName name="_xlnm.Print_Area" localSheetId="5">'04 - SO 05 - Areálové osv...'!$C$4:$J$76,'04 - SO 05 - Areálové osv...'!$C$82:$J$103,'04 - SO 05 - Areálové osv...'!$C$109:$J$220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100" i="1"/>
  <c r="J35" i="6"/>
  <c r="AX100" i="1"/>
  <c r="BI220" i="6"/>
  <c r="BH220" i="6"/>
  <c r="BG220" i="6"/>
  <c r="BE220" i="6"/>
  <c r="BK220" i="6"/>
  <c r="J220" i="6"/>
  <c r="BF220" i="6"/>
  <c r="BI219" i="6"/>
  <c r="BH219" i="6"/>
  <c r="BG219" i="6"/>
  <c r="BE219" i="6"/>
  <c r="BK219" i="6"/>
  <c r="J219" i="6"/>
  <c r="BF219" i="6"/>
  <c r="BI218" i="6"/>
  <c r="BH218" i="6"/>
  <c r="BG218" i="6"/>
  <c r="BE218" i="6"/>
  <c r="BK218" i="6"/>
  <c r="J218" i="6"/>
  <c r="BF218" i="6"/>
  <c r="BI217" i="6"/>
  <c r="BH217" i="6"/>
  <c r="BG217" i="6"/>
  <c r="BE217" i="6"/>
  <c r="BK217" i="6"/>
  <c r="J217" i="6"/>
  <c r="BF217" i="6"/>
  <c r="BI216" i="6"/>
  <c r="BH216" i="6"/>
  <c r="BG216" i="6"/>
  <c r="BE216" i="6"/>
  <c r="BK216" i="6"/>
  <c r="J216" i="6"/>
  <c r="BF216" i="6"/>
  <c r="BI213" i="6"/>
  <c r="BH213" i="6"/>
  <c r="BG213" i="6"/>
  <c r="BE213" i="6"/>
  <c r="T213" i="6"/>
  <c r="T212" i="6"/>
  <c r="R213" i="6"/>
  <c r="R212" i="6"/>
  <c r="P213" i="6"/>
  <c r="P212" i="6"/>
  <c r="BI211" i="6"/>
  <c r="BH211" i="6"/>
  <c r="BG211" i="6"/>
  <c r="BE211" i="6"/>
  <c r="T211" i="6"/>
  <c r="R211" i="6"/>
  <c r="P211" i="6"/>
  <c r="BI210" i="6"/>
  <c r="BH210" i="6"/>
  <c r="BG210" i="6"/>
  <c r="BE210" i="6"/>
  <c r="T210" i="6"/>
  <c r="R210" i="6"/>
  <c r="P210" i="6"/>
  <c r="BI209" i="6"/>
  <c r="BH209" i="6"/>
  <c r="BG209" i="6"/>
  <c r="BE209" i="6"/>
  <c r="T209" i="6"/>
  <c r="R209" i="6"/>
  <c r="P209" i="6"/>
  <c r="BI208" i="6"/>
  <c r="BH208" i="6"/>
  <c r="BG208" i="6"/>
  <c r="BE208" i="6"/>
  <c r="T208" i="6"/>
  <c r="R208" i="6"/>
  <c r="P208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J119" i="6"/>
  <c r="J118" i="6"/>
  <c r="F118" i="6"/>
  <c r="F116" i="6"/>
  <c r="E114" i="6"/>
  <c r="J92" i="6"/>
  <c r="J91" i="6"/>
  <c r="F91" i="6"/>
  <c r="F89" i="6"/>
  <c r="E87" i="6"/>
  <c r="J18" i="6"/>
  <c r="E18" i="6"/>
  <c r="F119" i="6"/>
  <c r="J17" i="6"/>
  <c r="J12" i="6"/>
  <c r="J116" i="6"/>
  <c r="E7" i="6"/>
  <c r="E85" i="6"/>
  <c r="J37" i="5"/>
  <c r="J36" i="5"/>
  <c r="AY99" i="1"/>
  <c r="J35" i="5"/>
  <c r="AX99" i="1"/>
  <c r="BI207" i="5"/>
  <c r="BH207" i="5"/>
  <c r="BG207" i="5"/>
  <c r="BE207" i="5"/>
  <c r="BK207" i="5"/>
  <c r="J207" i="5"/>
  <c r="BF207" i="5"/>
  <c r="BI206" i="5"/>
  <c r="BH206" i="5"/>
  <c r="BG206" i="5"/>
  <c r="BE206" i="5"/>
  <c r="BK206" i="5"/>
  <c r="J206" i="5"/>
  <c r="BF206" i="5"/>
  <c r="BI205" i="5"/>
  <c r="BH205" i="5"/>
  <c r="BG205" i="5"/>
  <c r="BE205" i="5"/>
  <c r="BK205" i="5"/>
  <c r="J205" i="5"/>
  <c r="BF205" i="5"/>
  <c r="BI204" i="5"/>
  <c r="BH204" i="5"/>
  <c r="BG204" i="5"/>
  <c r="BE204" i="5"/>
  <c r="BK204" i="5"/>
  <c r="J204" i="5"/>
  <c r="BF204" i="5"/>
  <c r="BI203" i="5"/>
  <c r="BH203" i="5"/>
  <c r="BG203" i="5"/>
  <c r="BE203" i="5"/>
  <c r="BK203" i="5"/>
  <c r="J203" i="5"/>
  <c r="BF203" i="5"/>
  <c r="BI201" i="5"/>
  <c r="BH201" i="5"/>
  <c r="BG201" i="5"/>
  <c r="BE201" i="5"/>
  <c r="T201" i="5"/>
  <c r="T200" i="5"/>
  <c r="R201" i="5"/>
  <c r="R200" i="5"/>
  <c r="P201" i="5"/>
  <c r="P200" i="5"/>
  <c r="BI199" i="5"/>
  <c r="BH199" i="5"/>
  <c r="BG199" i="5"/>
  <c r="BE199" i="5"/>
  <c r="T199" i="5"/>
  <c r="T198" i="5"/>
  <c r="R199" i="5"/>
  <c r="R198" i="5"/>
  <c r="P199" i="5"/>
  <c r="P198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68" i="5"/>
  <c r="BH168" i="5"/>
  <c r="BG168" i="5"/>
  <c r="BE168" i="5"/>
  <c r="T168" i="5"/>
  <c r="R168" i="5"/>
  <c r="P168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58" i="5"/>
  <c r="BH158" i="5"/>
  <c r="BG158" i="5"/>
  <c r="BE158" i="5"/>
  <c r="T158" i="5"/>
  <c r="T157" i="5"/>
  <c r="R158" i="5"/>
  <c r="R157" i="5"/>
  <c r="P158" i="5"/>
  <c r="P157" i="5"/>
  <c r="BI153" i="5"/>
  <c r="BH153" i="5"/>
  <c r="BG153" i="5"/>
  <c r="BE153" i="5"/>
  <c r="T153" i="5"/>
  <c r="R153" i="5"/>
  <c r="P153" i="5"/>
  <c r="BI149" i="5"/>
  <c r="BH149" i="5"/>
  <c r="BG149" i="5"/>
  <c r="BE149" i="5"/>
  <c r="T149" i="5"/>
  <c r="R149" i="5"/>
  <c r="P149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92" i="5"/>
  <c r="J17" i="5"/>
  <c r="J12" i="5"/>
  <c r="J117" i="5"/>
  <c r="E7" i="5"/>
  <c r="E113" i="5"/>
  <c r="J37" i="4"/>
  <c r="J36" i="4"/>
  <c r="AY98" i="1"/>
  <c r="J35" i="4"/>
  <c r="AX98" i="1"/>
  <c r="BI300" i="4"/>
  <c r="BH300" i="4"/>
  <c r="BG300" i="4"/>
  <c r="BE300" i="4"/>
  <c r="BK300" i="4"/>
  <c r="J300" i="4"/>
  <c r="BF300" i="4"/>
  <c r="BI299" i="4"/>
  <c r="BH299" i="4"/>
  <c r="BG299" i="4"/>
  <c r="BE299" i="4"/>
  <c r="BK299" i="4"/>
  <c r="J299" i="4"/>
  <c r="BF299" i="4"/>
  <c r="BI298" i="4"/>
  <c r="BH298" i="4"/>
  <c r="BG298" i="4"/>
  <c r="BE298" i="4"/>
  <c r="BK298" i="4"/>
  <c r="J298" i="4"/>
  <c r="BF298" i="4"/>
  <c r="BI297" i="4"/>
  <c r="BH297" i="4"/>
  <c r="BG297" i="4"/>
  <c r="BE297" i="4"/>
  <c r="BK297" i="4"/>
  <c r="J297" i="4"/>
  <c r="BF297" i="4"/>
  <c r="BI296" i="4"/>
  <c r="BH296" i="4"/>
  <c r="BG296" i="4"/>
  <c r="BE296" i="4"/>
  <c r="BK296" i="4"/>
  <c r="J296" i="4"/>
  <c r="BF296" i="4"/>
  <c r="BI294" i="4"/>
  <c r="BH294" i="4"/>
  <c r="BG294" i="4"/>
  <c r="BE294" i="4"/>
  <c r="T294" i="4"/>
  <c r="R294" i="4"/>
  <c r="P294" i="4"/>
  <c r="BI288" i="4"/>
  <c r="BH288" i="4"/>
  <c r="BG288" i="4"/>
  <c r="BE288" i="4"/>
  <c r="T288" i="4"/>
  <c r="R288" i="4"/>
  <c r="P288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4" i="4"/>
  <c r="BH264" i="4"/>
  <c r="BG264" i="4"/>
  <c r="BE264" i="4"/>
  <c r="T264" i="4"/>
  <c r="R264" i="4"/>
  <c r="P264" i="4"/>
  <c r="BI260" i="4"/>
  <c r="BH260" i="4"/>
  <c r="BG260" i="4"/>
  <c r="BE260" i="4"/>
  <c r="T260" i="4"/>
  <c r="R260" i="4"/>
  <c r="P260" i="4"/>
  <c r="BI254" i="4"/>
  <c r="BH254" i="4"/>
  <c r="BG254" i="4"/>
  <c r="BE254" i="4"/>
  <c r="T254" i="4"/>
  <c r="R254" i="4"/>
  <c r="P254" i="4"/>
  <c r="BI240" i="4"/>
  <c r="BH240" i="4"/>
  <c r="BG240" i="4"/>
  <c r="BE240" i="4"/>
  <c r="T240" i="4"/>
  <c r="R240" i="4"/>
  <c r="P240" i="4"/>
  <c r="BI229" i="4"/>
  <c r="BH229" i="4"/>
  <c r="BG229" i="4"/>
  <c r="BE229" i="4"/>
  <c r="T229" i="4"/>
  <c r="R229" i="4"/>
  <c r="P229" i="4"/>
  <c r="BI222" i="4"/>
  <c r="BH222" i="4"/>
  <c r="BG222" i="4"/>
  <c r="BE222" i="4"/>
  <c r="T222" i="4"/>
  <c r="R222" i="4"/>
  <c r="P222" i="4"/>
  <c r="BI214" i="4"/>
  <c r="BH214" i="4"/>
  <c r="BG214" i="4"/>
  <c r="BE214" i="4"/>
  <c r="T214" i="4"/>
  <c r="R214" i="4"/>
  <c r="P214" i="4"/>
  <c r="BI210" i="4"/>
  <c r="BH210" i="4"/>
  <c r="BG210" i="4"/>
  <c r="BE210" i="4"/>
  <c r="T210" i="4"/>
  <c r="R210" i="4"/>
  <c r="P210" i="4"/>
  <c r="BI196" i="4"/>
  <c r="BH196" i="4"/>
  <c r="BG196" i="4"/>
  <c r="BE196" i="4"/>
  <c r="T196" i="4"/>
  <c r="R196" i="4"/>
  <c r="P196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5" i="4"/>
  <c r="BH185" i="4"/>
  <c r="BG185" i="4"/>
  <c r="BE185" i="4"/>
  <c r="T185" i="4"/>
  <c r="R185" i="4"/>
  <c r="P185" i="4"/>
  <c r="BI181" i="4"/>
  <c r="BH181" i="4"/>
  <c r="BG181" i="4"/>
  <c r="BE181" i="4"/>
  <c r="T181" i="4"/>
  <c r="R181" i="4"/>
  <c r="P181" i="4"/>
  <c r="BI174" i="4"/>
  <c r="BH174" i="4"/>
  <c r="BG174" i="4"/>
  <c r="BE174" i="4"/>
  <c r="T174" i="4"/>
  <c r="R174" i="4"/>
  <c r="P174" i="4"/>
  <c r="BI168" i="4"/>
  <c r="BH168" i="4"/>
  <c r="BG168" i="4"/>
  <c r="BE168" i="4"/>
  <c r="T168" i="4"/>
  <c r="R168" i="4"/>
  <c r="P168" i="4"/>
  <c r="BI163" i="4"/>
  <c r="BH163" i="4"/>
  <c r="BG163" i="4"/>
  <c r="BE163" i="4"/>
  <c r="T163" i="4"/>
  <c r="R163" i="4"/>
  <c r="P163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28" i="4"/>
  <c r="BH128" i="4"/>
  <c r="BG128" i="4"/>
  <c r="BE128" i="4"/>
  <c r="T128" i="4"/>
  <c r="R128" i="4"/>
  <c r="P128" i="4"/>
  <c r="J122" i="4"/>
  <c r="J121" i="4"/>
  <c r="F121" i="4"/>
  <c r="F119" i="4"/>
  <c r="E117" i="4"/>
  <c r="J92" i="4"/>
  <c r="J91" i="4"/>
  <c r="F91" i="4"/>
  <c r="F89" i="4"/>
  <c r="E87" i="4"/>
  <c r="J18" i="4"/>
  <c r="E18" i="4"/>
  <c r="F122" i="4"/>
  <c r="J17" i="4"/>
  <c r="J12" i="4"/>
  <c r="J119" i="4"/>
  <c r="E7" i="4"/>
  <c r="E115" i="4"/>
  <c r="J39" i="3"/>
  <c r="J38" i="3"/>
  <c r="AY97" i="1"/>
  <c r="J37" i="3"/>
  <c r="AX97" i="1"/>
  <c r="BI189" i="3"/>
  <c r="BH189" i="3"/>
  <c r="BG189" i="3"/>
  <c r="BE189" i="3"/>
  <c r="BK189" i="3"/>
  <c r="J189" i="3"/>
  <c r="BF189" i="3"/>
  <c r="BI188" i="3"/>
  <c r="BH188" i="3"/>
  <c r="BG188" i="3"/>
  <c r="BE188" i="3"/>
  <c r="BK188" i="3"/>
  <c r="J188" i="3"/>
  <c r="BF188" i="3"/>
  <c r="BI187" i="3"/>
  <c r="BH187" i="3"/>
  <c r="BG187" i="3"/>
  <c r="BE187" i="3"/>
  <c r="BK187" i="3"/>
  <c r="J187" i="3"/>
  <c r="BF187" i="3"/>
  <c r="BI186" i="3"/>
  <c r="BH186" i="3"/>
  <c r="BG186" i="3"/>
  <c r="BE186" i="3"/>
  <c r="BK186" i="3"/>
  <c r="J186" i="3"/>
  <c r="BF186" i="3"/>
  <c r="BI185" i="3"/>
  <c r="BH185" i="3"/>
  <c r="BG185" i="3"/>
  <c r="BE185" i="3"/>
  <c r="BK185" i="3"/>
  <c r="J185" i="3"/>
  <c r="BF185" i="3"/>
  <c r="BI183" i="3"/>
  <c r="BH183" i="3"/>
  <c r="BG183" i="3"/>
  <c r="BE183" i="3"/>
  <c r="T183" i="3"/>
  <c r="T182" i="3"/>
  <c r="R183" i="3"/>
  <c r="R182" i="3"/>
  <c r="P183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R177" i="3"/>
  <c r="P177" i="3"/>
  <c r="BI173" i="3"/>
  <c r="BH173" i="3"/>
  <c r="BG173" i="3"/>
  <c r="BE173" i="3"/>
  <c r="T173" i="3"/>
  <c r="R173" i="3"/>
  <c r="P173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5" i="3"/>
  <c r="BH165" i="3"/>
  <c r="BG165" i="3"/>
  <c r="BE165" i="3"/>
  <c r="T165" i="3"/>
  <c r="R165" i="3"/>
  <c r="P165" i="3"/>
  <c r="BI161" i="3"/>
  <c r="BH161" i="3"/>
  <c r="BG161" i="3"/>
  <c r="BE161" i="3"/>
  <c r="T161" i="3"/>
  <c r="R161" i="3"/>
  <c r="P161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1" i="3"/>
  <c r="BH151" i="3"/>
  <c r="BG151" i="3"/>
  <c r="BE151" i="3"/>
  <c r="T151" i="3"/>
  <c r="T150" i="3"/>
  <c r="R151" i="3"/>
  <c r="R150" i="3"/>
  <c r="P151" i="3"/>
  <c r="P150" i="3"/>
  <c r="BI146" i="3"/>
  <c r="BH146" i="3"/>
  <c r="BG146" i="3"/>
  <c r="BE146" i="3"/>
  <c r="T146" i="3"/>
  <c r="R146" i="3"/>
  <c r="P146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3" i="3"/>
  <c r="BH133" i="3"/>
  <c r="BG133" i="3"/>
  <c r="BE133" i="3"/>
  <c r="T133" i="3"/>
  <c r="R133" i="3"/>
  <c r="P133" i="3"/>
  <c r="J127" i="3"/>
  <c r="J126" i="3"/>
  <c r="F126" i="3"/>
  <c r="F124" i="3"/>
  <c r="E122" i="3"/>
  <c r="J94" i="3"/>
  <c r="J93" i="3"/>
  <c r="F93" i="3"/>
  <c r="F91" i="3"/>
  <c r="E89" i="3"/>
  <c r="J20" i="3"/>
  <c r="E20" i="3"/>
  <c r="F94" i="3"/>
  <c r="J19" i="3"/>
  <c r="J14" i="3"/>
  <c r="J91" i="3"/>
  <c r="E7" i="3"/>
  <c r="E118" i="3"/>
  <c r="J39" i="2"/>
  <c r="J38" i="2"/>
  <c r="AY96" i="1"/>
  <c r="J37" i="2"/>
  <c r="AX96" i="1"/>
  <c r="BI177" i="2"/>
  <c r="BH177" i="2"/>
  <c r="BG177" i="2"/>
  <c r="BE177" i="2"/>
  <c r="BK177" i="2"/>
  <c r="J177" i="2"/>
  <c r="BF177" i="2"/>
  <c r="BI176" i="2"/>
  <c r="BH176" i="2"/>
  <c r="BG176" i="2"/>
  <c r="BE176" i="2"/>
  <c r="BK176" i="2"/>
  <c r="J176" i="2"/>
  <c r="BF176" i="2"/>
  <c r="BI175" i="2"/>
  <c r="BH175" i="2"/>
  <c r="BG175" i="2"/>
  <c r="BE175" i="2"/>
  <c r="BK175" i="2"/>
  <c r="J175" i="2"/>
  <c r="BF175" i="2"/>
  <c r="BI174" i="2"/>
  <c r="BH174" i="2"/>
  <c r="BG174" i="2"/>
  <c r="BE174" i="2"/>
  <c r="BK174" i="2"/>
  <c r="J174" i="2"/>
  <c r="BF174" i="2"/>
  <c r="BI173" i="2"/>
  <c r="BH173" i="2"/>
  <c r="BG173" i="2"/>
  <c r="BE173" i="2"/>
  <c r="BK173" i="2"/>
  <c r="J173" i="2"/>
  <c r="BF173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60" i="2"/>
  <c r="BH160" i="2"/>
  <c r="BG160" i="2"/>
  <c r="BE160" i="2"/>
  <c r="T160" i="2"/>
  <c r="R160" i="2"/>
  <c r="P160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T142" i="2"/>
  <c r="R143" i="2"/>
  <c r="R142" i="2"/>
  <c r="P143" i="2"/>
  <c r="P142" i="2"/>
  <c r="BI141" i="2"/>
  <c r="BH141" i="2"/>
  <c r="BG141" i="2"/>
  <c r="BE141" i="2"/>
  <c r="T141" i="2"/>
  <c r="R141" i="2"/>
  <c r="P141" i="2"/>
  <c r="BI137" i="2"/>
  <c r="BH137" i="2"/>
  <c r="BG137" i="2"/>
  <c r="BE137" i="2"/>
  <c r="T137" i="2"/>
  <c r="R137" i="2"/>
  <c r="P137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J124" i="2"/>
  <c r="J123" i="2"/>
  <c r="F123" i="2"/>
  <c r="F121" i="2"/>
  <c r="E119" i="2"/>
  <c r="J94" i="2"/>
  <c r="J93" i="2"/>
  <c r="F93" i="2"/>
  <c r="F91" i="2"/>
  <c r="E89" i="2"/>
  <c r="J20" i="2"/>
  <c r="E20" i="2"/>
  <c r="F124" i="2"/>
  <c r="J19" i="2"/>
  <c r="J14" i="2"/>
  <c r="J91" i="2"/>
  <c r="E7" i="2"/>
  <c r="E115" i="2"/>
  <c r="L90" i="1"/>
  <c r="AM90" i="1"/>
  <c r="AM89" i="1"/>
  <c r="L89" i="1"/>
  <c r="AM87" i="1"/>
  <c r="L87" i="1"/>
  <c r="L85" i="1"/>
  <c r="L84" i="1"/>
  <c r="BK171" i="2"/>
  <c r="BK143" i="2"/>
  <c r="BK137" i="2"/>
  <c r="BK130" i="2"/>
  <c r="BK153" i="2"/>
  <c r="BK169" i="2"/>
  <c r="J146" i="2"/>
  <c r="J130" i="2"/>
  <c r="J167" i="2"/>
  <c r="J153" i="2"/>
  <c r="J145" i="2"/>
  <c r="BK131" i="2"/>
  <c r="BK177" i="3"/>
  <c r="BK161" i="3"/>
  <c r="BK151" i="3"/>
  <c r="BK183" i="3"/>
  <c r="J154" i="3"/>
  <c r="J151" i="3"/>
  <c r="BK137" i="3"/>
  <c r="J170" i="3"/>
  <c r="J155" i="3"/>
  <c r="BK140" i="3"/>
  <c r="BK181" i="3"/>
  <c r="J165" i="3"/>
  <c r="J137" i="3"/>
  <c r="J285" i="4"/>
  <c r="BK254" i="4"/>
  <c r="BK191" i="4"/>
  <c r="BK163" i="4"/>
  <c r="J140" i="4"/>
  <c r="BK128" i="4"/>
  <c r="BK288" i="4"/>
  <c r="J270" i="4"/>
  <c r="J214" i="4"/>
  <c r="BK190" i="4"/>
  <c r="BK147" i="4"/>
  <c r="BK142" i="4"/>
  <c r="J284" i="4"/>
  <c r="BK271" i="4"/>
  <c r="BK260" i="4"/>
  <c r="BK222" i="4"/>
  <c r="J190" i="4"/>
  <c r="J139" i="4"/>
  <c r="BK199" i="5"/>
  <c r="BK188" i="5"/>
  <c r="J184" i="5"/>
  <c r="J179" i="5"/>
  <c r="J168" i="5"/>
  <c r="BK127" i="5"/>
  <c r="BK184" i="5"/>
  <c r="J180" i="5"/>
  <c r="BK172" i="5"/>
  <c r="BK139" i="5"/>
  <c r="J126" i="5"/>
  <c r="BK194" i="5"/>
  <c r="BK178" i="5"/>
  <c r="BK174" i="5"/>
  <c r="J164" i="5"/>
  <c r="BK126" i="5"/>
  <c r="J174" i="5"/>
  <c r="J163" i="5"/>
  <c r="BK153" i="5"/>
  <c r="J205" i="6"/>
  <c r="BK195" i="6"/>
  <c r="J191" i="6"/>
  <c r="BK188" i="6"/>
  <c r="J182" i="6"/>
  <c r="BK175" i="6"/>
  <c r="BK156" i="6"/>
  <c r="BK149" i="6"/>
  <c r="J142" i="6"/>
  <c r="BK131" i="6"/>
  <c r="J126" i="6"/>
  <c r="BK210" i="6"/>
  <c r="J198" i="6"/>
  <c r="BK187" i="6"/>
  <c r="J179" i="6"/>
  <c r="BK171" i="6"/>
  <c r="BK165" i="6"/>
  <c r="J162" i="6"/>
  <c r="BK159" i="6"/>
  <c r="BK132" i="6"/>
  <c r="J210" i="6"/>
  <c r="J206" i="6"/>
  <c r="J188" i="6"/>
  <c r="J181" i="6"/>
  <c r="BK178" i="6"/>
  <c r="BK169" i="6"/>
  <c r="J159" i="6"/>
  <c r="J156" i="6"/>
  <c r="BK143" i="6"/>
  <c r="BK141" i="6"/>
  <c r="J132" i="6"/>
  <c r="BK128" i="6"/>
  <c r="BK213" i="6"/>
  <c r="BK211" i="6"/>
  <c r="J204" i="6"/>
  <c r="J187" i="6"/>
  <c r="J176" i="6"/>
  <c r="BK168" i="6"/>
  <c r="BK164" i="6"/>
  <c r="J161" i="6"/>
  <c r="J154" i="6"/>
  <c r="J138" i="6"/>
  <c r="BK135" i="6"/>
  <c r="BK170" i="2"/>
  <c r="J141" i="2"/>
  <c r="J131" i="2"/>
  <c r="J154" i="2"/>
  <c r="BK167" i="2"/>
  <c r="BK133" i="2"/>
  <c r="J171" i="2"/>
  <c r="BK164" i="2"/>
  <c r="BK151" i="2"/>
  <c r="BK141" i="2"/>
  <c r="BK173" i="3"/>
  <c r="BK154" i="3"/>
  <c r="BK133" i="3"/>
  <c r="BK157" i="3"/>
  <c r="BK138" i="3"/>
  <c r="BK180" i="3"/>
  <c r="BK165" i="3"/>
  <c r="BK146" i="3"/>
  <c r="J133" i="3"/>
  <c r="BK169" i="3"/>
  <c r="J157" i="3"/>
  <c r="BK287" i="4"/>
  <c r="J280" i="4"/>
  <c r="J271" i="4"/>
  <c r="J185" i="4"/>
  <c r="BK143" i="4"/>
  <c r="BK264" i="4"/>
  <c r="J196" i="4"/>
  <c r="J163" i="4"/>
  <c r="BK280" i="4"/>
  <c r="BK270" i="4"/>
  <c r="J254" i="4"/>
  <c r="BK214" i="4"/>
  <c r="BK185" i="4"/>
  <c r="BK168" i="4"/>
  <c r="J193" i="5"/>
  <c r="J189" i="5"/>
  <c r="BK185" i="5"/>
  <c r="J176" i="5"/>
  <c r="J153" i="5"/>
  <c r="J138" i="5"/>
  <c r="BK191" i="5"/>
  <c r="BK176" i="5"/>
  <c r="BK163" i="5"/>
  <c r="J133" i="5"/>
  <c r="J201" i="5"/>
  <c r="J188" i="5"/>
  <c r="J185" i="5"/>
  <c r="J175" i="5"/>
  <c r="J145" i="5"/>
  <c r="J182" i="5"/>
  <c r="BK181" i="5"/>
  <c r="BK179" i="5"/>
  <c r="BK177" i="5"/>
  <c r="BK175" i="5"/>
  <c r="J158" i="5"/>
  <c r="BK145" i="5"/>
  <c r="BK133" i="5"/>
  <c r="BK204" i="6"/>
  <c r="BK201" i="6"/>
  <c r="BK190" i="6"/>
  <c r="J168" i="6"/>
  <c r="BK162" i="6"/>
  <c r="BK155" i="6"/>
  <c r="BK148" i="6"/>
  <c r="J137" i="6"/>
  <c r="BK133" i="6"/>
  <c r="J127" i="6"/>
  <c r="BK203" i="6"/>
  <c r="J201" i="6"/>
  <c r="J195" i="6"/>
  <c r="BK186" i="6"/>
  <c r="BK180" i="6"/>
  <c r="J172" i="6"/>
  <c r="J153" i="6"/>
  <c r="J147" i="6"/>
  <c r="J135" i="6"/>
  <c r="BK125" i="6"/>
  <c r="BK209" i="6"/>
  <c r="BK191" i="6"/>
  <c r="BK183" i="6"/>
  <c r="BK176" i="6"/>
  <c r="J174" i="6"/>
  <c r="BK170" i="6"/>
  <c r="J160" i="6"/>
  <c r="BK158" i="6"/>
  <c r="BK154" i="6"/>
  <c r="J148" i="6"/>
  <c r="BK142" i="6"/>
  <c r="J139" i="6"/>
  <c r="BK127" i="6"/>
  <c r="J208" i="6"/>
  <c r="BK200" i="6"/>
  <c r="J197" i="6"/>
  <c r="J189" i="6"/>
  <c r="J185" i="6"/>
  <c r="J173" i="6"/>
  <c r="BK166" i="6"/>
  <c r="BK146" i="6"/>
  <c r="J143" i="6"/>
  <c r="BK137" i="6"/>
  <c r="BK130" i="6"/>
  <c r="BK160" i="2"/>
  <c r="J151" i="2"/>
  <c r="J132" i="2"/>
  <c r="J168" i="2"/>
  <c r="BK145" i="2"/>
  <c r="BK154" i="2"/>
  <c r="BK132" i="2"/>
  <c r="J170" i="2"/>
  <c r="BK156" i="2"/>
  <c r="BK146" i="2"/>
  <c r="AS95" i="1"/>
  <c r="J141" i="3"/>
  <c r="J169" i="3"/>
  <c r="J146" i="3"/>
  <c r="J181" i="3"/>
  <c r="J171" i="3"/>
  <c r="BK153" i="3"/>
  <c r="BK139" i="3"/>
  <c r="BK170" i="3"/>
  <c r="J140" i="3"/>
  <c r="BK286" i="4"/>
  <c r="BK277" i="4"/>
  <c r="J260" i="4"/>
  <c r="J222" i="4"/>
  <c r="J174" i="4"/>
  <c r="J138" i="4"/>
  <c r="BK284" i="4"/>
  <c r="J240" i="4"/>
  <c r="BK181" i="4"/>
  <c r="J143" i="4"/>
  <c r="BK141" i="4"/>
  <c r="BK294" i="4"/>
  <c r="J287" i="4"/>
  <c r="BK281" i="4"/>
  <c r="J264" i="4"/>
  <c r="BK229" i="4"/>
  <c r="J210" i="4"/>
  <c r="J141" i="4"/>
  <c r="BK138" i="4"/>
  <c r="J192" i="5"/>
  <c r="BK187" i="5"/>
  <c r="BK180" i="5"/>
  <c r="J178" i="5"/>
  <c r="J139" i="5"/>
  <c r="J194" i="5"/>
  <c r="BK183" i="5"/>
  <c r="BK173" i="5"/>
  <c r="BK158" i="5"/>
  <c r="J132" i="5"/>
  <c r="BK193" i="5"/>
  <c r="J190" i="5"/>
  <c r="BK182" i="5"/>
  <c r="J172" i="5"/>
  <c r="BK138" i="5"/>
  <c r="J183" i="5"/>
  <c r="BK137" i="5"/>
  <c r="J203" i="6"/>
  <c r="J200" i="6"/>
  <c r="BK192" i="6"/>
  <c r="BK189" i="6"/>
  <c r="J183" i="6"/>
  <c r="J165" i="6"/>
  <c r="J158" i="6"/>
  <c r="BK151" i="6"/>
  <c r="J145" i="6"/>
  <c r="J136" i="6"/>
  <c r="J129" i="6"/>
  <c r="J213" i="6"/>
  <c r="BK199" i="6"/>
  <c r="J190" i="6"/>
  <c r="BK181" i="6"/>
  <c r="J177" i="6"/>
  <c r="J170" i="6"/>
  <c r="J164" i="6"/>
  <c r="BK138" i="6"/>
  <c r="J133" i="6"/>
  <c r="BK208" i="6"/>
  <c r="J192" i="6"/>
  <c r="BK185" i="6"/>
  <c r="J180" i="6"/>
  <c r="J175" i="6"/>
  <c r="BK172" i="6"/>
  <c r="J163" i="6"/>
  <c r="BK157" i="6"/>
  <c r="J152" i="6"/>
  <c r="BK147" i="6"/>
  <c r="BK145" i="6"/>
  <c r="BK140" i="6"/>
  <c r="J130" i="6"/>
  <c r="BK126" i="6"/>
  <c r="J199" i="6"/>
  <c r="BK194" i="6"/>
  <c r="J186" i="6"/>
  <c r="BK174" i="6"/>
  <c r="BK153" i="6"/>
  <c r="BK144" i="6"/>
  <c r="J141" i="6"/>
  <c r="BK136" i="6"/>
  <c r="J156" i="2"/>
  <c r="BK150" i="2"/>
  <c r="J133" i="2"/>
  <c r="J169" i="2"/>
  <c r="J150" i="2"/>
  <c r="J164" i="2"/>
  <c r="J143" i="2"/>
  <c r="BK168" i="2"/>
  <c r="J160" i="2"/>
  <c r="J137" i="2"/>
  <c r="J183" i="3"/>
  <c r="BK171" i="3"/>
  <c r="BK155" i="3"/>
  <c r="J142" i="3"/>
  <c r="J180" i="3"/>
  <c r="J153" i="3"/>
  <c r="BK141" i="3"/>
  <c r="J177" i="3"/>
  <c r="J161" i="3"/>
  <c r="BK142" i="3"/>
  <c r="J138" i="3"/>
  <c r="J173" i="3"/>
  <c r="J139" i="3"/>
  <c r="J281" i="4"/>
  <c r="BK276" i="4"/>
  <c r="BK240" i="4"/>
  <c r="BK196" i="4"/>
  <c r="J168" i="4"/>
  <c r="BK139" i="4"/>
  <c r="J294" i="4"/>
  <c r="BK285" i="4"/>
  <c r="J276" i="4"/>
  <c r="J229" i="4"/>
  <c r="BK210" i="4"/>
  <c r="BK174" i="4"/>
  <c r="J128" i="4"/>
  <c r="J288" i="4"/>
  <c r="J286" i="4"/>
  <c r="J277" i="4"/>
  <c r="J191" i="4"/>
  <c r="J181" i="4"/>
  <c r="J147" i="4"/>
  <c r="J142" i="4"/>
  <c r="BK140" i="4"/>
  <c r="BK201" i="5"/>
  <c r="J191" i="5"/>
  <c r="J173" i="5"/>
  <c r="BK149" i="5"/>
  <c r="BK143" i="5"/>
  <c r="J137" i="5"/>
  <c r="BK190" i="5"/>
  <c r="J181" i="5"/>
  <c r="J127" i="5"/>
  <c r="J199" i="5"/>
  <c r="BK192" i="5"/>
  <c r="BK189" i="5"/>
  <c r="J187" i="5"/>
  <c r="J177" i="5"/>
  <c r="BK168" i="5"/>
  <c r="BK164" i="5"/>
  <c r="J149" i="5"/>
  <c r="J143" i="5"/>
  <c r="BK132" i="5"/>
  <c r="BK202" i="6"/>
  <c r="J194" i="6"/>
  <c r="BK184" i="6"/>
  <c r="J178" i="6"/>
  <c r="J171" i="6"/>
  <c r="J166" i="6"/>
  <c r="BK160" i="6"/>
  <c r="BK152" i="6"/>
  <c r="BK134" i="6"/>
  <c r="J128" i="6"/>
  <c r="J211" i="6"/>
  <c r="BK206" i="6"/>
  <c r="J202" i="6"/>
  <c r="BK197" i="6"/>
  <c r="BK182" i="6"/>
  <c r="J169" i="6"/>
  <c r="BK161" i="6"/>
  <c r="J155" i="6"/>
  <c r="BK150" i="6"/>
  <c r="J140" i="6"/>
  <c r="J134" i="6"/>
  <c r="BK193" i="6"/>
  <c r="J184" i="6"/>
  <c r="BK179" i="6"/>
  <c r="BK177" i="6"/>
  <c r="BK173" i="6"/>
  <c r="BK167" i="6"/>
  <c r="J150" i="6"/>
  <c r="J146" i="6"/>
  <c r="J144" i="6"/>
  <c r="BK129" i="6"/>
  <c r="J125" i="6"/>
  <c r="J209" i="6"/>
  <c r="BK205" i="6"/>
  <c r="BK198" i="6"/>
  <c r="J193" i="6"/>
  <c r="J167" i="6"/>
  <c r="BK163" i="6"/>
  <c r="J157" i="6"/>
  <c r="J151" i="6"/>
  <c r="J149" i="6"/>
  <c r="BK139" i="6"/>
  <c r="J131" i="6"/>
  <c r="R129" i="2" l="1"/>
  <c r="R144" i="2"/>
  <c r="P166" i="2"/>
  <c r="P165" i="2"/>
  <c r="P132" i="3"/>
  <c r="T152" i="3"/>
  <c r="T156" i="3"/>
  <c r="R172" i="3"/>
  <c r="P179" i="3"/>
  <c r="P178" i="3"/>
  <c r="P127" i="4"/>
  <c r="R167" i="4"/>
  <c r="T195" i="4"/>
  <c r="T275" i="4"/>
  <c r="P279" i="4"/>
  <c r="R283" i="4"/>
  <c r="R125" i="5"/>
  <c r="P162" i="5"/>
  <c r="R124" i="6"/>
  <c r="T196" i="6"/>
  <c r="P129" i="2"/>
  <c r="P144" i="2"/>
  <c r="BK166" i="2"/>
  <c r="J166" i="2"/>
  <c r="J104" i="2"/>
  <c r="BK172" i="2"/>
  <c r="J172" i="2"/>
  <c r="J105" i="2"/>
  <c r="R132" i="3"/>
  <c r="P152" i="3"/>
  <c r="P156" i="3"/>
  <c r="T172" i="3"/>
  <c r="R179" i="3"/>
  <c r="R178" i="3"/>
  <c r="R127" i="4"/>
  <c r="P167" i="4"/>
  <c r="BK195" i="4"/>
  <c r="J195" i="4"/>
  <c r="J100" i="4"/>
  <c r="P275" i="4"/>
  <c r="R279" i="4"/>
  <c r="R278" i="4"/>
  <c r="P283" i="4"/>
  <c r="P125" i="5"/>
  <c r="P124" i="5"/>
  <c r="P123" i="5"/>
  <c r="AU99" i="1"/>
  <c r="T162" i="5"/>
  <c r="BK202" i="5"/>
  <c r="J202" i="5"/>
  <c r="J103" i="5"/>
  <c r="BK124" i="6"/>
  <c r="J124" i="6"/>
  <c r="J98" i="6"/>
  <c r="P196" i="6"/>
  <c r="BK129" i="2"/>
  <c r="J129" i="2"/>
  <c r="J100" i="2"/>
  <c r="T144" i="2"/>
  <c r="R166" i="2"/>
  <c r="R165" i="2"/>
  <c r="BK132" i="3"/>
  <c r="J132" i="3"/>
  <c r="J100" i="3"/>
  <c r="R152" i="3"/>
  <c r="R156" i="3"/>
  <c r="P172" i="3"/>
  <c r="T179" i="3"/>
  <c r="T178" i="3"/>
  <c r="BK127" i="4"/>
  <c r="J127" i="4"/>
  <c r="J98" i="4"/>
  <c r="T167" i="4"/>
  <c r="R195" i="4"/>
  <c r="R275" i="4"/>
  <c r="T279" i="4"/>
  <c r="T283" i="4"/>
  <c r="BK125" i="5"/>
  <c r="BK162" i="5"/>
  <c r="J162" i="5"/>
  <c r="J100" i="5"/>
  <c r="P124" i="6"/>
  <c r="P123" i="6"/>
  <c r="BK196" i="6"/>
  <c r="J196" i="6"/>
  <c r="J99" i="6"/>
  <c r="BK207" i="6"/>
  <c r="J207" i="6"/>
  <c r="J100" i="6"/>
  <c r="R207" i="6"/>
  <c r="BK215" i="6"/>
  <c r="J215" i="6"/>
  <c r="J102" i="6"/>
  <c r="T129" i="2"/>
  <c r="T128" i="2"/>
  <c r="BK144" i="2"/>
  <c r="J144" i="2"/>
  <c r="J102" i="2"/>
  <c r="T166" i="2"/>
  <c r="T165" i="2"/>
  <c r="T132" i="3"/>
  <c r="T131" i="3"/>
  <c r="T130" i="3"/>
  <c r="BK152" i="3"/>
  <c r="J152" i="3"/>
  <c r="J102" i="3"/>
  <c r="BK156" i="3"/>
  <c r="J156" i="3"/>
  <c r="J103" i="3"/>
  <c r="BK172" i="3"/>
  <c r="J172" i="3"/>
  <c r="J104" i="3"/>
  <c r="BK179" i="3"/>
  <c r="J179" i="3"/>
  <c r="J106" i="3"/>
  <c r="BK184" i="3"/>
  <c r="J184" i="3"/>
  <c r="J108" i="3"/>
  <c r="T127" i="4"/>
  <c r="T126" i="4"/>
  <c r="BK167" i="4"/>
  <c r="J167" i="4"/>
  <c r="J99" i="4"/>
  <c r="P195" i="4"/>
  <c r="BK275" i="4"/>
  <c r="J275" i="4"/>
  <c r="J101" i="4"/>
  <c r="BK279" i="4"/>
  <c r="J279" i="4"/>
  <c r="J103" i="4"/>
  <c r="BK283" i="4"/>
  <c r="J283" i="4"/>
  <c r="J104" i="4"/>
  <c r="BK295" i="4"/>
  <c r="J295" i="4"/>
  <c r="J105" i="4"/>
  <c r="T125" i="5"/>
  <c r="T124" i="5"/>
  <c r="T123" i="5"/>
  <c r="R162" i="5"/>
  <c r="T124" i="6"/>
  <c r="T123" i="6"/>
  <c r="R196" i="6"/>
  <c r="P207" i="6"/>
  <c r="T207" i="6"/>
  <c r="T122" i="6" s="1"/>
  <c r="BK150" i="3"/>
  <c r="J150" i="3"/>
  <c r="J101" i="3"/>
  <c r="BK212" i="6"/>
  <c r="J212" i="6"/>
  <c r="J101" i="6"/>
  <c r="BK182" i="3"/>
  <c r="J182" i="3"/>
  <c r="J107" i="3"/>
  <c r="BK142" i="2"/>
  <c r="J142" i="2"/>
  <c r="J101" i="2"/>
  <c r="BK157" i="5"/>
  <c r="J157" i="5"/>
  <c r="J99" i="5"/>
  <c r="BK198" i="5"/>
  <c r="J198" i="5"/>
  <c r="J101" i="5"/>
  <c r="BK200" i="5"/>
  <c r="J200" i="5"/>
  <c r="J102" i="5"/>
  <c r="J125" i="5"/>
  <c r="J98" i="5"/>
  <c r="E112" i="6"/>
  <c r="BF130" i="6"/>
  <c r="BF135" i="6"/>
  <c r="BF140" i="6"/>
  <c r="BF143" i="6"/>
  <c r="BF144" i="6"/>
  <c r="BF148" i="6"/>
  <c r="BF150" i="6"/>
  <c r="BF153" i="6"/>
  <c r="BF156" i="6"/>
  <c r="BF167" i="6"/>
  <c r="BF171" i="6"/>
  <c r="BF174" i="6"/>
  <c r="BF175" i="6"/>
  <c r="BF176" i="6"/>
  <c r="BF179" i="6"/>
  <c r="BF182" i="6"/>
  <c r="BF184" i="6"/>
  <c r="BF185" i="6"/>
  <c r="BF186" i="6"/>
  <c r="BF194" i="6"/>
  <c r="BF195" i="6"/>
  <c r="BF198" i="6"/>
  <c r="BF201" i="6"/>
  <c r="BF206" i="6"/>
  <c r="BF125" i="6"/>
  <c r="BF128" i="6"/>
  <c r="BF129" i="6"/>
  <c r="BF138" i="6"/>
  <c r="BF142" i="6"/>
  <c r="BF145" i="6"/>
  <c r="BF147" i="6"/>
  <c r="BF149" i="6"/>
  <c r="BF151" i="6"/>
  <c r="BF155" i="6"/>
  <c r="BF158" i="6"/>
  <c r="BF159" i="6"/>
  <c r="BF160" i="6"/>
  <c r="BF163" i="6"/>
  <c r="BF165" i="6"/>
  <c r="BF169" i="6"/>
  <c r="BF178" i="6"/>
  <c r="BF180" i="6"/>
  <c r="BF183" i="6"/>
  <c r="BF187" i="6"/>
  <c r="BF191" i="6"/>
  <c r="BF192" i="6"/>
  <c r="BF193" i="6"/>
  <c r="BF208" i="6"/>
  <c r="BF209" i="6"/>
  <c r="J89" i="6"/>
  <c r="F92" i="6"/>
  <c r="BF131" i="6"/>
  <c r="BF132" i="6"/>
  <c r="BF133" i="6"/>
  <c r="BF134" i="6"/>
  <c r="BF137" i="6"/>
  <c r="BF139" i="6"/>
  <c r="BF146" i="6"/>
  <c r="BF152" i="6"/>
  <c r="BF154" i="6"/>
  <c r="BF161" i="6"/>
  <c r="BF162" i="6"/>
  <c r="BF166" i="6"/>
  <c r="BF168" i="6"/>
  <c r="BF177" i="6"/>
  <c r="BF189" i="6"/>
  <c r="BF190" i="6"/>
  <c r="BF197" i="6"/>
  <c r="BF200" i="6"/>
  <c r="BF204" i="6"/>
  <c r="BF210" i="6"/>
  <c r="BF211" i="6"/>
  <c r="BF213" i="6"/>
  <c r="BF126" i="6"/>
  <c r="BF127" i="6"/>
  <c r="BF136" i="6"/>
  <c r="BF141" i="6"/>
  <c r="BF157" i="6"/>
  <c r="BF164" i="6"/>
  <c r="BF170" i="6"/>
  <c r="BF172" i="6"/>
  <c r="BF173" i="6"/>
  <c r="BF181" i="6"/>
  <c r="BF188" i="6"/>
  <c r="BF199" i="6"/>
  <c r="BF202" i="6"/>
  <c r="BF203" i="6"/>
  <c r="BF205" i="6"/>
  <c r="E85" i="5"/>
  <c r="F120" i="5"/>
  <c r="BF126" i="5"/>
  <c r="BF132" i="5"/>
  <c r="BF139" i="5"/>
  <c r="BF173" i="5"/>
  <c r="BF178" i="5"/>
  <c r="BF184" i="5"/>
  <c r="J89" i="5"/>
  <c r="BF158" i="5"/>
  <c r="BF174" i="5"/>
  <c r="BF176" i="5"/>
  <c r="BF179" i="5"/>
  <c r="BF185" i="5"/>
  <c r="BF187" i="5"/>
  <c r="BF191" i="5"/>
  <c r="BF193" i="5"/>
  <c r="BF194" i="5"/>
  <c r="BF201" i="5"/>
  <c r="BF127" i="5"/>
  <c r="BF138" i="5"/>
  <c r="BF143" i="5"/>
  <c r="BF153" i="5"/>
  <c r="BF163" i="5"/>
  <c r="BF168" i="5"/>
  <c r="BF180" i="5"/>
  <c r="BF181" i="5"/>
  <c r="BF189" i="5"/>
  <c r="BF133" i="5"/>
  <c r="BF137" i="5"/>
  <c r="BF145" i="5"/>
  <c r="BF149" i="5"/>
  <c r="BF164" i="5"/>
  <c r="BF172" i="5"/>
  <c r="BF175" i="5"/>
  <c r="BF177" i="5"/>
  <c r="BF182" i="5"/>
  <c r="BF183" i="5"/>
  <c r="BF188" i="5"/>
  <c r="BF190" i="5"/>
  <c r="BF192" i="5"/>
  <c r="BF199" i="5"/>
  <c r="BK131" i="3"/>
  <c r="F92" i="4"/>
  <c r="BF142" i="4"/>
  <c r="BF147" i="4"/>
  <c r="BF163" i="4"/>
  <c r="BF168" i="4"/>
  <c r="BF191" i="4"/>
  <c r="BF196" i="4"/>
  <c r="BF229" i="4"/>
  <c r="BF270" i="4"/>
  <c r="BF271" i="4"/>
  <c r="BF277" i="4"/>
  <c r="BF284" i="4"/>
  <c r="BF285" i="4"/>
  <c r="BF294" i="4"/>
  <c r="E85" i="4"/>
  <c r="J89" i="4"/>
  <c r="BF128" i="4"/>
  <c r="BF139" i="4"/>
  <c r="BF181" i="4"/>
  <c r="BF214" i="4"/>
  <c r="BF240" i="4"/>
  <c r="BF254" i="4"/>
  <c r="BF276" i="4"/>
  <c r="BF280" i="4"/>
  <c r="BF281" i="4"/>
  <c r="BF288" i="4"/>
  <c r="BF138" i="4"/>
  <c r="BF140" i="4"/>
  <c r="BF141" i="4"/>
  <c r="BF143" i="4"/>
  <c r="BF174" i="4"/>
  <c r="BF185" i="4"/>
  <c r="BF190" i="4"/>
  <c r="BF210" i="4"/>
  <c r="BF222" i="4"/>
  <c r="BF260" i="4"/>
  <c r="BF264" i="4"/>
  <c r="BF286" i="4"/>
  <c r="BF287" i="4"/>
  <c r="BK165" i="2"/>
  <c r="J165" i="2"/>
  <c r="J103" i="2"/>
  <c r="BF133" i="3"/>
  <c r="BF139" i="3"/>
  <c r="BF155" i="3"/>
  <c r="BF169" i="3"/>
  <c r="BF171" i="3"/>
  <c r="BF173" i="3"/>
  <c r="BF183" i="3"/>
  <c r="E85" i="3"/>
  <c r="F127" i="3"/>
  <c r="BF137" i="3"/>
  <c r="BF142" i="3"/>
  <c r="BF157" i="3"/>
  <c r="BF170" i="3"/>
  <c r="J124" i="3"/>
  <c r="BF140" i="3"/>
  <c r="BF146" i="3"/>
  <c r="BF151" i="3"/>
  <c r="BF154" i="3"/>
  <c r="BF161" i="3"/>
  <c r="BF165" i="3"/>
  <c r="BF177" i="3"/>
  <c r="BF180" i="3"/>
  <c r="BF181" i="3"/>
  <c r="BF138" i="3"/>
  <c r="BF141" i="3"/>
  <c r="BF153" i="3"/>
  <c r="E85" i="2"/>
  <c r="F94" i="2"/>
  <c r="J121" i="2"/>
  <c r="BF130" i="2"/>
  <c r="BF131" i="2"/>
  <c r="BF141" i="2"/>
  <c r="BF133" i="2"/>
  <c r="BF145" i="2"/>
  <c r="BF154" i="2"/>
  <c r="BF160" i="2"/>
  <c r="BF168" i="2"/>
  <c r="BF171" i="2"/>
  <c r="BF146" i="2"/>
  <c r="BF153" i="2"/>
  <c r="BF164" i="2"/>
  <c r="BF167" i="2"/>
  <c r="BF169" i="2"/>
  <c r="BF132" i="2"/>
  <c r="BF137" i="2"/>
  <c r="BF143" i="2"/>
  <c r="BF150" i="2"/>
  <c r="BF151" i="2"/>
  <c r="BF156" i="2"/>
  <c r="BF170" i="2"/>
  <c r="F38" i="2"/>
  <c r="BC96" i="1"/>
  <c r="F37" i="2"/>
  <c r="BB96" i="1"/>
  <c r="F35" i="3"/>
  <c r="AZ97" i="1"/>
  <c r="F33" i="4"/>
  <c r="AZ98" i="1"/>
  <c r="F36" i="4"/>
  <c r="BC98" i="1"/>
  <c r="J33" i="5"/>
  <c r="AV99" i="1"/>
  <c r="F37" i="6"/>
  <c r="BD100" i="1"/>
  <c r="J33" i="6"/>
  <c r="AV100" i="1"/>
  <c r="J35" i="2"/>
  <c r="AV96" i="1"/>
  <c r="J35" i="3"/>
  <c r="AV97" i="1"/>
  <c r="J33" i="4"/>
  <c r="AV98" i="1"/>
  <c r="F33" i="5"/>
  <c r="AZ99" i="1"/>
  <c r="F35" i="5"/>
  <c r="BB99" i="1"/>
  <c r="F36" i="6"/>
  <c r="BC100" i="1"/>
  <c r="F39" i="2"/>
  <c r="BD96" i="1"/>
  <c r="F39" i="3"/>
  <c r="BD97" i="1"/>
  <c r="F37" i="3"/>
  <c r="BB97" i="1"/>
  <c r="F35" i="4"/>
  <c r="BB98" i="1"/>
  <c r="F37" i="5"/>
  <c r="BD99" i="1"/>
  <c r="F35" i="6"/>
  <c r="BB100" i="1"/>
  <c r="F35" i="2"/>
  <c r="AZ96" i="1"/>
  <c r="AS94" i="1"/>
  <c r="F38" i="3"/>
  <c r="BC97" i="1"/>
  <c r="F37" i="4"/>
  <c r="BD98" i="1"/>
  <c r="F36" i="5"/>
  <c r="BC99" i="1"/>
  <c r="F33" i="6"/>
  <c r="AZ100" i="1"/>
  <c r="BK124" i="5" l="1"/>
  <c r="BK123" i="5"/>
  <c r="J123" i="5"/>
  <c r="J96" i="5"/>
  <c r="R126" i="4"/>
  <c r="R125" i="4"/>
  <c r="T278" i="4"/>
  <c r="T125" i="4"/>
  <c r="R123" i="6"/>
  <c r="R122" i="6"/>
  <c r="P278" i="4"/>
  <c r="P131" i="3"/>
  <c r="P130" i="3"/>
  <c r="AU97" i="1"/>
  <c r="T127" i="2"/>
  <c r="R131" i="3"/>
  <c r="R130" i="3"/>
  <c r="R124" i="5"/>
  <c r="R123" i="5"/>
  <c r="P122" i="6"/>
  <c r="AU100" i="1"/>
  <c r="P128" i="2"/>
  <c r="P127" i="2"/>
  <c r="AU96" i="1"/>
  <c r="P126" i="4"/>
  <c r="P125" i="4"/>
  <c r="AU98" i="1"/>
  <c r="R128" i="2"/>
  <c r="R127" i="2"/>
  <c r="BK123" i="6"/>
  <c r="J123" i="6"/>
  <c r="J97" i="6"/>
  <c r="BK128" i="2"/>
  <c r="J128" i="2"/>
  <c r="J99" i="2"/>
  <c r="BK278" i="4"/>
  <c r="J278" i="4"/>
  <c r="J102" i="4"/>
  <c r="BK178" i="3"/>
  <c r="J178" i="3"/>
  <c r="J105" i="3"/>
  <c r="BK126" i="4"/>
  <c r="J126" i="4"/>
  <c r="J97" i="4"/>
  <c r="J131" i="3"/>
  <c r="J99" i="3"/>
  <c r="BK127" i="2"/>
  <c r="J127" i="2"/>
  <c r="J98" i="2"/>
  <c r="F36" i="2"/>
  <c r="BA96" i="1"/>
  <c r="F34" i="4"/>
  <c r="BA98" i="1"/>
  <c r="F34" i="6"/>
  <c r="BA100" i="1"/>
  <c r="AZ95" i="1"/>
  <c r="BC95" i="1"/>
  <c r="AY95" i="1"/>
  <c r="BD95" i="1"/>
  <c r="J34" i="4"/>
  <c r="AW98" i="1"/>
  <c r="AT98" i="1"/>
  <c r="J34" i="6"/>
  <c r="AW100" i="1"/>
  <c r="AT100" i="1"/>
  <c r="J36" i="2"/>
  <c r="AW96" i="1"/>
  <c r="AT96" i="1"/>
  <c r="J36" i="3"/>
  <c r="AW97" i="1"/>
  <c r="AT97" i="1"/>
  <c r="J34" i="5"/>
  <c r="AW99" i="1"/>
  <c r="AT99" i="1"/>
  <c r="BB95" i="1"/>
  <c r="F36" i="3"/>
  <c r="BA97" i="1"/>
  <c r="F34" i="5"/>
  <c r="BA99" i="1"/>
  <c r="BK125" i="4" l="1"/>
  <c r="J125" i="4"/>
  <c r="J96" i="4"/>
  <c r="BK122" i="6"/>
  <c r="J122" i="6"/>
  <c r="J124" i="5"/>
  <c r="J97" i="5"/>
  <c r="BK130" i="3"/>
  <c r="J130" i="3"/>
  <c r="J98" i="3"/>
  <c r="AU95" i="1"/>
  <c r="AU94" i="1"/>
  <c r="AZ94" i="1"/>
  <c r="W29" i="1"/>
  <c r="AX95" i="1"/>
  <c r="BD94" i="1"/>
  <c r="W33" i="1"/>
  <c r="BA95" i="1"/>
  <c r="AW95" i="1"/>
  <c r="AV95" i="1"/>
  <c r="BB94" i="1"/>
  <c r="W31" i="1"/>
  <c r="J30" i="6"/>
  <c r="AG100" i="1"/>
  <c r="J30" i="5"/>
  <c r="AG99" i="1"/>
  <c r="J32" i="2"/>
  <c r="AG96" i="1"/>
  <c r="BC94" i="1"/>
  <c r="AY94" i="1"/>
  <c r="J39" i="6" l="1"/>
  <c r="J39" i="5"/>
  <c r="J96" i="6"/>
  <c r="J41" i="2"/>
  <c r="AN96" i="1"/>
  <c r="AN100" i="1"/>
  <c r="AN99" i="1"/>
  <c r="AV94" i="1"/>
  <c r="AK29" i="1"/>
  <c r="J30" i="4"/>
  <c r="AG98" i="1"/>
  <c r="J32" i="3"/>
  <c r="AG97" i="1"/>
  <c r="AN97" i="1"/>
  <c r="BA94" i="1"/>
  <c r="W30" i="1"/>
  <c r="AX94" i="1"/>
  <c r="W32" i="1"/>
  <c r="AT95" i="1"/>
  <c r="J41" i="3" l="1"/>
  <c r="J39" i="4"/>
  <c r="AN98" i="1"/>
  <c r="AG95" i="1"/>
  <c r="AG94" i="1"/>
  <c r="AK26" i="1"/>
  <c r="AW94" i="1"/>
  <c r="AK30" i="1"/>
  <c r="AK35" i="1"/>
  <c r="AN95" i="1" l="1"/>
  <c r="AT94" i="1"/>
  <c r="AN94" i="1"/>
</calcChain>
</file>

<file path=xl/sharedStrings.xml><?xml version="1.0" encoding="utf-8"?>
<sst xmlns="http://schemas.openxmlformats.org/spreadsheetml/2006/main" count="5979" uniqueCount="936">
  <si>
    <t>Export Komplet</t>
  </si>
  <si>
    <t/>
  </si>
  <si>
    <t>2.0</t>
  </si>
  <si>
    <t>ZAMOK</t>
  </si>
  <si>
    <t>False</t>
  </si>
  <si>
    <t>{6e3ce7c2-705e-4246-99a1-635d01903a99}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</si>
  <si>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</si>
  <si>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</si>
  <si>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</si>
  <si>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</si>
  <si>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</si>
  <si>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</si>
  <si>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</si>
  <si>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2023_S_144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</si>
  <si>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</si>
  <si>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</si>
  <si>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Rozšírenie skladovacích priestorov o kóje na skladovanie plastového odpadu, skla a kovového šrotu</t>
  </si>
  <si>
    <t>JKSO:</t>
  </si>
  <si>
    <t>KS:</t>
  </si>
  <si>
    <t>Miesto:</t>
  </si>
  <si>
    <t>Bratislava - Ružinov</t>
  </si>
  <si>
    <t>Dátum:</t>
  </si>
  <si>
    <t>17. 7. 2023</t>
  </si>
  <si>
    <t>Objednávateľ:</t>
  </si>
  <si>
    <t>IČO:</t>
  </si>
  <si>
    <t>Odvoz a likvidácia odpadu a.s.</t>
  </si>
  <si>
    <t>IČ DPH:</t>
  </si>
  <si>
    <t>Zhotoviteľ:</t>
  </si>
  <si>
    <t>Vyplň údaj</t>
  </si>
  <si>
    <t>Projektant:</t>
  </si>
  <si>
    <t>HR-PROJECT s.r.o.</t>
  </si>
  <si>
    <t>True</t>
  </si>
  <si>
    <t>Spracovateľ:</t>
  </si>
  <si>
    <t>Vladimír Pilnik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</si>
  <si>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</si>
  <si>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</si>
  <si>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</si>
  <si>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</si>
  <si>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</si>
  <si>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</si>
  <si>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</si>
  <si>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</si>
  <si>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</si>
  <si>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</si>
  <si>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</si>
  <si>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</si>
  <si>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</si>
  <si>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</si>
  <si>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</si>
  <si>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</si>
  <si>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</si>
  <si>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</si>
  <si>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</si>
  <si>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</si>
  <si>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</si>
  <si>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</si>
  <si>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</si>
  <si>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</si>
  <si>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</si>
  <si>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</si>
  <si>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</si>
  <si>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</si>
  <si>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</si>
  <si>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</si>
  <si>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</si>
  <si>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</si>
  <si>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</si>
  <si>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</si>
  <si>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</si>
  <si>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</si>
  <si>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</si>
  <si>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</si>
  <si>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</si>
  <si>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</si>
  <si>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</si>
  <si>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</si>
  <si>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</si>
  <si>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</si>
  <si>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</si>
  <si>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</si>
  <si>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>SO 01 - Rekonštrukcia spevnenej plochy</t>
  </si>
  <si>
    <t>STA</t>
  </si>
  <si>
    <t>1</t>
  </si>
  <si>
    <t>{b64c7997-3425-4377-84b0-f861d3543598}</t>
  </si>
  <si>
    <t>/</t>
  </si>
  <si>
    <t>Búracie práce</t>
  </si>
  <si>
    <t>Časť</t>
  </si>
  <si>
    <t>2</t>
  </si>
  <si>
    <t>{39c9b9c0-883b-407e-a824-459a5426d8b1}</t>
  </si>
  <si>
    <t>02</t>
  </si>
  <si>
    <t>Spevnená plocha</t>
  </si>
  <si>
    <t>{dba1ad03-b7ae-41bf-8ae6-64c8b2c02e12}</t>
  </si>
  <si>
    <t>SO 02 - Oporný múr / SO 03 - Skladové kóje</t>
  </si>
  <si>
    <t>{c01c064e-dfa7-4f71-b5f4-b24cff2dffeb}</t>
  </si>
  <si>
    <t>03</t>
  </si>
  <si>
    <t>SO 04 - Areálová dažďová kanalizácia</t>
  </si>
  <si>
    <t>{9c75ac91-c849-4f3c-9cee-26b0e3e32aff}</t>
  </si>
  <si>
    <t>04</t>
  </si>
  <si>
    <t>SO 05 - Areálové osvetlenie</t>
  </si>
  <si>
    <t>{48def325-0260-48b9-89bf-095ead9867e3}</t>
  </si>
  <si>
    <t>KRYCÍ LIST ROZPOČTU</t>
  </si>
  <si>
    <t>Objekt:</t>
  </si>
  <si>
    <t>01 - SO 01 - Rekonštrukcia spevnenej plochy</t>
  </si>
  <si>
    <t>Časť:</t>
  </si>
  <si>
    <t>01 -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</si>
  <si>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</si>
  <si>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</si>
  <si>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</si>
  <si>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</si>
  <si>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</si>
  <si>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</si>
  <si>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</si>
  <si>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</si>
  <si>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9 - Ostatné konštrukcie a práce-búranie</t>
  </si>
  <si>
    <t>PSV - Práce a dodávky PSV</t>
  </si>
  <si>
    <t xml:space="preserve">    767 - Konštrukcie doplnkové kovové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</si>
  <si>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</si>
  <si>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</si>
  <si>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</si>
  <si>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</si>
  <si>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</si>
  <si>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</si>
  <si>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</si>
  <si>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</si>
  <si>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</si>
  <si>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</si>
  <si>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</si>
  <si>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</si>
  <si>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</si>
  <si>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</si>
  <si>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</si>
  <si>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</si>
  <si>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</si>
  <si>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</si>
  <si>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112101101.S</t>
  </si>
  <si>
    <t>Odstránenie listnatých stromov do priemeru 300 mm, motorovou pílou</t>
  </si>
  <si>
    <t>ks</t>
  </si>
  <si>
    <t>4</t>
  </si>
  <si>
    <t>-1593381686</t>
  </si>
  <si>
    <t>112201101.S</t>
  </si>
  <si>
    <t>Odstránenie pňov na vzdial. 50 m priemeru nad 100 do 300 mm</t>
  </si>
  <si>
    <t>2136629509</t>
  </si>
  <si>
    <t>3</t>
  </si>
  <si>
    <t>113107111.S</t>
  </si>
  <si>
    <t>Odstránenie krytu v ploche do 200 m2 z kameniva ťaženého, hr. do 100 mm,  -0,16000t</t>
  </si>
  <si>
    <t>m2</t>
  </si>
  <si>
    <t>1709575196</t>
  </si>
  <si>
    <t>113107122.S</t>
  </si>
  <si>
    <t>Odstránenie krytu v ploche do 200 m2 z kameniva hrubého drveného, hr.100 do 200 mm,  -0,23500t</t>
  </si>
  <si>
    <t>-1008506206</t>
  </si>
  <si>
    <t>VV</t>
  </si>
  <si>
    <t xml:space="preserve">Výmera </t>
  </si>
  <si>
    <t>930+29,442</t>
  </si>
  <si>
    <t>Súčet</t>
  </si>
  <si>
    <t>5</t>
  </si>
  <si>
    <t>113107132.S</t>
  </si>
  <si>
    <t>Odstránenie krytu v ploche do 200 m2 z betónu prostého, hr. vrstvy 150 do 300 mm,  -0,50000t</t>
  </si>
  <si>
    <t>1011727564</t>
  </si>
  <si>
    <t>Výmera - dažďová kanalizácia</t>
  </si>
  <si>
    <t>28,04*1,05</t>
  </si>
  <si>
    <t>6</t>
  </si>
  <si>
    <t>181101102.S</t>
  </si>
  <si>
    <t>Úprava pláne v zárezoch v hornine 1-4 so zhutnením</t>
  </si>
  <si>
    <t>-28559638</t>
  </si>
  <si>
    <t>Komunikácie</t>
  </si>
  <si>
    <t>7</t>
  </si>
  <si>
    <t>584121199.R</t>
  </si>
  <si>
    <t>Odstránanie cestných panelov</t>
  </si>
  <si>
    <t>1482390665</t>
  </si>
  <si>
    <t>9</t>
  </si>
  <si>
    <t>Ostatné konštrukcie a práce-búranie</t>
  </si>
  <si>
    <t>8</t>
  </si>
  <si>
    <t>911383.S</t>
  </si>
  <si>
    <t>Odstránenie barierového oplotenia vr. základov</t>
  </si>
  <si>
    <t>m</t>
  </si>
  <si>
    <t>-236323373</t>
  </si>
  <si>
    <t>919735124.S</t>
  </si>
  <si>
    <t>Rezanie existujúceho betónového krytu alebo podkladu hĺbky nad 150 do 200 mm</t>
  </si>
  <si>
    <t>1865042324</t>
  </si>
  <si>
    <t>30*2+6,81*2+1</t>
  </si>
  <si>
    <t>10</t>
  </si>
  <si>
    <t>979081111.S</t>
  </si>
  <si>
    <t>Odvoz sutiny a vybúraných hmôt na skládku do 1 km</t>
  </si>
  <si>
    <t>t</t>
  </si>
  <si>
    <t>804767702</t>
  </si>
  <si>
    <t>11</t>
  </si>
  <si>
    <t>979081121.S</t>
  </si>
  <si>
    <t>Odvoz sutiny a vybúraných hmôt na skládku za každý ďalší 1 km</t>
  </si>
  <si>
    <t>-675691801</t>
  </si>
  <si>
    <t>710,229*19 'Prepočítané koeficientom množstva</t>
  </si>
  <si>
    <t>12</t>
  </si>
  <si>
    <t>979082111.S</t>
  </si>
  <si>
    <t>Vnútrostavenisková doprava sutiny a vybúraných hmôt do 10 m</t>
  </si>
  <si>
    <t>-2116678385</t>
  </si>
  <si>
    <t>13</t>
  </si>
  <si>
    <t>979082121.S</t>
  </si>
  <si>
    <t>Vnútrostavenisková doprava sutiny a vybúraných hmôt za každých ďalších 5 m .... do 50m</t>
  </si>
  <si>
    <t>1628270777</t>
  </si>
  <si>
    <t>710,229*10 'Prepočítané koeficientom množstva</t>
  </si>
  <si>
    <t>14</t>
  </si>
  <si>
    <t>979089012.S</t>
  </si>
  <si>
    <t>Poplatok za skládku - betón, tehly, dlaždice (17 01) ostatné</t>
  </si>
  <si>
    <t>725259465</t>
  </si>
  <si>
    <t>710,229-14,34</t>
  </si>
  <si>
    <t>15</t>
  </si>
  <si>
    <t>979089612.S</t>
  </si>
  <si>
    <t>Poplatok za skládku - iné odpady zo stavieb a demolácií (17 09), ostatné</t>
  </si>
  <si>
    <t>-1553845185</t>
  </si>
  <si>
    <t>2,168+12,172</t>
  </si>
  <si>
    <t>16</t>
  </si>
  <si>
    <t>979089715.S</t>
  </si>
  <si>
    <t>Prenájom kontajneru 16 m3</t>
  </si>
  <si>
    <t>-262321924</t>
  </si>
  <si>
    <t>PSV</t>
  </si>
  <si>
    <t>Práce a dodávky PSV</t>
  </si>
  <si>
    <t>767</t>
  </si>
  <si>
    <t>Konštrukcie doplnkové kovové</t>
  </si>
  <si>
    <t>17</t>
  </si>
  <si>
    <t>767914.S</t>
  </si>
  <si>
    <t>Demontáž oplotenia na oceľové stĺpiky, výšky nad 1 do 2 m,  -0,00900t</t>
  </si>
  <si>
    <t>412715618</t>
  </si>
  <si>
    <t>18</t>
  </si>
  <si>
    <t>767920845.S</t>
  </si>
  <si>
    <t>Demontáž brány</t>
  </si>
  <si>
    <t>1143298994</t>
  </si>
  <si>
    <t>19</t>
  </si>
  <si>
    <t>767920870.S</t>
  </si>
  <si>
    <t>Demontáž posuvnej brány</t>
  </si>
  <si>
    <t>48738919</t>
  </si>
  <si>
    <t>767920875.S</t>
  </si>
  <si>
    <t>Demontáž mechanickej závory</t>
  </si>
  <si>
    <t>-1059505189</t>
  </si>
  <si>
    <t>21</t>
  </si>
  <si>
    <t>767920885.S</t>
  </si>
  <si>
    <t>Demontáž oceľových stĺpov vr. základov</t>
  </si>
  <si>
    <t>-286758225</t>
  </si>
  <si>
    <t>VP</t>
  </si>
  <si>
    <t xml:space="preserve">  Práce naviac</t>
  </si>
  <si>
    <t>PN</t>
  </si>
  <si>
    <t>02 - Spevnená plocha</t>
  </si>
  <si>
    <t xml:space="preserve">    2 - Zakladanie</t>
  </si>
  <si>
    <t xml:space="preserve">    99 - Presun hmôt HSV</t>
  </si>
  <si>
    <t>VRN - Investičné náklady neobsiahnuté v cenách</t>
  </si>
  <si>
    <t>122201102.S</t>
  </si>
  <si>
    <t>Odkopávka a prekopávka nezapažená v hornine 3, nad 100 do 1000 m3</t>
  </si>
  <si>
    <t>m3</t>
  </si>
  <si>
    <t>-1889941431</t>
  </si>
  <si>
    <t xml:space="preserve">Výmera - stiahnutie </t>
  </si>
  <si>
    <t>1260,79*0,2*1,05</t>
  </si>
  <si>
    <t>122201109.S</t>
  </si>
  <si>
    <t>Odkopávky a prekopávky nezapažené. Príplatok k cenám za lepivosť horniny 3</t>
  </si>
  <si>
    <t>1253847372</t>
  </si>
  <si>
    <t>162201101.S</t>
  </si>
  <si>
    <t>Vodorovné premiestnenie výkopku z horniny 1-4 do 20m</t>
  </si>
  <si>
    <t>2039941148</t>
  </si>
  <si>
    <t>162201102.S</t>
  </si>
  <si>
    <t>Vodorovné premiestnenie výkopku z horniny 1-4 nad 20-50m</t>
  </si>
  <si>
    <t>-421730305</t>
  </si>
  <si>
    <t>162301111.S</t>
  </si>
  <si>
    <t>Vodorovné premiestnenie výkopku po nespevnenej ceste z horniny tr.1-4, do 100 m3 na vzdialenosť nad 50 do 500 m</t>
  </si>
  <si>
    <t>-1146264678</t>
  </si>
  <si>
    <t>166101102.S</t>
  </si>
  <si>
    <t>Prehodenie neuľahnutého výkopku z horniny 1 až 4 nad 100 do 1000 m3</t>
  </si>
  <si>
    <t>-1568961747</t>
  </si>
  <si>
    <t>174101002.S</t>
  </si>
  <si>
    <t>Zásyp sypaninou so zhutnením jám, šachiet, rýh, zárezov alebo okolo objektov nad 100 do 1000 m3 - pôvodný výkop, zásyp pred oporný múr</t>
  </si>
  <si>
    <t>-195570294</t>
  </si>
  <si>
    <t>264,766</t>
  </si>
  <si>
    <t>182301129.S</t>
  </si>
  <si>
    <t>Rozprestretie výkopu pred oporný múr, plocha do 500 m2, postupným zásypom po vrsvách hr. do 150 mm</t>
  </si>
  <si>
    <t>2081560557</t>
  </si>
  <si>
    <t>120*5,83*1,05</t>
  </si>
  <si>
    <t>Zakladanie</t>
  </si>
  <si>
    <t>215901102.R</t>
  </si>
  <si>
    <t>Zhutnenie podložia z rastlej horniny 1 až 4 pod násypy, požadovaný modul deformácie podložia MIN Epn 60MPa</t>
  </si>
  <si>
    <t>1486263579</t>
  </si>
  <si>
    <t>564752114.R</t>
  </si>
  <si>
    <t>Podklad alebo kryt z kameniva hrubého drveného veľ. 31,5(45) Gc  (vibr.štrk) po zhut.hr. 180 mm</t>
  </si>
  <si>
    <t>-406446714</t>
  </si>
  <si>
    <t>567132115.S</t>
  </si>
  <si>
    <t>Podklad z kameniva stmeleného cementom s rozprestretím a zhutnením, CBGM C 8/10 (C 6/8), po zhutnení hr. 200 mm</t>
  </si>
  <si>
    <t>-1883312625</t>
  </si>
  <si>
    <t>581140313.S</t>
  </si>
  <si>
    <t>Kryt cementobetónový cestných komunikácií skupiny CB III pre TDZ IV, V a VI, hr. 230 mm</t>
  </si>
  <si>
    <t>1213640201</t>
  </si>
  <si>
    <t>919716112.R</t>
  </si>
  <si>
    <t>Oceľová výstuž cementobet. krytu - stykovanie medzi existujúcou a navrhovanou CB doskou</t>
  </si>
  <si>
    <t>-1866058450</t>
  </si>
  <si>
    <t>Výmera bet. ocel 20</t>
  </si>
  <si>
    <t>(9,66+19,83+76,63+10,75)/0,5*0,8*2,47/1000</t>
  </si>
  <si>
    <t>919716311.S</t>
  </si>
  <si>
    <t>Vystuženie dilatačných škár v cementobet. kryte klznými tŕňmi priem. 25 mm dĺ. 500 mm</t>
  </si>
  <si>
    <t>1780817520</t>
  </si>
  <si>
    <t>Výmera 0,5ks/m2</t>
  </si>
  <si>
    <t>1260,79*0,5</t>
  </si>
  <si>
    <t>919722111.R</t>
  </si>
  <si>
    <t>Dilatačné škáry rezané v cementobet. kryte priečne/pozdĺžne rezanie škár šírky 2 až 5 mm</t>
  </si>
  <si>
    <t>-1526583022</t>
  </si>
  <si>
    <t>Výmera - odhad upresní sa pri presnej výmere</t>
  </si>
  <si>
    <t>200</t>
  </si>
  <si>
    <t>935114434.S</t>
  </si>
  <si>
    <t>Osadenie odvodňovacieho betónového žľabu univerzálneho s ochrannou hranou svetlej šírky 200 mm a s roštom triedy D 400</t>
  </si>
  <si>
    <t>1473057682</t>
  </si>
  <si>
    <t>M</t>
  </si>
  <si>
    <t>592270017400.S</t>
  </si>
  <si>
    <t>Liatinový rošt, štrbiny 18x220, dĺ. 0,5 m, trieda D 400, s rýchlouzáverom, pre žľaby betónové s ochrannou hranou svetlej šírky 200 mm</t>
  </si>
  <si>
    <t>-7753198</t>
  </si>
  <si>
    <t>592270024400</t>
  </si>
  <si>
    <t>Odvodňovací žľab univerzálny BGU-Z SV G NW 201, č. 0, dĺžky 1 m, výšky 280 mm, spodný odtok, bez spádu, betónový s liatinovou hranou a otvorom, BG-GRASPOINTNER (HYDRO BG)</t>
  </si>
  <si>
    <t>159243817</t>
  </si>
  <si>
    <t>99</t>
  </si>
  <si>
    <t>Presun hmôt HSV</t>
  </si>
  <si>
    <t>998222011.S</t>
  </si>
  <si>
    <t>Presun hmôt pre pozemné komunikácie s krytom z kameniva (8222, 8225) akejkoľvek dĺžky objektu</t>
  </si>
  <si>
    <t>1518085961</t>
  </si>
  <si>
    <t>1818,412-661,473+4,008</t>
  </si>
  <si>
    <t>998224111.S</t>
  </si>
  <si>
    <t>Presun hmôt pre pozemné komunikácie s krytom monolitickým betónovým akejkoľvek dĺžky objektu</t>
  </si>
  <si>
    <t>-1711577270</t>
  </si>
  <si>
    <t>767658.S</t>
  </si>
  <si>
    <t xml:space="preserve">Montáž a dodávka samonosnej posuvnej brány pre šírku prejazdu 5 m elektrická vr. základu, privedenia elektriky </t>
  </si>
  <si>
    <t>240887653</t>
  </si>
  <si>
    <t>22</t>
  </si>
  <si>
    <t>998767201.S</t>
  </si>
  <si>
    <t>Presun hmôt pre kovové stavebné doplnkové konštrukcie v objektoch výšky do 6 m</t>
  </si>
  <si>
    <t>%</t>
  </si>
  <si>
    <t>2033818095</t>
  </si>
  <si>
    <t>VRN</t>
  </si>
  <si>
    <t>Investičné náklady neobsiahnuté v cenách</t>
  </si>
  <si>
    <t>23</t>
  </si>
  <si>
    <t>0014.S</t>
  </si>
  <si>
    <t>Ostatné náklady stavby - úprava vstupu existujúceho vjazdu</t>
  </si>
  <si>
    <t>súb.</t>
  </si>
  <si>
    <t>1024</t>
  </si>
  <si>
    <t>1137746779</t>
  </si>
  <si>
    <t>02 - SO 02 - Oporný múr / SO 03 - Skladové kóje</t>
  </si>
  <si>
    <t xml:space="preserve">    3 - Zvislé a kompletné konštrukcie</t>
  </si>
  <si>
    <t xml:space="preserve">    722 - Zdravotechnika - vnútorný vodovod</t>
  </si>
  <si>
    <t>132201205.R</t>
  </si>
  <si>
    <t>Výkop ryhy šírky 600-3000mm horn.3 od 100 do 1000 m3</t>
  </si>
  <si>
    <t>-393162176</t>
  </si>
  <si>
    <t>Výmera</t>
  </si>
  <si>
    <t>2,35*2,3*(15,255+0,6+0,615+7,245+16,84+11,465+12,64+13,255+12,65+12,055+8,64)*0,95</t>
  </si>
  <si>
    <t>2,35*2*(4,9+4,9+4,9)*1,05</t>
  </si>
  <si>
    <t>2,35*2,3*(7,8+3,23)*1,05</t>
  </si>
  <si>
    <t>2,35*1,5*(15,255+0,6+0,615+7,245+16,84+11,465+12,64+13,255+12,65+12,055+8,64-2,3*2-2*3-1,5*8)*1,05/2</t>
  </si>
  <si>
    <t>2,35*1,5*(7,8+3,23+2,3+2,3)*1,05/2</t>
  </si>
  <si>
    <t>2,35*1,5*(4,9+4,9+4,9+2*3)*1,05/2</t>
  </si>
  <si>
    <t>1,05*0,5*(15,255+0,6+0,615+7,245+16,84+11,465+12,64+13,255+12,65+12,055+8,64)*1,05/2</t>
  </si>
  <si>
    <t>132201210.R</t>
  </si>
  <si>
    <t>Príplatok k cenám za lepivosť pri hĺbení rýh š. nad 600 do 3 000 mm zapaž. i nezapažených, s urovnaním dna v hornine 3</t>
  </si>
  <si>
    <t>-977283696</t>
  </si>
  <si>
    <t>-627195261</t>
  </si>
  <si>
    <t>-821203234</t>
  </si>
  <si>
    <t>-1193910031</t>
  </si>
  <si>
    <t>-520431499</t>
  </si>
  <si>
    <t>1565972865</t>
  </si>
  <si>
    <t>968,410-483,714</t>
  </si>
  <si>
    <t>174101002.S1</t>
  </si>
  <si>
    <t>Zásyp sypaninou so zhutnením jám, šachiet, rýh, zárezov alebo okolo objektov nad 100 do 1000 m3 - pôvodný výkop</t>
  </si>
  <si>
    <t>1020428101</t>
  </si>
  <si>
    <t>2*2,3*(15,255+0,6+0,615+7,245+16,84+11,465+12,64+13,255+12,65+12,055+8,64)*0,95</t>
  </si>
  <si>
    <t>2*2*(4,9+4,9+4,9)*1,05</t>
  </si>
  <si>
    <t>2*2,3*(7,8+3,23)*1,05</t>
  </si>
  <si>
    <t>2*1,2*(15,255+0,6+0,615+7,245+16,84+11,465+12,64+13,255+12,65+12,055+8,64-2,3*2-2*3-1,2*8)*1,05/2</t>
  </si>
  <si>
    <t>2*1,2*(7,8+3,23+2,3+2,3)*1,05/2</t>
  </si>
  <si>
    <t>2*1,2*(4,9+4,9+4,9+2*3)*1,05/2</t>
  </si>
  <si>
    <t>-191,839</t>
  </si>
  <si>
    <t>-0,6*1,4*(8,36+12,035+12,635+13,235+12,635+11,435+16,83+7,83+0,61+9,01)*1,02</t>
  </si>
  <si>
    <t>-0,6*1,4*(6*3+4,2)*1,02</t>
  </si>
  <si>
    <t>-0,6*1,4*(2,4+1,2+5,96)*1,02</t>
  </si>
  <si>
    <t>182301128.S</t>
  </si>
  <si>
    <t>Rozprestretie výkopu pred oporný múr, plocha do 500 m2, postupným zásypom po vrsvách hr. do 300 mm</t>
  </si>
  <si>
    <t>1914043989</t>
  </si>
  <si>
    <t>271573001.S</t>
  </si>
  <si>
    <t>Násyp pod základové konštrukcie so zhutnením zo štrkopiesku fr.0-32 mm</t>
  </si>
  <si>
    <t>1047582860</t>
  </si>
  <si>
    <t>0,1*2,3*(15,255+0,6+0,615+7,245+16,84+11,465+12,64+13,255+12,65+12,055+8,64)*1,02</t>
  </si>
  <si>
    <t>0,1*2*(4,9+4,9+4,9)*1,02</t>
  </si>
  <si>
    <t>0,1*2,3*(7,8+3,23)*1,02</t>
  </si>
  <si>
    <t>274321511.S</t>
  </si>
  <si>
    <t>Betón základových pásov, železový (bez výstuže), tr. C 30/37</t>
  </si>
  <si>
    <t>2140840164</t>
  </si>
  <si>
    <t>0,6*2,3*(15,255+0,6+0,615+7,245+16,84+11,465+12,64+13,255+12,65+12,055+8,64)*1,02</t>
  </si>
  <si>
    <t>0,6*2,3*(1,215)*1,02</t>
  </si>
  <si>
    <t>0,6*2*(4,9+4,9+4,9)*1,02</t>
  </si>
  <si>
    <t>0,6*2,3*(7,8+3,23)*1,02</t>
  </si>
  <si>
    <t>274353003.S</t>
  </si>
  <si>
    <t>Denný prenájom ručného systémového debnenia základových pásov, pre výšku debniaceho panela 750 mm - 30 dní prenájmu</t>
  </si>
  <si>
    <t>-2041749017</t>
  </si>
  <si>
    <t>Výmera - prenájom 30 dní</t>
  </si>
  <si>
    <t>212,568*30</t>
  </si>
  <si>
    <t>274353023.S</t>
  </si>
  <si>
    <t>Montáž rámového systémového debnenia základových pásov ručne, pre výšku debniaceho panela 750 mm</t>
  </si>
  <si>
    <t>-618635219</t>
  </si>
  <si>
    <t>0,75*(15,255+0,6+0,615+7,245+16,84+11,465+12,64+13,255+12,65+12,055+8,64)*1,02</t>
  </si>
  <si>
    <t>0,75*(2,3*2+4,9*6+2*3+2,3*2+3,23*2+7,8*2+6,49+11,916+9,45+14,17+14,17+7,65+16,7+3,46+2,87+13,07)*1,02</t>
  </si>
  <si>
    <t>274353043.S</t>
  </si>
  <si>
    <t>Demontáž rámového systémového debnenia základových pásov ručne, pre výšku debniaceho panela 750 mm</t>
  </si>
  <si>
    <t>-1452096410</t>
  </si>
  <si>
    <t>274361821.S</t>
  </si>
  <si>
    <t>Výstuž základových pásov z ocele B500 (10505)</t>
  </si>
  <si>
    <t>1876657735</t>
  </si>
  <si>
    <t>Výmera statika V01</t>
  </si>
  <si>
    <t>17090,02*1,05/1000</t>
  </si>
  <si>
    <t>Zvislé a kompletné konštrukcie</t>
  </si>
  <si>
    <t>317121120.R</t>
  </si>
  <si>
    <t>Montáž stavebnicového systému z betonových blokov dĺžky 600,1200,1800 a 2400 mm šírky a výšky 600 mm</t>
  </si>
  <si>
    <t>-1331995980</t>
  </si>
  <si>
    <t>Výmera 1.rad/3.rad/5.rad</t>
  </si>
  <si>
    <t>((2,4*46)/2,4)*1*3</t>
  </si>
  <si>
    <t>((2,4*2)/2,4+(1,2)/1,2)*3*3</t>
  </si>
  <si>
    <t>((2,4)/2,4+(1,8)/1,8)*1*3</t>
  </si>
  <si>
    <t>(2,4)*1/2,4*3</t>
  </si>
  <si>
    <t>(1,2)*1/1,2*3</t>
  </si>
  <si>
    <t>Výmera 2.rad/4.rad/6.rad</t>
  </si>
  <si>
    <t>(2,4*43/2,4+1,2*3/1,2+0,6*1/0,6)*3</t>
  </si>
  <si>
    <t>((2,4*2)/2,4+(1,8)/1,8)*3*3</t>
  </si>
  <si>
    <t>(2,4*2)/2,4*3</t>
  </si>
  <si>
    <t>(1,2*2)*1/1,2*3</t>
  </si>
  <si>
    <t>(1,8)*1/1,8*3</t>
  </si>
  <si>
    <t>668.REIDER_1</t>
  </si>
  <si>
    <t>Stavebnicový systém z betonových blokov 600x600x600 mm</t>
  </si>
  <si>
    <t>-814635577</t>
  </si>
  <si>
    <t>(0,6*1/0,6)*3</t>
  </si>
  <si>
    <t>668.REIDER_2</t>
  </si>
  <si>
    <t>Stavebnicový systém z betonových blokov 600x600x1200 mm</t>
  </si>
  <si>
    <t>1524808658</t>
  </si>
  <si>
    <t>((1,2)/1,2)*3*3</t>
  </si>
  <si>
    <t>(1,2*3/1,2)*3</t>
  </si>
  <si>
    <t>668.REIDER_3</t>
  </si>
  <si>
    <t>Stavebnicový systém z betonových blokov 600x600x1800 mm</t>
  </si>
  <si>
    <t>-1880626162</t>
  </si>
  <si>
    <t>((1,8)/1,8)*1*3</t>
  </si>
  <si>
    <t>((1,8)/1,8)*3*3</t>
  </si>
  <si>
    <t>668.REIDER_4</t>
  </si>
  <si>
    <t>Stavebnicový systém z betonových blokov 600x600x2400 mm</t>
  </si>
  <si>
    <t>1850952197</t>
  </si>
  <si>
    <t>((2,4*2)/2,4)*3*3</t>
  </si>
  <si>
    <t>((2,4)/2,4)*1*3</t>
  </si>
  <si>
    <t>(2,4*43/2,4)*3</t>
  </si>
  <si>
    <t>317121199.R</t>
  </si>
  <si>
    <t>Montáž a dodávka zopnutia vystužou v otvoroch a otvory prebetónovať betónom C25/30</t>
  </si>
  <si>
    <t>-652602867</t>
  </si>
  <si>
    <t>((2,4*46)/2,4)*1*3*4*0,0106</t>
  </si>
  <si>
    <t>((2,4*2)/2,4*4+(1,2)/1,2*2)*3*3*0,0106</t>
  </si>
  <si>
    <t>((2,4)/2,4*4+(1,8)/1,8*3)*1*3*0,0106</t>
  </si>
  <si>
    <t>(2,4)*1/2,4*3*4*0,0106</t>
  </si>
  <si>
    <t>(1,2)*1/1,2*3*4*0,0106</t>
  </si>
  <si>
    <t>(2,4*43/2,4*4+1,2*3/1,2*2+0,6*1/0,6*1)*3*0,0106</t>
  </si>
  <si>
    <t>((2,4*2)/2,4*4+(1,8)/1,8*3)*3*3*0,0106</t>
  </si>
  <si>
    <t>(2,4*2)/2,4*3*4*0,0106</t>
  </si>
  <si>
    <t>(1,2*2)*1/1,2*3*2*0,0106</t>
  </si>
  <si>
    <t>(1,8)*1/1,8*3*3*0,0106</t>
  </si>
  <si>
    <t>341321610.S</t>
  </si>
  <si>
    <t>Betón stien a priečok, železový (bez výstuže) tr. C 30/37</t>
  </si>
  <si>
    <t>455331912</t>
  </si>
  <si>
    <t>0,6*2,4*(8,36+12,035+12,635+13,235+12,635+11,435+16,83+7,83+0,61+9,01)*1,02</t>
  </si>
  <si>
    <t>0,6*2,4*(6*3+4,2)*1,02</t>
  </si>
  <si>
    <t>0,6*1,8*(2,4+1,2+5,96)*1,02</t>
  </si>
  <si>
    <t>341352102.S</t>
  </si>
  <si>
    <t>Denný prenájom žeriavového systémového debnenia zložitých stien, pre výšku debniaceho panela 2700 mm - 30 dní prenájmu</t>
  </si>
  <si>
    <t>2147072174</t>
  </si>
  <si>
    <t>661,132*30</t>
  </si>
  <si>
    <t>24</t>
  </si>
  <si>
    <t>341352141.S</t>
  </si>
  <si>
    <t>Montáž rámového systémového debnenia stien žeriavom pre zložité steny</t>
  </si>
  <si>
    <t>1359373100</t>
  </si>
  <si>
    <t>2,4*(8,36+12,035+12,635+13,235+12,635+11,435+16,83+7,83+0,61+9,01)*1,02*2</t>
  </si>
  <si>
    <t>2,4*(6*3+4,2+0,6)*1,02*2</t>
  </si>
  <si>
    <t>1,8*(2,4+1,2+5,96+0,6)*1,02*2</t>
  </si>
  <si>
    <t>25</t>
  </si>
  <si>
    <t>341352151.S</t>
  </si>
  <si>
    <t>Demontáž rámového systémového debnenia stien žeriavom pre zložité steny</t>
  </si>
  <si>
    <t>-1909532613</t>
  </si>
  <si>
    <t>26</t>
  </si>
  <si>
    <t>341361821.S</t>
  </si>
  <si>
    <t>Výstuž stien a priečok B500 (10505)</t>
  </si>
  <si>
    <t>-728489873</t>
  </si>
  <si>
    <t>Výmera - statika V02</t>
  </si>
  <si>
    <t>11657,07*1,05/1000</t>
  </si>
  <si>
    <t>27</t>
  </si>
  <si>
    <t>998022021.S</t>
  </si>
  <si>
    <t>Presun hmôt pre haly 802, 811 zvislá konštr.monolitická výšky do 20 m</t>
  </si>
  <si>
    <t>-946177686</t>
  </si>
  <si>
    <t>28</t>
  </si>
  <si>
    <t>998022025.S</t>
  </si>
  <si>
    <t>Príplatok za zväčšený presun (802,811) zvislá konštr.monolitická nad vymedzenú najväčšiu dopravnú vzdialenosť do 1000 m</t>
  </si>
  <si>
    <t>1296300309</t>
  </si>
  <si>
    <t>722</t>
  </si>
  <si>
    <t>Zdravotechnika - vnútorný vodovod</t>
  </si>
  <si>
    <t>29</t>
  </si>
  <si>
    <t>722250180.S</t>
  </si>
  <si>
    <t>Montáž hasiaceho prístroja na stenu</t>
  </si>
  <si>
    <t>1562018095</t>
  </si>
  <si>
    <t>30</t>
  </si>
  <si>
    <t>002Beta_</t>
  </si>
  <si>
    <t>Prenosný hasiaci prístroj práškový P2 Beta-L 2 kg 13A</t>
  </si>
  <si>
    <t>32</t>
  </si>
  <si>
    <t>57721149</t>
  </si>
  <si>
    <t>P</t>
  </si>
  <si>
    <t>Poznámka k položke:_x000D_
Prenosný hasiaci prístroj práškový
Technické údaje:
použiteľný na hasenie požiarov tried: 13A / 70B / C
náplň:Prášok HJ ABC Super Powder
množstvo náplne: 2 kg
min. dostrek: 4 m
pracovný tlak : 1,4 - 1,6 MPa
teplotný funkčný rozsah: - 20 až +60 °C
min. doba použiteľnosti: 6 sec.
výtlačný prostriedok: vzduch
hmotnosť naplneného HP: 3,9 kg
rozsah dodávky: nový hasiaci prístroj vrátane hadice s prúdnicou a držiaka na stenu (skrutky a hmoždinky nie sú dodávané)
Hasiaci prístroj je certifikovaný v zmysle STN EN 3-7 a je vyrobený v z komponentov vyrobených v EU. Výrobcom hasiaceho prístroja je významný a známy výrobca Beta Corporation z Česka.
Popis hasiaceho prístroja
Hasiaci prístroj je kovová nádoba naplnená hasiacim práškom a plynotesne uzavretá ventilom ovládaným pákou. Hasiaci prášok je v nádobe pod stálym tlakom vzduchu, alebo dusíku. Páka ventilu je zaistená zaisťovacím kolíkom. Hodnotu pracovného tlaku môžeme odčítať z manometra. K zaveseniu hasiaceho prístroja do pracovnej polohy slúži vešiak.
Výhody hasiaceho prístroja
Hasenú látku nepoškodzuje
Po použití je možné hasiaci prístroj opäť naplniť v oprávnenej organizácii
Hasiaci prístroj je možné umiestniť v priestoroch s teplotou pod bodom mrazu.
Čo s hasiacim prístrojom počas jeho životnosti?
Hasiaci prístroj podlieha kontrole minimálne 1 x za 12 mesiacov. Kontrolu môže vykonať osoba, ktorá má oprávnenie na tento typ hasiaceho prístroja. Po použití je potrebné hasiaci prístroj naplniť v organizácii oprávnenej výrobcom. Tlaková oceľová fľaša podlieha raz za 5 rokov tlakovej skúške Po ukončení životnosti (max.40 rokov), je nutné z bezpečnostných dôvodov prístroj znehodnotiť.
Na požiadanie pre Vás radi zabezpečíme pravidelnú ročnú kontrolu, revíziu a tlakovú skúšku autorizovanou osobou, kdekoľvek na Slovensku, ako aj opätovné naplnenie hasiaceho prístroja po použití. 
Triedy požiarov
A: Látky pevné, horiace plameňom alebo tlejúce (okrem kovov), napr. drevo, papier, slama, uhlie, textil, guma
B: Látky kvapalné, horiace plameňom, napr. a) benzín, olej, benzol, lak, decht, tuky b) lieh, éter, riedidlá rozpustné vo vode
C: Látky plynné, horiace plameňom, napr. metán, propán, svietiplyn, vodík, acetylén
Inštalácia hasiacich prístrojov
Prenosné hasiace prístroje práškové sa inštalujú na zvislých stavebných konštrukciách - rukoväť prenosného hasiaceho prístroja môže byť najviac vo výške 1,5 m nad podlahou alebo môže byť umiestnený na podlahe (podľa odporúčania výrobcu).
Prenosné hasiace prístroje snehové (CO2) sa inštalujú na podlahu – objímkou sa pripevní o stenu proti prevráteniu.
Označenie hasiacich prístrojov
Stanovište prenosného hasiaceho prístroja je miesto na prenosný hasiaci prístroj a stanovište pojazdného hasiaceho prístroja je miesto na pojazdný hasiaci prístroj, ktoré sú označené značkou požiarnej ochrany BGV A8 F05 pre hasiaci prístroj podľa osobitného predpisu.  Ak prístupová cesta k stanovišťu hasiaceho prístroja nie je dobre viditeľná, označuje sa značkou BGV A8 F01 alebo F02 (piktogramom).</t>
  </si>
  <si>
    <t>31</t>
  </si>
  <si>
    <t>767122113.R</t>
  </si>
  <si>
    <t>Montáž siete na skladové kóje</t>
  </si>
  <si>
    <t>-400498011</t>
  </si>
  <si>
    <t>34050294_01</t>
  </si>
  <si>
    <t>Sieť 6x30/5/3mm biela</t>
  </si>
  <si>
    <t>2009641860</t>
  </si>
  <si>
    <t>33</t>
  </si>
  <si>
    <t>34050293_01</t>
  </si>
  <si>
    <t>Sieť 10x20/5/3mm biela</t>
  </si>
  <si>
    <t>-1827745813</t>
  </si>
  <si>
    <t>34</t>
  </si>
  <si>
    <t>34050292_01</t>
  </si>
  <si>
    <t>Sieť 10x25/5/3mm biela</t>
  </si>
  <si>
    <t>1519681008</t>
  </si>
  <si>
    <t>36</t>
  </si>
  <si>
    <t>767995.R</t>
  </si>
  <si>
    <t>Montáž a dodávka - žiarovopozinkované stĺpy D88,9x3,2 - výška 4 m + kotviaca platnička 150x150</t>
  </si>
  <si>
    <t>kg</t>
  </si>
  <si>
    <t>-2098899593</t>
  </si>
  <si>
    <t>Výmera trubka 88,9x3,2</t>
  </si>
  <si>
    <t>28*4*6,76*1,05</t>
  </si>
  <si>
    <t>Výmera 150x150x15</t>
  </si>
  <si>
    <t>28*0,15*0,15*120*1,05</t>
  </si>
  <si>
    <t>35</t>
  </si>
  <si>
    <t>-870136596</t>
  </si>
  <si>
    <t>03 - SO 04 - Areálová dažďová kanalizácia</t>
  </si>
  <si>
    <t xml:space="preserve">    4 - Vodorovné konštrukcie</t>
  </si>
  <si>
    <t xml:space="preserve">    8 - Rúrové vedenie</t>
  </si>
  <si>
    <t>115101207.S</t>
  </si>
  <si>
    <t>Čerpanie vody v ryhe</t>
  </si>
  <si>
    <t>hod</t>
  </si>
  <si>
    <t>-1230366325</t>
  </si>
  <si>
    <t>132201202.S</t>
  </si>
  <si>
    <t>Výkop ryhy šírky 600-2000mm horn.3 od 100 do 1000 m3</t>
  </si>
  <si>
    <t>511780551</t>
  </si>
  <si>
    <t>0,9*1,4*(41,1+3+47,7+2)*1,05</t>
  </si>
  <si>
    <t>1,2*1,5*(2)*1,05</t>
  </si>
  <si>
    <t>132201209.S</t>
  </si>
  <si>
    <t>Príplatok k cenám za lepivosť pri hĺbení rýh š. nad 600 do 2 000 mm zapaž. i nezapažených, s urovnaním dna v hornine 3</t>
  </si>
  <si>
    <t>-1011325137</t>
  </si>
  <si>
    <t>151101101.S</t>
  </si>
  <si>
    <t>Paženie a rozopretie stien rýh pre podzemné vedenie, príložné do 2 m</t>
  </si>
  <si>
    <t>-2140554356</t>
  </si>
  <si>
    <t>1,4*(41,1+3+47,7+2)*1,05*2</t>
  </si>
  <si>
    <t>151101111.S</t>
  </si>
  <si>
    <t>Odstránenie paženia rýh pre podzemné vedenie, príložné hĺbky do 2 m</t>
  </si>
  <si>
    <t>944682271</t>
  </si>
  <si>
    <t>1442256408</t>
  </si>
  <si>
    <t>174101001.S</t>
  </si>
  <si>
    <t>Zásyp sypaninou so zhutnením jám, šachiet, rýh, zárezov alebo okolo objektov do 100 m3 - zásyp potrubia</t>
  </si>
  <si>
    <t>235245102</t>
  </si>
  <si>
    <t>0,9*0,5*(41,1+3+47,7+2)*1,05</t>
  </si>
  <si>
    <t>583310002900.S</t>
  </si>
  <si>
    <t>Štrkopiesok frakcia 0-16 mm</t>
  </si>
  <si>
    <t>1075321327</t>
  </si>
  <si>
    <t>44,321*1,89 'Prepočítané koeficientom množstva</t>
  </si>
  <si>
    <t>174101001.S1</t>
  </si>
  <si>
    <t>Zásyp sypaninou so zhutnením jám, šachiet, rýh, zárezov alebo okolo objektov do 100 m3 - pôvodný výkop</t>
  </si>
  <si>
    <t>185390919</t>
  </si>
  <si>
    <t>0,9*0,75*(41,1+3+47,7+2)*1,05</t>
  </si>
  <si>
    <t>-725486635</t>
  </si>
  <si>
    <t>1,2*(20,31+6,81)</t>
  </si>
  <si>
    <t>182301130.S</t>
  </si>
  <si>
    <t>Rozprestretie výkopu pred oporný múr, plocha do 500 m2, postupným zásypom po vrsvách hr. do 100 mm</t>
  </si>
  <si>
    <t>1911226440</t>
  </si>
  <si>
    <t>Vodorovné konštrukcie</t>
  </si>
  <si>
    <t>451572111.S</t>
  </si>
  <si>
    <t>Lôžko pod potrubie, stoky a drobné objekty, v otvorenom výkope z kameniva drobného ťaženého 0-4 mm</t>
  </si>
  <si>
    <t>-618245140</t>
  </si>
  <si>
    <t>0,9*0,15*(41,1+3+47,7+2)*1,05</t>
  </si>
  <si>
    <t>Rúrové vedenie</t>
  </si>
  <si>
    <t>871355.R</t>
  </si>
  <si>
    <t>Montáž a dodávka - prípojky odbočky pre cestnú váhu - zaslepenie</t>
  </si>
  <si>
    <t>kpl</t>
  </si>
  <si>
    <t>989349561</t>
  </si>
  <si>
    <t>871355524.S</t>
  </si>
  <si>
    <t>Potrubie kanalizačné PVC-U gravitačné hladké viacvrstvové SN 8 DN 200</t>
  </si>
  <si>
    <t>1399606924</t>
  </si>
  <si>
    <t>(41,1+3)*1,05</t>
  </si>
  <si>
    <t>871365527.S</t>
  </si>
  <si>
    <t>Potrubie kanalizačné PVC-U gravitačné hladké viacvrstvové SN 8 DN 250</t>
  </si>
  <si>
    <t>-32185491</t>
  </si>
  <si>
    <t>47,7*1,05</t>
  </si>
  <si>
    <t>871375525.R</t>
  </si>
  <si>
    <t>Montáž a dodávka chráničky pre prívod ELI - príprava pre cestnú váhu - zaslepenie ( cca 10 m )</t>
  </si>
  <si>
    <t>1277766804</t>
  </si>
  <si>
    <t>877356006.S</t>
  </si>
  <si>
    <t>Montáž kanalizačného PVC-U kolena DN 200</t>
  </si>
  <si>
    <t>-1508042796</t>
  </si>
  <si>
    <t>286510005000.S</t>
  </si>
  <si>
    <t>Koleno PVC-U, DN 200x67°, 87° pre hladký, kanalizačný, gravitačný systém</t>
  </si>
  <si>
    <t>2134101543</t>
  </si>
  <si>
    <t>877356030.S</t>
  </si>
  <si>
    <t>Montáž kanalizačnej PVC-U odbočky DN 200</t>
  </si>
  <si>
    <t>274061885</t>
  </si>
  <si>
    <t>286510017600</t>
  </si>
  <si>
    <t>Odbočka 87° PVC-U, DN 200/200 hladká pre gravitačnú kanalizáciu KG potrubia, WAVIN</t>
  </si>
  <si>
    <t>1395289973</t>
  </si>
  <si>
    <t>877366008.S</t>
  </si>
  <si>
    <t>Montáž kanalizačného PVC-U kolena DN 250</t>
  </si>
  <si>
    <t>941533909</t>
  </si>
  <si>
    <t>286510005500</t>
  </si>
  <si>
    <t>Koleno PVC-U, DN 250x87° hladká pre gravitačnú kanalizáciu KG potrubia, WAVIN</t>
  </si>
  <si>
    <t>-578633579</t>
  </si>
  <si>
    <t>877366032.S</t>
  </si>
  <si>
    <t>Montáž kanalizačnej PVC-U odbočky DN 250</t>
  </si>
  <si>
    <t>-1327650643</t>
  </si>
  <si>
    <t>286510018000</t>
  </si>
  <si>
    <t>Odbočka 87° PVC-U, DN 250/200 hladká pre gravitačnú kanalizáciu KG potrubia, WAVIN</t>
  </si>
  <si>
    <t>-1322175605</t>
  </si>
  <si>
    <t>877366056.S</t>
  </si>
  <si>
    <t>Montáž kanalizačnej PVC-U redukcie DN 250/200</t>
  </si>
  <si>
    <t>1417375015</t>
  </si>
  <si>
    <t>286520010600.S</t>
  </si>
  <si>
    <t>Redukcia PVC-U DN 250/200 pre hladký, kanalizačný, gravitačný systém</t>
  </si>
  <si>
    <t>-1976292982</t>
  </si>
  <si>
    <t>894421111.S</t>
  </si>
  <si>
    <t>Zriadenie šachiet prefabrikovaných do 4t</t>
  </si>
  <si>
    <t>-170046154</t>
  </si>
  <si>
    <t>BEGU D</t>
  </si>
  <si>
    <t>Poklop betónovo - liatinový BEGU D, 40t, PREFA SUČANY</t>
  </si>
  <si>
    <t>1062136674</t>
  </si>
  <si>
    <t>TBS 100/55</t>
  </si>
  <si>
    <t>Šachtové dno TBS 100/55 DN 1000, pre DN 250</t>
  </si>
  <si>
    <t>1711987794</t>
  </si>
  <si>
    <t>Poznámka k položke:_x000D_
bez prechodiek</t>
  </si>
  <si>
    <t>TBH 100-50/12 S</t>
  </si>
  <si>
    <t>Šachtová skruž TBH 100-50/12 S</t>
  </si>
  <si>
    <t>1590345486</t>
  </si>
  <si>
    <t>TBH 100-100/12 S</t>
  </si>
  <si>
    <t>Šachtová skruž TBH 100-100/12 S</t>
  </si>
  <si>
    <t>2040134163</t>
  </si>
  <si>
    <t>TBH 100-25/12 S</t>
  </si>
  <si>
    <t>Šachtová skruž TBH 100-25/12 S</t>
  </si>
  <si>
    <t>-1558351741</t>
  </si>
  <si>
    <t>TBS 100-62,5-60/12S</t>
  </si>
  <si>
    <t>Kónus TBS 100-62,5-60/12 S, šachtový program</t>
  </si>
  <si>
    <t>-919998007</t>
  </si>
  <si>
    <t>895941111.S</t>
  </si>
  <si>
    <t>Zriadenie kanalizačného vpustu uličného z betónových dielcov typ UV-50, UVB-50</t>
  </si>
  <si>
    <t>-1871482066</t>
  </si>
  <si>
    <t>5922300014.R</t>
  </si>
  <si>
    <t>Uličný vpust betónový ( dno, skruž 225, kal. kôš, )</t>
  </si>
  <si>
    <t>784885383</t>
  </si>
  <si>
    <t>5922300010.R</t>
  </si>
  <si>
    <t>Liatinový rošt, lxšxhr 500x500x160, D400</t>
  </si>
  <si>
    <t>-2143478366</t>
  </si>
  <si>
    <t>37</t>
  </si>
  <si>
    <t>899623151.S</t>
  </si>
  <si>
    <t>Obetónovanie potrubia alebo muriva stôk betónom  prostým tr. C 16/20 v otvorenom výkope</t>
  </si>
  <si>
    <t>-1565392035</t>
  </si>
  <si>
    <t>0,9*1,1*1*1,15*3</t>
  </si>
  <si>
    <t>38</t>
  </si>
  <si>
    <t>998276101.S</t>
  </si>
  <si>
    <t>Presun hmôt pre rúrové vedenie hĺbené z rúr z plast., hmôt alebo sklolamin. v otvorenom výkope</t>
  </si>
  <si>
    <t>1961790410</t>
  </si>
  <si>
    <t>39</t>
  </si>
  <si>
    <t>Ostatné náklady stavby - pripojenie sa na pôvodnú kanalizáciu</t>
  </si>
  <si>
    <t>-1583900388</t>
  </si>
  <si>
    <t>04 - SO 05 - Areálové osvetlenie</t>
  </si>
  <si>
    <t xml:space="preserve">M - Práce a dodávky M   </t>
  </si>
  <si>
    <t xml:space="preserve">    21-M - Elektromontáže   </t>
  </si>
  <si>
    <t xml:space="preserve">    22-M - Montáže oznam. a zabezp. zariadení   </t>
  </si>
  <si>
    <t xml:space="preserve">HZS - Hodinové zúčtovacie sadzby   </t>
  </si>
  <si>
    <t>N00 - Nepomenované práce</t>
  </si>
  <si>
    <t xml:space="preserve">Práce a dodávky M   </t>
  </si>
  <si>
    <t>21-M</t>
  </si>
  <si>
    <t xml:space="preserve">Elektromontáže   </t>
  </si>
  <si>
    <t>210010026.S</t>
  </si>
  <si>
    <t>Rúrka ohybná elektroinštalačná z PVC typ FXP 25, uložená pevne</t>
  </si>
  <si>
    <t>64</t>
  </si>
  <si>
    <t>345710009200.S</t>
  </si>
  <si>
    <t>Rúrka ohybná vlnitá pancierová so strednou mechanickou odolnosťou z PVC-U, D 25</t>
  </si>
  <si>
    <t>128</t>
  </si>
  <si>
    <t>210010028.S</t>
  </si>
  <si>
    <t>Rúrka ohybná elektroinštalačná z PVC typ FXP 40, uložená pevne</t>
  </si>
  <si>
    <t>345710009400.S</t>
  </si>
  <si>
    <t>Rúrka ohybná vlnitá pancierová so strednou mechanickou odolnosťou z PVC-U, D 40</t>
  </si>
  <si>
    <t>345710018100.S</t>
  </si>
  <si>
    <t>Spojka nasúvacia z PVC pre elektroinštal. rúrky, D 40 mm</t>
  </si>
  <si>
    <t>345710037600.S</t>
  </si>
  <si>
    <t>Príchytka z PVC pre elektroinštal. rúrky D 40 mm, samozhášavé</t>
  </si>
  <si>
    <t>210010364.S</t>
  </si>
  <si>
    <t>Montáž a zapojenie krabice z PVC (X1 a X2), vrátane ukončenia káblov a zapojenia vodičov</t>
  </si>
  <si>
    <t>345410008600</t>
  </si>
  <si>
    <t>Krabica z PVC, SCAME 686.208, šxvxh 240x190x90 mm, alebo ekvivalent.</t>
  </si>
  <si>
    <t>345610004920.S</t>
  </si>
  <si>
    <t>Svorka MOREK MAA1035...10, alebo ekvivalent.</t>
  </si>
  <si>
    <t>210010595.S</t>
  </si>
  <si>
    <t>Rúrka tuhá elektroinštalačná UV stabilná bezhalogénová z PC ABS, D 40 uložená pevne</t>
  </si>
  <si>
    <t>345710001120.S</t>
  </si>
  <si>
    <t>Rúrka tuhá hrdlovaná 8040 s vysokou mechanickou odolnosťou z PC ABS, UV stabilná bezhalogénová samozhášavá, D 40 mm</t>
  </si>
  <si>
    <t>345710019350.S</t>
  </si>
  <si>
    <t>Spojka 0240 z PC-ABS pre bezhalogénové elektroinštal. rúrky, D 40 mm</t>
  </si>
  <si>
    <t>345710038350</t>
  </si>
  <si>
    <t>Príchytka plastová 5340HF FB pre bezhalogénové EN rúrky D 40 mm, čierna PC-ABS, KOPOS, alebo ekvivalent.</t>
  </si>
  <si>
    <t>210020101.S</t>
  </si>
  <si>
    <t>Káblový výložník a rošt zvarovaný, šírky 200 až 400 mm (L 30/30/3 mm)</t>
  </si>
  <si>
    <t>345760006500.S</t>
  </si>
  <si>
    <t>Výložnik V1T-10-D, 76, alebo ekvivalent.</t>
  </si>
  <si>
    <t>345760006600.S</t>
  </si>
  <si>
    <t>Výložnik V2T-10-D-90°, 76, alebo ekvivalent.</t>
  </si>
  <si>
    <t>345760006800.S</t>
  </si>
  <si>
    <t>Výložnik V3T-10-D, 76, alebo ekvivalent.</t>
  </si>
  <si>
    <t>210020301.S</t>
  </si>
  <si>
    <t>Káblový žľab - káblový nosný systém, pozink., vrátane príslušenstva, 40/20 mm bez veka a podpery</t>
  </si>
  <si>
    <t>345750008400.S</t>
  </si>
  <si>
    <t>Žľab káblový, šxv 50x50 mm, z pozinkovanej ocele</t>
  </si>
  <si>
    <t>345750047500.S</t>
  </si>
  <si>
    <t>Spojka pre káblový žľab šírky 45 mm, z pozinkovanej ocele</t>
  </si>
  <si>
    <t>40</t>
  </si>
  <si>
    <t>345750012400.S</t>
  </si>
  <si>
    <t>Koleno 90° pre káblový žľab, z pozinkovanej ocele</t>
  </si>
  <si>
    <t>42</t>
  </si>
  <si>
    <t>345750043200.S</t>
  </si>
  <si>
    <t>Prepážka pre káblový žlab</t>
  </si>
  <si>
    <t>44</t>
  </si>
  <si>
    <t>345750053100.S</t>
  </si>
  <si>
    <t>Držiak/výložník pre káblový žľab z pozinkovanej ocele</t>
  </si>
  <si>
    <t>46</t>
  </si>
  <si>
    <t>210020555.S</t>
  </si>
  <si>
    <t>Nosné drôty, 1 oceľové pozink. lano do 35 mm2</t>
  </si>
  <si>
    <t>48</t>
  </si>
  <si>
    <t>314520000400.S</t>
  </si>
  <si>
    <t>Lano šesťpramenné pozinkované, D 10 mm</t>
  </si>
  <si>
    <t>50</t>
  </si>
  <si>
    <t>210040363.S</t>
  </si>
  <si>
    <t>Montáž vodiča zväzkového NFA2X 4x25 mm2</t>
  </si>
  <si>
    <t>52</t>
  </si>
  <si>
    <t>341110038100.S</t>
  </si>
  <si>
    <t>Kábel hliníkový závesný NFA2X 4x25 mm2</t>
  </si>
  <si>
    <t>54</t>
  </si>
  <si>
    <t>210040387.S</t>
  </si>
  <si>
    <t>Montáž svorky kotevnej 4x25-35 mm2 pre VO</t>
  </si>
  <si>
    <t>56</t>
  </si>
  <si>
    <t>354310008900.S</t>
  </si>
  <si>
    <t>Svorka kotevná 5005/2, 4x25-35 mm2, alebo ekvivalent.</t>
  </si>
  <si>
    <t>58</t>
  </si>
  <si>
    <t>210100001.S</t>
  </si>
  <si>
    <t>Ukončenie vodičov v rozvádzač. vrátane zapojenia a vodičovej koncovky do 2,5 mm2</t>
  </si>
  <si>
    <t>60</t>
  </si>
  <si>
    <t>210100003.S</t>
  </si>
  <si>
    <t>Ukončenie vodičov v rozvádzač. vrátane zapojenia a vodičovej koncovky do 16 mm2</t>
  </si>
  <si>
    <t>62</t>
  </si>
  <si>
    <t>210100004.S</t>
  </si>
  <si>
    <t>Ukončenie vodičov v rozvádzač. vrátane zapojenia a vodičovej koncovky do 25 mm2</t>
  </si>
  <si>
    <t>210193271.S</t>
  </si>
  <si>
    <t>Rozvádzač RVO, oceľoplechový povrchová montáž IP 66/20, výška 600x600x210 mm</t>
  </si>
  <si>
    <t>66</t>
  </si>
  <si>
    <t>357140007600.S</t>
  </si>
  <si>
    <t>Rozvodnicová skriňa RVO, oceľoplechová nástenná, 600x600x210 mm, IP66/20, komponenty</t>
  </si>
  <si>
    <t>68</t>
  </si>
  <si>
    <t>210201771.S</t>
  </si>
  <si>
    <t>Zapojenie uličného LED svietidla IP65</t>
  </si>
  <si>
    <t>70</t>
  </si>
  <si>
    <t>348370001610</t>
  </si>
  <si>
    <t>LED svietidlo uličné BOSTON Premium 55W, 7700/8670lm, IP65, GREENLUX, GXSL011, alebo ekvivalent.</t>
  </si>
  <si>
    <t>72</t>
  </si>
  <si>
    <t>210201830.S</t>
  </si>
  <si>
    <t>Montáž 7 m stožiara s prírubou na stenu</t>
  </si>
  <si>
    <t>74</t>
  </si>
  <si>
    <t>348370003208</t>
  </si>
  <si>
    <t>Kuželový stožiar oceľový STK 76/60/3K12-52XX-Z, výšky 7 m, pozinkovaný + bočná príruba na stenu, alebo ekvivalent.</t>
  </si>
  <si>
    <t>76</t>
  </si>
  <si>
    <t>348370003208a1</t>
  </si>
  <si>
    <t>Kuželový stožiar oceľový STK 76/60/4K12-52XX-Z, výšky 7 m, pozinkovaný + bočná príruba na stenu, alebo ekvivalent.</t>
  </si>
  <si>
    <t>78</t>
  </si>
  <si>
    <t>210201880.S</t>
  </si>
  <si>
    <t>Montáž a zapojenie stožiarovej svorkovnice</t>
  </si>
  <si>
    <t>80</t>
  </si>
  <si>
    <t>41</t>
  </si>
  <si>
    <t>348370005200.S</t>
  </si>
  <si>
    <t>Stožiarová svorkovnica štvoržilová TB-1, jedno poistkové púzdro pripojené fázy L1 a L3</t>
  </si>
  <si>
    <t>82</t>
  </si>
  <si>
    <t>348370005200.S2</t>
  </si>
  <si>
    <t>Stožiarová svorkovnica štvoržilová TB-2, jedno poistkové púzdro pripojené fázy L1 a L3</t>
  </si>
  <si>
    <t>84</t>
  </si>
  <si>
    <t>43</t>
  </si>
  <si>
    <t>348370005200.S3</t>
  </si>
  <si>
    <t>Stožiarová svorkovnica štvoržilová TB-3, jedno poistkové púzdro pripojené fázy L1 a L3</t>
  </si>
  <si>
    <t>86</t>
  </si>
  <si>
    <t>210201965.S</t>
  </si>
  <si>
    <t>Montáž svietidla na stožiar do 1,5 kg</t>
  </si>
  <si>
    <t>88</t>
  </si>
  <si>
    <t>45</t>
  </si>
  <si>
    <t>210220010.S</t>
  </si>
  <si>
    <t>Náter zemniaceho pásku do 120 mm2</t>
  </si>
  <si>
    <t>90</t>
  </si>
  <si>
    <t>246220000400.S</t>
  </si>
  <si>
    <t>Protikorózny asfalticky náter</t>
  </si>
  <si>
    <t>92</t>
  </si>
  <si>
    <t>47</t>
  </si>
  <si>
    <t>210220020.S</t>
  </si>
  <si>
    <t>Uzemňovacie vedenie FeZn do 120 mm2</t>
  </si>
  <si>
    <t>94</t>
  </si>
  <si>
    <t>354410058800.S</t>
  </si>
  <si>
    <t>Pásovina uzemňovacia FeZn 30 x 4 mm</t>
  </si>
  <si>
    <t>96</t>
  </si>
  <si>
    <t>49</t>
  </si>
  <si>
    <t>210220021.S</t>
  </si>
  <si>
    <t>Uzemňovacie vedenie v zemi FeZn vrátane izolácie spojov O 10 mm</t>
  </si>
  <si>
    <t>98</t>
  </si>
  <si>
    <t>354410054810.S</t>
  </si>
  <si>
    <t>Drôt bleskozvodový FeZn, d 10 mm, PVC</t>
  </si>
  <si>
    <t>100</t>
  </si>
  <si>
    <t>51</t>
  </si>
  <si>
    <t>210220115.S</t>
  </si>
  <si>
    <t>Podpery vedenia FeZn na konštrukciu pre pásovinu PV43, PV44 a PP</t>
  </si>
  <si>
    <t>102</t>
  </si>
  <si>
    <t>354410038300.S</t>
  </si>
  <si>
    <t>Podpera FeZn na uzemňovaciu pásku označenie PP</t>
  </si>
  <si>
    <t>104</t>
  </si>
  <si>
    <t>53</t>
  </si>
  <si>
    <t>210220245.S</t>
  </si>
  <si>
    <t>Svorka FeZn pripojovacia SP</t>
  </si>
  <si>
    <t>106</t>
  </si>
  <si>
    <t>354410004000.S</t>
  </si>
  <si>
    <t>Svorka FeZn pripájaca označenie SP 1</t>
  </si>
  <si>
    <t>108</t>
  </si>
  <si>
    <t>55</t>
  </si>
  <si>
    <t>210220252.S</t>
  </si>
  <si>
    <t>Svorka FeZn odbočovacia spojovacia SR 01, SR 02 (pásovina do 120 mm2)</t>
  </si>
  <si>
    <t>110</t>
  </si>
  <si>
    <t>354410000700.S</t>
  </si>
  <si>
    <t>Svorka FeZn odbočovacia spojovacia označenie SR 02 (M8) s podložkou</t>
  </si>
  <si>
    <t>112</t>
  </si>
  <si>
    <t>57</t>
  </si>
  <si>
    <t>210220253.S</t>
  </si>
  <si>
    <t>Svorka FeZn uzemňovacia SR03</t>
  </si>
  <si>
    <t>114</t>
  </si>
  <si>
    <t>354410000900.S</t>
  </si>
  <si>
    <t>Svorka FeZn uzemňovacia označenie SR 03 A</t>
  </si>
  <si>
    <t>116</t>
  </si>
  <si>
    <t>59</t>
  </si>
  <si>
    <t>210290493.S</t>
  </si>
  <si>
    <t>Výmena istiacich a spínacích prístrojov v rozvádzači na DIN lište do 25 A</t>
  </si>
  <si>
    <t>118</t>
  </si>
  <si>
    <t>358220042500.S</t>
  </si>
  <si>
    <t>Istič 3P, 25 A, charakteristika B, 6 kA, 3 moduly</t>
  </si>
  <si>
    <t>120</t>
  </si>
  <si>
    <t>61</t>
  </si>
  <si>
    <t>210800146.S</t>
  </si>
  <si>
    <t>Kábel medený uložený pevne CYKY 450/750 V 3x1,5</t>
  </si>
  <si>
    <t>122</t>
  </si>
  <si>
    <t>341110000700.S</t>
  </si>
  <si>
    <t>Kábel medený CYKY 3x1,5 mm2</t>
  </si>
  <si>
    <t>124</t>
  </si>
  <si>
    <t>63</t>
  </si>
  <si>
    <t>210800159.S</t>
  </si>
  <si>
    <t>Kábel medený uložený pevne CYKY 450/750 V 5x2,5</t>
  </si>
  <si>
    <t>126</t>
  </si>
  <si>
    <t>341110002000.S</t>
  </si>
  <si>
    <t>Kábel medený CYKY 5x2,5 mm2</t>
  </si>
  <si>
    <t>65</t>
  </si>
  <si>
    <t>210901061.S</t>
  </si>
  <si>
    <t>Kábel hliníkový silový, uložený pevne AYKY 450/750 V 4x16</t>
  </si>
  <si>
    <t>130</t>
  </si>
  <si>
    <t>341110028800.S</t>
  </si>
  <si>
    <t>Kábel hliníkový AYKY 4x16 mm2</t>
  </si>
  <si>
    <t>132</t>
  </si>
  <si>
    <t>67</t>
  </si>
  <si>
    <t>210902114.S</t>
  </si>
  <si>
    <t>Kábel hliníkový silový uložený pevne 1-AYKY 0,6/1 kV 4x25</t>
  </si>
  <si>
    <t>134</t>
  </si>
  <si>
    <t>341110030500.S</t>
  </si>
  <si>
    <t>Kábel hliníkový 1-AYKY 4x25 mm2</t>
  </si>
  <si>
    <t>136</t>
  </si>
  <si>
    <t>69</t>
  </si>
  <si>
    <t>Doprava</t>
  </si>
  <si>
    <t>138</t>
  </si>
  <si>
    <t>PM</t>
  </si>
  <si>
    <t>Podružný materiál</t>
  </si>
  <si>
    <t>140</t>
  </si>
  <si>
    <t>71</t>
  </si>
  <si>
    <t>PPV</t>
  </si>
  <si>
    <t>Podiel pridružených výkonov</t>
  </si>
  <si>
    <t>142</t>
  </si>
  <si>
    <t>22-M</t>
  </si>
  <si>
    <t xml:space="preserve">Montáže oznam. a zabezp. zariadení   </t>
  </si>
  <si>
    <t>220511034.S</t>
  </si>
  <si>
    <t>Kábel volne uložený na  kabelovú lávku, alebo do žľabu</t>
  </si>
  <si>
    <t>144</t>
  </si>
  <si>
    <t>73</t>
  </si>
  <si>
    <t>341230001200.S</t>
  </si>
  <si>
    <t>Kábel medený dátový FTP-AWG 4x2x0,58 mm2</t>
  </si>
  <si>
    <t>146</t>
  </si>
  <si>
    <t>404JA-1X1A-C-Wl1</t>
  </si>
  <si>
    <t>Sieťový konektor RJ45, CAT6A/CAT7</t>
  </si>
  <si>
    <t>148</t>
  </si>
  <si>
    <t>75</t>
  </si>
  <si>
    <t>220731021.S</t>
  </si>
  <si>
    <t>Montáž kamery pevnej bez krytu, pripevnenie objektívu, zapojenie siete</t>
  </si>
  <si>
    <t>150</t>
  </si>
  <si>
    <t>404JA-1X1A-C-Wl9</t>
  </si>
  <si>
    <t>Kamera Hikvision DS-2CD2T46G2-2I(2.8mm), alebo ekvivalent.</t>
  </si>
  <si>
    <t>komp.</t>
  </si>
  <si>
    <t>152</t>
  </si>
  <si>
    <t>77</t>
  </si>
  <si>
    <t>220731021.S2</t>
  </si>
  <si>
    <t>Montáž podložky pre tubusové kamery</t>
  </si>
  <si>
    <t>154</t>
  </si>
  <si>
    <t>404JA-1X1A-C-Wl8</t>
  </si>
  <si>
    <t>Podložka Hikvision DS-1280ZJ-S pre tubusové kamery DS-2CD2Txx- I3/I5/I8, hliníková zliatina, alebo ekvivalent.</t>
  </si>
  <si>
    <t>156</t>
  </si>
  <si>
    <t>79</t>
  </si>
  <si>
    <t>HZS000111</t>
  </si>
  <si>
    <t>Konfigurácia, sieťové nastavenia, oživenie</t>
  </si>
  <si>
    <t>158</t>
  </si>
  <si>
    <t>160</t>
  </si>
  <si>
    <t>81</t>
  </si>
  <si>
    <t>162</t>
  </si>
  <si>
    <t>HZS</t>
  </si>
  <si>
    <t xml:space="preserve">Hodinové zúčtovacie sadzby   </t>
  </si>
  <si>
    <t>HZS000111.1</t>
  </si>
  <si>
    <t>Odborná skúška a odborná prehliadka, revízna správa</t>
  </si>
  <si>
    <t>262144</t>
  </si>
  <si>
    <t>164</t>
  </si>
  <si>
    <t>83</t>
  </si>
  <si>
    <t>HZS000111.2</t>
  </si>
  <si>
    <t>Preskúšanie el. rozvodov, rozvádzačov</t>
  </si>
  <si>
    <t>166</t>
  </si>
  <si>
    <t>HZS000112</t>
  </si>
  <si>
    <t>Projekt skutočného vyhotovenia</t>
  </si>
  <si>
    <t>168</t>
  </si>
  <si>
    <t>85</t>
  </si>
  <si>
    <t>HZS000113.S</t>
  </si>
  <si>
    <t>Stavebno montážne práce náročné ucelené - odborné, tvorivé remeselné (Tr. 3) v rozsahu viac ako 8 hodín- nepredvídané práce</t>
  </si>
  <si>
    <t>170</t>
  </si>
  <si>
    <t>N00</t>
  </si>
  <si>
    <t>Nepomenované práce</t>
  </si>
  <si>
    <t>Poznámka k rozpočtu</t>
  </si>
  <si>
    <t>-1059755856</t>
  </si>
  <si>
    <t>Poznámka k položke:_x000D_
Do cien jednotlivých položiek započítať všetky dodávky a realizácie podľa "Podmienok realizácie". Detaily sú doriešené v RPD, musia však byť zohľadnené v cenovej ponuke podľa uváženia dodávateľa. Neoddeliteľnou súčasťou položkového rozpočtu a výkazu výmer (zadania) je samotná projektová dokumentácia. V prípade rozporu medzi rozpočtom (resp. výkazom výmer) a projektovou dokumentáciou je projektová dokumentácia nadradená rozpočtu (resp. výkazu výmer). Každý špecifikovaný výrobok môže byť nahradený obdobným výrobkom s porovnateľnými vlastnosťami. V prípade, že rozpočet (resp. výkaz výmer) neobsahuje nejaké položky nutné na kompletné dokončenie diela, nacenujúca/realizujúca firma je povinná doplniť pri vypracovaní CP.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</si>
</sst>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2" xfId="0" applyFont="1" applyBorder="1" applyAlignment="1">
      <alignment horizontal="center" vertical="center"/>
    </xf>
    <xf numFmtId="49" fontId="24" fillId="0" borderId="22" xfId="0" applyNumberFormat="1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center" vertical="center" wrapText="1"/>
    </xf>
    <xf numFmtId="167" fontId="24" fillId="0" borderId="22" xfId="0" applyNumberFormat="1" applyFont="1" applyBorder="1" applyAlignment="1">
      <alignment vertical="center"/>
    </xf>
    <xf numFmtId="4" fontId="24" fillId="2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49" fontId="0" fillId="2" borderId="22" xfId="0" applyNumberFormat="1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center" vertical="center" wrapText="1"/>
      <protection locked="0"/>
    </xf>
    <xf numFmtId="167" fontId="0" fillId="2" borderId="22" xfId="0" applyNumberFormat="1" applyFill="1" applyBorder="1" applyAlignment="1" applyProtection="1">
      <alignment vertical="center"/>
      <protection locked="0"/>
    </xf>
    <xf numFmtId="4" fontId="0" fillId="2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23" fillId="2" borderId="22" xfId="0" applyFont="1" applyFill="1" applyBorder="1" applyAlignment="1" applyProtection="1">
      <alignment horizontal="left" vertical="center"/>
      <protection locked="0"/>
    </xf>
    <xf numFmtId="0" fontId="23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22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Alignment="1">
      <alignment vertical="top" wrapText="1"/>
    </xf>
    <xf numFmtId="0" fontId="0" fillId="0" borderId="0" xfId="0" applyAlignment="1" applyProtection="1">
      <alignment vertical="center"/>
      <protection locked="0"/>
    </xf>
    <xf numFmtId="0" fontId="40" fillId="0" borderId="0" xfId="0" applyFont="1" applyAlignment="1">
      <alignment vertical="center" wrapText="1"/>
    </xf>
    <xf numFmtId="164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2" fillId="0" borderId="0" xfId="0" applyFont="1" applyAlignment="1">
      <alignment horizontal="left" vertical="center" wrapText="1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7" xfId="0" applyFont="1" applyFill="1" applyBorder="1" applyAlignment="1">
      <alignment horizontal="right"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3"/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218" t="s">
        <v>13</v>
      </c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R5" s="19"/>
      <c r="BE5" s="215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219" t="s">
        <v>16</v>
      </c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  <c r="AR6" s="19"/>
      <c r="BE6" s="216"/>
      <c r="BS6" s="16" t="s">
        <v>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16"/>
      <c r="BS7" s="16" t="s">
        <v>6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216"/>
      <c r="BS8" s="16" t="s">
        <v>6</v>
      </c>
    </row>
    <row r="9" spans="1:74" ht="14.45" customHeight="1">
      <c r="B9" s="19"/>
      <c r="AR9" s="19"/>
      <c r="BE9" s="216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16"/>
      <c r="BS10" s="16" t="s">
        <v>6</v>
      </c>
    </row>
    <row r="11" spans="1:74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216"/>
      <c r="BS11" s="16" t="s">
        <v>6</v>
      </c>
    </row>
    <row r="12" spans="1:74" ht="6.95" customHeight="1">
      <c r="B12" s="19"/>
      <c r="AR12" s="19"/>
      <c r="BE12" s="216"/>
      <c r="BS12" s="16" t="s">
        <v>6</v>
      </c>
    </row>
    <row r="13" spans="1:74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16"/>
      <c r="BS13" s="16" t="s">
        <v>6</v>
      </c>
    </row>
    <row r="14" spans="1:74">
      <c r="B14" s="19"/>
      <c r="E14" s="220" t="s">
        <v>28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6" t="s">
        <v>26</v>
      </c>
      <c r="AN14" s="28" t="s">
        <v>28</v>
      </c>
      <c r="AR14" s="19"/>
      <c r="BE14" s="216"/>
      <c r="BS14" s="16" t="s">
        <v>6</v>
      </c>
    </row>
    <row r="15" spans="1:74" ht="6.95" customHeight="1">
      <c r="B15" s="19"/>
      <c r="AR15" s="19"/>
      <c r="BE15" s="216"/>
      <c r="BS15" s="16" t="s">
        <v>4</v>
      </c>
    </row>
    <row r="16" spans="1:74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16"/>
      <c r="BS16" s="16" t="s">
        <v>4</v>
      </c>
    </row>
    <row r="17" spans="2:71" ht="18.399999999999999" customHeight="1">
      <c r="B17" s="19"/>
      <c r="E17" s="24" t="s">
        <v>30</v>
      </c>
      <c r="AK17" s="26" t="s">
        <v>26</v>
      </c>
      <c r="AN17" s="24" t="s">
        <v>1</v>
      </c>
      <c r="AR17" s="19"/>
      <c r="BE17" s="216"/>
      <c r="BS17" s="16" t="s">
        <v>31</v>
      </c>
    </row>
    <row r="18" spans="2:71" ht="6.95" customHeight="1">
      <c r="B18" s="19"/>
      <c r="AR18" s="19"/>
      <c r="BE18" s="216"/>
      <c r="BS18" s="16" t="s">
        <v>6</v>
      </c>
    </row>
    <row r="19" spans="2:71" ht="12" customHeight="1">
      <c r="B19" s="19"/>
      <c r="D19" s="26" t="s">
        <v>32</v>
      </c>
      <c r="AK19" s="26" t="s">
        <v>24</v>
      </c>
      <c r="AN19" s="24" t="s">
        <v>1</v>
      </c>
      <c r="AR19" s="19"/>
      <c r="BE19" s="216"/>
      <c r="BS19" s="16" t="s">
        <v>6</v>
      </c>
    </row>
    <row r="20" spans="2:71" ht="18.399999999999999" customHeight="1">
      <c r="B20" s="19"/>
      <c r="E20" s="24" t="s">
        <v>33</v>
      </c>
      <c r="AK20" s="26" t="s">
        <v>26</v>
      </c>
      <c r="AN20" s="24" t="s">
        <v>1</v>
      </c>
      <c r="AR20" s="19"/>
      <c r="BE20" s="216"/>
      <c r="BS20" s="16" t="s">
        <v>31</v>
      </c>
    </row>
    <row r="21" spans="2:71" ht="6.95" customHeight="1">
      <c r="B21" s="19"/>
      <c r="AR21" s="19"/>
      <c r="BE21" s="216"/>
    </row>
    <row r="22" spans="2:71" ht="12" customHeight="1">
      <c r="B22" s="19"/>
      <c r="D22" s="26" t="s">
        <v>34</v>
      </c>
      <c r="AR22" s="19"/>
      <c r="BE22" s="216"/>
    </row>
    <row r="23" spans="2:71" ht="16.5" customHeight="1">
      <c r="B23" s="19"/>
      <c r="E23" s="222" t="s">
        <v>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2"/>
      <c r="AE23" s="222"/>
      <c r="AF23" s="222"/>
      <c r="AG23" s="222"/>
      <c r="AH23" s="222"/>
      <c r="AI23" s="222"/>
      <c r="AJ23" s="222"/>
      <c r="AK23" s="222"/>
      <c r="AL23" s="222"/>
      <c r="AM23" s="222"/>
      <c r="AN23" s="222"/>
      <c r="AR23" s="19"/>
      <c r="BE23" s="216"/>
    </row>
    <row r="24" spans="2:71" ht="6.95" customHeight="1">
      <c r="B24" s="19"/>
      <c r="AR24" s="19"/>
      <c r="BE24" s="216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6"/>
    </row>
    <row r="26" spans="2:71" s="1" customFormat="1" ht="25.9" customHeight="1">
      <c r="B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3">
        <f>ROUND(AG94,2)</f>
        <v>0</v>
      </c>
      <c r="AL26" s="224"/>
      <c r="AM26" s="224"/>
      <c r="AN26" s="224"/>
      <c r="AO26" s="224"/>
      <c r="AR26" s="31"/>
      <c r="BE26" s="216"/>
    </row>
    <row r="27" spans="2:71" s="1" customFormat="1" ht="6.95" customHeight="1">
      <c r="B27" s="31"/>
      <c r="AR27" s="31"/>
      <c r="BE27" s="216"/>
    </row>
    <row r="28" spans="2:71" s="1" customFormat="1">
      <c r="B28" s="31"/>
      <c r="L28" s="225" t="s">
        <v>36</v>
      </c>
      <c r="M28" s="225"/>
      <c r="N28" s="225"/>
      <c r="O28" s="225"/>
      <c r="P28" s="225"/>
      <c r="W28" s="225" t="s">
        <v>37</v>
      </c>
      <c r="X28" s="225"/>
      <c r="Y28" s="225"/>
      <c r="Z28" s="225"/>
      <c r="AA28" s="225"/>
      <c r="AB28" s="225"/>
      <c r="AC28" s="225"/>
      <c r="AD28" s="225"/>
      <c r="AE28" s="225"/>
      <c r="AK28" s="225" t="s">
        <v>38</v>
      </c>
      <c r="AL28" s="225"/>
      <c r="AM28" s="225"/>
      <c r="AN28" s="225"/>
      <c r="AO28" s="225"/>
      <c r="AR28" s="31"/>
      <c r="BE28" s="216"/>
    </row>
    <row r="29" spans="2:71" s="2" customFormat="1" ht="14.45" customHeight="1">
      <c r="B29" s="35"/>
      <c r="D29" s="26" t="s">
        <v>39</v>
      </c>
      <c r="F29" s="36" t="s">
        <v>40</v>
      </c>
      <c r="L29" s="205">
        <v>0.2</v>
      </c>
      <c r="M29" s="206"/>
      <c r="N29" s="206"/>
      <c r="O29" s="206"/>
      <c r="P29" s="206"/>
      <c r="Q29" s="37"/>
      <c r="R29" s="37"/>
      <c r="S29" s="37"/>
      <c r="T29" s="37"/>
      <c r="U29" s="37"/>
      <c r="V29" s="37"/>
      <c r="W29" s="207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F29" s="37"/>
      <c r="AG29" s="37"/>
      <c r="AH29" s="37"/>
      <c r="AI29" s="37"/>
      <c r="AJ29" s="37"/>
      <c r="AK29" s="207">
        <f>ROUND(AV94, 2)</f>
        <v>0</v>
      </c>
      <c r="AL29" s="206"/>
      <c r="AM29" s="206"/>
      <c r="AN29" s="206"/>
      <c r="AO29" s="206"/>
      <c r="AP29" s="37"/>
      <c r="AQ29" s="37"/>
      <c r="AR29" s="38"/>
      <c r="AS29" s="37"/>
      <c r="AT29" s="37"/>
      <c r="AU29" s="37"/>
      <c r="AV29" s="37"/>
      <c r="AW29" s="37"/>
      <c r="AX29" s="37"/>
      <c r="AY29" s="37"/>
      <c r="AZ29" s="37"/>
      <c r="BE29" s="217"/>
    </row>
    <row r="30" spans="2:71" s="2" customFormat="1" ht="14.45" customHeight="1">
      <c r="B30" s="35"/>
      <c r="F30" s="36" t="s">
        <v>41</v>
      </c>
      <c r="L30" s="205">
        <v>0.2</v>
      </c>
      <c r="M30" s="206"/>
      <c r="N30" s="206"/>
      <c r="O30" s="206"/>
      <c r="P30" s="206"/>
      <c r="Q30" s="37"/>
      <c r="R30" s="37"/>
      <c r="S30" s="37"/>
      <c r="T30" s="37"/>
      <c r="U30" s="37"/>
      <c r="V30" s="37"/>
      <c r="W30" s="207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F30" s="37"/>
      <c r="AG30" s="37"/>
      <c r="AH30" s="37"/>
      <c r="AI30" s="37"/>
      <c r="AJ30" s="37"/>
      <c r="AK30" s="207">
        <f>ROUND(AW94, 2)</f>
        <v>0</v>
      </c>
      <c r="AL30" s="206"/>
      <c r="AM30" s="206"/>
      <c r="AN30" s="206"/>
      <c r="AO30" s="206"/>
      <c r="AP30" s="37"/>
      <c r="AQ30" s="37"/>
      <c r="AR30" s="38"/>
      <c r="AS30" s="37"/>
      <c r="AT30" s="37"/>
      <c r="AU30" s="37"/>
      <c r="AV30" s="37"/>
      <c r="AW30" s="37"/>
      <c r="AX30" s="37"/>
      <c r="AY30" s="37"/>
      <c r="AZ30" s="37"/>
      <c r="BE30" s="217"/>
    </row>
    <row r="31" spans="2:71" s="2" customFormat="1" ht="14.45" hidden="1" customHeight="1">
      <c r="B31" s="35"/>
      <c r="F31" s="26" t="s">
        <v>42</v>
      </c>
      <c r="L31" s="214">
        <v>0.2</v>
      </c>
      <c r="M31" s="213"/>
      <c r="N31" s="213"/>
      <c r="O31" s="213"/>
      <c r="P31" s="213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K31" s="212">
        <v>0</v>
      </c>
      <c r="AL31" s="213"/>
      <c r="AM31" s="213"/>
      <c r="AN31" s="213"/>
      <c r="AO31" s="213"/>
      <c r="AR31" s="35"/>
      <c r="BE31" s="217"/>
    </row>
    <row r="32" spans="2:71" s="2" customFormat="1" ht="14.45" hidden="1" customHeight="1">
      <c r="B32" s="35"/>
      <c r="F32" s="26" t="s">
        <v>43</v>
      </c>
      <c r="L32" s="214">
        <v>0.2</v>
      </c>
      <c r="M32" s="213"/>
      <c r="N32" s="213"/>
      <c r="O32" s="213"/>
      <c r="P32" s="213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K32" s="212">
        <v>0</v>
      </c>
      <c r="AL32" s="213"/>
      <c r="AM32" s="213"/>
      <c r="AN32" s="213"/>
      <c r="AO32" s="213"/>
      <c r="AR32" s="35"/>
      <c r="BE32" s="217"/>
    </row>
    <row r="33" spans="2:57" s="2" customFormat="1" ht="14.45" hidden="1" customHeight="1">
      <c r="B33" s="35"/>
      <c r="F33" s="36" t="s">
        <v>44</v>
      </c>
      <c r="L33" s="205">
        <v>0</v>
      </c>
      <c r="M33" s="206"/>
      <c r="N33" s="206"/>
      <c r="O33" s="206"/>
      <c r="P33" s="206"/>
      <c r="Q33" s="37"/>
      <c r="R33" s="37"/>
      <c r="S33" s="37"/>
      <c r="T33" s="37"/>
      <c r="U33" s="37"/>
      <c r="V33" s="37"/>
      <c r="W33" s="207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F33" s="37"/>
      <c r="AG33" s="37"/>
      <c r="AH33" s="37"/>
      <c r="AI33" s="37"/>
      <c r="AJ33" s="37"/>
      <c r="AK33" s="207">
        <v>0</v>
      </c>
      <c r="AL33" s="206"/>
      <c r="AM33" s="206"/>
      <c r="AN33" s="206"/>
      <c r="AO33" s="206"/>
      <c r="AP33" s="37"/>
      <c r="AQ33" s="37"/>
      <c r="AR33" s="38"/>
      <c r="AS33" s="37"/>
      <c r="AT33" s="37"/>
      <c r="AU33" s="37"/>
      <c r="AV33" s="37"/>
      <c r="AW33" s="37"/>
      <c r="AX33" s="37"/>
      <c r="AY33" s="37"/>
      <c r="AZ33" s="37"/>
      <c r="BE33" s="217"/>
    </row>
    <row r="34" spans="2:57" s="1" customFormat="1" ht="6.95" customHeight="1">
      <c r="B34" s="31"/>
      <c r="AR34" s="31"/>
      <c r="BE34" s="216"/>
    </row>
    <row r="35" spans="2:57" s="1" customFormat="1" ht="25.9" customHeight="1">
      <c r="B35" s="31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11" t="s">
        <v>47</v>
      </c>
      <c r="Y35" s="209"/>
      <c r="Z35" s="209"/>
      <c r="AA35" s="209"/>
      <c r="AB35" s="209"/>
      <c r="AC35" s="41"/>
      <c r="AD35" s="41"/>
      <c r="AE35" s="41"/>
      <c r="AF35" s="41"/>
      <c r="AG35" s="41"/>
      <c r="AH35" s="41"/>
      <c r="AI35" s="41"/>
      <c r="AJ35" s="41"/>
      <c r="AK35" s="208">
        <f>SUM(AK26:AK33)</f>
        <v>0</v>
      </c>
      <c r="AL35" s="209"/>
      <c r="AM35" s="209"/>
      <c r="AN35" s="209"/>
      <c r="AO35" s="210"/>
      <c r="AP35" s="39"/>
      <c r="AQ35" s="39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3" t="s">
        <v>48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49</v>
      </c>
      <c r="AI49" s="44"/>
      <c r="AJ49" s="44"/>
      <c r="AK49" s="44"/>
      <c r="AL49" s="44"/>
      <c r="AM49" s="44"/>
      <c r="AN49" s="44"/>
      <c r="AO49" s="44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>
      <c r="B60" s="31"/>
      <c r="D60" s="45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5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5" t="s">
        <v>50</v>
      </c>
      <c r="AI60" s="33"/>
      <c r="AJ60" s="33"/>
      <c r="AK60" s="33"/>
      <c r="AL60" s="33"/>
      <c r="AM60" s="45" t="s">
        <v>51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>
      <c r="B64" s="31"/>
      <c r="D64" s="43" t="s">
        <v>52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3" t="s">
        <v>53</v>
      </c>
      <c r="AI64" s="44"/>
      <c r="AJ64" s="44"/>
      <c r="AK64" s="44"/>
      <c r="AL64" s="44"/>
      <c r="AM64" s="44"/>
      <c r="AN64" s="44"/>
      <c r="AO64" s="44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>
      <c r="B75" s="31"/>
      <c r="D75" s="45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5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5" t="s">
        <v>50</v>
      </c>
      <c r="AI75" s="33"/>
      <c r="AJ75" s="33"/>
      <c r="AK75" s="33"/>
      <c r="AL75" s="33"/>
      <c r="AM75" s="45" t="s">
        <v>51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</row>
    <row r="81" spans="1:91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</row>
    <row r="82" spans="1:91" s="1" customFormat="1" ht="24.95" customHeight="1">
      <c r="B82" s="31"/>
      <c r="C82" s="20" t="s">
        <v>54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50"/>
      <c r="C84" s="26" t="s">
        <v>12</v>
      </c>
      <c r="L84" s="3" t="str">
        <f>K5</f>
        <v>2023_S_144</v>
      </c>
      <c r="AR84" s="50"/>
    </row>
    <row r="85" spans="1:91" s="4" customFormat="1" ht="36.950000000000003" customHeight="1">
      <c r="B85" s="51"/>
      <c r="C85" s="52" t="s">
        <v>15</v>
      </c>
      <c r="L85" s="240" t="str">
        <f>K6</f>
        <v>Rozšírenie skladovacích priestorov o kóje na skladovanie plastového odpadu, skla a kovového šrotu</v>
      </c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241"/>
      <c r="AF85" s="241"/>
      <c r="AG85" s="241"/>
      <c r="AH85" s="241"/>
      <c r="AI85" s="241"/>
      <c r="AJ85" s="241"/>
      <c r="AK85" s="241"/>
      <c r="AL85" s="241"/>
      <c r="AM85" s="241"/>
      <c r="AN85" s="241"/>
      <c r="AO85" s="241"/>
      <c r="AR85" s="51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19</v>
      </c>
      <c r="L87" s="53" t="str">
        <f>IF(K8="","",K8)</f>
        <v>Bratislava - Ružinov</v>
      </c>
      <c r="AI87" s="26" t="s">
        <v>21</v>
      </c>
      <c r="AM87" s="242" t="str">
        <f>IF(AN8= "","",AN8)</f>
        <v>17. 7. 2023</v>
      </c>
      <c r="AN87" s="242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23</v>
      </c>
      <c r="L89" s="3" t="str">
        <f>IF(E11= "","",E11)</f>
        <v>Odvoz a likvidácia odpadu a.s.</v>
      </c>
      <c r="AI89" s="26" t="s">
        <v>29</v>
      </c>
      <c r="AM89" s="247" t="str">
        <f>IF(E17="","",E17)</f>
        <v>HR-PROJECT s.r.o.</v>
      </c>
      <c r="AN89" s="248"/>
      <c r="AO89" s="248"/>
      <c r="AP89" s="248"/>
      <c r="AR89" s="31"/>
      <c r="AS89" s="243" t="s">
        <v>55</v>
      </c>
      <c r="AT89" s="244"/>
      <c r="AU89" s="55"/>
      <c r="AV89" s="55"/>
      <c r="AW89" s="55"/>
      <c r="AX89" s="55"/>
      <c r="AY89" s="55"/>
      <c r="AZ89" s="55"/>
      <c r="BA89" s="55"/>
      <c r="BB89" s="55"/>
      <c r="BC89" s="55"/>
      <c r="BD89" s="56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32</v>
      </c>
      <c r="AM90" s="247" t="str">
        <f>IF(E20="","",E20)</f>
        <v>Vladimír Pilnik</v>
      </c>
      <c r="AN90" s="248"/>
      <c r="AO90" s="248"/>
      <c r="AP90" s="248"/>
      <c r="AR90" s="31"/>
      <c r="AS90" s="245"/>
      <c r="AT90" s="246"/>
      <c r="BD90" s="58"/>
    </row>
    <row r="91" spans="1:91" s="1" customFormat="1" ht="10.9" customHeight="1">
      <c r="B91" s="31"/>
      <c r="AR91" s="31"/>
      <c r="AS91" s="245"/>
      <c r="AT91" s="246"/>
      <c r="BD91" s="58"/>
    </row>
    <row r="92" spans="1:91" s="1" customFormat="1" ht="29.25" customHeight="1">
      <c r="B92" s="31"/>
      <c r="C92" s="234" t="s">
        <v>56</v>
      </c>
      <c r="D92" s="235"/>
      <c r="E92" s="235"/>
      <c r="F92" s="235"/>
      <c r="G92" s="235"/>
      <c r="H92" s="59"/>
      <c r="I92" s="237" t="s">
        <v>57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6" t="s">
        <v>58</v>
      </c>
      <c r="AH92" s="235"/>
      <c r="AI92" s="235"/>
      <c r="AJ92" s="235"/>
      <c r="AK92" s="235"/>
      <c r="AL92" s="235"/>
      <c r="AM92" s="235"/>
      <c r="AN92" s="237" t="s">
        <v>59</v>
      </c>
      <c r="AO92" s="235"/>
      <c r="AP92" s="238"/>
      <c r="AQ92" s="60" t="s">
        <v>60</v>
      </c>
      <c r="AR92" s="31"/>
      <c r="AS92" s="61" t="s">
        <v>61</v>
      </c>
      <c r="AT92" s="62" t="s">
        <v>62</v>
      </c>
      <c r="AU92" s="62" t="s">
        <v>63</v>
      </c>
      <c r="AV92" s="62" t="s">
        <v>64</v>
      </c>
      <c r="AW92" s="62" t="s">
        <v>65</v>
      </c>
      <c r="AX92" s="62" t="s">
        <v>66</v>
      </c>
      <c r="AY92" s="62" t="s">
        <v>67</v>
      </c>
      <c r="AZ92" s="62" t="s">
        <v>68</v>
      </c>
      <c r="BA92" s="62" t="s">
        <v>69</v>
      </c>
      <c r="BB92" s="62" t="s">
        <v>70</v>
      </c>
      <c r="BC92" s="62" t="s">
        <v>71</v>
      </c>
      <c r="BD92" s="63" t="s">
        <v>72</v>
      </c>
    </row>
    <row r="93" spans="1:91" s="1" customFormat="1" ht="10.9" customHeight="1">
      <c r="B93" s="31"/>
      <c r="AR93" s="31"/>
      <c r="AS93" s="6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</row>
    <row r="94" spans="1:91" s="5" customFormat="1" ht="32.450000000000003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9">
        <f>ROUND(AG95+SUM(AG98:AG100),2)</f>
        <v>0</v>
      </c>
      <c r="AH94" s="229"/>
      <c r="AI94" s="229"/>
      <c r="AJ94" s="229"/>
      <c r="AK94" s="229"/>
      <c r="AL94" s="229"/>
      <c r="AM94" s="229"/>
      <c r="AN94" s="230">
        <f>SUM(AG94,AT94)</f>
        <v>0</v>
      </c>
      <c r="AO94" s="230"/>
      <c r="AP94" s="230"/>
      <c r="AQ94" s="69" t="s">
        <v>1</v>
      </c>
      <c r="AR94" s="65"/>
      <c r="AS94" s="70">
        <f>ROUND(AS95+SUM(AS98:AS100),2)</f>
        <v>0</v>
      </c>
      <c r="AT94" s="71">
        <f>ROUND(SUM(AV94:AW94),2)</f>
        <v>0</v>
      </c>
      <c r="AU94" s="72">
        <f>ROUND(AU95+SUM(AU98:AU100),5)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ROUND(AZ95+SUM(AZ98:AZ100),2)</f>
        <v>0</v>
      </c>
      <c r="BA94" s="71">
        <f>ROUND(BA95+SUM(BA98:BA100),2)</f>
        <v>0</v>
      </c>
      <c r="BB94" s="71">
        <f>ROUND(BB95+SUM(BB98:BB100),2)</f>
        <v>0</v>
      </c>
      <c r="BC94" s="71">
        <f>ROUND(BC95+SUM(BC98:BC100),2)</f>
        <v>0</v>
      </c>
      <c r="BD94" s="73">
        <f>ROUND(BD95+SUM(BD98:BD100),2)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5</v>
      </c>
      <c r="BX94" s="74" t="s">
        <v>78</v>
      </c>
      <c r="CL94" s="74" t="s">
        <v>1</v>
      </c>
    </row>
    <row r="95" spans="1:91" s="6" customFormat="1" ht="24.75" customHeight="1">
      <c r="B95" s="76"/>
      <c r="C95" s="77"/>
      <c r="D95" s="228" t="s">
        <v>79</v>
      </c>
      <c r="E95" s="228"/>
      <c r="F95" s="228"/>
      <c r="G95" s="228"/>
      <c r="H95" s="228"/>
      <c r="I95" s="78"/>
      <c r="J95" s="228" t="s">
        <v>80</v>
      </c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28"/>
      <c r="Y95" s="228"/>
      <c r="Z95" s="228"/>
      <c r="AA95" s="228"/>
      <c r="AB95" s="228"/>
      <c r="AC95" s="228"/>
      <c r="AD95" s="228"/>
      <c r="AE95" s="228"/>
      <c r="AF95" s="228"/>
      <c r="AG95" s="239">
        <f>ROUND(SUM(AG96:AG97),2)</f>
        <v>0</v>
      </c>
      <c r="AH95" s="227"/>
      <c r="AI95" s="227"/>
      <c r="AJ95" s="227"/>
      <c r="AK95" s="227"/>
      <c r="AL95" s="227"/>
      <c r="AM95" s="227"/>
      <c r="AN95" s="226">
        <f>SUM(AG95,AT95)</f>
        <v>0</v>
      </c>
      <c r="AO95" s="227"/>
      <c r="AP95" s="227"/>
      <c r="AQ95" s="79" t="s">
        <v>81</v>
      </c>
      <c r="AR95" s="76"/>
      <c r="AS95" s="80">
        <f>ROUND(SUM(AS96:AS97),2)</f>
        <v>0</v>
      </c>
      <c r="AT95" s="81">
        <f>ROUND(SUM(AV95:AW95),2)</f>
        <v>0</v>
      </c>
      <c r="AU95" s="82">
        <f>ROUND(SUM(AU96:AU97),5)</f>
        <v>0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ROUND(SUM(AZ96:AZ97),2)</f>
        <v>0</v>
      </c>
      <c r="BA95" s="81">
        <f>ROUND(SUM(BA96:BA97),2)</f>
        <v>0</v>
      </c>
      <c r="BB95" s="81">
        <f>ROUND(SUM(BB96:BB97),2)</f>
        <v>0</v>
      </c>
      <c r="BC95" s="81">
        <f>ROUND(SUM(BC96:BC97),2)</f>
        <v>0</v>
      </c>
      <c r="BD95" s="83">
        <f>ROUND(SUM(BD96:BD97),2)</f>
        <v>0</v>
      </c>
      <c r="BS95" s="84" t="s">
        <v>74</v>
      </c>
      <c r="BT95" s="84" t="s">
        <v>82</v>
      </c>
      <c r="BU95" s="84" t="s">
        <v>76</v>
      </c>
      <c r="BV95" s="84" t="s">
        <v>77</v>
      </c>
      <c r="BW95" s="84" t="s">
        <v>83</v>
      </c>
      <c r="BX95" s="84" t="s">
        <v>5</v>
      </c>
      <c r="CL95" s="84" t="s">
        <v>1</v>
      </c>
      <c r="CM95" s="84" t="s">
        <v>75</v>
      </c>
    </row>
    <row r="96" spans="1:91" s="3" customFormat="1" ht="16.5" customHeight="1">
      <c r="A96" s="85" t="s">
        <v>84</v>
      </c>
      <c r="B96" s="50"/>
      <c r="C96" s="9"/>
      <c r="D96" s="9"/>
      <c r="E96" s="233" t="s">
        <v>79</v>
      </c>
      <c r="F96" s="233"/>
      <c r="G96" s="233"/>
      <c r="H96" s="233"/>
      <c r="I96" s="233"/>
      <c r="J96" s="9"/>
      <c r="K96" s="233" t="s">
        <v>85</v>
      </c>
      <c r="L96" s="233"/>
      <c r="M96" s="233"/>
      <c r="N96" s="233"/>
      <c r="O96" s="233"/>
      <c r="P96" s="233"/>
      <c r="Q96" s="233"/>
      <c r="R96" s="233"/>
      <c r="S96" s="233"/>
      <c r="T96" s="233"/>
      <c r="U96" s="233"/>
      <c r="V96" s="233"/>
      <c r="W96" s="233"/>
      <c r="X96" s="233"/>
      <c r="Y96" s="233"/>
      <c r="Z96" s="233"/>
      <c r="AA96" s="233"/>
      <c r="AB96" s="233"/>
      <c r="AC96" s="233"/>
      <c r="AD96" s="233"/>
      <c r="AE96" s="233"/>
      <c r="AF96" s="233"/>
      <c r="AG96" s="231">
        <f>'01 - Búracie práce'!J32</f>
        <v>0</v>
      </c>
      <c r="AH96" s="232"/>
      <c r="AI96" s="232"/>
      <c r="AJ96" s="232"/>
      <c r="AK96" s="232"/>
      <c r="AL96" s="232"/>
      <c r="AM96" s="232"/>
      <c r="AN96" s="231">
        <f>SUM(AG96,AT96)</f>
        <v>0</v>
      </c>
      <c r="AO96" s="232"/>
      <c r="AP96" s="232"/>
      <c r="AQ96" s="86" t="s">
        <v>86</v>
      </c>
      <c r="AR96" s="50"/>
      <c r="AS96" s="87">
        <v>0</v>
      </c>
      <c r="AT96" s="88">
        <f>ROUND(SUM(AV96:AW96),2)</f>
        <v>0</v>
      </c>
      <c r="AU96" s="89">
        <f>'01 - Búracie práce'!P127</f>
        <v>0</v>
      </c>
      <c r="AV96" s="88">
        <f>'01 - Búracie práce'!J35</f>
        <v>0</v>
      </c>
      <c r="AW96" s="88">
        <f>'01 - Búracie práce'!J36</f>
        <v>0</v>
      </c>
      <c r="AX96" s="88">
        <f>'01 - Búracie práce'!J37</f>
        <v>0</v>
      </c>
      <c r="AY96" s="88">
        <f>'01 - Búracie práce'!J38</f>
        <v>0</v>
      </c>
      <c r="AZ96" s="88">
        <f>'01 - Búracie práce'!F35</f>
        <v>0</v>
      </c>
      <c r="BA96" s="88">
        <f>'01 - Búracie práce'!F36</f>
        <v>0</v>
      </c>
      <c r="BB96" s="88">
        <f>'01 - Búracie práce'!F37</f>
        <v>0</v>
      </c>
      <c r="BC96" s="88">
        <f>'01 - Búracie práce'!F38</f>
        <v>0</v>
      </c>
      <c r="BD96" s="90">
        <f>'01 - Búracie práce'!F39</f>
        <v>0</v>
      </c>
      <c r="BT96" s="24" t="s">
        <v>87</v>
      </c>
      <c r="BV96" s="24" t="s">
        <v>77</v>
      </c>
      <c r="BW96" s="24" t="s">
        <v>88</v>
      </c>
      <c r="BX96" s="24" t="s">
        <v>83</v>
      </c>
      <c r="CL96" s="24" t="s">
        <v>1</v>
      </c>
    </row>
    <row r="97" spans="1:91" s="3" customFormat="1" ht="16.5" customHeight="1">
      <c r="A97" s="85" t="s">
        <v>84</v>
      </c>
      <c r="B97" s="50"/>
      <c r="C97" s="9"/>
      <c r="D97" s="9"/>
      <c r="E97" s="233" t="s">
        <v>89</v>
      </c>
      <c r="F97" s="233"/>
      <c r="G97" s="233"/>
      <c r="H97" s="233"/>
      <c r="I97" s="233"/>
      <c r="J97" s="9"/>
      <c r="K97" s="233" t="s">
        <v>90</v>
      </c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  <c r="AC97" s="233"/>
      <c r="AD97" s="233"/>
      <c r="AE97" s="233"/>
      <c r="AF97" s="233"/>
      <c r="AG97" s="231">
        <f>'02 - Spevnená plocha'!J32</f>
        <v>0</v>
      </c>
      <c r="AH97" s="232"/>
      <c r="AI97" s="232"/>
      <c r="AJ97" s="232"/>
      <c r="AK97" s="232"/>
      <c r="AL97" s="232"/>
      <c r="AM97" s="232"/>
      <c r="AN97" s="231">
        <f>SUM(AG97,AT97)</f>
        <v>0</v>
      </c>
      <c r="AO97" s="232"/>
      <c r="AP97" s="232"/>
      <c r="AQ97" s="86" t="s">
        <v>86</v>
      </c>
      <c r="AR97" s="50"/>
      <c r="AS97" s="87">
        <v>0</v>
      </c>
      <c r="AT97" s="88">
        <f>ROUND(SUM(AV97:AW97),2)</f>
        <v>0</v>
      </c>
      <c r="AU97" s="89">
        <f>'02 - Spevnená plocha'!P130</f>
        <v>0</v>
      </c>
      <c r="AV97" s="88">
        <f>'02 - Spevnená plocha'!J35</f>
        <v>0</v>
      </c>
      <c r="AW97" s="88">
        <f>'02 - Spevnená plocha'!J36</f>
        <v>0</v>
      </c>
      <c r="AX97" s="88">
        <f>'02 - Spevnená plocha'!J37</f>
        <v>0</v>
      </c>
      <c r="AY97" s="88">
        <f>'02 - Spevnená plocha'!J38</f>
        <v>0</v>
      </c>
      <c r="AZ97" s="88">
        <f>'02 - Spevnená plocha'!F35</f>
        <v>0</v>
      </c>
      <c r="BA97" s="88">
        <f>'02 - Spevnená plocha'!F36</f>
        <v>0</v>
      </c>
      <c r="BB97" s="88">
        <f>'02 - Spevnená plocha'!F37</f>
        <v>0</v>
      </c>
      <c r="BC97" s="88">
        <f>'02 - Spevnená plocha'!F38</f>
        <v>0</v>
      </c>
      <c r="BD97" s="90">
        <f>'02 - Spevnená plocha'!F39</f>
        <v>0</v>
      </c>
      <c r="BT97" s="24" t="s">
        <v>87</v>
      </c>
      <c r="BV97" s="24" t="s">
        <v>77</v>
      </c>
      <c r="BW97" s="24" t="s">
        <v>91</v>
      </c>
      <c r="BX97" s="24" t="s">
        <v>83</v>
      </c>
      <c r="CL97" s="24" t="s">
        <v>1</v>
      </c>
    </row>
    <row r="98" spans="1:91" s="6" customFormat="1" ht="24.75" customHeight="1">
      <c r="A98" s="85" t="s">
        <v>84</v>
      </c>
      <c r="B98" s="76"/>
      <c r="C98" s="77"/>
      <c r="D98" s="228" t="s">
        <v>89</v>
      </c>
      <c r="E98" s="228"/>
      <c r="F98" s="228"/>
      <c r="G98" s="228"/>
      <c r="H98" s="228"/>
      <c r="I98" s="78"/>
      <c r="J98" s="228" t="s">
        <v>92</v>
      </c>
      <c r="K98" s="228"/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228"/>
      <c r="AF98" s="228"/>
      <c r="AG98" s="226">
        <f>'02 - SO 02 - Oporný múr -...'!J30</f>
        <v>0</v>
      </c>
      <c r="AH98" s="227"/>
      <c r="AI98" s="227"/>
      <c r="AJ98" s="227"/>
      <c r="AK98" s="227"/>
      <c r="AL98" s="227"/>
      <c r="AM98" s="227"/>
      <c r="AN98" s="226">
        <f>SUM(AG98,AT98)</f>
        <v>0</v>
      </c>
      <c r="AO98" s="227"/>
      <c r="AP98" s="227"/>
      <c r="AQ98" s="79" t="s">
        <v>81</v>
      </c>
      <c r="AR98" s="76"/>
      <c r="AS98" s="80">
        <v>0</v>
      </c>
      <c r="AT98" s="81">
        <f>ROUND(SUM(AV98:AW98),2)</f>
        <v>0</v>
      </c>
      <c r="AU98" s="82">
        <f>'02 - SO 02 - Oporný múr -...'!P125</f>
        <v>0</v>
      </c>
      <c r="AV98" s="81">
        <f>'02 - SO 02 - Oporný múr -...'!J33</f>
        <v>0</v>
      </c>
      <c r="AW98" s="81">
        <f>'02 - SO 02 - Oporný múr -...'!J34</f>
        <v>0</v>
      </c>
      <c r="AX98" s="81">
        <f>'02 - SO 02 - Oporný múr -...'!J35</f>
        <v>0</v>
      </c>
      <c r="AY98" s="81">
        <f>'02 - SO 02 - Oporný múr -...'!J36</f>
        <v>0</v>
      </c>
      <c r="AZ98" s="81">
        <f>'02 - SO 02 - Oporný múr -...'!F33</f>
        <v>0</v>
      </c>
      <c r="BA98" s="81">
        <f>'02 - SO 02 - Oporný múr -...'!F34</f>
        <v>0</v>
      </c>
      <c r="BB98" s="81">
        <f>'02 - SO 02 - Oporný múr -...'!F35</f>
        <v>0</v>
      </c>
      <c r="BC98" s="81">
        <f>'02 - SO 02 - Oporný múr -...'!F36</f>
        <v>0</v>
      </c>
      <c r="BD98" s="83">
        <f>'02 - SO 02 - Oporný múr -...'!F37</f>
        <v>0</v>
      </c>
      <c r="BT98" s="84" t="s">
        <v>82</v>
      </c>
      <c r="BV98" s="84" t="s">
        <v>77</v>
      </c>
      <c r="BW98" s="84" t="s">
        <v>93</v>
      </c>
      <c r="BX98" s="84" t="s">
        <v>5</v>
      </c>
      <c r="CL98" s="84" t="s">
        <v>1</v>
      </c>
      <c r="CM98" s="84" t="s">
        <v>75</v>
      </c>
    </row>
    <row r="99" spans="1:91" s="6" customFormat="1" ht="16.5" customHeight="1">
      <c r="A99" s="85" t="s">
        <v>84</v>
      </c>
      <c r="B99" s="76"/>
      <c r="C99" s="77"/>
      <c r="D99" s="228" t="s">
        <v>94</v>
      </c>
      <c r="E99" s="228"/>
      <c r="F99" s="228"/>
      <c r="G99" s="228"/>
      <c r="H99" s="228"/>
      <c r="I99" s="78"/>
      <c r="J99" s="228" t="s">
        <v>95</v>
      </c>
      <c r="K99" s="228"/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28"/>
      <c r="Y99" s="228"/>
      <c r="Z99" s="228"/>
      <c r="AA99" s="228"/>
      <c r="AB99" s="228"/>
      <c r="AC99" s="228"/>
      <c r="AD99" s="228"/>
      <c r="AE99" s="228"/>
      <c r="AF99" s="228"/>
      <c r="AG99" s="226">
        <f>'03 - SO 04 - Areálová daž...'!J30</f>
        <v>0</v>
      </c>
      <c r="AH99" s="227"/>
      <c r="AI99" s="227"/>
      <c r="AJ99" s="227"/>
      <c r="AK99" s="227"/>
      <c r="AL99" s="227"/>
      <c r="AM99" s="227"/>
      <c r="AN99" s="226">
        <f>SUM(AG99,AT99)</f>
        <v>0</v>
      </c>
      <c r="AO99" s="227"/>
      <c r="AP99" s="227"/>
      <c r="AQ99" s="79" t="s">
        <v>81</v>
      </c>
      <c r="AR99" s="76"/>
      <c r="AS99" s="80">
        <v>0</v>
      </c>
      <c r="AT99" s="81">
        <f>ROUND(SUM(AV99:AW99),2)</f>
        <v>0</v>
      </c>
      <c r="AU99" s="82">
        <f>'03 - SO 04 - Areálová daž...'!P123</f>
        <v>0</v>
      </c>
      <c r="AV99" s="81">
        <f>'03 - SO 04 - Areálová daž...'!J33</f>
        <v>0</v>
      </c>
      <c r="AW99" s="81">
        <f>'03 - SO 04 - Areálová daž...'!J34</f>
        <v>0</v>
      </c>
      <c r="AX99" s="81">
        <f>'03 - SO 04 - Areálová daž...'!J35</f>
        <v>0</v>
      </c>
      <c r="AY99" s="81">
        <f>'03 - SO 04 - Areálová daž...'!J36</f>
        <v>0</v>
      </c>
      <c r="AZ99" s="81">
        <f>'03 - SO 04 - Areálová daž...'!F33</f>
        <v>0</v>
      </c>
      <c r="BA99" s="81">
        <f>'03 - SO 04 - Areálová daž...'!F34</f>
        <v>0</v>
      </c>
      <c r="BB99" s="81">
        <f>'03 - SO 04 - Areálová daž...'!F35</f>
        <v>0</v>
      </c>
      <c r="BC99" s="81">
        <f>'03 - SO 04 - Areálová daž...'!F36</f>
        <v>0</v>
      </c>
      <c r="BD99" s="83">
        <f>'03 - SO 04 - Areálová daž...'!F37</f>
        <v>0</v>
      </c>
      <c r="BT99" s="84" t="s">
        <v>82</v>
      </c>
      <c r="BV99" s="84" t="s">
        <v>77</v>
      </c>
      <c r="BW99" s="84" t="s">
        <v>96</v>
      </c>
      <c r="BX99" s="84" t="s">
        <v>5</v>
      </c>
      <c r="CL99" s="84" t="s">
        <v>1</v>
      </c>
      <c r="CM99" s="84" t="s">
        <v>75</v>
      </c>
    </row>
    <row r="100" spans="1:91" s="6" customFormat="1" ht="16.5" customHeight="1">
      <c r="A100" s="85" t="s">
        <v>84</v>
      </c>
      <c r="B100" s="76"/>
      <c r="C100" s="77"/>
      <c r="D100" s="228" t="s">
        <v>97</v>
      </c>
      <c r="E100" s="228"/>
      <c r="F100" s="228"/>
      <c r="G100" s="228"/>
      <c r="H100" s="228"/>
      <c r="I100" s="78"/>
      <c r="J100" s="228" t="s">
        <v>98</v>
      </c>
      <c r="K100" s="228"/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28"/>
      <c r="Y100" s="228"/>
      <c r="Z100" s="228"/>
      <c r="AA100" s="228"/>
      <c r="AB100" s="228"/>
      <c r="AC100" s="228"/>
      <c r="AD100" s="228"/>
      <c r="AE100" s="228"/>
      <c r="AF100" s="228"/>
      <c r="AG100" s="226">
        <f>'04 - SO 05 - Areálové osv...'!J30</f>
        <v>0</v>
      </c>
      <c r="AH100" s="227"/>
      <c r="AI100" s="227"/>
      <c r="AJ100" s="227"/>
      <c r="AK100" s="227"/>
      <c r="AL100" s="227"/>
      <c r="AM100" s="227"/>
      <c r="AN100" s="226">
        <f>SUM(AG100,AT100)</f>
        <v>0</v>
      </c>
      <c r="AO100" s="227"/>
      <c r="AP100" s="227"/>
      <c r="AQ100" s="79" t="s">
        <v>81</v>
      </c>
      <c r="AR100" s="76"/>
      <c r="AS100" s="91">
        <v>0</v>
      </c>
      <c r="AT100" s="92">
        <f>ROUND(SUM(AV100:AW100),2)</f>
        <v>0</v>
      </c>
      <c r="AU100" s="93">
        <f>'04 - SO 05 - Areálové osv...'!P122</f>
        <v>0</v>
      </c>
      <c r="AV100" s="92">
        <f>'04 - SO 05 - Areálové osv...'!J33</f>
        <v>0</v>
      </c>
      <c r="AW100" s="92">
        <f>'04 - SO 05 - Areálové osv...'!J34</f>
        <v>0</v>
      </c>
      <c r="AX100" s="92">
        <f>'04 - SO 05 - Areálové osv...'!J35</f>
        <v>0</v>
      </c>
      <c r="AY100" s="92">
        <f>'04 - SO 05 - Areálové osv...'!J36</f>
        <v>0</v>
      </c>
      <c r="AZ100" s="92">
        <f>'04 - SO 05 - Areálové osv...'!F33</f>
        <v>0</v>
      </c>
      <c r="BA100" s="92">
        <f>'04 - SO 05 - Areálové osv...'!F34</f>
        <v>0</v>
      </c>
      <c r="BB100" s="92">
        <f>'04 - SO 05 - Areálové osv...'!F35</f>
        <v>0</v>
      </c>
      <c r="BC100" s="92">
        <f>'04 - SO 05 - Areálové osv...'!F36</f>
        <v>0</v>
      </c>
      <c r="BD100" s="94">
        <f>'04 - SO 05 - Areálové osv...'!F37</f>
        <v>0</v>
      </c>
      <c r="BT100" s="84" t="s">
        <v>82</v>
      </c>
      <c r="BV100" s="84" t="s">
        <v>77</v>
      </c>
      <c r="BW100" s="84" t="s">
        <v>99</v>
      </c>
      <c r="BX100" s="84" t="s">
        <v>5</v>
      </c>
      <c r="CL100" s="84" t="s">
        <v>1</v>
      </c>
      <c r="CM100" s="84" t="s">
        <v>75</v>
      </c>
    </row>
    <row r="101" spans="1:91" s="1" customFormat="1" ht="30" customHeight="1">
      <c r="B101" s="31"/>
      <c r="AR101" s="31"/>
    </row>
    <row r="102" spans="1:91" s="1" customFormat="1" ht="6.95" customHeigh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31"/>
    </row>
  </sheetData>
  <sheetProtection algorithmName="SHA-512" hashValue="AmLnllZFCea14Rd23p7QZDOZlC1KuqN/ui4sECZ3UNRVX4pv9yQVE6MwsFlw1PG2KYqIr9hEsTlMH2X8p8LEgw==" saltValue="aPpR6jsY2xpPR0Zl0Xbp5aDtYhmTwwv4OTz0fov4su1Od81euGJpAWUcVndmtbThTYo5Vbqoe7jouvn5GBgidA==" spinCount="100000" sheet="1" objects="1" scenarios="1" formatColumns="0" formatRows="0"/>
  <mergeCells count="62">
    <mergeCell ref="AS89:AT91"/>
    <mergeCell ref="AM89:AP89"/>
    <mergeCell ref="AM90:AP90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D100:H100"/>
    <mergeCell ref="J100:AF100"/>
    <mergeCell ref="AG94:AM94"/>
    <mergeCell ref="AN94:AP94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96:AP96"/>
    <mergeCell ref="E96:I96"/>
    <mergeCell ref="K96:AF96"/>
    <mergeCell ref="AG96:AM96"/>
    <mergeCell ref="W30:AE30"/>
    <mergeCell ref="AK30:AO30"/>
    <mergeCell ref="L30:P30"/>
    <mergeCell ref="AK31:AO31"/>
    <mergeCell ref="AN100:AP100"/>
    <mergeCell ref="AG100:AM100"/>
    <mergeCell ref="K97:AF97"/>
    <mergeCell ref="AN97:AP97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01 - Búracie práce'!C2" display="/" xr:uid="{00000000-0004-0000-0000-000000000000}"/>
    <hyperlink ref="A97" location="'02 - Spevnená plocha'!C2" display="/" xr:uid="{00000000-0004-0000-0000-000001000000}"/>
    <hyperlink ref="A98" location="'02 - SO 02 - Oporný múr -...'!C2" display="/" xr:uid="{00000000-0004-0000-0000-000002000000}"/>
    <hyperlink ref="A99" location="'03 - SO 04 - Areálová daž...'!C2" display="/" xr:uid="{00000000-0004-0000-0000-000003000000}"/>
    <hyperlink ref="A100" location="'04 - SO 05 - Areálové osv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100</v>
      </c>
      <c r="L4" s="19"/>
      <c r="M4" s="95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0" t="str">
        <f>'Rekapitulácia stavby'!K6</f>
        <v>Rozšírenie skladovacích priestorov o kóje na skladovanie plastového odpadu, skla a kovového šrotu</v>
      </c>
      <c r="F7" s="251"/>
      <c r="G7" s="251"/>
      <c r="H7" s="251"/>
      <c r="L7" s="19"/>
    </row>
    <row r="8" spans="2:46" ht="12" customHeight="1">
      <c r="B8" s="19"/>
      <c r="D8" s="26" t="s">
        <v>101</v>
      </c>
      <c r="L8" s="19"/>
    </row>
    <row r="9" spans="2:46" s="1" customFormat="1" ht="16.5" customHeight="1">
      <c r="B9" s="31"/>
      <c r="E9" s="250" t="s">
        <v>102</v>
      </c>
      <c r="F9" s="249"/>
      <c r="G9" s="249"/>
      <c r="H9" s="249"/>
      <c r="L9" s="31"/>
    </row>
    <row r="10" spans="2:46" s="1" customFormat="1" ht="12" customHeight="1">
      <c r="B10" s="31"/>
      <c r="D10" s="26" t="s">
        <v>103</v>
      </c>
      <c r="L10" s="31"/>
    </row>
    <row r="11" spans="2:46" s="1" customFormat="1" ht="16.5" customHeight="1">
      <c r="B11" s="31"/>
      <c r="E11" s="240" t="s">
        <v>104</v>
      </c>
      <c r="F11" s="249"/>
      <c r="G11" s="249"/>
      <c r="H11" s="249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17</v>
      </c>
      <c r="F13" s="24" t="s">
        <v>1</v>
      </c>
      <c r="I13" s="26" t="s">
        <v>18</v>
      </c>
      <c r="J13" s="24" t="s">
        <v>1</v>
      </c>
      <c r="L13" s="31"/>
    </row>
    <row r="14" spans="2:46" s="1" customFormat="1" ht="12" customHeight="1">
      <c r="B14" s="31"/>
      <c r="D14" s="26" t="s">
        <v>19</v>
      </c>
      <c r="F14" s="24" t="s">
        <v>20</v>
      </c>
      <c r="I14" s="26" t="s">
        <v>21</v>
      </c>
      <c r="J14" s="54" t="str">
        <f>'Rekapitulácia stavby'!AN8</f>
        <v>17. 7. 2023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23</v>
      </c>
      <c r="I16" s="26" t="s">
        <v>24</v>
      </c>
      <c r="J16" s="24" t="s">
        <v>1</v>
      </c>
      <c r="L16" s="31"/>
    </row>
    <row r="17" spans="2:12" s="1" customFormat="1" ht="18" customHeight="1">
      <c r="B17" s="31"/>
      <c r="E17" s="24" t="s">
        <v>25</v>
      </c>
      <c r="I17" s="26" t="s">
        <v>26</v>
      </c>
      <c r="J17" s="24" t="s">
        <v>1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24</v>
      </c>
      <c r="J19" s="27" t="str">
        <f>'Rekapitulácia stavby'!AN13</f>
        <v>Vyplň údaj</v>
      </c>
      <c r="L19" s="31"/>
    </row>
    <row r="20" spans="2:12" s="1" customFormat="1" ht="18" customHeight="1">
      <c r="B20" s="31"/>
      <c r="E20" s="252" t="str">
        <f>'Rekapitulácia stavby'!E14</f>
        <v>Vyplň údaj</v>
      </c>
      <c r="F20" s="218"/>
      <c r="G20" s="218"/>
      <c r="H20" s="218"/>
      <c r="I20" s="26" t="s">
        <v>26</v>
      </c>
      <c r="J20" s="27" t="str">
        <f>'Rekapitulácia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24</v>
      </c>
      <c r="J22" s="24" t="s">
        <v>1</v>
      </c>
      <c r="L22" s="31"/>
    </row>
    <row r="23" spans="2:12" s="1" customFormat="1" ht="18" customHeight="1">
      <c r="B23" s="31"/>
      <c r="E23" s="24" t="s">
        <v>30</v>
      </c>
      <c r="I23" s="26" t="s">
        <v>26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24</v>
      </c>
      <c r="J25" s="24" t="s">
        <v>1</v>
      </c>
      <c r="L25" s="31"/>
    </row>
    <row r="26" spans="2:12" s="1" customFormat="1" ht="18" customHeight="1">
      <c r="B26" s="31"/>
      <c r="E26" s="24" t="s">
        <v>33</v>
      </c>
      <c r="I26" s="26" t="s">
        <v>26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6"/>
      <c r="E29" s="222" t="s">
        <v>1</v>
      </c>
      <c r="F29" s="222"/>
      <c r="G29" s="222"/>
      <c r="H29" s="222"/>
      <c r="L29" s="96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25.35" customHeight="1">
      <c r="B32" s="31"/>
      <c r="D32" s="97" t="s">
        <v>35</v>
      </c>
      <c r="J32" s="68">
        <f>ROUND(J127, 2)</f>
        <v>0</v>
      </c>
      <c r="L32" s="31"/>
    </row>
    <row r="33" spans="2:12" s="1" customFormat="1" ht="6.95" customHeight="1">
      <c r="B33" s="31"/>
      <c r="D33" s="55"/>
      <c r="E33" s="55"/>
      <c r="F33" s="55"/>
      <c r="G33" s="55"/>
      <c r="H33" s="55"/>
      <c r="I33" s="55"/>
      <c r="J33" s="55"/>
      <c r="K33" s="55"/>
      <c r="L33" s="31"/>
    </row>
    <row r="34" spans="2:12" s="1" customFormat="1" ht="14.45" customHeight="1">
      <c r="B34" s="31"/>
      <c r="F34" s="34" t="s">
        <v>37</v>
      </c>
      <c r="I34" s="34" t="s">
        <v>36</v>
      </c>
      <c r="J34" s="34" t="s">
        <v>38</v>
      </c>
      <c r="L34" s="31"/>
    </row>
    <row r="35" spans="2:12" s="1" customFormat="1" ht="14.45" customHeight="1">
      <c r="B35" s="31"/>
      <c r="D35" s="57" t="s">
        <v>39</v>
      </c>
      <c r="E35" s="36" t="s">
        <v>40</v>
      </c>
      <c r="F35" s="98">
        <f>ROUND((ROUND((SUM(BE127:BE171)),  2) + SUM(BE173:BE177)), 2)</f>
        <v>0</v>
      </c>
      <c r="G35" s="99"/>
      <c r="H35" s="99"/>
      <c r="I35" s="100">
        <v>0.2</v>
      </c>
      <c r="J35" s="98">
        <f>ROUND((ROUND(((SUM(BE127:BE171))*I35),  2) + (SUM(BE173:BE177)*I35)), 2)</f>
        <v>0</v>
      </c>
      <c r="L35" s="31"/>
    </row>
    <row r="36" spans="2:12" s="1" customFormat="1" ht="14.45" customHeight="1">
      <c r="B36" s="31"/>
      <c r="E36" s="36" t="s">
        <v>41</v>
      </c>
      <c r="F36" s="98">
        <f>ROUND((ROUND((SUM(BF127:BF171)),  2) + SUM(BF173:BF177)), 2)</f>
        <v>0</v>
      </c>
      <c r="G36" s="99"/>
      <c r="H36" s="99"/>
      <c r="I36" s="100">
        <v>0.2</v>
      </c>
      <c r="J36" s="98">
        <f>ROUND((ROUND(((SUM(BF127:BF171))*I36),  2) + (SUM(BF173:BF177)*I36)), 2)</f>
        <v>0</v>
      </c>
      <c r="L36" s="31"/>
    </row>
    <row r="37" spans="2:12" s="1" customFormat="1" ht="14.45" hidden="1" customHeight="1">
      <c r="B37" s="31"/>
      <c r="E37" s="26" t="s">
        <v>42</v>
      </c>
      <c r="F37" s="88">
        <f>ROUND((ROUND((SUM(BG127:BG171)),  2) + SUM(BG173:BG177)), 2)</f>
        <v>0</v>
      </c>
      <c r="I37" s="101">
        <v>0.2</v>
      </c>
      <c r="J37" s="88">
        <f>0</f>
        <v>0</v>
      </c>
      <c r="L37" s="31"/>
    </row>
    <row r="38" spans="2:12" s="1" customFormat="1" ht="14.45" hidden="1" customHeight="1">
      <c r="B38" s="31"/>
      <c r="E38" s="26" t="s">
        <v>43</v>
      </c>
      <c r="F38" s="88">
        <f>ROUND((ROUND((SUM(BH127:BH171)),  2) + SUM(BH173:BH177)), 2)</f>
        <v>0</v>
      </c>
      <c r="I38" s="101">
        <v>0.2</v>
      </c>
      <c r="J38" s="88">
        <f>0</f>
        <v>0</v>
      </c>
      <c r="L38" s="31"/>
    </row>
    <row r="39" spans="2:12" s="1" customFormat="1" ht="14.45" hidden="1" customHeight="1">
      <c r="B39" s="31"/>
      <c r="E39" s="36" t="s">
        <v>44</v>
      </c>
      <c r="F39" s="98">
        <f>ROUND((ROUND((SUM(BI127:BI171)),  2) + SUM(BI173:BI177)), 2)</f>
        <v>0</v>
      </c>
      <c r="G39" s="99"/>
      <c r="H39" s="99"/>
      <c r="I39" s="100">
        <v>0</v>
      </c>
      <c r="J39" s="98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102"/>
      <c r="D41" s="103" t="s">
        <v>45</v>
      </c>
      <c r="E41" s="59"/>
      <c r="F41" s="59"/>
      <c r="G41" s="104" t="s">
        <v>46</v>
      </c>
      <c r="H41" s="105" t="s">
        <v>47</v>
      </c>
      <c r="I41" s="59"/>
      <c r="J41" s="106">
        <f>SUM(J32:J39)</f>
        <v>0</v>
      </c>
      <c r="K41" s="107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5" t="s">
        <v>50</v>
      </c>
      <c r="E61" s="33"/>
      <c r="F61" s="108" t="s">
        <v>51</v>
      </c>
      <c r="G61" s="45" t="s">
        <v>50</v>
      </c>
      <c r="H61" s="33"/>
      <c r="I61" s="33"/>
      <c r="J61" s="109" t="s">
        <v>51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5" t="s">
        <v>50</v>
      </c>
      <c r="E76" s="33"/>
      <c r="F76" s="108" t="s">
        <v>51</v>
      </c>
      <c r="G76" s="45" t="s">
        <v>50</v>
      </c>
      <c r="H76" s="33"/>
      <c r="I76" s="33"/>
      <c r="J76" s="109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12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12" s="1" customFormat="1" ht="24.95" customHeight="1">
      <c r="B82" s="31"/>
      <c r="C82" s="20" t="s">
        <v>105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15</v>
      </c>
      <c r="L84" s="31"/>
    </row>
    <row r="85" spans="2:12" s="1" customFormat="1" ht="26.25" customHeight="1">
      <c r="B85" s="31"/>
      <c r="E85" s="250" t="str">
        <f>E7</f>
        <v>Rozšírenie skladovacích priestorov o kóje na skladovanie plastového odpadu, skla a kovového šrotu</v>
      </c>
      <c r="F85" s="251"/>
      <c r="G85" s="251"/>
      <c r="H85" s="251"/>
      <c r="L85" s="31"/>
    </row>
    <row r="86" spans="2:12" ht="12" customHeight="1">
      <c r="B86" s="19"/>
      <c r="C86" s="26" t="s">
        <v>101</v>
      </c>
      <c r="L86" s="19"/>
    </row>
    <row r="87" spans="2:12" s="1" customFormat="1" ht="16.5" customHeight="1">
      <c r="B87" s="31"/>
      <c r="E87" s="250" t="s">
        <v>102</v>
      </c>
      <c r="F87" s="249"/>
      <c r="G87" s="249"/>
      <c r="H87" s="249"/>
      <c r="L87" s="31"/>
    </row>
    <row r="88" spans="2:12" s="1" customFormat="1" ht="12" customHeight="1">
      <c r="B88" s="31"/>
      <c r="C88" s="26" t="s">
        <v>103</v>
      </c>
      <c r="L88" s="31"/>
    </row>
    <row r="89" spans="2:12" s="1" customFormat="1" ht="16.5" customHeight="1">
      <c r="B89" s="31"/>
      <c r="E89" s="240" t="str">
        <f>E11</f>
        <v>01 - Búracie práce</v>
      </c>
      <c r="F89" s="249"/>
      <c r="G89" s="249"/>
      <c r="H89" s="249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19</v>
      </c>
      <c r="F91" s="24" t="str">
        <f>F14</f>
        <v>Bratislava - Ružinov</v>
      </c>
      <c r="I91" s="26" t="s">
        <v>21</v>
      </c>
      <c r="J91" s="54" t="str">
        <f>IF(J14="","",J14)</f>
        <v>17. 7. 2023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23</v>
      </c>
      <c r="F93" s="24" t="str">
        <f>E17</f>
        <v>Odvoz a likvidácia odpadu a.s.</v>
      </c>
      <c r="I93" s="26" t="s">
        <v>29</v>
      </c>
      <c r="J93" s="29" t="str">
        <f>E23</f>
        <v>HR-PROJECT s.r.o.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32</v>
      </c>
      <c r="J94" s="29" t="str">
        <f>E26</f>
        <v>Vladimír Pilnik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10" t="s">
        <v>106</v>
      </c>
      <c r="D96" s="102"/>
      <c r="E96" s="102"/>
      <c r="F96" s="102"/>
      <c r="G96" s="102"/>
      <c r="H96" s="102"/>
      <c r="I96" s="102"/>
      <c r="J96" s="111" t="s">
        <v>107</v>
      </c>
      <c r="K96" s="102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12" t="s">
        <v>108</v>
      </c>
      <c r="J98" s="68">
        <f>J127</f>
        <v>0</v>
      </c>
      <c r="L98" s="31"/>
      <c r="AU98" s="16" t="s">
        <v>109</v>
      </c>
    </row>
    <row r="99" spans="2:47" s="8" customFormat="1" ht="24.95" customHeight="1">
      <c r="B99" s="113"/>
      <c r="D99" s="114" t="s">
        <v>110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2:47" s="9" customFormat="1" ht="19.899999999999999" customHeight="1">
      <c r="B100" s="117"/>
      <c r="D100" s="118" t="s">
        <v>111</v>
      </c>
      <c r="E100" s="119"/>
      <c r="F100" s="119"/>
      <c r="G100" s="119"/>
      <c r="H100" s="119"/>
      <c r="I100" s="119"/>
      <c r="J100" s="120">
        <f>J129</f>
        <v>0</v>
      </c>
      <c r="L100" s="117"/>
    </row>
    <row r="101" spans="2:47" s="9" customFormat="1" ht="19.899999999999999" customHeight="1">
      <c r="B101" s="117"/>
      <c r="D101" s="118" t="s">
        <v>112</v>
      </c>
      <c r="E101" s="119"/>
      <c r="F101" s="119"/>
      <c r="G101" s="119"/>
      <c r="H101" s="119"/>
      <c r="I101" s="119"/>
      <c r="J101" s="120">
        <f>J142</f>
        <v>0</v>
      </c>
      <c r="L101" s="117"/>
    </row>
    <row r="102" spans="2:47" s="9" customFormat="1" ht="19.899999999999999" customHeight="1">
      <c r="B102" s="117"/>
      <c r="D102" s="118" t="s">
        <v>113</v>
      </c>
      <c r="E102" s="119"/>
      <c r="F102" s="119"/>
      <c r="G102" s="119"/>
      <c r="H102" s="119"/>
      <c r="I102" s="119"/>
      <c r="J102" s="120">
        <f>J144</f>
        <v>0</v>
      </c>
      <c r="L102" s="117"/>
    </row>
    <row r="103" spans="2:47" s="8" customFormat="1" ht="24.95" customHeight="1">
      <c r="B103" s="113"/>
      <c r="D103" s="114" t="s">
        <v>114</v>
      </c>
      <c r="E103" s="115"/>
      <c r="F103" s="115"/>
      <c r="G103" s="115"/>
      <c r="H103" s="115"/>
      <c r="I103" s="115"/>
      <c r="J103" s="116">
        <f>J165</f>
        <v>0</v>
      </c>
      <c r="L103" s="113"/>
    </row>
    <row r="104" spans="2:47" s="9" customFormat="1" ht="19.899999999999999" customHeight="1">
      <c r="B104" s="117"/>
      <c r="D104" s="118" t="s">
        <v>115</v>
      </c>
      <c r="E104" s="119"/>
      <c r="F104" s="119"/>
      <c r="G104" s="119"/>
      <c r="H104" s="119"/>
      <c r="I104" s="119"/>
      <c r="J104" s="120">
        <f>J166</f>
        <v>0</v>
      </c>
      <c r="L104" s="117"/>
    </row>
    <row r="105" spans="2:47" s="8" customFormat="1" ht="21.75" customHeight="1">
      <c r="B105" s="113"/>
      <c r="D105" s="121" t="s">
        <v>116</v>
      </c>
      <c r="J105" s="122">
        <f>J172</f>
        <v>0</v>
      </c>
      <c r="L105" s="113"/>
    </row>
    <row r="106" spans="2:47" s="1" customFormat="1" ht="21.75" customHeight="1">
      <c r="B106" s="31"/>
      <c r="L106" s="31"/>
    </row>
    <row r="107" spans="2:47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1"/>
    </row>
    <row r="111" spans="2:47" s="1" customFormat="1" ht="6.95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31"/>
    </row>
    <row r="112" spans="2:47" s="1" customFormat="1" ht="24.95" customHeight="1">
      <c r="B112" s="31"/>
      <c r="C112" s="20" t="s">
        <v>117</v>
      </c>
      <c r="L112" s="31"/>
    </row>
    <row r="113" spans="2:63" s="1" customFormat="1" ht="6.95" customHeight="1">
      <c r="B113" s="31"/>
      <c r="L113" s="31"/>
    </row>
    <row r="114" spans="2:63" s="1" customFormat="1" ht="12" customHeight="1">
      <c r="B114" s="31"/>
      <c r="C114" s="26" t="s">
        <v>15</v>
      </c>
      <c r="L114" s="31"/>
    </row>
    <row r="115" spans="2:63" s="1" customFormat="1" ht="26.25" customHeight="1">
      <c r="B115" s="31"/>
      <c r="E115" s="250" t="str">
        <f>E7</f>
        <v>Rozšírenie skladovacích priestorov o kóje na skladovanie plastového odpadu, skla a kovového šrotu</v>
      </c>
      <c r="F115" s="251"/>
      <c r="G115" s="251"/>
      <c r="H115" s="251"/>
      <c r="L115" s="31"/>
    </row>
    <row r="116" spans="2:63" ht="12" customHeight="1">
      <c r="B116" s="19"/>
      <c r="C116" s="26" t="s">
        <v>101</v>
      </c>
      <c r="L116" s="19"/>
    </row>
    <row r="117" spans="2:63" s="1" customFormat="1" ht="16.5" customHeight="1">
      <c r="B117" s="31"/>
      <c r="E117" s="250" t="s">
        <v>102</v>
      </c>
      <c r="F117" s="249"/>
      <c r="G117" s="249"/>
      <c r="H117" s="249"/>
      <c r="L117" s="31"/>
    </row>
    <row r="118" spans="2:63" s="1" customFormat="1" ht="12" customHeight="1">
      <c r="B118" s="31"/>
      <c r="C118" s="26" t="s">
        <v>103</v>
      </c>
      <c r="L118" s="31"/>
    </row>
    <row r="119" spans="2:63" s="1" customFormat="1" ht="16.5" customHeight="1">
      <c r="B119" s="31"/>
      <c r="E119" s="240" t="str">
        <f>E11</f>
        <v>01 - Búracie práce</v>
      </c>
      <c r="F119" s="249"/>
      <c r="G119" s="249"/>
      <c r="H119" s="249"/>
      <c r="L119" s="31"/>
    </row>
    <row r="120" spans="2:63" s="1" customFormat="1" ht="6.95" customHeight="1">
      <c r="B120" s="31"/>
      <c r="L120" s="31"/>
    </row>
    <row r="121" spans="2:63" s="1" customFormat="1" ht="12" customHeight="1">
      <c r="B121" s="31"/>
      <c r="C121" s="26" t="s">
        <v>19</v>
      </c>
      <c r="F121" s="24" t="str">
        <f>F14</f>
        <v>Bratislava - Ružinov</v>
      </c>
      <c r="I121" s="26" t="s">
        <v>21</v>
      </c>
      <c r="J121" s="54" t="str">
        <f>IF(J14="","",J14)</f>
        <v>17. 7. 2023</v>
      </c>
      <c r="L121" s="31"/>
    </row>
    <row r="122" spans="2:63" s="1" customFormat="1" ht="6.95" customHeight="1">
      <c r="B122" s="31"/>
      <c r="L122" s="31"/>
    </row>
    <row r="123" spans="2:63" s="1" customFormat="1" ht="15.2" customHeight="1">
      <c r="B123" s="31"/>
      <c r="C123" s="26" t="s">
        <v>23</v>
      </c>
      <c r="F123" s="24" t="str">
        <f>E17</f>
        <v>Odvoz a likvidácia odpadu a.s.</v>
      </c>
      <c r="I123" s="26" t="s">
        <v>29</v>
      </c>
      <c r="J123" s="29" t="str">
        <f>E23</f>
        <v>HR-PROJECT s.r.o.</v>
      </c>
      <c r="L123" s="31"/>
    </row>
    <row r="124" spans="2:63" s="1" customFormat="1" ht="15.2" customHeight="1">
      <c r="B124" s="31"/>
      <c r="C124" s="26" t="s">
        <v>27</v>
      </c>
      <c r="F124" s="24" t="str">
        <f>IF(E20="","",E20)</f>
        <v>Vyplň údaj</v>
      </c>
      <c r="I124" s="26" t="s">
        <v>32</v>
      </c>
      <c r="J124" s="29" t="str">
        <f>E26</f>
        <v>Vladimír Pilnik</v>
      </c>
      <c r="L124" s="31"/>
    </row>
    <row r="125" spans="2:63" s="1" customFormat="1" ht="10.35" customHeight="1">
      <c r="B125" s="31"/>
      <c r="L125" s="31"/>
    </row>
    <row r="126" spans="2:63" s="10" customFormat="1" ht="29.25" customHeight="1">
      <c r="B126" s="123"/>
      <c r="C126" s="124" t="s">
        <v>118</v>
      </c>
      <c r="D126" s="125" t="s">
        <v>60</v>
      </c>
      <c r="E126" s="125" t="s">
        <v>56</v>
      </c>
      <c r="F126" s="125" t="s">
        <v>57</v>
      </c>
      <c r="G126" s="125" t="s">
        <v>119</v>
      </c>
      <c r="H126" s="125" t="s">
        <v>120</v>
      </c>
      <c r="I126" s="125" t="s">
        <v>121</v>
      </c>
      <c r="J126" s="126" t="s">
        <v>107</v>
      </c>
      <c r="K126" s="127" t="s">
        <v>122</v>
      </c>
      <c r="L126" s="123"/>
      <c r="M126" s="61" t="s">
        <v>1</v>
      </c>
      <c r="N126" s="62" t="s">
        <v>39</v>
      </c>
      <c r="O126" s="62" t="s">
        <v>123</v>
      </c>
      <c r="P126" s="62" t="s">
        <v>124</v>
      </c>
      <c r="Q126" s="62" t="s">
        <v>125</v>
      </c>
      <c r="R126" s="62" t="s">
        <v>126</v>
      </c>
      <c r="S126" s="62" t="s">
        <v>127</v>
      </c>
      <c r="T126" s="63" t="s">
        <v>128</v>
      </c>
    </row>
    <row r="127" spans="2:63" s="1" customFormat="1" ht="22.9" customHeight="1">
      <c r="B127" s="31"/>
      <c r="C127" s="66" t="s">
        <v>108</v>
      </c>
      <c r="J127" s="128">
        <f>BK127</f>
        <v>0</v>
      </c>
      <c r="L127" s="31"/>
      <c r="M127" s="64"/>
      <c r="N127" s="55"/>
      <c r="O127" s="55"/>
      <c r="P127" s="129">
        <f>P128+P165+P172</f>
        <v>0</v>
      </c>
      <c r="Q127" s="55"/>
      <c r="R127" s="129">
        <f>R128+R165+R172</f>
        <v>8.222250000000001E-4</v>
      </c>
      <c r="S127" s="55"/>
      <c r="T127" s="130">
        <f>T128+T165+T172</f>
        <v>710.22937000000002</v>
      </c>
      <c r="AT127" s="16" t="s">
        <v>74</v>
      </c>
      <c r="AU127" s="16" t="s">
        <v>109</v>
      </c>
      <c r="BK127" s="131">
        <f>BK128+BK165+BK172</f>
        <v>0</v>
      </c>
    </row>
    <row r="128" spans="2:63" s="11" customFormat="1" ht="25.9" customHeight="1">
      <c r="B128" s="132"/>
      <c r="D128" s="133" t="s">
        <v>74</v>
      </c>
      <c r="E128" s="134" t="s">
        <v>129</v>
      </c>
      <c r="F128" s="134" t="s">
        <v>130</v>
      </c>
      <c r="I128" s="135"/>
      <c r="J128" s="122">
        <f>BK128</f>
        <v>0</v>
      </c>
      <c r="L128" s="132"/>
      <c r="M128" s="136"/>
      <c r="P128" s="137">
        <f>P129+P142+P144</f>
        <v>0</v>
      </c>
      <c r="R128" s="137">
        <f>R129+R142+R144</f>
        <v>8.222250000000001E-4</v>
      </c>
      <c r="T128" s="138">
        <f>T129+T142+T144</f>
        <v>708.06187</v>
      </c>
      <c r="AR128" s="133" t="s">
        <v>82</v>
      </c>
      <c r="AT128" s="139" t="s">
        <v>74</v>
      </c>
      <c r="AU128" s="139" t="s">
        <v>75</v>
      </c>
      <c r="AY128" s="133" t="s">
        <v>131</v>
      </c>
      <c r="BK128" s="140">
        <f>BK129+BK142+BK144</f>
        <v>0</v>
      </c>
    </row>
    <row r="129" spans="2:65" s="11" customFormat="1" ht="22.9" customHeight="1">
      <c r="B129" s="132"/>
      <c r="D129" s="133" t="s">
        <v>74</v>
      </c>
      <c r="E129" s="141" t="s">
        <v>82</v>
      </c>
      <c r="F129" s="141" t="s">
        <v>132</v>
      </c>
      <c r="I129" s="135"/>
      <c r="J129" s="142">
        <f>BK129</f>
        <v>0</v>
      </c>
      <c r="L129" s="132"/>
      <c r="M129" s="136"/>
      <c r="P129" s="137">
        <f>SUM(P130:P141)</f>
        <v>0</v>
      </c>
      <c r="R129" s="137">
        <f>SUM(R130:R141)</f>
        <v>7.6024999999999991E-5</v>
      </c>
      <c r="T129" s="138">
        <f>SUM(T130:T141)</f>
        <v>388.98987</v>
      </c>
      <c r="AR129" s="133" t="s">
        <v>82</v>
      </c>
      <c r="AT129" s="139" t="s">
        <v>74</v>
      </c>
      <c r="AU129" s="139" t="s">
        <v>82</v>
      </c>
      <c r="AY129" s="133" t="s">
        <v>131</v>
      </c>
      <c r="BK129" s="140">
        <f>SUM(BK130:BK141)</f>
        <v>0</v>
      </c>
    </row>
    <row r="130" spans="2:65" s="1" customFormat="1" ht="24.2" customHeight="1">
      <c r="B130" s="31"/>
      <c r="C130" s="143" t="s">
        <v>82</v>
      </c>
      <c r="D130" s="143" t="s">
        <v>133</v>
      </c>
      <c r="E130" s="144" t="s">
        <v>134</v>
      </c>
      <c r="F130" s="145" t="s">
        <v>135</v>
      </c>
      <c r="G130" s="146" t="s">
        <v>136</v>
      </c>
      <c r="H130" s="147">
        <v>5</v>
      </c>
      <c r="I130" s="148"/>
      <c r="J130" s="149">
        <f>ROUND(I130*H130,2)</f>
        <v>0</v>
      </c>
      <c r="K130" s="150"/>
      <c r="L130" s="31"/>
      <c r="M130" s="151" t="s">
        <v>1</v>
      </c>
      <c r="N130" s="152" t="s">
        <v>41</v>
      </c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AR130" s="155" t="s">
        <v>137</v>
      </c>
      <c r="AT130" s="155" t="s">
        <v>133</v>
      </c>
      <c r="AU130" s="155" t="s">
        <v>87</v>
      </c>
      <c r="AY130" s="16" t="s">
        <v>131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6" t="s">
        <v>87</v>
      </c>
      <c r="BK130" s="156">
        <f>ROUND(I130*H130,2)</f>
        <v>0</v>
      </c>
      <c r="BL130" s="16" t="s">
        <v>137</v>
      </c>
      <c r="BM130" s="155" t="s">
        <v>138</v>
      </c>
    </row>
    <row r="131" spans="2:65" s="1" customFormat="1" ht="24.2" customHeight="1">
      <c r="B131" s="31"/>
      <c r="C131" s="143" t="s">
        <v>87</v>
      </c>
      <c r="D131" s="143" t="s">
        <v>133</v>
      </c>
      <c r="E131" s="144" t="s">
        <v>139</v>
      </c>
      <c r="F131" s="145" t="s">
        <v>140</v>
      </c>
      <c r="G131" s="146" t="s">
        <v>136</v>
      </c>
      <c r="H131" s="147">
        <v>5</v>
      </c>
      <c r="I131" s="148"/>
      <c r="J131" s="149">
        <f>ROUND(I131*H131,2)</f>
        <v>0</v>
      </c>
      <c r="K131" s="150"/>
      <c r="L131" s="31"/>
      <c r="M131" s="151" t="s">
        <v>1</v>
      </c>
      <c r="N131" s="152" t="s">
        <v>41</v>
      </c>
      <c r="P131" s="153">
        <f>O131*H131</f>
        <v>0</v>
      </c>
      <c r="Q131" s="153">
        <v>1.5204999999999999E-5</v>
      </c>
      <c r="R131" s="153">
        <f>Q131*H131</f>
        <v>7.6024999999999991E-5</v>
      </c>
      <c r="S131" s="153">
        <v>0</v>
      </c>
      <c r="T131" s="154">
        <f>S131*H131</f>
        <v>0</v>
      </c>
      <c r="AR131" s="155" t="s">
        <v>137</v>
      </c>
      <c r="AT131" s="155" t="s">
        <v>133</v>
      </c>
      <c r="AU131" s="155" t="s">
        <v>87</v>
      </c>
      <c r="AY131" s="16" t="s">
        <v>131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6" t="s">
        <v>87</v>
      </c>
      <c r="BK131" s="156">
        <f>ROUND(I131*H131,2)</f>
        <v>0</v>
      </c>
      <c r="BL131" s="16" t="s">
        <v>137</v>
      </c>
      <c r="BM131" s="155" t="s">
        <v>141</v>
      </c>
    </row>
    <row r="132" spans="2:65" s="1" customFormat="1" ht="24.2" customHeight="1">
      <c r="B132" s="31"/>
      <c r="C132" s="143" t="s">
        <v>142</v>
      </c>
      <c r="D132" s="143" t="s">
        <v>133</v>
      </c>
      <c r="E132" s="144" t="s">
        <v>143</v>
      </c>
      <c r="F132" s="145" t="s">
        <v>144</v>
      </c>
      <c r="G132" s="146" t="s">
        <v>145</v>
      </c>
      <c r="H132" s="147">
        <v>930</v>
      </c>
      <c r="I132" s="148"/>
      <c r="J132" s="149">
        <f>ROUND(I132*H132,2)</f>
        <v>0</v>
      </c>
      <c r="K132" s="150"/>
      <c r="L132" s="31"/>
      <c r="M132" s="151" t="s">
        <v>1</v>
      </c>
      <c r="N132" s="152" t="s">
        <v>41</v>
      </c>
      <c r="P132" s="153">
        <f>O132*H132</f>
        <v>0</v>
      </c>
      <c r="Q132" s="153">
        <v>0</v>
      </c>
      <c r="R132" s="153">
        <f>Q132*H132</f>
        <v>0</v>
      </c>
      <c r="S132" s="153">
        <v>0.16</v>
      </c>
      <c r="T132" s="154">
        <f>S132*H132</f>
        <v>148.80000000000001</v>
      </c>
      <c r="AR132" s="155" t="s">
        <v>137</v>
      </c>
      <c r="AT132" s="155" t="s">
        <v>133</v>
      </c>
      <c r="AU132" s="155" t="s">
        <v>87</v>
      </c>
      <c r="AY132" s="16" t="s">
        <v>131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6" t="s">
        <v>87</v>
      </c>
      <c r="BK132" s="156">
        <f>ROUND(I132*H132,2)</f>
        <v>0</v>
      </c>
      <c r="BL132" s="16" t="s">
        <v>137</v>
      </c>
      <c r="BM132" s="155" t="s">
        <v>146</v>
      </c>
    </row>
    <row r="133" spans="2:65" s="1" customFormat="1" ht="33" customHeight="1">
      <c r="B133" s="31"/>
      <c r="C133" s="143" t="s">
        <v>137</v>
      </c>
      <c r="D133" s="143" t="s">
        <v>133</v>
      </c>
      <c r="E133" s="144" t="s">
        <v>147</v>
      </c>
      <c r="F133" s="145" t="s">
        <v>148</v>
      </c>
      <c r="G133" s="146" t="s">
        <v>145</v>
      </c>
      <c r="H133" s="147">
        <v>959.44200000000001</v>
      </c>
      <c r="I133" s="148"/>
      <c r="J133" s="149">
        <f>ROUND(I133*H133,2)</f>
        <v>0</v>
      </c>
      <c r="K133" s="150"/>
      <c r="L133" s="31"/>
      <c r="M133" s="151" t="s">
        <v>1</v>
      </c>
      <c r="N133" s="152" t="s">
        <v>41</v>
      </c>
      <c r="P133" s="153">
        <f>O133*H133</f>
        <v>0</v>
      </c>
      <c r="Q133" s="153">
        <v>0</v>
      </c>
      <c r="R133" s="153">
        <f>Q133*H133</f>
        <v>0</v>
      </c>
      <c r="S133" s="153">
        <v>0.23499999999999999</v>
      </c>
      <c r="T133" s="154">
        <f>S133*H133</f>
        <v>225.46886999999998</v>
      </c>
      <c r="AR133" s="155" t="s">
        <v>137</v>
      </c>
      <c r="AT133" s="155" t="s">
        <v>133</v>
      </c>
      <c r="AU133" s="155" t="s">
        <v>87</v>
      </c>
      <c r="AY133" s="16" t="s">
        <v>131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6" t="s">
        <v>87</v>
      </c>
      <c r="BK133" s="156">
        <f>ROUND(I133*H133,2)</f>
        <v>0</v>
      </c>
      <c r="BL133" s="16" t="s">
        <v>137</v>
      </c>
      <c r="BM133" s="155" t="s">
        <v>149</v>
      </c>
    </row>
    <row r="134" spans="2:65" s="12" customFormat="1">
      <c r="B134" s="157"/>
      <c r="D134" s="158" t="s">
        <v>150</v>
      </c>
      <c r="E134" s="159" t="s">
        <v>1</v>
      </c>
      <c r="F134" s="160" t="s">
        <v>151</v>
      </c>
      <c r="H134" s="159" t="s">
        <v>1</v>
      </c>
      <c r="I134" s="161"/>
      <c r="L134" s="157"/>
      <c r="M134" s="162"/>
      <c r="T134" s="163"/>
      <c r="AT134" s="159" t="s">
        <v>150</v>
      </c>
      <c r="AU134" s="159" t="s">
        <v>87</v>
      </c>
      <c r="AV134" s="12" t="s">
        <v>82</v>
      </c>
      <c r="AW134" s="12" t="s">
        <v>31</v>
      </c>
      <c r="AX134" s="12" t="s">
        <v>75</v>
      </c>
      <c r="AY134" s="159" t="s">
        <v>131</v>
      </c>
    </row>
    <row r="135" spans="2:65" s="13" customFormat="1">
      <c r="B135" s="164"/>
      <c r="D135" s="158" t="s">
        <v>150</v>
      </c>
      <c r="E135" s="165" t="s">
        <v>1</v>
      </c>
      <c r="F135" s="166" t="s">
        <v>152</v>
      </c>
      <c r="H135" s="167">
        <v>959.44200000000001</v>
      </c>
      <c r="I135" s="168"/>
      <c r="L135" s="164"/>
      <c r="M135" s="169"/>
      <c r="T135" s="170"/>
      <c r="AT135" s="165" t="s">
        <v>150</v>
      </c>
      <c r="AU135" s="165" t="s">
        <v>87</v>
      </c>
      <c r="AV135" s="13" t="s">
        <v>87</v>
      </c>
      <c r="AW135" s="13" t="s">
        <v>31</v>
      </c>
      <c r="AX135" s="13" t="s">
        <v>75</v>
      </c>
      <c r="AY135" s="165" t="s">
        <v>131</v>
      </c>
    </row>
    <row r="136" spans="2:65" s="14" customFormat="1">
      <c r="B136" s="171"/>
      <c r="D136" s="158" t="s">
        <v>150</v>
      </c>
      <c r="E136" s="172" t="s">
        <v>1</v>
      </c>
      <c r="F136" s="173" t="s">
        <v>153</v>
      </c>
      <c r="H136" s="174">
        <v>959.44200000000001</v>
      </c>
      <c r="I136" s="175"/>
      <c r="L136" s="171"/>
      <c r="M136" s="176"/>
      <c r="T136" s="177"/>
      <c r="AT136" s="172" t="s">
        <v>150</v>
      </c>
      <c r="AU136" s="172" t="s">
        <v>87</v>
      </c>
      <c r="AV136" s="14" t="s">
        <v>137</v>
      </c>
      <c r="AW136" s="14" t="s">
        <v>31</v>
      </c>
      <c r="AX136" s="14" t="s">
        <v>82</v>
      </c>
      <c r="AY136" s="172" t="s">
        <v>131</v>
      </c>
    </row>
    <row r="137" spans="2:65" s="1" customFormat="1" ht="33" customHeight="1">
      <c r="B137" s="31"/>
      <c r="C137" s="143" t="s">
        <v>154</v>
      </c>
      <c r="D137" s="143" t="s">
        <v>133</v>
      </c>
      <c r="E137" s="144" t="s">
        <v>155</v>
      </c>
      <c r="F137" s="145" t="s">
        <v>156</v>
      </c>
      <c r="G137" s="146" t="s">
        <v>145</v>
      </c>
      <c r="H137" s="147">
        <v>29.442</v>
      </c>
      <c r="I137" s="148"/>
      <c r="J137" s="149">
        <f>ROUND(I137*H137,2)</f>
        <v>0</v>
      </c>
      <c r="K137" s="150"/>
      <c r="L137" s="31"/>
      <c r="M137" s="151" t="s">
        <v>1</v>
      </c>
      <c r="N137" s="152" t="s">
        <v>41</v>
      </c>
      <c r="P137" s="153">
        <f>O137*H137</f>
        <v>0</v>
      </c>
      <c r="Q137" s="153">
        <v>0</v>
      </c>
      <c r="R137" s="153">
        <f>Q137*H137</f>
        <v>0</v>
      </c>
      <c r="S137" s="153">
        <v>0.5</v>
      </c>
      <c r="T137" s="154">
        <f>S137*H137</f>
        <v>14.721</v>
      </c>
      <c r="AR137" s="155" t="s">
        <v>137</v>
      </c>
      <c r="AT137" s="155" t="s">
        <v>133</v>
      </c>
      <c r="AU137" s="155" t="s">
        <v>87</v>
      </c>
      <c r="AY137" s="16" t="s">
        <v>131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6" t="s">
        <v>87</v>
      </c>
      <c r="BK137" s="156">
        <f>ROUND(I137*H137,2)</f>
        <v>0</v>
      </c>
      <c r="BL137" s="16" t="s">
        <v>137</v>
      </c>
      <c r="BM137" s="155" t="s">
        <v>157</v>
      </c>
    </row>
    <row r="138" spans="2:65" s="12" customFormat="1">
      <c r="B138" s="157"/>
      <c r="D138" s="158" t="s">
        <v>150</v>
      </c>
      <c r="E138" s="159" t="s">
        <v>1</v>
      </c>
      <c r="F138" s="160" t="s">
        <v>158</v>
      </c>
      <c r="H138" s="159" t="s">
        <v>1</v>
      </c>
      <c r="I138" s="161"/>
      <c r="L138" s="157"/>
      <c r="M138" s="162"/>
      <c r="T138" s="163"/>
      <c r="AT138" s="159" t="s">
        <v>150</v>
      </c>
      <c r="AU138" s="159" t="s">
        <v>87</v>
      </c>
      <c r="AV138" s="12" t="s">
        <v>82</v>
      </c>
      <c r="AW138" s="12" t="s">
        <v>31</v>
      </c>
      <c r="AX138" s="12" t="s">
        <v>75</v>
      </c>
      <c r="AY138" s="159" t="s">
        <v>131</v>
      </c>
    </row>
    <row r="139" spans="2:65" s="13" customFormat="1">
      <c r="B139" s="164"/>
      <c r="D139" s="158" t="s">
        <v>150</v>
      </c>
      <c r="E139" s="165" t="s">
        <v>1</v>
      </c>
      <c r="F139" s="166" t="s">
        <v>159</v>
      </c>
      <c r="H139" s="167">
        <v>29.442</v>
      </c>
      <c r="I139" s="168"/>
      <c r="L139" s="164"/>
      <c r="M139" s="169"/>
      <c r="T139" s="170"/>
      <c r="AT139" s="165" t="s">
        <v>150</v>
      </c>
      <c r="AU139" s="165" t="s">
        <v>87</v>
      </c>
      <c r="AV139" s="13" t="s">
        <v>87</v>
      </c>
      <c r="AW139" s="13" t="s">
        <v>31</v>
      </c>
      <c r="AX139" s="13" t="s">
        <v>75</v>
      </c>
      <c r="AY139" s="165" t="s">
        <v>131</v>
      </c>
    </row>
    <row r="140" spans="2:65" s="14" customFormat="1">
      <c r="B140" s="171"/>
      <c r="D140" s="158" t="s">
        <v>150</v>
      </c>
      <c r="E140" s="172" t="s">
        <v>1</v>
      </c>
      <c r="F140" s="173" t="s">
        <v>153</v>
      </c>
      <c r="H140" s="174">
        <v>29.442</v>
      </c>
      <c r="I140" s="175"/>
      <c r="L140" s="171"/>
      <c r="M140" s="176"/>
      <c r="T140" s="177"/>
      <c r="AT140" s="172" t="s">
        <v>150</v>
      </c>
      <c r="AU140" s="172" t="s">
        <v>87</v>
      </c>
      <c r="AV140" s="14" t="s">
        <v>137</v>
      </c>
      <c r="AW140" s="14" t="s">
        <v>31</v>
      </c>
      <c r="AX140" s="14" t="s">
        <v>82</v>
      </c>
      <c r="AY140" s="172" t="s">
        <v>131</v>
      </c>
    </row>
    <row r="141" spans="2:65" s="1" customFormat="1" ht="21.75" customHeight="1">
      <c r="B141" s="31"/>
      <c r="C141" s="143" t="s">
        <v>160</v>
      </c>
      <c r="D141" s="143" t="s">
        <v>133</v>
      </c>
      <c r="E141" s="144" t="s">
        <v>161</v>
      </c>
      <c r="F141" s="145" t="s">
        <v>162</v>
      </c>
      <c r="G141" s="146" t="s">
        <v>145</v>
      </c>
      <c r="H141" s="147">
        <v>930</v>
      </c>
      <c r="I141" s="148"/>
      <c r="J141" s="149">
        <f>ROUND(I141*H141,2)</f>
        <v>0</v>
      </c>
      <c r="K141" s="150"/>
      <c r="L141" s="31"/>
      <c r="M141" s="151" t="s">
        <v>1</v>
      </c>
      <c r="N141" s="152" t="s">
        <v>41</v>
      </c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AR141" s="155" t="s">
        <v>137</v>
      </c>
      <c r="AT141" s="155" t="s">
        <v>133</v>
      </c>
      <c r="AU141" s="155" t="s">
        <v>87</v>
      </c>
      <c r="AY141" s="16" t="s">
        <v>131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6" t="s">
        <v>87</v>
      </c>
      <c r="BK141" s="156">
        <f>ROUND(I141*H141,2)</f>
        <v>0</v>
      </c>
      <c r="BL141" s="16" t="s">
        <v>137</v>
      </c>
      <c r="BM141" s="155" t="s">
        <v>163</v>
      </c>
    </row>
    <row r="142" spans="2:65" s="11" customFormat="1" ht="22.9" customHeight="1">
      <c r="B142" s="132"/>
      <c r="D142" s="133" t="s">
        <v>74</v>
      </c>
      <c r="E142" s="141" t="s">
        <v>154</v>
      </c>
      <c r="F142" s="141" t="s">
        <v>164</v>
      </c>
      <c r="I142" s="135"/>
      <c r="J142" s="142">
        <f>BK142</f>
        <v>0</v>
      </c>
      <c r="L142" s="132"/>
      <c r="M142" s="136"/>
      <c r="P142" s="137">
        <f>P143</f>
        <v>0</v>
      </c>
      <c r="R142" s="137">
        <f>R143</f>
        <v>0</v>
      </c>
      <c r="T142" s="138">
        <f>T143</f>
        <v>306.90000000000003</v>
      </c>
      <c r="AR142" s="133" t="s">
        <v>82</v>
      </c>
      <c r="AT142" s="139" t="s">
        <v>74</v>
      </c>
      <c r="AU142" s="139" t="s">
        <v>82</v>
      </c>
      <c r="AY142" s="133" t="s">
        <v>131</v>
      </c>
      <c r="BK142" s="140">
        <f>BK143</f>
        <v>0</v>
      </c>
    </row>
    <row r="143" spans="2:65" s="1" customFormat="1" ht="16.5" customHeight="1">
      <c r="B143" s="31"/>
      <c r="C143" s="143" t="s">
        <v>165</v>
      </c>
      <c r="D143" s="143" t="s">
        <v>133</v>
      </c>
      <c r="E143" s="144" t="s">
        <v>166</v>
      </c>
      <c r="F143" s="145" t="s">
        <v>167</v>
      </c>
      <c r="G143" s="146" t="s">
        <v>145</v>
      </c>
      <c r="H143" s="147">
        <v>930</v>
      </c>
      <c r="I143" s="148"/>
      <c r="J143" s="149">
        <f>ROUND(I143*H143,2)</f>
        <v>0</v>
      </c>
      <c r="K143" s="150"/>
      <c r="L143" s="31"/>
      <c r="M143" s="151" t="s">
        <v>1</v>
      </c>
      <c r="N143" s="152" t="s">
        <v>41</v>
      </c>
      <c r="P143" s="153">
        <f>O143*H143</f>
        <v>0</v>
      </c>
      <c r="Q143" s="153">
        <v>0</v>
      </c>
      <c r="R143" s="153">
        <f>Q143*H143</f>
        <v>0</v>
      </c>
      <c r="S143" s="153">
        <v>0.33</v>
      </c>
      <c r="T143" s="154">
        <f>S143*H143</f>
        <v>306.90000000000003</v>
      </c>
      <c r="AR143" s="155" t="s">
        <v>137</v>
      </c>
      <c r="AT143" s="155" t="s">
        <v>133</v>
      </c>
      <c r="AU143" s="155" t="s">
        <v>87</v>
      </c>
      <c r="AY143" s="16" t="s">
        <v>131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6" t="s">
        <v>87</v>
      </c>
      <c r="BK143" s="156">
        <f>ROUND(I143*H143,2)</f>
        <v>0</v>
      </c>
      <c r="BL143" s="16" t="s">
        <v>137</v>
      </c>
      <c r="BM143" s="155" t="s">
        <v>168</v>
      </c>
    </row>
    <row r="144" spans="2:65" s="11" customFormat="1" ht="22.9" customHeight="1">
      <c r="B144" s="132"/>
      <c r="D144" s="133" t="s">
        <v>74</v>
      </c>
      <c r="E144" s="141" t="s">
        <v>169</v>
      </c>
      <c r="F144" s="141" t="s">
        <v>170</v>
      </c>
      <c r="I144" s="135"/>
      <c r="J144" s="142">
        <f>BK144</f>
        <v>0</v>
      </c>
      <c r="L144" s="132"/>
      <c r="M144" s="136"/>
      <c r="P144" s="137">
        <f>SUM(P145:P164)</f>
        <v>0</v>
      </c>
      <c r="R144" s="137">
        <f>SUM(R145:R164)</f>
        <v>7.4620000000000014E-4</v>
      </c>
      <c r="T144" s="138">
        <f>SUM(T145:T164)</f>
        <v>12.171999999999999</v>
      </c>
      <c r="AR144" s="133" t="s">
        <v>82</v>
      </c>
      <c r="AT144" s="139" t="s">
        <v>74</v>
      </c>
      <c r="AU144" s="139" t="s">
        <v>82</v>
      </c>
      <c r="AY144" s="133" t="s">
        <v>131</v>
      </c>
      <c r="BK144" s="140">
        <f>SUM(BK145:BK164)</f>
        <v>0</v>
      </c>
    </row>
    <row r="145" spans="2:65" s="1" customFormat="1" ht="16.5" customHeight="1">
      <c r="B145" s="31"/>
      <c r="C145" s="143" t="s">
        <v>171</v>
      </c>
      <c r="D145" s="143" t="s">
        <v>133</v>
      </c>
      <c r="E145" s="144" t="s">
        <v>172</v>
      </c>
      <c r="F145" s="145" t="s">
        <v>173</v>
      </c>
      <c r="G145" s="146" t="s">
        <v>174</v>
      </c>
      <c r="H145" s="147">
        <v>34</v>
      </c>
      <c r="I145" s="148"/>
      <c r="J145" s="149">
        <f>ROUND(I145*H145,2)</f>
        <v>0</v>
      </c>
      <c r="K145" s="150"/>
      <c r="L145" s="31"/>
      <c r="M145" s="151" t="s">
        <v>1</v>
      </c>
      <c r="N145" s="152" t="s">
        <v>41</v>
      </c>
      <c r="P145" s="153">
        <f>O145*H145</f>
        <v>0</v>
      </c>
      <c r="Q145" s="153">
        <v>0</v>
      </c>
      <c r="R145" s="153">
        <f>Q145*H145</f>
        <v>0</v>
      </c>
      <c r="S145" s="153">
        <v>0.35799999999999998</v>
      </c>
      <c r="T145" s="154">
        <f>S145*H145</f>
        <v>12.171999999999999</v>
      </c>
      <c r="AR145" s="155" t="s">
        <v>137</v>
      </c>
      <c r="AT145" s="155" t="s">
        <v>133</v>
      </c>
      <c r="AU145" s="155" t="s">
        <v>87</v>
      </c>
      <c r="AY145" s="16" t="s">
        <v>131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6" t="s">
        <v>87</v>
      </c>
      <c r="BK145" s="156">
        <f>ROUND(I145*H145,2)</f>
        <v>0</v>
      </c>
      <c r="BL145" s="16" t="s">
        <v>137</v>
      </c>
      <c r="BM145" s="155" t="s">
        <v>175</v>
      </c>
    </row>
    <row r="146" spans="2:65" s="1" customFormat="1" ht="24.2" customHeight="1">
      <c r="B146" s="31"/>
      <c r="C146" s="143" t="s">
        <v>169</v>
      </c>
      <c r="D146" s="143" t="s">
        <v>133</v>
      </c>
      <c r="E146" s="144" t="s">
        <v>176</v>
      </c>
      <c r="F146" s="145" t="s">
        <v>177</v>
      </c>
      <c r="G146" s="146" t="s">
        <v>174</v>
      </c>
      <c r="H146" s="147">
        <v>74.62</v>
      </c>
      <c r="I146" s="148"/>
      <c r="J146" s="149">
        <f>ROUND(I146*H146,2)</f>
        <v>0</v>
      </c>
      <c r="K146" s="150"/>
      <c r="L146" s="31"/>
      <c r="M146" s="151" t="s">
        <v>1</v>
      </c>
      <c r="N146" s="152" t="s">
        <v>41</v>
      </c>
      <c r="P146" s="153">
        <f>O146*H146</f>
        <v>0</v>
      </c>
      <c r="Q146" s="153">
        <v>1.0000000000000001E-5</v>
      </c>
      <c r="R146" s="153">
        <f>Q146*H146</f>
        <v>7.4620000000000014E-4</v>
      </c>
      <c r="S146" s="153">
        <v>0</v>
      </c>
      <c r="T146" s="154">
        <f>S146*H146</f>
        <v>0</v>
      </c>
      <c r="AR146" s="155" t="s">
        <v>137</v>
      </c>
      <c r="AT146" s="155" t="s">
        <v>133</v>
      </c>
      <c r="AU146" s="155" t="s">
        <v>87</v>
      </c>
      <c r="AY146" s="16" t="s">
        <v>131</v>
      </c>
      <c r="BE146" s="156">
        <f>IF(N146="základná",J146,0)</f>
        <v>0</v>
      </c>
      <c r="BF146" s="156">
        <f>IF(N146="znížená",J146,0)</f>
        <v>0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6" t="s">
        <v>87</v>
      </c>
      <c r="BK146" s="156">
        <f>ROUND(I146*H146,2)</f>
        <v>0</v>
      </c>
      <c r="BL146" s="16" t="s">
        <v>137</v>
      </c>
      <c r="BM146" s="155" t="s">
        <v>178</v>
      </c>
    </row>
    <row r="147" spans="2:65" s="12" customFormat="1">
      <c r="B147" s="157"/>
      <c r="D147" s="158" t="s">
        <v>150</v>
      </c>
      <c r="E147" s="159" t="s">
        <v>1</v>
      </c>
      <c r="F147" s="160" t="s">
        <v>151</v>
      </c>
      <c r="H147" s="159" t="s">
        <v>1</v>
      </c>
      <c r="I147" s="161"/>
      <c r="L147" s="157"/>
      <c r="M147" s="162"/>
      <c r="T147" s="163"/>
      <c r="AT147" s="159" t="s">
        <v>150</v>
      </c>
      <c r="AU147" s="159" t="s">
        <v>87</v>
      </c>
      <c r="AV147" s="12" t="s">
        <v>82</v>
      </c>
      <c r="AW147" s="12" t="s">
        <v>31</v>
      </c>
      <c r="AX147" s="12" t="s">
        <v>75</v>
      </c>
      <c r="AY147" s="159" t="s">
        <v>131</v>
      </c>
    </row>
    <row r="148" spans="2:65" s="13" customFormat="1">
      <c r="B148" s="164"/>
      <c r="D148" s="158" t="s">
        <v>150</v>
      </c>
      <c r="E148" s="165" t="s">
        <v>1</v>
      </c>
      <c r="F148" s="166" t="s">
        <v>179</v>
      </c>
      <c r="H148" s="167">
        <v>74.62</v>
      </c>
      <c r="I148" s="168"/>
      <c r="L148" s="164"/>
      <c r="M148" s="169"/>
      <c r="T148" s="170"/>
      <c r="AT148" s="165" t="s">
        <v>150</v>
      </c>
      <c r="AU148" s="165" t="s">
        <v>87</v>
      </c>
      <c r="AV148" s="13" t="s">
        <v>87</v>
      </c>
      <c r="AW148" s="13" t="s">
        <v>31</v>
      </c>
      <c r="AX148" s="13" t="s">
        <v>75</v>
      </c>
      <c r="AY148" s="165" t="s">
        <v>131</v>
      </c>
    </row>
    <row r="149" spans="2:65" s="14" customFormat="1">
      <c r="B149" s="171"/>
      <c r="D149" s="158" t="s">
        <v>150</v>
      </c>
      <c r="E149" s="172" t="s">
        <v>1</v>
      </c>
      <c r="F149" s="173" t="s">
        <v>153</v>
      </c>
      <c r="H149" s="174">
        <v>74.62</v>
      </c>
      <c r="I149" s="175"/>
      <c r="L149" s="171"/>
      <c r="M149" s="176"/>
      <c r="T149" s="177"/>
      <c r="AT149" s="172" t="s">
        <v>150</v>
      </c>
      <c r="AU149" s="172" t="s">
        <v>87</v>
      </c>
      <c r="AV149" s="14" t="s">
        <v>137</v>
      </c>
      <c r="AW149" s="14" t="s">
        <v>31</v>
      </c>
      <c r="AX149" s="14" t="s">
        <v>82</v>
      </c>
      <c r="AY149" s="172" t="s">
        <v>131</v>
      </c>
    </row>
    <row r="150" spans="2:65" s="1" customFormat="1" ht="21.75" customHeight="1">
      <c r="B150" s="31"/>
      <c r="C150" s="143" t="s">
        <v>180</v>
      </c>
      <c r="D150" s="143" t="s">
        <v>133</v>
      </c>
      <c r="E150" s="144" t="s">
        <v>181</v>
      </c>
      <c r="F150" s="145" t="s">
        <v>182</v>
      </c>
      <c r="G150" s="146" t="s">
        <v>183</v>
      </c>
      <c r="H150" s="147">
        <v>710.22900000000004</v>
      </c>
      <c r="I150" s="148"/>
      <c r="J150" s="149">
        <f>ROUND(I150*H150,2)</f>
        <v>0</v>
      </c>
      <c r="K150" s="150"/>
      <c r="L150" s="31"/>
      <c r="M150" s="151" t="s">
        <v>1</v>
      </c>
      <c r="N150" s="152" t="s">
        <v>41</v>
      </c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AR150" s="155" t="s">
        <v>137</v>
      </c>
      <c r="AT150" s="155" t="s">
        <v>133</v>
      </c>
      <c r="AU150" s="155" t="s">
        <v>87</v>
      </c>
      <c r="AY150" s="16" t="s">
        <v>131</v>
      </c>
      <c r="BE150" s="156">
        <f>IF(N150="základná",J150,0)</f>
        <v>0</v>
      </c>
      <c r="BF150" s="156">
        <f>IF(N150="znížená",J150,0)</f>
        <v>0</v>
      </c>
      <c r="BG150" s="156">
        <f>IF(N150="zákl. prenesená",J150,0)</f>
        <v>0</v>
      </c>
      <c r="BH150" s="156">
        <f>IF(N150="zníž. prenesená",J150,0)</f>
        <v>0</v>
      </c>
      <c r="BI150" s="156">
        <f>IF(N150="nulová",J150,0)</f>
        <v>0</v>
      </c>
      <c r="BJ150" s="16" t="s">
        <v>87</v>
      </c>
      <c r="BK150" s="156">
        <f>ROUND(I150*H150,2)</f>
        <v>0</v>
      </c>
      <c r="BL150" s="16" t="s">
        <v>137</v>
      </c>
      <c r="BM150" s="155" t="s">
        <v>184</v>
      </c>
    </row>
    <row r="151" spans="2:65" s="1" customFormat="1" ht="24.2" customHeight="1">
      <c r="B151" s="31"/>
      <c r="C151" s="143" t="s">
        <v>185</v>
      </c>
      <c r="D151" s="143" t="s">
        <v>133</v>
      </c>
      <c r="E151" s="144" t="s">
        <v>186</v>
      </c>
      <c r="F151" s="145" t="s">
        <v>187</v>
      </c>
      <c r="G151" s="146" t="s">
        <v>183</v>
      </c>
      <c r="H151" s="147">
        <v>13494.351000000001</v>
      </c>
      <c r="I151" s="148"/>
      <c r="J151" s="149">
        <f>ROUND(I151*H151,2)</f>
        <v>0</v>
      </c>
      <c r="K151" s="150"/>
      <c r="L151" s="31"/>
      <c r="M151" s="151" t="s">
        <v>1</v>
      </c>
      <c r="N151" s="152" t="s">
        <v>41</v>
      </c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AR151" s="155" t="s">
        <v>137</v>
      </c>
      <c r="AT151" s="155" t="s">
        <v>133</v>
      </c>
      <c r="AU151" s="155" t="s">
        <v>87</v>
      </c>
      <c r="AY151" s="16" t="s">
        <v>131</v>
      </c>
      <c r="BE151" s="156">
        <f>IF(N151="základná",J151,0)</f>
        <v>0</v>
      </c>
      <c r="BF151" s="156">
        <f>IF(N151="znížená",J151,0)</f>
        <v>0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6" t="s">
        <v>87</v>
      </c>
      <c r="BK151" s="156">
        <f>ROUND(I151*H151,2)</f>
        <v>0</v>
      </c>
      <c r="BL151" s="16" t="s">
        <v>137</v>
      </c>
      <c r="BM151" s="155" t="s">
        <v>188</v>
      </c>
    </row>
    <row r="152" spans="2:65" s="13" customFormat="1">
      <c r="B152" s="164"/>
      <c r="D152" s="158" t="s">
        <v>150</v>
      </c>
      <c r="F152" s="166" t="s">
        <v>189</v>
      </c>
      <c r="H152" s="167">
        <v>13494.351000000001</v>
      </c>
      <c r="I152" s="168"/>
      <c r="L152" s="164"/>
      <c r="M152" s="169"/>
      <c r="T152" s="170"/>
      <c r="AT152" s="165" t="s">
        <v>150</v>
      </c>
      <c r="AU152" s="165" t="s">
        <v>87</v>
      </c>
      <c r="AV152" s="13" t="s">
        <v>87</v>
      </c>
      <c r="AW152" s="13" t="s">
        <v>4</v>
      </c>
      <c r="AX152" s="13" t="s">
        <v>82</v>
      </c>
      <c r="AY152" s="165" t="s">
        <v>131</v>
      </c>
    </row>
    <row r="153" spans="2:65" s="1" customFormat="1" ht="24.2" customHeight="1">
      <c r="B153" s="31"/>
      <c r="C153" s="143" t="s">
        <v>190</v>
      </c>
      <c r="D153" s="143" t="s">
        <v>133</v>
      </c>
      <c r="E153" s="144" t="s">
        <v>191</v>
      </c>
      <c r="F153" s="145" t="s">
        <v>192</v>
      </c>
      <c r="G153" s="146" t="s">
        <v>183</v>
      </c>
      <c r="H153" s="147">
        <v>710.22900000000004</v>
      </c>
      <c r="I153" s="148"/>
      <c r="J153" s="149">
        <f>ROUND(I153*H153,2)</f>
        <v>0</v>
      </c>
      <c r="K153" s="150"/>
      <c r="L153" s="31"/>
      <c r="M153" s="151" t="s">
        <v>1</v>
      </c>
      <c r="N153" s="152" t="s">
        <v>41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AR153" s="155" t="s">
        <v>137</v>
      </c>
      <c r="AT153" s="155" t="s">
        <v>133</v>
      </c>
      <c r="AU153" s="155" t="s">
        <v>87</v>
      </c>
      <c r="AY153" s="16" t="s">
        <v>131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6" t="s">
        <v>87</v>
      </c>
      <c r="BK153" s="156">
        <f>ROUND(I153*H153,2)</f>
        <v>0</v>
      </c>
      <c r="BL153" s="16" t="s">
        <v>137</v>
      </c>
      <c r="BM153" s="155" t="s">
        <v>193</v>
      </c>
    </row>
    <row r="154" spans="2:65" s="1" customFormat="1" ht="24.2" customHeight="1">
      <c r="B154" s="31"/>
      <c r="C154" s="143" t="s">
        <v>194</v>
      </c>
      <c r="D154" s="143" t="s">
        <v>133</v>
      </c>
      <c r="E154" s="144" t="s">
        <v>195</v>
      </c>
      <c r="F154" s="145" t="s">
        <v>196</v>
      </c>
      <c r="G154" s="146" t="s">
        <v>183</v>
      </c>
      <c r="H154" s="147">
        <v>7102.29</v>
      </c>
      <c r="I154" s="148"/>
      <c r="J154" s="149">
        <f>ROUND(I154*H154,2)</f>
        <v>0</v>
      </c>
      <c r="K154" s="150"/>
      <c r="L154" s="31"/>
      <c r="M154" s="151" t="s">
        <v>1</v>
      </c>
      <c r="N154" s="152" t="s">
        <v>41</v>
      </c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AR154" s="155" t="s">
        <v>137</v>
      </c>
      <c r="AT154" s="155" t="s">
        <v>133</v>
      </c>
      <c r="AU154" s="155" t="s">
        <v>87</v>
      </c>
      <c r="AY154" s="16" t="s">
        <v>131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6" t="s">
        <v>87</v>
      </c>
      <c r="BK154" s="156">
        <f>ROUND(I154*H154,2)</f>
        <v>0</v>
      </c>
      <c r="BL154" s="16" t="s">
        <v>137</v>
      </c>
      <c r="BM154" s="155" t="s">
        <v>197</v>
      </c>
    </row>
    <row r="155" spans="2:65" s="13" customFormat="1">
      <c r="B155" s="164"/>
      <c r="D155" s="158" t="s">
        <v>150</v>
      </c>
      <c r="F155" s="166" t="s">
        <v>198</v>
      </c>
      <c r="H155" s="167">
        <v>7102.29</v>
      </c>
      <c r="I155" s="168"/>
      <c r="L155" s="164"/>
      <c r="M155" s="169"/>
      <c r="T155" s="170"/>
      <c r="AT155" s="165" t="s">
        <v>150</v>
      </c>
      <c r="AU155" s="165" t="s">
        <v>87</v>
      </c>
      <c r="AV155" s="13" t="s">
        <v>87</v>
      </c>
      <c r="AW155" s="13" t="s">
        <v>4</v>
      </c>
      <c r="AX155" s="13" t="s">
        <v>82</v>
      </c>
      <c r="AY155" s="165" t="s">
        <v>131</v>
      </c>
    </row>
    <row r="156" spans="2:65" s="1" customFormat="1" ht="24.2" customHeight="1">
      <c r="B156" s="31"/>
      <c r="C156" s="143" t="s">
        <v>199</v>
      </c>
      <c r="D156" s="143" t="s">
        <v>133</v>
      </c>
      <c r="E156" s="144" t="s">
        <v>200</v>
      </c>
      <c r="F156" s="145" t="s">
        <v>201</v>
      </c>
      <c r="G156" s="146" t="s">
        <v>183</v>
      </c>
      <c r="H156" s="147">
        <v>695.88900000000001</v>
      </c>
      <c r="I156" s="148"/>
      <c r="J156" s="149">
        <f>ROUND(I156*H156,2)</f>
        <v>0</v>
      </c>
      <c r="K156" s="150"/>
      <c r="L156" s="31"/>
      <c r="M156" s="151" t="s">
        <v>1</v>
      </c>
      <c r="N156" s="152" t="s">
        <v>41</v>
      </c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AR156" s="155" t="s">
        <v>137</v>
      </c>
      <c r="AT156" s="155" t="s">
        <v>133</v>
      </c>
      <c r="AU156" s="155" t="s">
        <v>87</v>
      </c>
      <c r="AY156" s="16" t="s">
        <v>131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6" t="s">
        <v>87</v>
      </c>
      <c r="BK156" s="156">
        <f>ROUND(I156*H156,2)</f>
        <v>0</v>
      </c>
      <c r="BL156" s="16" t="s">
        <v>137</v>
      </c>
      <c r="BM156" s="155" t="s">
        <v>202</v>
      </c>
    </row>
    <row r="157" spans="2:65" s="12" customFormat="1">
      <c r="B157" s="157"/>
      <c r="D157" s="158" t="s">
        <v>150</v>
      </c>
      <c r="E157" s="159" t="s">
        <v>1</v>
      </c>
      <c r="F157" s="160" t="s">
        <v>151</v>
      </c>
      <c r="H157" s="159" t="s">
        <v>1</v>
      </c>
      <c r="I157" s="161"/>
      <c r="L157" s="157"/>
      <c r="M157" s="162"/>
      <c r="T157" s="163"/>
      <c r="AT157" s="159" t="s">
        <v>150</v>
      </c>
      <c r="AU157" s="159" t="s">
        <v>87</v>
      </c>
      <c r="AV157" s="12" t="s">
        <v>82</v>
      </c>
      <c r="AW157" s="12" t="s">
        <v>31</v>
      </c>
      <c r="AX157" s="12" t="s">
        <v>75</v>
      </c>
      <c r="AY157" s="159" t="s">
        <v>131</v>
      </c>
    </row>
    <row r="158" spans="2:65" s="13" customFormat="1">
      <c r="B158" s="164"/>
      <c r="D158" s="158" t="s">
        <v>150</v>
      </c>
      <c r="E158" s="165" t="s">
        <v>1</v>
      </c>
      <c r="F158" s="166" t="s">
        <v>203</v>
      </c>
      <c r="H158" s="167">
        <v>695.88900000000001</v>
      </c>
      <c r="I158" s="168"/>
      <c r="L158" s="164"/>
      <c r="M158" s="169"/>
      <c r="T158" s="170"/>
      <c r="AT158" s="165" t="s">
        <v>150</v>
      </c>
      <c r="AU158" s="165" t="s">
        <v>87</v>
      </c>
      <c r="AV158" s="13" t="s">
        <v>87</v>
      </c>
      <c r="AW158" s="13" t="s">
        <v>31</v>
      </c>
      <c r="AX158" s="13" t="s">
        <v>75</v>
      </c>
      <c r="AY158" s="165" t="s">
        <v>131</v>
      </c>
    </row>
    <row r="159" spans="2:65" s="14" customFormat="1">
      <c r="B159" s="171"/>
      <c r="D159" s="158" t="s">
        <v>150</v>
      </c>
      <c r="E159" s="172" t="s">
        <v>1</v>
      </c>
      <c r="F159" s="173" t="s">
        <v>153</v>
      </c>
      <c r="H159" s="174">
        <v>695.88900000000001</v>
      </c>
      <c r="I159" s="175"/>
      <c r="L159" s="171"/>
      <c r="M159" s="176"/>
      <c r="T159" s="177"/>
      <c r="AT159" s="172" t="s">
        <v>150</v>
      </c>
      <c r="AU159" s="172" t="s">
        <v>87</v>
      </c>
      <c r="AV159" s="14" t="s">
        <v>137</v>
      </c>
      <c r="AW159" s="14" t="s">
        <v>31</v>
      </c>
      <c r="AX159" s="14" t="s">
        <v>82</v>
      </c>
      <c r="AY159" s="172" t="s">
        <v>131</v>
      </c>
    </row>
    <row r="160" spans="2:65" s="1" customFormat="1" ht="24.2" customHeight="1">
      <c r="B160" s="31"/>
      <c r="C160" s="143" t="s">
        <v>204</v>
      </c>
      <c r="D160" s="143" t="s">
        <v>133</v>
      </c>
      <c r="E160" s="144" t="s">
        <v>205</v>
      </c>
      <c r="F160" s="145" t="s">
        <v>206</v>
      </c>
      <c r="G160" s="146" t="s">
        <v>183</v>
      </c>
      <c r="H160" s="147">
        <v>14.34</v>
      </c>
      <c r="I160" s="148"/>
      <c r="J160" s="149">
        <f>ROUND(I160*H160,2)</f>
        <v>0</v>
      </c>
      <c r="K160" s="150"/>
      <c r="L160" s="31"/>
      <c r="M160" s="151" t="s">
        <v>1</v>
      </c>
      <c r="N160" s="152" t="s">
        <v>41</v>
      </c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AR160" s="155" t="s">
        <v>137</v>
      </c>
      <c r="AT160" s="155" t="s">
        <v>133</v>
      </c>
      <c r="AU160" s="155" t="s">
        <v>87</v>
      </c>
      <c r="AY160" s="16" t="s">
        <v>131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6" t="s">
        <v>87</v>
      </c>
      <c r="BK160" s="156">
        <f>ROUND(I160*H160,2)</f>
        <v>0</v>
      </c>
      <c r="BL160" s="16" t="s">
        <v>137</v>
      </c>
      <c r="BM160" s="155" t="s">
        <v>207</v>
      </c>
    </row>
    <row r="161" spans="2:65" s="12" customFormat="1">
      <c r="B161" s="157"/>
      <c r="D161" s="158" t="s">
        <v>150</v>
      </c>
      <c r="E161" s="159" t="s">
        <v>1</v>
      </c>
      <c r="F161" s="160" t="s">
        <v>151</v>
      </c>
      <c r="H161" s="159" t="s">
        <v>1</v>
      </c>
      <c r="I161" s="161"/>
      <c r="L161" s="157"/>
      <c r="M161" s="162"/>
      <c r="T161" s="163"/>
      <c r="AT161" s="159" t="s">
        <v>150</v>
      </c>
      <c r="AU161" s="159" t="s">
        <v>87</v>
      </c>
      <c r="AV161" s="12" t="s">
        <v>82</v>
      </c>
      <c r="AW161" s="12" t="s">
        <v>31</v>
      </c>
      <c r="AX161" s="12" t="s">
        <v>75</v>
      </c>
      <c r="AY161" s="159" t="s">
        <v>131</v>
      </c>
    </row>
    <row r="162" spans="2:65" s="13" customFormat="1">
      <c r="B162" s="164"/>
      <c r="D162" s="158" t="s">
        <v>150</v>
      </c>
      <c r="E162" s="165" t="s">
        <v>1</v>
      </c>
      <c r="F162" s="166" t="s">
        <v>208</v>
      </c>
      <c r="H162" s="167">
        <v>14.34</v>
      </c>
      <c r="I162" s="168"/>
      <c r="L162" s="164"/>
      <c r="M162" s="169"/>
      <c r="T162" s="170"/>
      <c r="AT162" s="165" t="s">
        <v>150</v>
      </c>
      <c r="AU162" s="165" t="s">
        <v>87</v>
      </c>
      <c r="AV162" s="13" t="s">
        <v>87</v>
      </c>
      <c r="AW162" s="13" t="s">
        <v>31</v>
      </c>
      <c r="AX162" s="13" t="s">
        <v>75</v>
      </c>
      <c r="AY162" s="165" t="s">
        <v>131</v>
      </c>
    </row>
    <row r="163" spans="2:65" s="14" customFormat="1">
      <c r="B163" s="171"/>
      <c r="D163" s="158" t="s">
        <v>150</v>
      </c>
      <c r="E163" s="172" t="s">
        <v>1</v>
      </c>
      <c r="F163" s="173" t="s">
        <v>153</v>
      </c>
      <c r="H163" s="174">
        <v>14.34</v>
      </c>
      <c r="I163" s="175"/>
      <c r="L163" s="171"/>
      <c r="M163" s="176"/>
      <c r="T163" s="177"/>
      <c r="AT163" s="172" t="s">
        <v>150</v>
      </c>
      <c r="AU163" s="172" t="s">
        <v>87</v>
      </c>
      <c r="AV163" s="14" t="s">
        <v>137</v>
      </c>
      <c r="AW163" s="14" t="s">
        <v>31</v>
      </c>
      <c r="AX163" s="14" t="s">
        <v>82</v>
      </c>
      <c r="AY163" s="172" t="s">
        <v>131</v>
      </c>
    </row>
    <row r="164" spans="2:65" s="1" customFormat="1" ht="16.5" customHeight="1">
      <c r="B164" s="31"/>
      <c r="C164" s="143" t="s">
        <v>209</v>
      </c>
      <c r="D164" s="143" t="s">
        <v>133</v>
      </c>
      <c r="E164" s="144" t="s">
        <v>210</v>
      </c>
      <c r="F164" s="145" t="s">
        <v>211</v>
      </c>
      <c r="G164" s="146" t="s">
        <v>136</v>
      </c>
      <c r="H164" s="147">
        <v>1</v>
      </c>
      <c r="I164" s="148"/>
      <c r="J164" s="149">
        <f>ROUND(I164*H164,2)</f>
        <v>0</v>
      </c>
      <c r="K164" s="150"/>
      <c r="L164" s="31"/>
      <c r="M164" s="151" t="s">
        <v>1</v>
      </c>
      <c r="N164" s="152" t="s">
        <v>41</v>
      </c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AR164" s="155" t="s">
        <v>137</v>
      </c>
      <c r="AT164" s="155" t="s">
        <v>133</v>
      </c>
      <c r="AU164" s="155" t="s">
        <v>87</v>
      </c>
      <c r="AY164" s="16" t="s">
        <v>131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6" t="s">
        <v>87</v>
      </c>
      <c r="BK164" s="156">
        <f>ROUND(I164*H164,2)</f>
        <v>0</v>
      </c>
      <c r="BL164" s="16" t="s">
        <v>137</v>
      </c>
      <c r="BM164" s="155" t="s">
        <v>212</v>
      </c>
    </row>
    <row r="165" spans="2:65" s="11" customFormat="1" ht="25.9" customHeight="1">
      <c r="B165" s="132"/>
      <c r="D165" s="133" t="s">
        <v>74</v>
      </c>
      <c r="E165" s="134" t="s">
        <v>213</v>
      </c>
      <c r="F165" s="134" t="s">
        <v>214</v>
      </c>
      <c r="I165" s="135"/>
      <c r="J165" s="122">
        <f>BK165</f>
        <v>0</v>
      </c>
      <c r="L165" s="132"/>
      <c r="M165" s="136"/>
      <c r="P165" s="137">
        <f>P166</f>
        <v>0</v>
      </c>
      <c r="R165" s="137">
        <f>R166</f>
        <v>0</v>
      </c>
      <c r="T165" s="138">
        <f>T166</f>
        <v>2.1675</v>
      </c>
      <c r="AR165" s="133" t="s">
        <v>87</v>
      </c>
      <c r="AT165" s="139" t="s">
        <v>74</v>
      </c>
      <c r="AU165" s="139" t="s">
        <v>75</v>
      </c>
      <c r="AY165" s="133" t="s">
        <v>131</v>
      </c>
      <c r="BK165" s="140">
        <f>BK166</f>
        <v>0</v>
      </c>
    </row>
    <row r="166" spans="2:65" s="11" customFormat="1" ht="22.9" customHeight="1">
      <c r="B166" s="132"/>
      <c r="D166" s="133" t="s">
        <v>74</v>
      </c>
      <c r="E166" s="141" t="s">
        <v>215</v>
      </c>
      <c r="F166" s="141" t="s">
        <v>216</v>
      </c>
      <c r="I166" s="135"/>
      <c r="J166" s="142">
        <f>BK166</f>
        <v>0</v>
      </c>
      <c r="L166" s="132"/>
      <c r="M166" s="136"/>
      <c r="P166" s="137">
        <f>SUM(P167:P171)</f>
        <v>0</v>
      </c>
      <c r="R166" s="137">
        <f>SUM(R167:R171)</f>
        <v>0</v>
      </c>
      <c r="T166" s="138">
        <f>SUM(T167:T171)</f>
        <v>2.1675</v>
      </c>
      <c r="AR166" s="133" t="s">
        <v>87</v>
      </c>
      <c r="AT166" s="139" t="s">
        <v>74</v>
      </c>
      <c r="AU166" s="139" t="s">
        <v>82</v>
      </c>
      <c r="AY166" s="133" t="s">
        <v>131</v>
      </c>
      <c r="BK166" s="140">
        <f>SUM(BK167:BK171)</f>
        <v>0</v>
      </c>
    </row>
    <row r="167" spans="2:65" s="1" customFormat="1" ht="24.2" customHeight="1">
      <c r="B167" s="31"/>
      <c r="C167" s="143" t="s">
        <v>217</v>
      </c>
      <c r="D167" s="143" t="s">
        <v>133</v>
      </c>
      <c r="E167" s="144" t="s">
        <v>218</v>
      </c>
      <c r="F167" s="145" t="s">
        <v>219</v>
      </c>
      <c r="G167" s="146" t="s">
        <v>174</v>
      </c>
      <c r="H167" s="147">
        <v>87.5</v>
      </c>
      <c r="I167" s="148"/>
      <c r="J167" s="149">
        <f>ROUND(I167*H167,2)</f>
        <v>0</v>
      </c>
      <c r="K167" s="150"/>
      <c r="L167" s="31"/>
      <c r="M167" s="151" t="s">
        <v>1</v>
      </c>
      <c r="N167" s="152" t="s">
        <v>41</v>
      </c>
      <c r="P167" s="153">
        <f>O167*H167</f>
        <v>0</v>
      </c>
      <c r="Q167" s="153">
        <v>0</v>
      </c>
      <c r="R167" s="153">
        <f>Q167*H167</f>
        <v>0</v>
      </c>
      <c r="S167" s="153">
        <v>8.9999999999999993E-3</v>
      </c>
      <c r="T167" s="154">
        <f>S167*H167</f>
        <v>0.78749999999999998</v>
      </c>
      <c r="AR167" s="155" t="s">
        <v>209</v>
      </c>
      <c r="AT167" s="155" t="s">
        <v>133</v>
      </c>
      <c r="AU167" s="155" t="s">
        <v>87</v>
      </c>
      <c r="AY167" s="16" t="s">
        <v>131</v>
      </c>
      <c r="BE167" s="156">
        <f>IF(N167="základná",J167,0)</f>
        <v>0</v>
      </c>
      <c r="BF167" s="156">
        <f>IF(N167="znížená",J167,0)</f>
        <v>0</v>
      </c>
      <c r="BG167" s="156">
        <f>IF(N167="zákl. prenesená",J167,0)</f>
        <v>0</v>
      </c>
      <c r="BH167" s="156">
        <f>IF(N167="zníž. prenesená",J167,0)</f>
        <v>0</v>
      </c>
      <c r="BI167" s="156">
        <f>IF(N167="nulová",J167,0)</f>
        <v>0</v>
      </c>
      <c r="BJ167" s="16" t="s">
        <v>87</v>
      </c>
      <c r="BK167" s="156">
        <f>ROUND(I167*H167,2)</f>
        <v>0</v>
      </c>
      <c r="BL167" s="16" t="s">
        <v>209</v>
      </c>
      <c r="BM167" s="155" t="s">
        <v>220</v>
      </c>
    </row>
    <row r="168" spans="2:65" s="1" customFormat="1" ht="16.5" customHeight="1">
      <c r="B168" s="31"/>
      <c r="C168" s="143" t="s">
        <v>221</v>
      </c>
      <c r="D168" s="143" t="s">
        <v>133</v>
      </c>
      <c r="E168" s="144" t="s">
        <v>222</v>
      </c>
      <c r="F168" s="145" t="s">
        <v>223</v>
      </c>
      <c r="G168" s="146" t="s">
        <v>136</v>
      </c>
      <c r="H168" s="147">
        <v>1</v>
      </c>
      <c r="I168" s="148"/>
      <c r="J168" s="149">
        <f>ROUND(I168*H168,2)</f>
        <v>0</v>
      </c>
      <c r="K168" s="150"/>
      <c r="L168" s="31"/>
      <c r="M168" s="151" t="s">
        <v>1</v>
      </c>
      <c r="N168" s="152" t="s">
        <v>41</v>
      </c>
      <c r="P168" s="153">
        <f>O168*H168</f>
        <v>0</v>
      </c>
      <c r="Q168" s="153">
        <v>0</v>
      </c>
      <c r="R168" s="153">
        <f>Q168*H168</f>
        <v>0</v>
      </c>
      <c r="S168" s="153">
        <v>0.28499999999999998</v>
      </c>
      <c r="T168" s="154">
        <f>S168*H168</f>
        <v>0.28499999999999998</v>
      </c>
      <c r="AR168" s="155" t="s">
        <v>209</v>
      </c>
      <c r="AT168" s="155" t="s">
        <v>133</v>
      </c>
      <c r="AU168" s="155" t="s">
        <v>87</v>
      </c>
      <c r="AY168" s="16" t="s">
        <v>131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6" t="s">
        <v>87</v>
      </c>
      <c r="BK168" s="156">
        <f>ROUND(I168*H168,2)</f>
        <v>0</v>
      </c>
      <c r="BL168" s="16" t="s">
        <v>209</v>
      </c>
      <c r="BM168" s="155" t="s">
        <v>224</v>
      </c>
    </row>
    <row r="169" spans="2:65" s="1" customFormat="1" ht="16.5" customHeight="1">
      <c r="B169" s="31"/>
      <c r="C169" s="143" t="s">
        <v>225</v>
      </c>
      <c r="D169" s="143" t="s">
        <v>133</v>
      </c>
      <c r="E169" s="144" t="s">
        <v>226</v>
      </c>
      <c r="F169" s="145" t="s">
        <v>227</v>
      </c>
      <c r="G169" s="146" t="s">
        <v>136</v>
      </c>
      <c r="H169" s="147">
        <v>1</v>
      </c>
      <c r="I169" s="148"/>
      <c r="J169" s="149">
        <f>ROUND(I169*H169,2)</f>
        <v>0</v>
      </c>
      <c r="K169" s="150"/>
      <c r="L169" s="31"/>
      <c r="M169" s="151" t="s">
        <v>1</v>
      </c>
      <c r="N169" s="152" t="s">
        <v>41</v>
      </c>
      <c r="P169" s="153">
        <f>O169*H169</f>
        <v>0</v>
      </c>
      <c r="Q169" s="153">
        <v>0</v>
      </c>
      <c r="R169" s="153">
        <f>Q169*H169</f>
        <v>0</v>
      </c>
      <c r="S169" s="153">
        <v>0.58499999999999996</v>
      </c>
      <c r="T169" s="154">
        <f>S169*H169</f>
        <v>0.58499999999999996</v>
      </c>
      <c r="AR169" s="155" t="s">
        <v>209</v>
      </c>
      <c r="AT169" s="155" t="s">
        <v>133</v>
      </c>
      <c r="AU169" s="155" t="s">
        <v>87</v>
      </c>
      <c r="AY169" s="16" t="s">
        <v>131</v>
      </c>
      <c r="BE169" s="156">
        <f>IF(N169="základná",J169,0)</f>
        <v>0</v>
      </c>
      <c r="BF169" s="156">
        <f>IF(N169="znížená",J169,0)</f>
        <v>0</v>
      </c>
      <c r="BG169" s="156">
        <f>IF(N169="zákl. prenesená",J169,0)</f>
        <v>0</v>
      </c>
      <c r="BH169" s="156">
        <f>IF(N169="zníž. prenesená",J169,0)</f>
        <v>0</v>
      </c>
      <c r="BI169" s="156">
        <f>IF(N169="nulová",J169,0)</f>
        <v>0</v>
      </c>
      <c r="BJ169" s="16" t="s">
        <v>87</v>
      </c>
      <c r="BK169" s="156">
        <f>ROUND(I169*H169,2)</f>
        <v>0</v>
      </c>
      <c r="BL169" s="16" t="s">
        <v>209</v>
      </c>
      <c r="BM169" s="155" t="s">
        <v>228</v>
      </c>
    </row>
    <row r="170" spans="2:65" s="1" customFormat="1" ht="16.5" customHeight="1">
      <c r="B170" s="31"/>
      <c r="C170" s="143" t="s">
        <v>7</v>
      </c>
      <c r="D170" s="143" t="s">
        <v>133</v>
      </c>
      <c r="E170" s="144" t="s">
        <v>229</v>
      </c>
      <c r="F170" s="145" t="s">
        <v>230</v>
      </c>
      <c r="G170" s="146" t="s">
        <v>136</v>
      </c>
      <c r="H170" s="147">
        <v>1</v>
      </c>
      <c r="I170" s="148"/>
      <c r="J170" s="149">
        <f>ROUND(I170*H170,2)</f>
        <v>0</v>
      </c>
      <c r="K170" s="150"/>
      <c r="L170" s="31"/>
      <c r="M170" s="151" t="s">
        <v>1</v>
      </c>
      <c r="N170" s="152" t="s">
        <v>41</v>
      </c>
      <c r="P170" s="153">
        <f>O170*H170</f>
        <v>0</v>
      </c>
      <c r="Q170" s="153">
        <v>0</v>
      </c>
      <c r="R170" s="153">
        <f>Q170*H170</f>
        <v>0</v>
      </c>
      <c r="S170" s="153">
        <v>8.5000000000000006E-2</v>
      </c>
      <c r="T170" s="154">
        <f>S170*H170</f>
        <v>8.5000000000000006E-2</v>
      </c>
      <c r="AR170" s="155" t="s">
        <v>209</v>
      </c>
      <c r="AT170" s="155" t="s">
        <v>133</v>
      </c>
      <c r="AU170" s="155" t="s">
        <v>87</v>
      </c>
      <c r="AY170" s="16" t="s">
        <v>131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6" t="s">
        <v>87</v>
      </c>
      <c r="BK170" s="156">
        <f>ROUND(I170*H170,2)</f>
        <v>0</v>
      </c>
      <c r="BL170" s="16" t="s">
        <v>209</v>
      </c>
      <c r="BM170" s="155" t="s">
        <v>231</v>
      </c>
    </row>
    <row r="171" spans="2:65" s="1" customFormat="1" ht="16.5" customHeight="1">
      <c r="B171" s="31"/>
      <c r="C171" s="143" t="s">
        <v>232</v>
      </c>
      <c r="D171" s="143" t="s">
        <v>133</v>
      </c>
      <c r="E171" s="144" t="s">
        <v>233</v>
      </c>
      <c r="F171" s="145" t="s">
        <v>234</v>
      </c>
      <c r="G171" s="146" t="s">
        <v>136</v>
      </c>
      <c r="H171" s="147">
        <v>5</v>
      </c>
      <c r="I171" s="148"/>
      <c r="J171" s="149">
        <f>ROUND(I171*H171,2)</f>
        <v>0</v>
      </c>
      <c r="K171" s="150"/>
      <c r="L171" s="31"/>
      <c r="M171" s="151" t="s">
        <v>1</v>
      </c>
      <c r="N171" s="152" t="s">
        <v>41</v>
      </c>
      <c r="P171" s="153">
        <f>O171*H171</f>
        <v>0</v>
      </c>
      <c r="Q171" s="153">
        <v>0</v>
      </c>
      <c r="R171" s="153">
        <f>Q171*H171</f>
        <v>0</v>
      </c>
      <c r="S171" s="153">
        <v>8.5000000000000006E-2</v>
      </c>
      <c r="T171" s="154">
        <f>S171*H171</f>
        <v>0.42500000000000004</v>
      </c>
      <c r="AR171" s="155" t="s">
        <v>209</v>
      </c>
      <c r="AT171" s="155" t="s">
        <v>133</v>
      </c>
      <c r="AU171" s="155" t="s">
        <v>87</v>
      </c>
      <c r="AY171" s="16" t="s">
        <v>131</v>
      </c>
      <c r="BE171" s="156">
        <f>IF(N171="základná",J171,0)</f>
        <v>0</v>
      </c>
      <c r="BF171" s="156">
        <f>IF(N171="znížená",J171,0)</f>
        <v>0</v>
      </c>
      <c r="BG171" s="156">
        <f>IF(N171="zákl. prenesená",J171,0)</f>
        <v>0</v>
      </c>
      <c r="BH171" s="156">
        <f>IF(N171="zníž. prenesená",J171,0)</f>
        <v>0</v>
      </c>
      <c r="BI171" s="156">
        <f>IF(N171="nulová",J171,0)</f>
        <v>0</v>
      </c>
      <c r="BJ171" s="16" t="s">
        <v>87</v>
      </c>
      <c r="BK171" s="156">
        <f>ROUND(I171*H171,2)</f>
        <v>0</v>
      </c>
      <c r="BL171" s="16" t="s">
        <v>209</v>
      </c>
      <c r="BM171" s="155" t="s">
        <v>235</v>
      </c>
    </row>
    <row r="172" spans="2:65" s="1" customFormat="1" ht="49.9" customHeight="1">
      <c r="B172" s="31"/>
      <c r="E172" s="134" t="s">
        <v>236</v>
      </c>
      <c r="F172" s="134" t="s">
        <v>237</v>
      </c>
      <c r="J172" s="122">
        <f>BK172</f>
        <v>0</v>
      </c>
      <c r="L172" s="31"/>
      <c r="M172" s="178"/>
      <c r="T172" s="58"/>
      <c r="AT172" s="16" t="s">
        <v>74</v>
      </c>
      <c r="AU172" s="16" t="s">
        <v>75</v>
      </c>
      <c r="AY172" s="16" t="s">
        <v>238</v>
      </c>
      <c r="BK172" s="156">
        <f>SUM(BK173:BK177)</f>
        <v>0</v>
      </c>
    </row>
    <row r="173" spans="2:65" s="1" customFormat="1" ht="16.350000000000001" customHeight="1">
      <c r="B173" s="31"/>
      <c r="C173" s="179" t="s">
        <v>1</v>
      </c>
      <c r="D173" s="179" t="s">
        <v>133</v>
      </c>
      <c r="E173" s="180" t="s">
        <v>1</v>
      </c>
      <c r="F173" s="181" t="s">
        <v>1</v>
      </c>
      <c r="G173" s="182" t="s">
        <v>1</v>
      </c>
      <c r="H173" s="183"/>
      <c r="I173" s="184"/>
      <c r="J173" s="185">
        <f>BK173</f>
        <v>0</v>
      </c>
      <c r="K173" s="150"/>
      <c r="L173" s="31"/>
      <c r="M173" s="186" t="s">
        <v>1</v>
      </c>
      <c r="N173" s="187" t="s">
        <v>41</v>
      </c>
      <c r="T173" s="58"/>
      <c r="AT173" s="16" t="s">
        <v>238</v>
      </c>
      <c r="AU173" s="16" t="s">
        <v>82</v>
      </c>
      <c r="AY173" s="16" t="s">
        <v>238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6" t="s">
        <v>87</v>
      </c>
      <c r="BK173" s="156">
        <f>I173*H173</f>
        <v>0</v>
      </c>
    </row>
    <row r="174" spans="2:65" s="1" customFormat="1" ht="16.350000000000001" customHeight="1">
      <c r="B174" s="31"/>
      <c r="C174" s="179" t="s">
        <v>1</v>
      </c>
      <c r="D174" s="179" t="s">
        <v>133</v>
      </c>
      <c r="E174" s="180" t="s">
        <v>1</v>
      </c>
      <c r="F174" s="181" t="s">
        <v>1</v>
      </c>
      <c r="G174" s="182" t="s">
        <v>1</v>
      </c>
      <c r="H174" s="183"/>
      <c r="I174" s="184"/>
      <c r="J174" s="185">
        <f>BK174</f>
        <v>0</v>
      </c>
      <c r="K174" s="150"/>
      <c r="L174" s="31"/>
      <c r="M174" s="186" t="s">
        <v>1</v>
      </c>
      <c r="N174" s="187" t="s">
        <v>41</v>
      </c>
      <c r="T174" s="58"/>
      <c r="AT174" s="16" t="s">
        <v>238</v>
      </c>
      <c r="AU174" s="16" t="s">
        <v>82</v>
      </c>
      <c r="AY174" s="16" t="s">
        <v>238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6" t="s">
        <v>87</v>
      </c>
      <c r="BK174" s="156">
        <f>I174*H174</f>
        <v>0</v>
      </c>
    </row>
    <row r="175" spans="2:65" s="1" customFormat="1" ht="16.350000000000001" customHeight="1">
      <c r="B175" s="31"/>
      <c r="C175" s="179" t="s">
        <v>1</v>
      </c>
      <c r="D175" s="179" t="s">
        <v>133</v>
      </c>
      <c r="E175" s="180" t="s">
        <v>1</v>
      </c>
      <c r="F175" s="181" t="s">
        <v>1</v>
      </c>
      <c r="G175" s="182" t="s">
        <v>1</v>
      </c>
      <c r="H175" s="183"/>
      <c r="I175" s="184"/>
      <c r="J175" s="185">
        <f>BK175</f>
        <v>0</v>
      </c>
      <c r="K175" s="150"/>
      <c r="L175" s="31"/>
      <c r="M175" s="186" t="s">
        <v>1</v>
      </c>
      <c r="N175" s="187" t="s">
        <v>41</v>
      </c>
      <c r="T175" s="58"/>
      <c r="AT175" s="16" t="s">
        <v>238</v>
      </c>
      <c r="AU175" s="16" t="s">
        <v>82</v>
      </c>
      <c r="AY175" s="16" t="s">
        <v>238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6" t="s">
        <v>87</v>
      </c>
      <c r="BK175" s="156">
        <f>I175*H175</f>
        <v>0</v>
      </c>
    </row>
    <row r="176" spans="2:65" s="1" customFormat="1" ht="16.350000000000001" customHeight="1">
      <c r="B176" s="31"/>
      <c r="C176" s="179" t="s">
        <v>1</v>
      </c>
      <c r="D176" s="179" t="s">
        <v>133</v>
      </c>
      <c r="E176" s="180" t="s">
        <v>1</v>
      </c>
      <c r="F176" s="181" t="s">
        <v>1</v>
      </c>
      <c r="G176" s="182" t="s">
        <v>1</v>
      </c>
      <c r="H176" s="183"/>
      <c r="I176" s="184"/>
      <c r="J176" s="185">
        <f>BK176</f>
        <v>0</v>
      </c>
      <c r="K176" s="150"/>
      <c r="L176" s="31"/>
      <c r="M176" s="186" t="s">
        <v>1</v>
      </c>
      <c r="N176" s="187" t="s">
        <v>41</v>
      </c>
      <c r="T176" s="58"/>
      <c r="AT176" s="16" t="s">
        <v>238</v>
      </c>
      <c r="AU176" s="16" t="s">
        <v>82</v>
      </c>
      <c r="AY176" s="16" t="s">
        <v>238</v>
      </c>
      <c r="BE176" s="156">
        <f>IF(N176="základná",J176,0)</f>
        <v>0</v>
      </c>
      <c r="BF176" s="156">
        <f>IF(N176="znížená",J176,0)</f>
        <v>0</v>
      </c>
      <c r="BG176" s="156">
        <f>IF(N176="zákl. prenesená",J176,0)</f>
        <v>0</v>
      </c>
      <c r="BH176" s="156">
        <f>IF(N176="zníž. prenesená",J176,0)</f>
        <v>0</v>
      </c>
      <c r="BI176" s="156">
        <f>IF(N176="nulová",J176,0)</f>
        <v>0</v>
      </c>
      <c r="BJ176" s="16" t="s">
        <v>87</v>
      </c>
      <c r="BK176" s="156">
        <f>I176*H176</f>
        <v>0</v>
      </c>
    </row>
    <row r="177" spans="2:63" s="1" customFormat="1" ht="16.350000000000001" customHeight="1">
      <c r="B177" s="31"/>
      <c r="C177" s="179" t="s">
        <v>1</v>
      </c>
      <c r="D177" s="179" t="s">
        <v>133</v>
      </c>
      <c r="E177" s="180" t="s">
        <v>1</v>
      </c>
      <c r="F177" s="181" t="s">
        <v>1</v>
      </c>
      <c r="G177" s="182" t="s">
        <v>1</v>
      </c>
      <c r="H177" s="183"/>
      <c r="I177" s="184"/>
      <c r="J177" s="185">
        <f>BK177</f>
        <v>0</v>
      </c>
      <c r="K177" s="150"/>
      <c r="L177" s="31"/>
      <c r="M177" s="186" t="s">
        <v>1</v>
      </c>
      <c r="N177" s="187" t="s">
        <v>41</v>
      </c>
      <c r="O177" s="188"/>
      <c r="P177" s="188"/>
      <c r="Q177" s="188"/>
      <c r="R177" s="188"/>
      <c r="S177" s="188"/>
      <c r="T177" s="189"/>
      <c r="AT177" s="16" t="s">
        <v>238</v>
      </c>
      <c r="AU177" s="16" t="s">
        <v>82</v>
      </c>
      <c r="AY177" s="16" t="s">
        <v>238</v>
      </c>
      <c r="BE177" s="156">
        <f>IF(N177="základná",J177,0)</f>
        <v>0</v>
      </c>
      <c r="BF177" s="156">
        <f>IF(N177="znížená",J177,0)</f>
        <v>0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6" t="s">
        <v>87</v>
      </c>
      <c r="BK177" s="156">
        <f>I177*H177</f>
        <v>0</v>
      </c>
    </row>
    <row r="178" spans="2:63" s="1" customFormat="1" ht="6.95" customHeight="1">
      <c r="B178" s="46"/>
      <c r="C178" s="47"/>
      <c r="D178" s="47"/>
      <c r="E178" s="47"/>
      <c r="F178" s="47"/>
      <c r="G178" s="47"/>
      <c r="H178" s="47"/>
      <c r="I178" s="47"/>
      <c r="J178" s="47"/>
      <c r="K178" s="47"/>
      <c r="L178" s="31"/>
    </row>
  </sheetData>
  <sheetProtection algorithmName="SHA-512" hashValue="ORlRjLh5n9SE5LMW3Byc8BKUTjTvtPXd5+jTivV6UW2ZLpf91sN2xby0JpmHhwjEreYaFyDLegb7bExHSHV1+Q==" saltValue="7OVrUCvoMUJFNT1la9dzLexwriAvJk1HT9yZWLpwdQF4erjyZ7heC9j+EGcMfOwgxWQcaqIh0w3jcATcIufKeg==" spinCount="100000" sheet="1" objects="1" scenarios="1" formatColumns="0" formatRows="0" autoFilter="0"/>
  <autoFilter ref="C126:K177" xr:uid="{00000000-0009-0000-0000-000001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73:D178" xr:uid="{00000000-0002-0000-0100-000000000000}">
      <formula1>"K, M"</formula1>
    </dataValidation>
    <dataValidation type="list" allowBlank="1" showInputMessage="1" showErrorMessage="1" error="Povolené sú hodnoty základná, znížená, nulová." sqref="N173:N178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100</v>
      </c>
      <c r="L4" s="19"/>
      <c r="M4" s="95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0" t="str">
        <f>'Rekapitulácia stavby'!K6</f>
        <v>Rozšírenie skladovacích priestorov o kóje na skladovanie plastového odpadu, skla a kovového šrotu</v>
      </c>
      <c r="F7" s="251"/>
      <c r="G7" s="251"/>
      <c r="H7" s="251"/>
      <c r="L7" s="19"/>
    </row>
    <row r="8" spans="2:46" ht="12" customHeight="1">
      <c r="B8" s="19"/>
      <c r="D8" s="26" t="s">
        <v>101</v>
      </c>
      <c r="L8" s="19"/>
    </row>
    <row r="9" spans="2:46" s="1" customFormat="1" ht="16.5" customHeight="1">
      <c r="B9" s="31"/>
      <c r="E9" s="250" t="s">
        <v>102</v>
      </c>
      <c r="F9" s="249"/>
      <c r="G9" s="249"/>
      <c r="H9" s="249"/>
      <c r="L9" s="31"/>
    </row>
    <row r="10" spans="2:46" s="1" customFormat="1" ht="12" customHeight="1">
      <c r="B10" s="31"/>
      <c r="D10" s="26" t="s">
        <v>103</v>
      </c>
      <c r="L10" s="31"/>
    </row>
    <row r="11" spans="2:46" s="1" customFormat="1" ht="16.5" customHeight="1">
      <c r="B11" s="31"/>
      <c r="E11" s="240" t="s">
        <v>239</v>
      </c>
      <c r="F11" s="249"/>
      <c r="G11" s="249"/>
      <c r="H11" s="249"/>
      <c r="L11" s="31"/>
    </row>
    <row r="12" spans="2:46" s="1" customFormat="1">
      <c r="B12" s="31"/>
      <c r="L12" s="31"/>
    </row>
    <row r="13" spans="2:46" s="1" customFormat="1" ht="12" customHeight="1">
      <c r="B13" s="31"/>
      <c r="D13" s="26" t="s">
        <v>17</v>
      </c>
      <c r="F13" s="24" t="s">
        <v>1</v>
      </c>
      <c r="I13" s="26" t="s">
        <v>18</v>
      </c>
      <c r="J13" s="24" t="s">
        <v>1</v>
      </c>
      <c r="L13" s="31"/>
    </row>
    <row r="14" spans="2:46" s="1" customFormat="1" ht="12" customHeight="1">
      <c r="B14" s="31"/>
      <c r="D14" s="26" t="s">
        <v>19</v>
      </c>
      <c r="F14" s="24" t="s">
        <v>20</v>
      </c>
      <c r="I14" s="26" t="s">
        <v>21</v>
      </c>
      <c r="J14" s="54" t="str">
        <f>'Rekapitulácia stavby'!AN8</f>
        <v>17. 7. 2023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23</v>
      </c>
      <c r="I16" s="26" t="s">
        <v>24</v>
      </c>
      <c r="J16" s="24" t="s">
        <v>1</v>
      </c>
      <c r="L16" s="31"/>
    </row>
    <row r="17" spans="2:12" s="1" customFormat="1" ht="18" customHeight="1">
      <c r="B17" s="31"/>
      <c r="E17" s="24" t="s">
        <v>25</v>
      </c>
      <c r="I17" s="26" t="s">
        <v>26</v>
      </c>
      <c r="J17" s="24" t="s">
        <v>1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27</v>
      </c>
      <c r="I19" s="26" t="s">
        <v>24</v>
      </c>
      <c r="J19" s="27" t="str">
        <f>'Rekapitulácia stavby'!AN13</f>
        <v>Vyplň údaj</v>
      </c>
      <c r="L19" s="31"/>
    </row>
    <row r="20" spans="2:12" s="1" customFormat="1" ht="18" customHeight="1">
      <c r="B20" s="31"/>
      <c r="E20" s="252" t="str">
        <f>'Rekapitulácia stavby'!E14</f>
        <v>Vyplň údaj</v>
      </c>
      <c r="F20" s="218"/>
      <c r="G20" s="218"/>
      <c r="H20" s="218"/>
      <c r="I20" s="26" t="s">
        <v>26</v>
      </c>
      <c r="J20" s="27" t="str">
        <f>'Rekapitulácia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29</v>
      </c>
      <c r="I22" s="26" t="s">
        <v>24</v>
      </c>
      <c r="J22" s="24" t="s">
        <v>1</v>
      </c>
      <c r="L22" s="31"/>
    </row>
    <row r="23" spans="2:12" s="1" customFormat="1" ht="18" customHeight="1">
      <c r="B23" s="31"/>
      <c r="E23" s="24" t="s">
        <v>30</v>
      </c>
      <c r="I23" s="26" t="s">
        <v>26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32</v>
      </c>
      <c r="I25" s="26" t="s">
        <v>24</v>
      </c>
      <c r="J25" s="24" t="s">
        <v>1</v>
      </c>
      <c r="L25" s="31"/>
    </row>
    <row r="26" spans="2:12" s="1" customFormat="1" ht="18" customHeight="1">
      <c r="B26" s="31"/>
      <c r="E26" s="24" t="s">
        <v>33</v>
      </c>
      <c r="I26" s="26" t="s">
        <v>26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34</v>
      </c>
      <c r="L28" s="31"/>
    </row>
    <row r="29" spans="2:12" s="7" customFormat="1" ht="16.5" customHeight="1">
      <c r="B29" s="96"/>
      <c r="E29" s="222" t="s">
        <v>1</v>
      </c>
      <c r="F29" s="222"/>
      <c r="G29" s="222"/>
      <c r="H29" s="222"/>
      <c r="L29" s="96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25.35" customHeight="1">
      <c r="B32" s="31"/>
      <c r="D32" s="97" t="s">
        <v>35</v>
      </c>
      <c r="J32" s="68">
        <f>ROUND(J130, 2)</f>
        <v>0</v>
      </c>
      <c r="L32" s="31"/>
    </row>
    <row r="33" spans="2:12" s="1" customFormat="1" ht="6.95" customHeight="1">
      <c r="B33" s="31"/>
      <c r="D33" s="55"/>
      <c r="E33" s="55"/>
      <c r="F33" s="55"/>
      <c r="G33" s="55"/>
      <c r="H33" s="55"/>
      <c r="I33" s="55"/>
      <c r="J33" s="55"/>
      <c r="K33" s="55"/>
      <c r="L33" s="31"/>
    </row>
    <row r="34" spans="2:12" s="1" customFormat="1" ht="14.45" customHeight="1">
      <c r="B34" s="31"/>
      <c r="F34" s="34" t="s">
        <v>37</v>
      </c>
      <c r="I34" s="34" t="s">
        <v>36</v>
      </c>
      <c r="J34" s="34" t="s">
        <v>38</v>
      </c>
      <c r="L34" s="31"/>
    </row>
    <row r="35" spans="2:12" s="1" customFormat="1" ht="14.45" customHeight="1">
      <c r="B35" s="31"/>
      <c r="D35" s="57" t="s">
        <v>39</v>
      </c>
      <c r="E35" s="36" t="s">
        <v>40</v>
      </c>
      <c r="F35" s="98">
        <f>ROUND((ROUND((SUM(BE130:BE183)),  2) + SUM(BE185:BE189)), 2)</f>
        <v>0</v>
      </c>
      <c r="G35" s="99"/>
      <c r="H35" s="99"/>
      <c r="I35" s="100">
        <v>0.2</v>
      </c>
      <c r="J35" s="98">
        <f>ROUND((ROUND(((SUM(BE130:BE183))*I35),  2) + (SUM(BE185:BE189)*I35)), 2)</f>
        <v>0</v>
      </c>
      <c r="L35" s="31"/>
    </row>
    <row r="36" spans="2:12" s="1" customFormat="1" ht="14.45" customHeight="1">
      <c r="B36" s="31"/>
      <c r="E36" s="36" t="s">
        <v>41</v>
      </c>
      <c r="F36" s="98">
        <f>ROUND((ROUND((SUM(BF130:BF183)),  2) + SUM(BF185:BF189)), 2)</f>
        <v>0</v>
      </c>
      <c r="G36" s="99"/>
      <c r="H36" s="99"/>
      <c r="I36" s="100">
        <v>0.2</v>
      </c>
      <c r="J36" s="98">
        <f>ROUND((ROUND(((SUM(BF130:BF183))*I36),  2) + (SUM(BF185:BF189)*I36)), 2)</f>
        <v>0</v>
      </c>
      <c r="L36" s="31"/>
    </row>
    <row r="37" spans="2:12" s="1" customFormat="1" ht="14.45" hidden="1" customHeight="1">
      <c r="B37" s="31"/>
      <c r="E37" s="26" t="s">
        <v>42</v>
      </c>
      <c r="F37" s="88">
        <f>ROUND((ROUND((SUM(BG130:BG183)),  2) + SUM(BG185:BG189)), 2)</f>
        <v>0</v>
      </c>
      <c r="I37" s="101">
        <v>0.2</v>
      </c>
      <c r="J37" s="88">
        <f>0</f>
        <v>0</v>
      </c>
      <c r="L37" s="31"/>
    </row>
    <row r="38" spans="2:12" s="1" customFormat="1" ht="14.45" hidden="1" customHeight="1">
      <c r="B38" s="31"/>
      <c r="E38" s="26" t="s">
        <v>43</v>
      </c>
      <c r="F38" s="88">
        <f>ROUND((ROUND((SUM(BH130:BH183)),  2) + SUM(BH185:BH189)), 2)</f>
        <v>0</v>
      </c>
      <c r="I38" s="101">
        <v>0.2</v>
      </c>
      <c r="J38" s="88">
        <f>0</f>
        <v>0</v>
      </c>
      <c r="L38" s="31"/>
    </row>
    <row r="39" spans="2:12" s="1" customFormat="1" ht="14.45" hidden="1" customHeight="1">
      <c r="B39" s="31"/>
      <c r="E39" s="36" t="s">
        <v>44</v>
      </c>
      <c r="F39" s="98">
        <f>ROUND((ROUND((SUM(BI130:BI183)),  2) + SUM(BI185:BI189)), 2)</f>
        <v>0</v>
      </c>
      <c r="G39" s="99"/>
      <c r="H39" s="99"/>
      <c r="I39" s="100">
        <v>0</v>
      </c>
      <c r="J39" s="98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102"/>
      <c r="D41" s="103" t="s">
        <v>45</v>
      </c>
      <c r="E41" s="59"/>
      <c r="F41" s="59"/>
      <c r="G41" s="104" t="s">
        <v>46</v>
      </c>
      <c r="H41" s="105" t="s">
        <v>47</v>
      </c>
      <c r="I41" s="59"/>
      <c r="J41" s="106">
        <f>SUM(J32:J39)</f>
        <v>0</v>
      </c>
      <c r="K41" s="107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5" t="s">
        <v>50</v>
      </c>
      <c r="E61" s="33"/>
      <c r="F61" s="108" t="s">
        <v>51</v>
      </c>
      <c r="G61" s="45" t="s">
        <v>50</v>
      </c>
      <c r="H61" s="33"/>
      <c r="I61" s="33"/>
      <c r="J61" s="109" t="s">
        <v>51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5" t="s">
        <v>50</v>
      </c>
      <c r="E76" s="33"/>
      <c r="F76" s="108" t="s">
        <v>51</v>
      </c>
      <c r="G76" s="45" t="s">
        <v>50</v>
      </c>
      <c r="H76" s="33"/>
      <c r="I76" s="33"/>
      <c r="J76" s="109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12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12" s="1" customFormat="1" ht="24.95" customHeight="1">
      <c r="B82" s="31"/>
      <c r="C82" s="20" t="s">
        <v>105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15</v>
      </c>
      <c r="L84" s="31"/>
    </row>
    <row r="85" spans="2:12" s="1" customFormat="1" ht="26.25" customHeight="1">
      <c r="B85" s="31"/>
      <c r="E85" s="250" t="str">
        <f>E7</f>
        <v>Rozšírenie skladovacích priestorov o kóje na skladovanie plastového odpadu, skla a kovového šrotu</v>
      </c>
      <c r="F85" s="251"/>
      <c r="G85" s="251"/>
      <c r="H85" s="251"/>
      <c r="L85" s="31"/>
    </row>
    <row r="86" spans="2:12" ht="12" customHeight="1">
      <c r="B86" s="19"/>
      <c r="C86" s="26" t="s">
        <v>101</v>
      </c>
      <c r="L86" s="19"/>
    </row>
    <row r="87" spans="2:12" s="1" customFormat="1" ht="16.5" customHeight="1">
      <c r="B87" s="31"/>
      <c r="E87" s="250" t="s">
        <v>102</v>
      </c>
      <c r="F87" s="249"/>
      <c r="G87" s="249"/>
      <c r="H87" s="249"/>
      <c r="L87" s="31"/>
    </row>
    <row r="88" spans="2:12" s="1" customFormat="1" ht="12" customHeight="1">
      <c r="B88" s="31"/>
      <c r="C88" s="26" t="s">
        <v>103</v>
      </c>
      <c r="L88" s="31"/>
    </row>
    <row r="89" spans="2:12" s="1" customFormat="1" ht="16.5" customHeight="1">
      <c r="B89" s="31"/>
      <c r="E89" s="240" t="str">
        <f>E11</f>
        <v>02 - Spevnená plocha</v>
      </c>
      <c r="F89" s="249"/>
      <c r="G89" s="249"/>
      <c r="H89" s="249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19</v>
      </c>
      <c r="F91" s="24" t="str">
        <f>F14</f>
        <v>Bratislava - Ružinov</v>
      </c>
      <c r="I91" s="26" t="s">
        <v>21</v>
      </c>
      <c r="J91" s="54" t="str">
        <f>IF(J14="","",J14)</f>
        <v>17. 7. 2023</v>
      </c>
      <c r="L91" s="31"/>
    </row>
    <row r="92" spans="2:12" s="1" customFormat="1" ht="6.95" customHeight="1">
      <c r="B92" s="31"/>
      <c r="L92" s="31"/>
    </row>
    <row r="93" spans="2:12" s="1" customFormat="1" ht="15.2" customHeight="1">
      <c r="B93" s="31"/>
      <c r="C93" s="26" t="s">
        <v>23</v>
      </c>
      <c r="F93" s="24" t="str">
        <f>E17</f>
        <v>Odvoz a likvidácia odpadu a.s.</v>
      </c>
      <c r="I93" s="26" t="s">
        <v>29</v>
      </c>
      <c r="J93" s="29" t="str">
        <f>E23</f>
        <v>HR-PROJECT s.r.o.</v>
      </c>
      <c r="L93" s="31"/>
    </row>
    <row r="94" spans="2:12" s="1" customFormat="1" ht="15.2" customHeight="1">
      <c r="B94" s="31"/>
      <c r="C94" s="26" t="s">
        <v>27</v>
      </c>
      <c r="F94" s="24" t="str">
        <f>IF(E20="","",E20)</f>
        <v>Vyplň údaj</v>
      </c>
      <c r="I94" s="26" t="s">
        <v>32</v>
      </c>
      <c r="J94" s="29" t="str">
        <f>E26</f>
        <v>Vladimír Pilnik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10" t="s">
        <v>106</v>
      </c>
      <c r="D96" s="102"/>
      <c r="E96" s="102"/>
      <c r="F96" s="102"/>
      <c r="G96" s="102"/>
      <c r="H96" s="102"/>
      <c r="I96" s="102"/>
      <c r="J96" s="111" t="s">
        <v>107</v>
      </c>
      <c r="K96" s="102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12" t="s">
        <v>108</v>
      </c>
      <c r="J98" s="68">
        <f>J130</f>
        <v>0</v>
      </c>
      <c r="L98" s="31"/>
      <c r="AU98" s="16" t="s">
        <v>109</v>
      </c>
    </row>
    <row r="99" spans="2:47" s="8" customFormat="1" ht="24.95" customHeight="1">
      <c r="B99" s="113"/>
      <c r="D99" s="114" t="s">
        <v>110</v>
      </c>
      <c r="E99" s="115"/>
      <c r="F99" s="115"/>
      <c r="G99" s="115"/>
      <c r="H99" s="115"/>
      <c r="I99" s="115"/>
      <c r="J99" s="116">
        <f>J131</f>
        <v>0</v>
      </c>
      <c r="L99" s="113"/>
    </row>
    <row r="100" spans="2:47" s="9" customFormat="1" ht="19.899999999999999" customHeight="1">
      <c r="B100" s="117"/>
      <c r="D100" s="118" t="s">
        <v>111</v>
      </c>
      <c r="E100" s="119"/>
      <c r="F100" s="119"/>
      <c r="G100" s="119"/>
      <c r="H100" s="119"/>
      <c r="I100" s="119"/>
      <c r="J100" s="120">
        <f>J132</f>
        <v>0</v>
      </c>
      <c r="L100" s="117"/>
    </row>
    <row r="101" spans="2:47" s="9" customFormat="1" ht="19.899999999999999" customHeight="1">
      <c r="B101" s="117"/>
      <c r="D101" s="118" t="s">
        <v>240</v>
      </c>
      <c r="E101" s="119"/>
      <c r="F101" s="119"/>
      <c r="G101" s="119"/>
      <c r="H101" s="119"/>
      <c r="I101" s="119"/>
      <c r="J101" s="120">
        <f>J150</f>
        <v>0</v>
      </c>
      <c r="L101" s="117"/>
    </row>
    <row r="102" spans="2:47" s="9" customFormat="1" ht="19.899999999999999" customHeight="1">
      <c r="B102" s="117"/>
      <c r="D102" s="118" t="s">
        <v>112</v>
      </c>
      <c r="E102" s="119"/>
      <c r="F102" s="119"/>
      <c r="G102" s="119"/>
      <c r="H102" s="119"/>
      <c r="I102" s="119"/>
      <c r="J102" s="120">
        <f>J152</f>
        <v>0</v>
      </c>
      <c r="L102" s="117"/>
    </row>
    <row r="103" spans="2:47" s="9" customFormat="1" ht="19.899999999999999" customHeight="1">
      <c r="B103" s="117"/>
      <c r="D103" s="118" t="s">
        <v>113</v>
      </c>
      <c r="E103" s="119"/>
      <c r="F103" s="119"/>
      <c r="G103" s="119"/>
      <c r="H103" s="119"/>
      <c r="I103" s="119"/>
      <c r="J103" s="120">
        <f>J156</f>
        <v>0</v>
      </c>
      <c r="L103" s="117"/>
    </row>
    <row r="104" spans="2:47" s="9" customFormat="1" ht="19.899999999999999" customHeight="1">
      <c r="B104" s="117"/>
      <c r="D104" s="118" t="s">
        <v>241</v>
      </c>
      <c r="E104" s="119"/>
      <c r="F104" s="119"/>
      <c r="G104" s="119"/>
      <c r="H104" s="119"/>
      <c r="I104" s="119"/>
      <c r="J104" s="120">
        <f>J172</f>
        <v>0</v>
      </c>
      <c r="L104" s="117"/>
    </row>
    <row r="105" spans="2:47" s="8" customFormat="1" ht="24.95" customHeight="1">
      <c r="B105" s="113"/>
      <c r="D105" s="114" t="s">
        <v>114</v>
      </c>
      <c r="E105" s="115"/>
      <c r="F105" s="115"/>
      <c r="G105" s="115"/>
      <c r="H105" s="115"/>
      <c r="I105" s="115"/>
      <c r="J105" s="116">
        <f>J178</f>
        <v>0</v>
      </c>
      <c r="L105" s="113"/>
    </row>
    <row r="106" spans="2:47" s="9" customFormat="1" ht="19.899999999999999" customHeight="1">
      <c r="B106" s="117"/>
      <c r="D106" s="118" t="s">
        <v>115</v>
      </c>
      <c r="E106" s="119"/>
      <c r="F106" s="119"/>
      <c r="G106" s="119"/>
      <c r="H106" s="119"/>
      <c r="I106" s="119"/>
      <c r="J106" s="120">
        <f>J179</f>
        <v>0</v>
      </c>
      <c r="L106" s="117"/>
    </row>
    <row r="107" spans="2:47" s="8" customFormat="1" ht="24.95" customHeight="1">
      <c r="B107" s="113"/>
      <c r="D107" s="114" t="s">
        <v>242</v>
      </c>
      <c r="E107" s="115"/>
      <c r="F107" s="115"/>
      <c r="G107" s="115"/>
      <c r="H107" s="115"/>
      <c r="I107" s="115"/>
      <c r="J107" s="116">
        <f>J182</f>
        <v>0</v>
      </c>
      <c r="L107" s="113"/>
    </row>
    <row r="108" spans="2:47" s="8" customFormat="1" ht="21.75" customHeight="1">
      <c r="B108" s="113"/>
      <c r="D108" s="121" t="s">
        <v>116</v>
      </c>
      <c r="J108" s="122">
        <f>J184</f>
        <v>0</v>
      </c>
      <c r="L108" s="113"/>
    </row>
    <row r="109" spans="2:47" s="1" customFormat="1" ht="21.75" customHeight="1">
      <c r="B109" s="31"/>
      <c r="L109" s="31"/>
    </row>
    <row r="110" spans="2:47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1"/>
    </row>
    <row r="114" spans="2:12" s="1" customFormat="1" ht="6.95" customHeight="1"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31"/>
    </row>
    <row r="115" spans="2:12" s="1" customFormat="1" ht="24.95" customHeight="1">
      <c r="B115" s="31"/>
      <c r="C115" s="20" t="s">
        <v>117</v>
      </c>
      <c r="L115" s="31"/>
    </row>
    <row r="116" spans="2:12" s="1" customFormat="1" ht="6.95" customHeight="1">
      <c r="B116" s="31"/>
      <c r="L116" s="31"/>
    </row>
    <row r="117" spans="2:12" s="1" customFormat="1" ht="12" customHeight="1">
      <c r="B117" s="31"/>
      <c r="C117" s="26" t="s">
        <v>15</v>
      </c>
      <c r="L117" s="31"/>
    </row>
    <row r="118" spans="2:12" s="1" customFormat="1" ht="26.25" customHeight="1">
      <c r="B118" s="31"/>
      <c r="E118" s="250" t="str">
        <f>E7</f>
        <v>Rozšírenie skladovacích priestorov o kóje na skladovanie plastového odpadu, skla a kovového šrotu</v>
      </c>
      <c r="F118" s="251"/>
      <c r="G118" s="251"/>
      <c r="H118" s="251"/>
      <c r="L118" s="31"/>
    </row>
    <row r="119" spans="2:12" ht="12" customHeight="1">
      <c r="B119" s="19"/>
      <c r="C119" s="26" t="s">
        <v>101</v>
      </c>
      <c r="L119" s="19"/>
    </row>
    <row r="120" spans="2:12" s="1" customFormat="1" ht="16.5" customHeight="1">
      <c r="B120" s="31"/>
      <c r="E120" s="250" t="s">
        <v>102</v>
      </c>
      <c r="F120" s="249"/>
      <c r="G120" s="249"/>
      <c r="H120" s="249"/>
      <c r="L120" s="31"/>
    </row>
    <row r="121" spans="2:12" s="1" customFormat="1" ht="12" customHeight="1">
      <c r="B121" s="31"/>
      <c r="C121" s="26" t="s">
        <v>103</v>
      </c>
      <c r="L121" s="31"/>
    </row>
    <row r="122" spans="2:12" s="1" customFormat="1" ht="16.5" customHeight="1">
      <c r="B122" s="31"/>
      <c r="E122" s="240" t="str">
        <f>E11</f>
        <v>02 - Spevnená plocha</v>
      </c>
      <c r="F122" s="249"/>
      <c r="G122" s="249"/>
      <c r="H122" s="249"/>
      <c r="L122" s="31"/>
    </row>
    <row r="123" spans="2:12" s="1" customFormat="1" ht="6.95" customHeight="1">
      <c r="B123" s="31"/>
      <c r="L123" s="31"/>
    </row>
    <row r="124" spans="2:12" s="1" customFormat="1" ht="12" customHeight="1">
      <c r="B124" s="31"/>
      <c r="C124" s="26" t="s">
        <v>19</v>
      </c>
      <c r="F124" s="24" t="str">
        <f>F14</f>
        <v>Bratislava - Ružinov</v>
      </c>
      <c r="I124" s="26" t="s">
        <v>21</v>
      </c>
      <c r="J124" s="54" t="str">
        <f>IF(J14="","",J14)</f>
        <v>17. 7. 2023</v>
      </c>
      <c r="L124" s="31"/>
    </row>
    <row r="125" spans="2:12" s="1" customFormat="1" ht="6.95" customHeight="1">
      <c r="B125" s="31"/>
      <c r="L125" s="31"/>
    </row>
    <row r="126" spans="2:12" s="1" customFormat="1" ht="15.2" customHeight="1">
      <c r="B126" s="31"/>
      <c r="C126" s="26" t="s">
        <v>23</v>
      </c>
      <c r="F126" s="24" t="str">
        <f>E17</f>
        <v>Odvoz a likvidácia odpadu a.s.</v>
      </c>
      <c r="I126" s="26" t="s">
        <v>29</v>
      </c>
      <c r="J126" s="29" t="str">
        <f>E23</f>
        <v>HR-PROJECT s.r.o.</v>
      </c>
      <c r="L126" s="31"/>
    </row>
    <row r="127" spans="2:12" s="1" customFormat="1" ht="15.2" customHeight="1">
      <c r="B127" s="31"/>
      <c r="C127" s="26" t="s">
        <v>27</v>
      </c>
      <c r="F127" s="24" t="str">
        <f>IF(E20="","",E20)</f>
        <v>Vyplň údaj</v>
      </c>
      <c r="I127" s="26" t="s">
        <v>32</v>
      </c>
      <c r="J127" s="29" t="str">
        <f>E26</f>
        <v>Vladimír Pilnik</v>
      </c>
      <c r="L127" s="31"/>
    </row>
    <row r="128" spans="2:12" s="1" customFormat="1" ht="10.35" customHeight="1">
      <c r="B128" s="31"/>
      <c r="L128" s="31"/>
    </row>
    <row r="129" spans="2:65" s="10" customFormat="1" ht="29.25" customHeight="1">
      <c r="B129" s="123"/>
      <c r="C129" s="124" t="s">
        <v>118</v>
      </c>
      <c r="D129" s="125" t="s">
        <v>60</v>
      </c>
      <c r="E129" s="125" t="s">
        <v>56</v>
      </c>
      <c r="F129" s="125" t="s">
        <v>57</v>
      </c>
      <c r="G129" s="125" t="s">
        <v>119</v>
      </c>
      <c r="H129" s="125" t="s">
        <v>120</v>
      </c>
      <c r="I129" s="125" t="s">
        <v>121</v>
      </c>
      <c r="J129" s="126" t="s">
        <v>107</v>
      </c>
      <c r="K129" s="127" t="s">
        <v>122</v>
      </c>
      <c r="L129" s="123"/>
      <c r="M129" s="61" t="s">
        <v>1</v>
      </c>
      <c r="N129" s="62" t="s">
        <v>39</v>
      </c>
      <c r="O129" s="62" t="s">
        <v>123</v>
      </c>
      <c r="P129" s="62" t="s">
        <v>124</v>
      </c>
      <c r="Q129" s="62" t="s">
        <v>125</v>
      </c>
      <c r="R129" s="62" t="s">
        <v>126</v>
      </c>
      <c r="S129" s="62" t="s">
        <v>127</v>
      </c>
      <c r="T129" s="63" t="s">
        <v>128</v>
      </c>
    </row>
    <row r="130" spans="2:65" s="1" customFormat="1" ht="22.9" customHeight="1">
      <c r="B130" s="31"/>
      <c r="C130" s="66" t="s">
        <v>108</v>
      </c>
      <c r="J130" s="128">
        <f>BK130</f>
        <v>0</v>
      </c>
      <c r="L130" s="31"/>
      <c r="M130" s="64"/>
      <c r="N130" s="55"/>
      <c r="O130" s="55"/>
      <c r="P130" s="129">
        <f>P131+P178+P182+P184</f>
        <v>0</v>
      </c>
      <c r="Q130" s="55"/>
      <c r="R130" s="129">
        <f>R131+R178+R182+R184</f>
        <v>1822.4199189999999</v>
      </c>
      <c r="S130" s="55"/>
      <c r="T130" s="130">
        <f>T131+T178+T182+T184</f>
        <v>0</v>
      </c>
      <c r="AT130" s="16" t="s">
        <v>74</v>
      </c>
      <c r="AU130" s="16" t="s">
        <v>109</v>
      </c>
      <c r="BK130" s="131">
        <f>BK131+BK178+BK182+BK184</f>
        <v>0</v>
      </c>
    </row>
    <row r="131" spans="2:65" s="11" customFormat="1" ht="25.9" customHeight="1">
      <c r="B131" s="132"/>
      <c r="D131" s="133" t="s">
        <v>74</v>
      </c>
      <c r="E131" s="134" t="s">
        <v>129</v>
      </c>
      <c r="F131" s="134" t="s">
        <v>130</v>
      </c>
      <c r="I131" s="135"/>
      <c r="J131" s="122">
        <f>BK131</f>
        <v>0</v>
      </c>
      <c r="L131" s="132"/>
      <c r="M131" s="136"/>
      <c r="P131" s="137">
        <f>P132+P150+P152+P156+P172</f>
        <v>0</v>
      </c>
      <c r="R131" s="137">
        <f>R132+R150+R152+R156+R172</f>
        <v>1822.4199189999999</v>
      </c>
      <c r="T131" s="138">
        <f>T132+T150+T152+T156+T172</f>
        <v>0</v>
      </c>
      <c r="AR131" s="133" t="s">
        <v>82</v>
      </c>
      <c r="AT131" s="139" t="s">
        <v>74</v>
      </c>
      <c r="AU131" s="139" t="s">
        <v>75</v>
      </c>
      <c r="AY131" s="133" t="s">
        <v>131</v>
      </c>
      <c r="BK131" s="140">
        <f>BK132+BK150+BK152+BK156+BK172</f>
        <v>0</v>
      </c>
    </row>
    <row r="132" spans="2:65" s="11" customFormat="1" ht="22.9" customHeight="1">
      <c r="B132" s="132"/>
      <c r="D132" s="133" t="s">
        <v>74</v>
      </c>
      <c r="E132" s="141" t="s">
        <v>82</v>
      </c>
      <c r="F132" s="141" t="s">
        <v>132</v>
      </c>
      <c r="I132" s="135"/>
      <c r="J132" s="142">
        <f>BK132</f>
        <v>0</v>
      </c>
      <c r="L132" s="132"/>
      <c r="M132" s="136"/>
      <c r="P132" s="137">
        <f>SUM(P133:P149)</f>
        <v>0</v>
      </c>
      <c r="R132" s="137">
        <f>SUM(R133:R149)</f>
        <v>0</v>
      </c>
      <c r="T132" s="138">
        <f>SUM(T133:T149)</f>
        <v>0</v>
      </c>
      <c r="AR132" s="133" t="s">
        <v>82</v>
      </c>
      <c r="AT132" s="139" t="s">
        <v>74</v>
      </c>
      <c r="AU132" s="139" t="s">
        <v>82</v>
      </c>
      <c r="AY132" s="133" t="s">
        <v>131</v>
      </c>
      <c r="BK132" s="140">
        <f>SUM(BK133:BK149)</f>
        <v>0</v>
      </c>
    </row>
    <row r="133" spans="2:65" s="1" customFormat="1" ht="24.2" customHeight="1">
      <c r="B133" s="31"/>
      <c r="C133" s="143" t="s">
        <v>82</v>
      </c>
      <c r="D133" s="143" t="s">
        <v>133</v>
      </c>
      <c r="E133" s="144" t="s">
        <v>243</v>
      </c>
      <c r="F133" s="145" t="s">
        <v>244</v>
      </c>
      <c r="G133" s="146" t="s">
        <v>245</v>
      </c>
      <c r="H133" s="147">
        <v>264.76600000000002</v>
      </c>
      <c r="I133" s="148"/>
      <c r="J133" s="149">
        <f>ROUND(I133*H133,2)</f>
        <v>0</v>
      </c>
      <c r="K133" s="150"/>
      <c r="L133" s="31"/>
      <c r="M133" s="151" t="s">
        <v>1</v>
      </c>
      <c r="N133" s="152" t="s">
        <v>41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AR133" s="155" t="s">
        <v>137</v>
      </c>
      <c r="AT133" s="155" t="s">
        <v>133</v>
      </c>
      <c r="AU133" s="155" t="s">
        <v>87</v>
      </c>
      <c r="AY133" s="16" t="s">
        <v>131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6" t="s">
        <v>87</v>
      </c>
      <c r="BK133" s="156">
        <f>ROUND(I133*H133,2)</f>
        <v>0</v>
      </c>
      <c r="BL133" s="16" t="s">
        <v>137</v>
      </c>
      <c r="BM133" s="155" t="s">
        <v>246</v>
      </c>
    </row>
    <row r="134" spans="2:65" s="12" customFormat="1">
      <c r="B134" s="157"/>
      <c r="D134" s="158" t="s">
        <v>150</v>
      </c>
      <c r="E134" s="159" t="s">
        <v>1</v>
      </c>
      <c r="F134" s="160" t="s">
        <v>247</v>
      </c>
      <c r="H134" s="159" t="s">
        <v>1</v>
      </c>
      <c r="I134" s="161"/>
      <c r="L134" s="157"/>
      <c r="M134" s="162"/>
      <c r="T134" s="163"/>
      <c r="AT134" s="159" t="s">
        <v>150</v>
      </c>
      <c r="AU134" s="159" t="s">
        <v>87</v>
      </c>
      <c r="AV134" s="12" t="s">
        <v>82</v>
      </c>
      <c r="AW134" s="12" t="s">
        <v>31</v>
      </c>
      <c r="AX134" s="12" t="s">
        <v>75</v>
      </c>
      <c r="AY134" s="159" t="s">
        <v>131</v>
      </c>
    </row>
    <row r="135" spans="2:65" s="13" customFormat="1">
      <c r="B135" s="164"/>
      <c r="D135" s="158" t="s">
        <v>150</v>
      </c>
      <c r="E135" s="165" t="s">
        <v>1</v>
      </c>
      <c r="F135" s="166" t="s">
        <v>248</v>
      </c>
      <c r="H135" s="167">
        <v>264.76600000000002</v>
      </c>
      <c r="I135" s="168"/>
      <c r="L135" s="164"/>
      <c r="M135" s="169"/>
      <c r="T135" s="170"/>
      <c r="AT135" s="165" t="s">
        <v>150</v>
      </c>
      <c r="AU135" s="165" t="s">
        <v>87</v>
      </c>
      <c r="AV135" s="13" t="s">
        <v>87</v>
      </c>
      <c r="AW135" s="13" t="s">
        <v>31</v>
      </c>
      <c r="AX135" s="13" t="s">
        <v>75</v>
      </c>
      <c r="AY135" s="165" t="s">
        <v>131</v>
      </c>
    </row>
    <row r="136" spans="2:65" s="14" customFormat="1">
      <c r="B136" s="171"/>
      <c r="D136" s="158" t="s">
        <v>150</v>
      </c>
      <c r="E136" s="172" t="s">
        <v>1</v>
      </c>
      <c r="F136" s="173" t="s">
        <v>153</v>
      </c>
      <c r="H136" s="174">
        <v>264.76600000000002</v>
      </c>
      <c r="I136" s="175"/>
      <c r="L136" s="171"/>
      <c r="M136" s="176"/>
      <c r="T136" s="177"/>
      <c r="AT136" s="172" t="s">
        <v>150</v>
      </c>
      <c r="AU136" s="172" t="s">
        <v>87</v>
      </c>
      <c r="AV136" s="14" t="s">
        <v>137</v>
      </c>
      <c r="AW136" s="14" t="s">
        <v>31</v>
      </c>
      <c r="AX136" s="14" t="s">
        <v>82</v>
      </c>
      <c r="AY136" s="172" t="s">
        <v>131</v>
      </c>
    </row>
    <row r="137" spans="2:65" s="1" customFormat="1" ht="24.2" customHeight="1">
      <c r="B137" s="31"/>
      <c r="C137" s="143" t="s">
        <v>87</v>
      </c>
      <c r="D137" s="143" t="s">
        <v>133</v>
      </c>
      <c r="E137" s="144" t="s">
        <v>249</v>
      </c>
      <c r="F137" s="145" t="s">
        <v>250</v>
      </c>
      <c r="G137" s="146" t="s">
        <v>245</v>
      </c>
      <c r="H137" s="147">
        <v>264.76600000000002</v>
      </c>
      <c r="I137" s="148"/>
      <c r="J137" s="149">
        <f>ROUND(I137*H137,2)</f>
        <v>0</v>
      </c>
      <c r="K137" s="150"/>
      <c r="L137" s="31"/>
      <c r="M137" s="151" t="s">
        <v>1</v>
      </c>
      <c r="N137" s="152" t="s">
        <v>41</v>
      </c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AR137" s="155" t="s">
        <v>137</v>
      </c>
      <c r="AT137" s="155" t="s">
        <v>133</v>
      </c>
      <c r="AU137" s="155" t="s">
        <v>87</v>
      </c>
      <c r="AY137" s="16" t="s">
        <v>131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6" t="s">
        <v>87</v>
      </c>
      <c r="BK137" s="156">
        <f>ROUND(I137*H137,2)</f>
        <v>0</v>
      </c>
      <c r="BL137" s="16" t="s">
        <v>137</v>
      </c>
      <c r="BM137" s="155" t="s">
        <v>251</v>
      </c>
    </row>
    <row r="138" spans="2:65" s="1" customFormat="1" ht="24.2" customHeight="1">
      <c r="B138" s="31"/>
      <c r="C138" s="143" t="s">
        <v>142</v>
      </c>
      <c r="D138" s="143" t="s">
        <v>133</v>
      </c>
      <c r="E138" s="144" t="s">
        <v>252</v>
      </c>
      <c r="F138" s="145" t="s">
        <v>253</v>
      </c>
      <c r="G138" s="146" t="s">
        <v>245</v>
      </c>
      <c r="H138" s="147">
        <v>264.76600000000002</v>
      </c>
      <c r="I138" s="148"/>
      <c r="J138" s="149">
        <f>ROUND(I138*H138,2)</f>
        <v>0</v>
      </c>
      <c r="K138" s="150"/>
      <c r="L138" s="31"/>
      <c r="M138" s="151" t="s">
        <v>1</v>
      </c>
      <c r="N138" s="152" t="s">
        <v>41</v>
      </c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AR138" s="155" t="s">
        <v>137</v>
      </c>
      <c r="AT138" s="155" t="s">
        <v>133</v>
      </c>
      <c r="AU138" s="155" t="s">
        <v>87</v>
      </c>
      <c r="AY138" s="16" t="s">
        <v>131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6" t="s">
        <v>87</v>
      </c>
      <c r="BK138" s="156">
        <f>ROUND(I138*H138,2)</f>
        <v>0</v>
      </c>
      <c r="BL138" s="16" t="s">
        <v>137</v>
      </c>
      <c r="BM138" s="155" t="s">
        <v>254</v>
      </c>
    </row>
    <row r="139" spans="2:65" s="1" customFormat="1" ht="24.2" customHeight="1">
      <c r="B139" s="31"/>
      <c r="C139" s="143" t="s">
        <v>137</v>
      </c>
      <c r="D139" s="143" t="s">
        <v>133</v>
      </c>
      <c r="E139" s="144" t="s">
        <v>255</v>
      </c>
      <c r="F139" s="145" t="s">
        <v>256</v>
      </c>
      <c r="G139" s="146" t="s">
        <v>245</v>
      </c>
      <c r="H139" s="147">
        <v>264.76600000000002</v>
      </c>
      <c r="I139" s="148"/>
      <c r="J139" s="149">
        <f>ROUND(I139*H139,2)</f>
        <v>0</v>
      </c>
      <c r="K139" s="150"/>
      <c r="L139" s="31"/>
      <c r="M139" s="151" t="s">
        <v>1</v>
      </c>
      <c r="N139" s="152" t="s">
        <v>41</v>
      </c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AR139" s="155" t="s">
        <v>137</v>
      </c>
      <c r="AT139" s="155" t="s">
        <v>133</v>
      </c>
      <c r="AU139" s="155" t="s">
        <v>87</v>
      </c>
      <c r="AY139" s="16" t="s">
        <v>131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6" t="s">
        <v>87</v>
      </c>
      <c r="BK139" s="156">
        <f>ROUND(I139*H139,2)</f>
        <v>0</v>
      </c>
      <c r="BL139" s="16" t="s">
        <v>137</v>
      </c>
      <c r="BM139" s="155" t="s">
        <v>257</v>
      </c>
    </row>
    <row r="140" spans="2:65" s="1" customFormat="1" ht="37.9" customHeight="1">
      <c r="B140" s="31"/>
      <c r="C140" s="143" t="s">
        <v>154</v>
      </c>
      <c r="D140" s="143" t="s">
        <v>133</v>
      </c>
      <c r="E140" s="144" t="s">
        <v>258</v>
      </c>
      <c r="F140" s="145" t="s">
        <v>259</v>
      </c>
      <c r="G140" s="146" t="s">
        <v>245</v>
      </c>
      <c r="H140" s="147">
        <v>264.76600000000002</v>
      </c>
      <c r="I140" s="148"/>
      <c r="J140" s="149">
        <f>ROUND(I140*H140,2)</f>
        <v>0</v>
      </c>
      <c r="K140" s="150"/>
      <c r="L140" s="31"/>
      <c r="M140" s="151" t="s">
        <v>1</v>
      </c>
      <c r="N140" s="152" t="s">
        <v>41</v>
      </c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AR140" s="155" t="s">
        <v>137</v>
      </c>
      <c r="AT140" s="155" t="s">
        <v>133</v>
      </c>
      <c r="AU140" s="155" t="s">
        <v>87</v>
      </c>
      <c r="AY140" s="16" t="s">
        <v>131</v>
      </c>
      <c r="BE140" s="156">
        <f>IF(N140="základná",J140,0)</f>
        <v>0</v>
      </c>
      <c r="BF140" s="156">
        <f>IF(N140="znížená",J140,0)</f>
        <v>0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6" t="s">
        <v>87</v>
      </c>
      <c r="BK140" s="156">
        <f>ROUND(I140*H140,2)</f>
        <v>0</v>
      </c>
      <c r="BL140" s="16" t="s">
        <v>137</v>
      </c>
      <c r="BM140" s="155" t="s">
        <v>260</v>
      </c>
    </row>
    <row r="141" spans="2:65" s="1" customFormat="1" ht="24.2" customHeight="1">
      <c r="B141" s="31"/>
      <c r="C141" s="143" t="s">
        <v>160</v>
      </c>
      <c r="D141" s="143" t="s">
        <v>133</v>
      </c>
      <c r="E141" s="144" t="s">
        <v>261</v>
      </c>
      <c r="F141" s="145" t="s">
        <v>262</v>
      </c>
      <c r="G141" s="146" t="s">
        <v>245</v>
      </c>
      <c r="H141" s="147">
        <v>264.76600000000002</v>
      </c>
      <c r="I141" s="148"/>
      <c r="J141" s="149">
        <f>ROUND(I141*H141,2)</f>
        <v>0</v>
      </c>
      <c r="K141" s="150"/>
      <c r="L141" s="31"/>
      <c r="M141" s="151" t="s">
        <v>1</v>
      </c>
      <c r="N141" s="152" t="s">
        <v>41</v>
      </c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AR141" s="155" t="s">
        <v>137</v>
      </c>
      <c r="AT141" s="155" t="s">
        <v>133</v>
      </c>
      <c r="AU141" s="155" t="s">
        <v>87</v>
      </c>
      <c r="AY141" s="16" t="s">
        <v>131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6" t="s">
        <v>87</v>
      </c>
      <c r="BK141" s="156">
        <f>ROUND(I141*H141,2)</f>
        <v>0</v>
      </c>
      <c r="BL141" s="16" t="s">
        <v>137</v>
      </c>
      <c r="BM141" s="155" t="s">
        <v>263</v>
      </c>
    </row>
    <row r="142" spans="2:65" s="1" customFormat="1" ht="44.25" customHeight="1">
      <c r="B142" s="31"/>
      <c r="C142" s="143" t="s">
        <v>165</v>
      </c>
      <c r="D142" s="143" t="s">
        <v>133</v>
      </c>
      <c r="E142" s="144" t="s">
        <v>264</v>
      </c>
      <c r="F142" s="145" t="s">
        <v>265</v>
      </c>
      <c r="G142" s="146" t="s">
        <v>245</v>
      </c>
      <c r="H142" s="147">
        <v>264.76600000000002</v>
      </c>
      <c r="I142" s="148"/>
      <c r="J142" s="149">
        <f>ROUND(I142*H142,2)</f>
        <v>0</v>
      </c>
      <c r="K142" s="150"/>
      <c r="L142" s="31"/>
      <c r="M142" s="151" t="s">
        <v>1</v>
      </c>
      <c r="N142" s="152" t="s">
        <v>41</v>
      </c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AR142" s="155" t="s">
        <v>137</v>
      </c>
      <c r="AT142" s="155" t="s">
        <v>133</v>
      </c>
      <c r="AU142" s="155" t="s">
        <v>87</v>
      </c>
      <c r="AY142" s="16" t="s">
        <v>131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6" t="s">
        <v>87</v>
      </c>
      <c r="BK142" s="156">
        <f>ROUND(I142*H142,2)</f>
        <v>0</v>
      </c>
      <c r="BL142" s="16" t="s">
        <v>137</v>
      </c>
      <c r="BM142" s="155" t="s">
        <v>266</v>
      </c>
    </row>
    <row r="143" spans="2:65" s="12" customFormat="1">
      <c r="B143" s="157"/>
      <c r="D143" s="158" t="s">
        <v>150</v>
      </c>
      <c r="E143" s="159" t="s">
        <v>1</v>
      </c>
      <c r="F143" s="160" t="s">
        <v>151</v>
      </c>
      <c r="H143" s="159" t="s">
        <v>1</v>
      </c>
      <c r="I143" s="161"/>
      <c r="L143" s="157"/>
      <c r="M143" s="162"/>
      <c r="T143" s="163"/>
      <c r="AT143" s="159" t="s">
        <v>150</v>
      </c>
      <c r="AU143" s="159" t="s">
        <v>87</v>
      </c>
      <c r="AV143" s="12" t="s">
        <v>82</v>
      </c>
      <c r="AW143" s="12" t="s">
        <v>31</v>
      </c>
      <c r="AX143" s="12" t="s">
        <v>75</v>
      </c>
      <c r="AY143" s="159" t="s">
        <v>131</v>
      </c>
    </row>
    <row r="144" spans="2:65" s="13" customFormat="1">
      <c r="B144" s="164"/>
      <c r="D144" s="158" t="s">
        <v>150</v>
      </c>
      <c r="E144" s="165" t="s">
        <v>1</v>
      </c>
      <c r="F144" s="166" t="s">
        <v>267</v>
      </c>
      <c r="H144" s="167">
        <v>264.76600000000002</v>
      </c>
      <c r="I144" s="168"/>
      <c r="L144" s="164"/>
      <c r="M144" s="169"/>
      <c r="T144" s="170"/>
      <c r="AT144" s="165" t="s">
        <v>150</v>
      </c>
      <c r="AU144" s="165" t="s">
        <v>87</v>
      </c>
      <c r="AV144" s="13" t="s">
        <v>87</v>
      </c>
      <c r="AW144" s="13" t="s">
        <v>31</v>
      </c>
      <c r="AX144" s="13" t="s">
        <v>75</v>
      </c>
      <c r="AY144" s="165" t="s">
        <v>131</v>
      </c>
    </row>
    <row r="145" spans="2:65" s="14" customFormat="1">
      <c r="B145" s="171"/>
      <c r="D145" s="158" t="s">
        <v>150</v>
      </c>
      <c r="E145" s="172" t="s">
        <v>1</v>
      </c>
      <c r="F145" s="173" t="s">
        <v>153</v>
      </c>
      <c r="H145" s="174">
        <v>264.76600000000002</v>
      </c>
      <c r="I145" s="175"/>
      <c r="L145" s="171"/>
      <c r="M145" s="176"/>
      <c r="T145" s="177"/>
      <c r="AT145" s="172" t="s">
        <v>150</v>
      </c>
      <c r="AU145" s="172" t="s">
        <v>87</v>
      </c>
      <c r="AV145" s="14" t="s">
        <v>137</v>
      </c>
      <c r="AW145" s="14" t="s">
        <v>31</v>
      </c>
      <c r="AX145" s="14" t="s">
        <v>82</v>
      </c>
      <c r="AY145" s="172" t="s">
        <v>131</v>
      </c>
    </row>
    <row r="146" spans="2:65" s="1" customFormat="1" ht="33" customHeight="1">
      <c r="B146" s="31"/>
      <c r="C146" s="143" t="s">
        <v>171</v>
      </c>
      <c r="D146" s="143" t="s">
        <v>133</v>
      </c>
      <c r="E146" s="144" t="s">
        <v>268</v>
      </c>
      <c r="F146" s="145" t="s">
        <v>269</v>
      </c>
      <c r="G146" s="146" t="s">
        <v>145</v>
      </c>
      <c r="H146" s="147">
        <v>734.58</v>
      </c>
      <c r="I146" s="148"/>
      <c r="J146" s="149">
        <f>ROUND(I146*H146,2)</f>
        <v>0</v>
      </c>
      <c r="K146" s="150"/>
      <c r="L146" s="31"/>
      <c r="M146" s="151" t="s">
        <v>1</v>
      </c>
      <c r="N146" s="152" t="s">
        <v>41</v>
      </c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AR146" s="155" t="s">
        <v>137</v>
      </c>
      <c r="AT146" s="155" t="s">
        <v>133</v>
      </c>
      <c r="AU146" s="155" t="s">
        <v>87</v>
      </c>
      <c r="AY146" s="16" t="s">
        <v>131</v>
      </c>
      <c r="BE146" s="156">
        <f>IF(N146="základná",J146,0)</f>
        <v>0</v>
      </c>
      <c r="BF146" s="156">
        <f>IF(N146="znížená",J146,0)</f>
        <v>0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6" t="s">
        <v>87</v>
      </c>
      <c r="BK146" s="156">
        <f>ROUND(I146*H146,2)</f>
        <v>0</v>
      </c>
      <c r="BL146" s="16" t="s">
        <v>137</v>
      </c>
      <c r="BM146" s="155" t="s">
        <v>270</v>
      </c>
    </row>
    <row r="147" spans="2:65" s="12" customFormat="1">
      <c r="B147" s="157"/>
      <c r="D147" s="158" t="s">
        <v>150</v>
      </c>
      <c r="E147" s="159" t="s">
        <v>1</v>
      </c>
      <c r="F147" s="160" t="s">
        <v>151</v>
      </c>
      <c r="H147" s="159" t="s">
        <v>1</v>
      </c>
      <c r="I147" s="161"/>
      <c r="L147" s="157"/>
      <c r="M147" s="162"/>
      <c r="T147" s="163"/>
      <c r="AT147" s="159" t="s">
        <v>150</v>
      </c>
      <c r="AU147" s="159" t="s">
        <v>87</v>
      </c>
      <c r="AV147" s="12" t="s">
        <v>82</v>
      </c>
      <c r="AW147" s="12" t="s">
        <v>31</v>
      </c>
      <c r="AX147" s="12" t="s">
        <v>75</v>
      </c>
      <c r="AY147" s="159" t="s">
        <v>131</v>
      </c>
    </row>
    <row r="148" spans="2:65" s="13" customFormat="1">
      <c r="B148" s="164"/>
      <c r="D148" s="158" t="s">
        <v>150</v>
      </c>
      <c r="E148" s="165" t="s">
        <v>1</v>
      </c>
      <c r="F148" s="166" t="s">
        <v>271</v>
      </c>
      <c r="H148" s="167">
        <v>734.58</v>
      </c>
      <c r="I148" s="168"/>
      <c r="L148" s="164"/>
      <c r="M148" s="169"/>
      <c r="T148" s="170"/>
      <c r="AT148" s="165" t="s">
        <v>150</v>
      </c>
      <c r="AU148" s="165" t="s">
        <v>87</v>
      </c>
      <c r="AV148" s="13" t="s">
        <v>87</v>
      </c>
      <c r="AW148" s="13" t="s">
        <v>31</v>
      </c>
      <c r="AX148" s="13" t="s">
        <v>75</v>
      </c>
      <c r="AY148" s="165" t="s">
        <v>131</v>
      </c>
    </row>
    <row r="149" spans="2:65" s="14" customFormat="1">
      <c r="B149" s="171"/>
      <c r="D149" s="158" t="s">
        <v>150</v>
      </c>
      <c r="E149" s="172" t="s">
        <v>1</v>
      </c>
      <c r="F149" s="173" t="s">
        <v>153</v>
      </c>
      <c r="H149" s="174">
        <v>734.58</v>
      </c>
      <c r="I149" s="175"/>
      <c r="L149" s="171"/>
      <c r="M149" s="176"/>
      <c r="T149" s="177"/>
      <c r="AT149" s="172" t="s">
        <v>150</v>
      </c>
      <c r="AU149" s="172" t="s">
        <v>87</v>
      </c>
      <c r="AV149" s="14" t="s">
        <v>137</v>
      </c>
      <c r="AW149" s="14" t="s">
        <v>31</v>
      </c>
      <c r="AX149" s="14" t="s">
        <v>82</v>
      </c>
      <c r="AY149" s="172" t="s">
        <v>131</v>
      </c>
    </row>
    <row r="150" spans="2:65" s="11" customFormat="1" ht="22.9" customHeight="1">
      <c r="B150" s="132"/>
      <c r="D150" s="133" t="s">
        <v>74</v>
      </c>
      <c r="E150" s="141" t="s">
        <v>87</v>
      </c>
      <c r="F150" s="141" t="s">
        <v>272</v>
      </c>
      <c r="I150" s="135"/>
      <c r="J150" s="142">
        <f>BK150</f>
        <v>0</v>
      </c>
      <c r="L150" s="132"/>
      <c r="M150" s="136"/>
      <c r="P150" s="137">
        <f>P151</f>
        <v>0</v>
      </c>
      <c r="R150" s="137">
        <f>R151</f>
        <v>0</v>
      </c>
      <c r="T150" s="138">
        <f>T151</f>
        <v>0</v>
      </c>
      <c r="AR150" s="133" t="s">
        <v>82</v>
      </c>
      <c r="AT150" s="139" t="s">
        <v>74</v>
      </c>
      <c r="AU150" s="139" t="s">
        <v>82</v>
      </c>
      <c r="AY150" s="133" t="s">
        <v>131</v>
      </c>
      <c r="BK150" s="140">
        <f>BK151</f>
        <v>0</v>
      </c>
    </row>
    <row r="151" spans="2:65" s="1" customFormat="1" ht="37.9" customHeight="1">
      <c r="B151" s="31"/>
      <c r="C151" s="143" t="s">
        <v>169</v>
      </c>
      <c r="D151" s="143" t="s">
        <v>133</v>
      </c>
      <c r="E151" s="144" t="s">
        <v>273</v>
      </c>
      <c r="F151" s="145" t="s">
        <v>274</v>
      </c>
      <c r="G151" s="146" t="s">
        <v>145</v>
      </c>
      <c r="H151" s="147">
        <v>1260.79</v>
      </c>
      <c r="I151" s="148"/>
      <c r="J151" s="149">
        <f>ROUND(I151*H151,2)</f>
        <v>0</v>
      </c>
      <c r="K151" s="150"/>
      <c r="L151" s="31"/>
      <c r="M151" s="151" t="s">
        <v>1</v>
      </c>
      <c r="N151" s="152" t="s">
        <v>41</v>
      </c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AR151" s="155" t="s">
        <v>137</v>
      </c>
      <c r="AT151" s="155" t="s">
        <v>133</v>
      </c>
      <c r="AU151" s="155" t="s">
        <v>87</v>
      </c>
      <c r="AY151" s="16" t="s">
        <v>131</v>
      </c>
      <c r="BE151" s="156">
        <f>IF(N151="základná",J151,0)</f>
        <v>0</v>
      </c>
      <c r="BF151" s="156">
        <f>IF(N151="znížená",J151,0)</f>
        <v>0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6" t="s">
        <v>87</v>
      </c>
      <c r="BK151" s="156">
        <f>ROUND(I151*H151,2)</f>
        <v>0</v>
      </c>
      <c r="BL151" s="16" t="s">
        <v>137</v>
      </c>
      <c r="BM151" s="155" t="s">
        <v>275</v>
      </c>
    </row>
    <row r="152" spans="2:65" s="11" customFormat="1" ht="22.9" customHeight="1">
      <c r="B152" s="132"/>
      <c r="D152" s="133" t="s">
        <v>74</v>
      </c>
      <c r="E152" s="141" t="s">
        <v>154</v>
      </c>
      <c r="F152" s="141" t="s">
        <v>164</v>
      </c>
      <c r="I152" s="135"/>
      <c r="J152" s="142">
        <f>BK152</f>
        <v>0</v>
      </c>
      <c r="L152" s="132"/>
      <c r="M152" s="136"/>
      <c r="P152" s="137">
        <f>SUM(P153:P155)</f>
        <v>0</v>
      </c>
      <c r="R152" s="137">
        <f>SUM(R153:R155)</f>
        <v>1818.4122012</v>
      </c>
      <c r="T152" s="138">
        <f>SUM(T153:T155)</f>
        <v>0</v>
      </c>
      <c r="AR152" s="133" t="s">
        <v>82</v>
      </c>
      <c r="AT152" s="139" t="s">
        <v>74</v>
      </c>
      <c r="AU152" s="139" t="s">
        <v>82</v>
      </c>
      <c r="AY152" s="133" t="s">
        <v>131</v>
      </c>
      <c r="BK152" s="140">
        <f>SUM(BK153:BK155)</f>
        <v>0</v>
      </c>
    </row>
    <row r="153" spans="2:65" s="1" customFormat="1" ht="33" customHeight="1">
      <c r="B153" s="31"/>
      <c r="C153" s="143" t="s">
        <v>180</v>
      </c>
      <c r="D153" s="143" t="s">
        <v>133</v>
      </c>
      <c r="E153" s="144" t="s">
        <v>276</v>
      </c>
      <c r="F153" s="145" t="s">
        <v>277</v>
      </c>
      <c r="G153" s="146" t="s">
        <v>145</v>
      </c>
      <c r="H153" s="147">
        <v>1260.79</v>
      </c>
      <c r="I153" s="148"/>
      <c r="J153" s="149">
        <f>ROUND(I153*H153,2)</f>
        <v>0</v>
      </c>
      <c r="K153" s="150"/>
      <c r="L153" s="31"/>
      <c r="M153" s="151" t="s">
        <v>1</v>
      </c>
      <c r="N153" s="152" t="s">
        <v>41</v>
      </c>
      <c r="P153" s="153">
        <f>O153*H153</f>
        <v>0</v>
      </c>
      <c r="Q153" s="153">
        <v>0.43878</v>
      </c>
      <c r="R153" s="153">
        <f>Q153*H153</f>
        <v>553.20943620000003</v>
      </c>
      <c r="S153" s="153">
        <v>0</v>
      </c>
      <c r="T153" s="154">
        <f>S153*H153</f>
        <v>0</v>
      </c>
      <c r="AR153" s="155" t="s">
        <v>137</v>
      </c>
      <c r="AT153" s="155" t="s">
        <v>133</v>
      </c>
      <c r="AU153" s="155" t="s">
        <v>87</v>
      </c>
      <c r="AY153" s="16" t="s">
        <v>131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6" t="s">
        <v>87</v>
      </c>
      <c r="BK153" s="156">
        <f>ROUND(I153*H153,2)</f>
        <v>0</v>
      </c>
      <c r="BL153" s="16" t="s">
        <v>137</v>
      </c>
      <c r="BM153" s="155" t="s">
        <v>278</v>
      </c>
    </row>
    <row r="154" spans="2:65" s="1" customFormat="1" ht="37.9" customHeight="1">
      <c r="B154" s="31"/>
      <c r="C154" s="143" t="s">
        <v>185</v>
      </c>
      <c r="D154" s="143" t="s">
        <v>133</v>
      </c>
      <c r="E154" s="144" t="s">
        <v>279</v>
      </c>
      <c r="F154" s="145" t="s">
        <v>280</v>
      </c>
      <c r="G154" s="146" t="s">
        <v>145</v>
      </c>
      <c r="H154" s="147">
        <v>1260.79</v>
      </c>
      <c r="I154" s="148"/>
      <c r="J154" s="149">
        <f>ROUND(I154*H154,2)</f>
        <v>0</v>
      </c>
      <c r="K154" s="150"/>
      <c r="L154" s="31"/>
      <c r="M154" s="151" t="s">
        <v>1</v>
      </c>
      <c r="N154" s="152" t="s">
        <v>41</v>
      </c>
      <c r="P154" s="153">
        <f>O154*H154</f>
        <v>0</v>
      </c>
      <c r="Q154" s="153">
        <v>0.47885</v>
      </c>
      <c r="R154" s="153">
        <f>Q154*H154</f>
        <v>603.72929149999993</v>
      </c>
      <c r="S154" s="153">
        <v>0</v>
      </c>
      <c r="T154" s="154">
        <f>S154*H154</f>
        <v>0</v>
      </c>
      <c r="AR154" s="155" t="s">
        <v>137</v>
      </c>
      <c r="AT154" s="155" t="s">
        <v>133</v>
      </c>
      <c r="AU154" s="155" t="s">
        <v>87</v>
      </c>
      <c r="AY154" s="16" t="s">
        <v>131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6" t="s">
        <v>87</v>
      </c>
      <c r="BK154" s="156">
        <f>ROUND(I154*H154,2)</f>
        <v>0</v>
      </c>
      <c r="BL154" s="16" t="s">
        <v>137</v>
      </c>
      <c r="BM154" s="155" t="s">
        <v>281</v>
      </c>
    </row>
    <row r="155" spans="2:65" s="1" customFormat="1" ht="33" customHeight="1">
      <c r="B155" s="31"/>
      <c r="C155" s="143" t="s">
        <v>190</v>
      </c>
      <c r="D155" s="143" t="s">
        <v>133</v>
      </c>
      <c r="E155" s="144" t="s">
        <v>282</v>
      </c>
      <c r="F155" s="145" t="s">
        <v>283</v>
      </c>
      <c r="G155" s="146" t="s">
        <v>145</v>
      </c>
      <c r="H155" s="147">
        <v>1260.79</v>
      </c>
      <c r="I155" s="148"/>
      <c r="J155" s="149">
        <f>ROUND(I155*H155,2)</f>
        <v>0</v>
      </c>
      <c r="K155" s="150"/>
      <c r="L155" s="31"/>
      <c r="M155" s="151" t="s">
        <v>1</v>
      </c>
      <c r="N155" s="152" t="s">
        <v>41</v>
      </c>
      <c r="P155" s="153">
        <f>O155*H155</f>
        <v>0</v>
      </c>
      <c r="Q155" s="153">
        <v>0.52464999999999995</v>
      </c>
      <c r="R155" s="153">
        <f>Q155*H155</f>
        <v>661.47347349999995</v>
      </c>
      <c r="S155" s="153">
        <v>0</v>
      </c>
      <c r="T155" s="154">
        <f>S155*H155</f>
        <v>0</v>
      </c>
      <c r="AR155" s="155" t="s">
        <v>137</v>
      </c>
      <c r="AT155" s="155" t="s">
        <v>133</v>
      </c>
      <c r="AU155" s="155" t="s">
        <v>87</v>
      </c>
      <c r="AY155" s="16" t="s">
        <v>131</v>
      </c>
      <c r="BE155" s="156">
        <f>IF(N155="základná",J155,0)</f>
        <v>0</v>
      </c>
      <c r="BF155" s="156">
        <f>IF(N155="znížená",J155,0)</f>
        <v>0</v>
      </c>
      <c r="BG155" s="156">
        <f>IF(N155="zákl. prenesená",J155,0)</f>
        <v>0</v>
      </c>
      <c r="BH155" s="156">
        <f>IF(N155="zníž. prenesená",J155,0)</f>
        <v>0</v>
      </c>
      <c r="BI155" s="156">
        <f>IF(N155="nulová",J155,0)</f>
        <v>0</v>
      </c>
      <c r="BJ155" s="16" t="s">
        <v>87</v>
      </c>
      <c r="BK155" s="156">
        <f>ROUND(I155*H155,2)</f>
        <v>0</v>
      </c>
      <c r="BL155" s="16" t="s">
        <v>137</v>
      </c>
      <c r="BM155" s="155" t="s">
        <v>284</v>
      </c>
    </row>
    <row r="156" spans="2:65" s="11" customFormat="1" ht="22.9" customHeight="1">
      <c r="B156" s="132"/>
      <c r="D156" s="133" t="s">
        <v>74</v>
      </c>
      <c r="E156" s="141" t="s">
        <v>169</v>
      </c>
      <c r="F156" s="141" t="s">
        <v>170</v>
      </c>
      <c r="I156" s="135"/>
      <c r="J156" s="142">
        <f>BK156</f>
        <v>0</v>
      </c>
      <c r="L156" s="132"/>
      <c r="M156" s="136"/>
      <c r="P156" s="137">
        <f>SUM(P157:P171)</f>
        <v>0</v>
      </c>
      <c r="R156" s="137">
        <f>SUM(R157:R171)</f>
        <v>4.0077177999999991</v>
      </c>
      <c r="T156" s="138">
        <f>SUM(T157:T171)</f>
        <v>0</v>
      </c>
      <c r="AR156" s="133" t="s">
        <v>82</v>
      </c>
      <c r="AT156" s="139" t="s">
        <v>74</v>
      </c>
      <c r="AU156" s="139" t="s">
        <v>82</v>
      </c>
      <c r="AY156" s="133" t="s">
        <v>131</v>
      </c>
      <c r="BK156" s="140">
        <f>SUM(BK157:BK171)</f>
        <v>0</v>
      </c>
    </row>
    <row r="157" spans="2:65" s="1" customFormat="1" ht="24.2" customHeight="1">
      <c r="B157" s="31"/>
      <c r="C157" s="143" t="s">
        <v>194</v>
      </c>
      <c r="D157" s="143" t="s">
        <v>133</v>
      </c>
      <c r="E157" s="144" t="s">
        <v>285</v>
      </c>
      <c r="F157" s="145" t="s">
        <v>286</v>
      </c>
      <c r="G157" s="146" t="s">
        <v>183</v>
      </c>
      <c r="H157" s="147">
        <v>0.46200000000000002</v>
      </c>
      <c r="I157" s="148"/>
      <c r="J157" s="149">
        <f>ROUND(I157*H157,2)</f>
        <v>0</v>
      </c>
      <c r="K157" s="150"/>
      <c r="L157" s="31"/>
      <c r="M157" s="151" t="s">
        <v>1</v>
      </c>
      <c r="N157" s="152" t="s">
        <v>41</v>
      </c>
      <c r="P157" s="153">
        <f>O157*H157</f>
        <v>0</v>
      </c>
      <c r="Q157" s="153">
        <v>1.0264500000000001</v>
      </c>
      <c r="R157" s="153">
        <f>Q157*H157</f>
        <v>0.47421990000000008</v>
      </c>
      <c r="S157" s="153">
        <v>0</v>
      </c>
      <c r="T157" s="154">
        <f>S157*H157</f>
        <v>0</v>
      </c>
      <c r="AR157" s="155" t="s">
        <v>137</v>
      </c>
      <c r="AT157" s="155" t="s">
        <v>133</v>
      </c>
      <c r="AU157" s="155" t="s">
        <v>87</v>
      </c>
      <c r="AY157" s="16" t="s">
        <v>131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6" t="s">
        <v>87</v>
      </c>
      <c r="BK157" s="156">
        <f>ROUND(I157*H157,2)</f>
        <v>0</v>
      </c>
      <c r="BL157" s="16" t="s">
        <v>137</v>
      </c>
      <c r="BM157" s="155" t="s">
        <v>287</v>
      </c>
    </row>
    <row r="158" spans="2:65" s="12" customFormat="1">
      <c r="B158" s="157"/>
      <c r="D158" s="158" t="s">
        <v>150</v>
      </c>
      <c r="E158" s="159" t="s">
        <v>1</v>
      </c>
      <c r="F158" s="160" t="s">
        <v>288</v>
      </c>
      <c r="H158" s="159" t="s">
        <v>1</v>
      </c>
      <c r="I158" s="161"/>
      <c r="L158" s="157"/>
      <c r="M158" s="162"/>
      <c r="T158" s="163"/>
      <c r="AT158" s="159" t="s">
        <v>150</v>
      </c>
      <c r="AU158" s="159" t="s">
        <v>87</v>
      </c>
      <c r="AV158" s="12" t="s">
        <v>82</v>
      </c>
      <c r="AW158" s="12" t="s">
        <v>31</v>
      </c>
      <c r="AX158" s="12" t="s">
        <v>75</v>
      </c>
      <c r="AY158" s="159" t="s">
        <v>131</v>
      </c>
    </row>
    <row r="159" spans="2:65" s="13" customFormat="1">
      <c r="B159" s="164"/>
      <c r="D159" s="158" t="s">
        <v>150</v>
      </c>
      <c r="E159" s="165" t="s">
        <v>1</v>
      </c>
      <c r="F159" s="166" t="s">
        <v>289</v>
      </c>
      <c r="H159" s="167">
        <v>0.46200000000000002</v>
      </c>
      <c r="I159" s="168"/>
      <c r="L159" s="164"/>
      <c r="M159" s="169"/>
      <c r="T159" s="170"/>
      <c r="AT159" s="165" t="s">
        <v>150</v>
      </c>
      <c r="AU159" s="165" t="s">
        <v>87</v>
      </c>
      <c r="AV159" s="13" t="s">
        <v>87</v>
      </c>
      <c r="AW159" s="13" t="s">
        <v>31</v>
      </c>
      <c r="AX159" s="13" t="s">
        <v>75</v>
      </c>
      <c r="AY159" s="165" t="s">
        <v>131</v>
      </c>
    </row>
    <row r="160" spans="2:65" s="14" customFormat="1">
      <c r="B160" s="171"/>
      <c r="D160" s="158" t="s">
        <v>150</v>
      </c>
      <c r="E160" s="172" t="s">
        <v>1</v>
      </c>
      <c r="F160" s="173" t="s">
        <v>153</v>
      </c>
      <c r="H160" s="174">
        <v>0.46200000000000002</v>
      </c>
      <c r="I160" s="175"/>
      <c r="L160" s="171"/>
      <c r="M160" s="176"/>
      <c r="T160" s="177"/>
      <c r="AT160" s="172" t="s">
        <v>150</v>
      </c>
      <c r="AU160" s="172" t="s">
        <v>87</v>
      </c>
      <c r="AV160" s="14" t="s">
        <v>137</v>
      </c>
      <c r="AW160" s="14" t="s">
        <v>31</v>
      </c>
      <c r="AX160" s="14" t="s">
        <v>82</v>
      </c>
      <c r="AY160" s="172" t="s">
        <v>131</v>
      </c>
    </row>
    <row r="161" spans="2:65" s="1" customFormat="1" ht="24.2" customHeight="1">
      <c r="B161" s="31"/>
      <c r="C161" s="143" t="s">
        <v>199</v>
      </c>
      <c r="D161" s="143" t="s">
        <v>133</v>
      </c>
      <c r="E161" s="144" t="s">
        <v>290</v>
      </c>
      <c r="F161" s="145" t="s">
        <v>291</v>
      </c>
      <c r="G161" s="146" t="s">
        <v>136</v>
      </c>
      <c r="H161" s="147">
        <v>630.39499999999998</v>
      </c>
      <c r="I161" s="148"/>
      <c r="J161" s="149">
        <f>ROUND(I161*H161,2)</f>
        <v>0</v>
      </c>
      <c r="K161" s="150"/>
      <c r="L161" s="31"/>
      <c r="M161" s="151" t="s">
        <v>1</v>
      </c>
      <c r="N161" s="152" t="s">
        <v>41</v>
      </c>
      <c r="P161" s="153">
        <f>O161*H161</f>
        <v>0</v>
      </c>
      <c r="Q161" s="153">
        <v>2.0200000000000001E-3</v>
      </c>
      <c r="R161" s="153">
        <f>Q161*H161</f>
        <v>1.2733979</v>
      </c>
      <c r="S161" s="153">
        <v>0</v>
      </c>
      <c r="T161" s="154">
        <f>S161*H161</f>
        <v>0</v>
      </c>
      <c r="AR161" s="155" t="s">
        <v>137</v>
      </c>
      <c r="AT161" s="155" t="s">
        <v>133</v>
      </c>
      <c r="AU161" s="155" t="s">
        <v>87</v>
      </c>
      <c r="AY161" s="16" t="s">
        <v>131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6" t="s">
        <v>87</v>
      </c>
      <c r="BK161" s="156">
        <f>ROUND(I161*H161,2)</f>
        <v>0</v>
      </c>
      <c r="BL161" s="16" t="s">
        <v>137</v>
      </c>
      <c r="BM161" s="155" t="s">
        <v>292</v>
      </c>
    </row>
    <row r="162" spans="2:65" s="12" customFormat="1">
      <c r="B162" s="157"/>
      <c r="D162" s="158" t="s">
        <v>150</v>
      </c>
      <c r="E162" s="159" t="s">
        <v>1</v>
      </c>
      <c r="F162" s="160" t="s">
        <v>293</v>
      </c>
      <c r="H162" s="159" t="s">
        <v>1</v>
      </c>
      <c r="I162" s="161"/>
      <c r="L162" s="157"/>
      <c r="M162" s="162"/>
      <c r="T162" s="163"/>
      <c r="AT162" s="159" t="s">
        <v>150</v>
      </c>
      <c r="AU162" s="159" t="s">
        <v>87</v>
      </c>
      <c r="AV162" s="12" t="s">
        <v>82</v>
      </c>
      <c r="AW162" s="12" t="s">
        <v>31</v>
      </c>
      <c r="AX162" s="12" t="s">
        <v>75</v>
      </c>
      <c r="AY162" s="159" t="s">
        <v>131</v>
      </c>
    </row>
    <row r="163" spans="2:65" s="13" customFormat="1">
      <c r="B163" s="164"/>
      <c r="D163" s="158" t="s">
        <v>150</v>
      </c>
      <c r="E163" s="165" t="s">
        <v>1</v>
      </c>
      <c r="F163" s="166" t="s">
        <v>294</v>
      </c>
      <c r="H163" s="167">
        <v>630.39499999999998</v>
      </c>
      <c r="I163" s="168"/>
      <c r="L163" s="164"/>
      <c r="M163" s="169"/>
      <c r="T163" s="170"/>
      <c r="AT163" s="165" t="s">
        <v>150</v>
      </c>
      <c r="AU163" s="165" t="s">
        <v>87</v>
      </c>
      <c r="AV163" s="13" t="s">
        <v>87</v>
      </c>
      <c r="AW163" s="13" t="s">
        <v>31</v>
      </c>
      <c r="AX163" s="13" t="s">
        <v>75</v>
      </c>
      <c r="AY163" s="165" t="s">
        <v>131</v>
      </c>
    </row>
    <row r="164" spans="2:65" s="14" customFormat="1">
      <c r="B164" s="171"/>
      <c r="D164" s="158" t="s">
        <v>150</v>
      </c>
      <c r="E164" s="172" t="s">
        <v>1</v>
      </c>
      <c r="F164" s="173" t="s">
        <v>153</v>
      </c>
      <c r="H164" s="174">
        <v>630.39499999999998</v>
      </c>
      <c r="I164" s="175"/>
      <c r="L164" s="171"/>
      <c r="M164" s="176"/>
      <c r="T164" s="177"/>
      <c r="AT164" s="172" t="s">
        <v>150</v>
      </c>
      <c r="AU164" s="172" t="s">
        <v>87</v>
      </c>
      <c r="AV164" s="14" t="s">
        <v>137</v>
      </c>
      <c r="AW164" s="14" t="s">
        <v>31</v>
      </c>
      <c r="AX164" s="14" t="s">
        <v>82</v>
      </c>
      <c r="AY164" s="172" t="s">
        <v>131</v>
      </c>
    </row>
    <row r="165" spans="2:65" s="1" customFormat="1" ht="24.2" customHeight="1">
      <c r="B165" s="31"/>
      <c r="C165" s="143" t="s">
        <v>204</v>
      </c>
      <c r="D165" s="143" t="s">
        <v>133</v>
      </c>
      <c r="E165" s="144" t="s">
        <v>295</v>
      </c>
      <c r="F165" s="145" t="s">
        <v>296</v>
      </c>
      <c r="G165" s="146" t="s">
        <v>174</v>
      </c>
      <c r="H165" s="147">
        <v>200</v>
      </c>
      <c r="I165" s="148"/>
      <c r="J165" s="149">
        <f>ROUND(I165*H165,2)</f>
        <v>0</v>
      </c>
      <c r="K165" s="150"/>
      <c r="L165" s="31"/>
      <c r="M165" s="151" t="s">
        <v>1</v>
      </c>
      <c r="N165" s="152" t="s">
        <v>41</v>
      </c>
      <c r="P165" s="153">
        <f>O165*H165</f>
        <v>0</v>
      </c>
      <c r="Q165" s="153">
        <v>1.0000000000000001E-5</v>
      </c>
      <c r="R165" s="153">
        <f>Q165*H165</f>
        <v>2E-3</v>
      </c>
      <c r="S165" s="153">
        <v>0</v>
      </c>
      <c r="T165" s="154">
        <f>S165*H165</f>
        <v>0</v>
      </c>
      <c r="AR165" s="155" t="s">
        <v>137</v>
      </c>
      <c r="AT165" s="155" t="s">
        <v>133</v>
      </c>
      <c r="AU165" s="155" t="s">
        <v>87</v>
      </c>
      <c r="AY165" s="16" t="s">
        <v>131</v>
      </c>
      <c r="BE165" s="156">
        <f>IF(N165="základná",J165,0)</f>
        <v>0</v>
      </c>
      <c r="BF165" s="156">
        <f>IF(N165="znížená",J165,0)</f>
        <v>0</v>
      </c>
      <c r="BG165" s="156">
        <f>IF(N165="zákl. prenesená",J165,0)</f>
        <v>0</v>
      </c>
      <c r="BH165" s="156">
        <f>IF(N165="zníž. prenesená",J165,0)</f>
        <v>0</v>
      </c>
      <c r="BI165" s="156">
        <f>IF(N165="nulová",J165,0)</f>
        <v>0</v>
      </c>
      <c r="BJ165" s="16" t="s">
        <v>87</v>
      </c>
      <c r="BK165" s="156">
        <f>ROUND(I165*H165,2)</f>
        <v>0</v>
      </c>
      <c r="BL165" s="16" t="s">
        <v>137</v>
      </c>
      <c r="BM165" s="155" t="s">
        <v>297</v>
      </c>
    </row>
    <row r="166" spans="2:65" s="12" customFormat="1">
      <c r="B166" s="157"/>
      <c r="D166" s="158" t="s">
        <v>150</v>
      </c>
      <c r="E166" s="159" t="s">
        <v>1</v>
      </c>
      <c r="F166" s="160" t="s">
        <v>298</v>
      </c>
      <c r="H166" s="159" t="s">
        <v>1</v>
      </c>
      <c r="I166" s="161"/>
      <c r="L166" s="157"/>
      <c r="M166" s="162"/>
      <c r="T166" s="163"/>
      <c r="AT166" s="159" t="s">
        <v>150</v>
      </c>
      <c r="AU166" s="159" t="s">
        <v>87</v>
      </c>
      <c r="AV166" s="12" t="s">
        <v>82</v>
      </c>
      <c r="AW166" s="12" t="s">
        <v>31</v>
      </c>
      <c r="AX166" s="12" t="s">
        <v>75</v>
      </c>
      <c r="AY166" s="159" t="s">
        <v>131</v>
      </c>
    </row>
    <row r="167" spans="2:65" s="13" customFormat="1">
      <c r="B167" s="164"/>
      <c r="D167" s="158" t="s">
        <v>150</v>
      </c>
      <c r="E167" s="165" t="s">
        <v>1</v>
      </c>
      <c r="F167" s="166" t="s">
        <v>299</v>
      </c>
      <c r="H167" s="167">
        <v>200</v>
      </c>
      <c r="I167" s="168"/>
      <c r="L167" s="164"/>
      <c r="M167" s="169"/>
      <c r="T167" s="170"/>
      <c r="AT167" s="165" t="s">
        <v>150</v>
      </c>
      <c r="AU167" s="165" t="s">
        <v>87</v>
      </c>
      <c r="AV167" s="13" t="s">
        <v>87</v>
      </c>
      <c r="AW167" s="13" t="s">
        <v>31</v>
      </c>
      <c r="AX167" s="13" t="s">
        <v>75</v>
      </c>
      <c r="AY167" s="165" t="s">
        <v>131</v>
      </c>
    </row>
    <row r="168" spans="2:65" s="14" customFormat="1">
      <c r="B168" s="171"/>
      <c r="D168" s="158" t="s">
        <v>150</v>
      </c>
      <c r="E168" s="172" t="s">
        <v>1</v>
      </c>
      <c r="F168" s="173" t="s">
        <v>153</v>
      </c>
      <c r="H168" s="174">
        <v>200</v>
      </c>
      <c r="I168" s="175"/>
      <c r="L168" s="171"/>
      <c r="M168" s="176"/>
      <c r="T168" s="177"/>
      <c r="AT168" s="172" t="s">
        <v>150</v>
      </c>
      <c r="AU168" s="172" t="s">
        <v>87</v>
      </c>
      <c r="AV168" s="14" t="s">
        <v>137</v>
      </c>
      <c r="AW168" s="14" t="s">
        <v>31</v>
      </c>
      <c r="AX168" s="14" t="s">
        <v>82</v>
      </c>
      <c r="AY168" s="172" t="s">
        <v>131</v>
      </c>
    </row>
    <row r="169" spans="2:65" s="1" customFormat="1" ht="37.9" customHeight="1">
      <c r="B169" s="31"/>
      <c r="C169" s="143" t="s">
        <v>209</v>
      </c>
      <c r="D169" s="143" t="s">
        <v>133</v>
      </c>
      <c r="E169" s="144" t="s">
        <v>300</v>
      </c>
      <c r="F169" s="145" t="s">
        <v>301</v>
      </c>
      <c r="G169" s="146" t="s">
        <v>174</v>
      </c>
      <c r="H169" s="147">
        <v>5</v>
      </c>
      <c r="I169" s="148"/>
      <c r="J169" s="149">
        <f>ROUND(I169*H169,2)</f>
        <v>0</v>
      </c>
      <c r="K169" s="150"/>
      <c r="L169" s="31"/>
      <c r="M169" s="151" t="s">
        <v>1</v>
      </c>
      <c r="N169" s="152" t="s">
        <v>41</v>
      </c>
      <c r="P169" s="153">
        <f>O169*H169</f>
        <v>0</v>
      </c>
      <c r="Q169" s="153">
        <v>0.35721999999999998</v>
      </c>
      <c r="R169" s="153">
        <f>Q169*H169</f>
        <v>1.7860999999999998</v>
      </c>
      <c r="S169" s="153">
        <v>0</v>
      </c>
      <c r="T169" s="154">
        <f>S169*H169</f>
        <v>0</v>
      </c>
      <c r="AR169" s="155" t="s">
        <v>137</v>
      </c>
      <c r="AT169" s="155" t="s">
        <v>133</v>
      </c>
      <c r="AU169" s="155" t="s">
        <v>87</v>
      </c>
      <c r="AY169" s="16" t="s">
        <v>131</v>
      </c>
      <c r="BE169" s="156">
        <f>IF(N169="základná",J169,0)</f>
        <v>0</v>
      </c>
      <c r="BF169" s="156">
        <f>IF(N169="znížená",J169,0)</f>
        <v>0</v>
      </c>
      <c r="BG169" s="156">
        <f>IF(N169="zákl. prenesená",J169,0)</f>
        <v>0</v>
      </c>
      <c r="BH169" s="156">
        <f>IF(N169="zníž. prenesená",J169,0)</f>
        <v>0</v>
      </c>
      <c r="BI169" s="156">
        <f>IF(N169="nulová",J169,0)</f>
        <v>0</v>
      </c>
      <c r="BJ169" s="16" t="s">
        <v>87</v>
      </c>
      <c r="BK169" s="156">
        <f>ROUND(I169*H169,2)</f>
        <v>0</v>
      </c>
      <c r="BL169" s="16" t="s">
        <v>137</v>
      </c>
      <c r="BM169" s="155" t="s">
        <v>302</v>
      </c>
    </row>
    <row r="170" spans="2:65" s="1" customFormat="1" ht="37.9" customHeight="1">
      <c r="B170" s="31"/>
      <c r="C170" s="190" t="s">
        <v>217</v>
      </c>
      <c r="D170" s="190" t="s">
        <v>303</v>
      </c>
      <c r="E170" s="191" t="s">
        <v>304</v>
      </c>
      <c r="F170" s="192" t="s">
        <v>305</v>
      </c>
      <c r="G170" s="193" t="s">
        <v>136</v>
      </c>
      <c r="H170" s="194">
        <v>10</v>
      </c>
      <c r="I170" s="195"/>
      <c r="J170" s="196">
        <f>ROUND(I170*H170,2)</f>
        <v>0</v>
      </c>
      <c r="K170" s="197"/>
      <c r="L170" s="198"/>
      <c r="M170" s="199" t="s">
        <v>1</v>
      </c>
      <c r="N170" s="200" t="s">
        <v>41</v>
      </c>
      <c r="P170" s="153">
        <f>O170*H170</f>
        <v>0</v>
      </c>
      <c r="Q170" s="153">
        <v>8.2000000000000007E-3</v>
      </c>
      <c r="R170" s="153">
        <f>Q170*H170</f>
        <v>8.2000000000000003E-2</v>
      </c>
      <c r="S170" s="153">
        <v>0</v>
      </c>
      <c r="T170" s="154">
        <f>S170*H170</f>
        <v>0</v>
      </c>
      <c r="AR170" s="155" t="s">
        <v>171</v>
      </c>
      <c r="AT170" s="155" t="s">
        <v>303</v>
      </c>
      <c r="AU170" s="155" t="s">
        <v>87</v>
      </c>
      <c r="AY170" s="16" t="s">
        <v>131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6" t="s">
        <v>87</v>
      </c>
      <c r="BK170" s="156">
        <f>ROUND(I170*H170,2)</f>
        <v>0</v>
      </c>
      <c r="BL170" s="16" t="s">
        <v>137</v>
      </c>
      <c r="BM170" s="155" t="s">
        <v>306</v>
      </c>
    </row>
    <row r="171" spans="2:65" s="1" customFormat="1" ht="49.15" customHeight="1">
      <c r="B171" s="31"/>
      <c r="C171" s="190" t="s">
        <v>221</v>
      </c>
      <c r="D171" s="190" t="s">
        <v>303</v>
      </c>
      <c r="E171" s="191" t="s">
        <v>307</v>
      </c>
      <c r="F171" s="192" t="s">
        <v>308</v>
      </c>
      <c r="G171" s="193" t="s">
        <v>136</v>
      </c>
      <c r="H171" s="194">
        <v>5</v>
      </c>
      <c r="I171" s="195"/>
      <c r="J171" s="196">
        <f>ROUND(I171*H171,2)</f>
        <v>0</v>
      </c>
      <c r="K171" s="197"/>
      <c r="L171" s="198"/>
      <c r="M171" s="199" t="s">
        <v>1</v>
      </c>
      <c r="N171" s="200" t="s">
        <v>41</v>
      </c>
      <c r="P171" s="153">
        <f>O171*H171</f>
        <v>0</v>
      </c>
      <c r="Q171" s="153">
        <v>7.8E-2</v>
      </c>
      <c r="R171" s="153">
        <f>Q171*H171</f>
        <v>0.39</v>
      </c>
      <c r="S171" s="153">
        <v>0</v>
      </c>
      <c r="T171" s="154">
        <f>S171*H171</f>
        <v>0</v>
      </c>
      <c r="AR171" s="155" t="s">
        <v>171</v>
      </c>
      <c r="AT171" s="155" t="s">
        <v>303</v>
      </c>
      <c r="AU171" s="155" t="s">
        <v>87</v>
      </c>
      <c r="AY171" s="16" t="s">
        <v>131</v>
      </c>
      <c r="BE171" s="156">
        <f>IF(N171="základná",J171,0)</f>
        <v>0</v>
      </c>
      <c r="BF171" s="156">
        <f>IF(N171="znížená",J171,0)</f>
        <v>0</v>
      </c>
      <c r="BG171" s="156">
        <f>IF(N171="zákl. prenesená",J171,0)</f>
        <v>0</v>
      </c>
      <c r="BH171" s="156">
        <f>IF(N171="zníž. prenesená",J171,0)</f>
        <v>0</v>
      </c>
      <c r="BI171" s="156">
        <f>IF(N171="nulová",J171,0)</f>
        <v>0</v>
      </c>
      <c r="BJ171" s="16" t="s">
        <v>87</v>
      </c>
      <c r="BK171" s="156">
        <f>ROUND(I171*H171,2)</f>
        <v>0</v>
      </c>
      <c r="BL171" s="16" t="s">
        <v>137</v>
      </c>
      <c r="BM171" s="155" t="s">
        <v>309</v>
      </c>
    </row>
    <row r="172" spans="2:65" s="11" customFormat="1" ht="22.9" customHeight="1">
      <c r="B172" s="132"/>
      <c r="D172" s="133" t="s">
        <v>74</v>
      </c>
      <c r="E172" s="141" t="s">
        <v>310</v>
      </c>
      <c r="F172" s="141" t="s">
        <v>311</v>
      </c>
      <c r="I172" s="135"/>
      <c r="J172" s="142">
        <f>BK172</f>
        <v>0</v>
      </c>
      <c r="L172" s="132"/>
      <c r="M172" s="136"/>
      <c r="P172" s="137">
        <f>SUM(P173:P177)</f>
        <v>0</v>
      </c>
      <c r="R172" s="137">
        <f>SUM(R173:R177)</f>
        <v>0</v>
      </c>
      <c r="T172" s="138">
        <f>SUM(T173:T177)</f>
        <v>0</v>
      </c>
      <c r="AR172" s="133" t="s">
        <v>82</v>
      </c>
      <c r="AT172" s="139" t="s">
        <v>74</v>
      </c>
      <c r="AU172" s="139" t="s">
        <v>82</v>
      </c>
      <c r="AY172" s="133" t="s">
        <v>131</v>
      </c>
      <c r="BK172" s="140">
        <f>SUM(BK173:BK177)</f>
        <v>0</v>
      </c>
    </row>
    <row r="173" spans="2:65" s="1" customFormat="1" ht="33" customHeight="1">
      <c r="B173" s="31"/>
      <c r="C173" s="143" t="s">
        <v>225</v>
      </c>
      <c r="D173" s="143" t="s">
        <v>133</v>
      </c>
      <c r="E173" s="144" t="s">
        <v>312</v>
      </c>
      <c r="F173" s="145" t="s">
        <v>313</v>
      </c>
      <c r="G173" s="146" t="s">
        <v>183</v>
      </c>
      <c r="H173" s="147">
        <v>1160.9469999999999</v>
      </c>
      <c r="I173" s="148"/>
      <c r="J173" s="149">
        <f>ROUND(I173*H173,2)</f>
        <v>0</v>
      </c>
      <c r="K173" s="150"/>
      <c r="L173" s="31"/>
      <c r="M173" s="151" t="s">
        <v>1</v>
      </c>
      <c r="N173" s="152" t="s">
        <v>41</v>
      </c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AR173" s="155" t="s">
        <v>137</v>
      </c>
      <c r="AT173" s="155" t="s">
        <v>133</v>
      </c>
      <c r="AU173" s="155" t="s">
        <v>87</v>
      </c>
      <c r="AY173" s="16" t="s">
        <v>131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6" t="s">
        <v>87</v>
      </c>
      <c r="BK173" s="156">
        <f>ROUND(I173*H173,2)</f>
        <v>0</v>
      </c>
      <c r="BL173" s="16" t="s">
        <v>137</v>
      </c>
      <c r="BM173" s="155" t="s">
        <v>314</v>
      </c>
    </row>
    <row r="174" spans="2:65" s="12" customFormat="1">
      <c r="B174" s="157"/>
      <c r="D174" s="158" t="s">
        <v>150</v>
      </c>
      <c r="E174" s="159" t="s">
        <v>1</v>
      </c>
      <c r="F174" s="160" t="s">
        <v>151</v>
      </c>
      <c r="H174" s="159" t="s">
        <v>1</v>
      </c>
      <c r="I174" s="161"/>
      <c r="L174" s="157"/>
      <c r="M174" s="162"/>
      <c r="T174" s="163"/>
      <c r="AT174" s="159" t="s">
        <v>150</v>
      </c>
      <c r="AU174" s="159" t="s">
        <v>87</v>
      </c>
      <c r="AV174" s="12" t="s">
        <v>82</v>
      </c>
      <c r="AW174" s="12" t="s">
        <v>31</v>
      </c>
      <c r="AX174" s="12" t="s">
        <v>75</v>
      </c>
      <c r="AY174" s="159" t="s">
        <v>131</v>
      </c>
    </row>
    <row r="175" spans="2:65" s="13" customFormat="1">
      <c r="B175" s="164"/>
      <c r="D175" s="158" t="s">
        <v>150</v>
      </c>
      <c r="E175" s="165" t="s">
        <v>1</v>
      </c>
      <c r="F175" s="166" t="s">
        <v>315</v>
      </c>
      <c r="H175" s="167">
        <v>1160.9469999999999</v>
      </c>
      <c r="I175" s="168"/>
      <c r="L175" s="164"/>
      <c r="M175" s="169"/>
      <c r="T175" s="170"/>
      <c r="AT175" s="165" t="s">
        <v>150</v>
      </c>
      <c r="AU175" s="165" t="s">
        <v>87</v>
      </c>
      <c r="AV175" s="13" t="s">
        <v>87</v>
      </c>
      <c r="AW175" s="13" t="s">
        <v>31</v>
      </c>
      <c r="AX175" s="13" t="s">
        <v>75</v>
      </c>
      <c r="AY175" s="165" t="s">
        <v>131</v>
      </c>
    </row>
    <row r="176" spans="2:65" s="14" customFormat="1">
      <c r="B176" s="171"/>
      <c r="D176" s="158" t="s">
        <v>150</v>
      </c>
      <c r="E176" s="172" t="s">
        <v>1</v>
      </c>
      <c r="F176" s="173" t="s">
        <v>153</v>
      </c>
      <c r="H176" s="174">
        <v>1160.9469999999999</v>
      </c>
      <c r="I176" s="175"/>
      <c r="L176" s="171"/>
      <c r="M176" s="176"/>
      <c r="T176" s="177"/>
      <c r="AT176" s="172" t="s">
        <v>150</v>
      </c>
      <c r="AU176" s="172" t="s">
        <v>87</v>
      </c>
      <c r="AV176" s="14" t="s">
        <v>137</v>
      </c>
      <c r="AW176" s="14" t="s">
        <v>31</v>
      </c>
      <c r="AX176" s="14" t="s">
        <v>82</v>
      </c>
      <c r="AY176" s="172" t="s">
        <v>131</v>
      </c>
    </row>
    <row r="177" spans="2:65" s="1" customFormat="1" ht="33" customHeight="1">
      <c r="B177" s="31"/>
      <c r="C177" s="143" t="s">
        <v>7</v>
      </c>
      <c r="D177" s="143" t="s">
        <v>133</v>
      </c>
      <c r="E177" s="144" t="s">
        <v>316</v>
      </c>
      <c r="F177" s="145" t="s">
        <v>317</v>
      </c>
      <c r="G177" s="146" t="s">
        <v>183</v>
      </c>
      <c r="H177" s="147">
        <v>661.47299999999996</v>
      </c>
      <c r="I177" s="148"/>
      <c r="J177" s="149">
        <f>ROUND(I177*H177,2)</f>
        <v>0</v>
      </c>
      <c r="K177" s="150"/>
      <c r="L177" s="31"/>
      <c r="M177" s="151" t="s">
        <v>1</v>
      </c>
      <c r="N177" s="152" t="s">
        <v>41</v>
      </c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AR177" s="155" t="s">
        <v>137</v>
      </c>
      <c r="AT177" s="155" t="s">
        <v>133</v>
      </c>
      <c r="AU177" s="155" t="s">
        <v>87</v>
      </c>
      <c r="AY177" s="16" t="s">
        <v>131</v>
      </c>
      <c r="BE177" s="156">
        <f>IF(N177="základná",J177,0)</f>
        <v>0</v>
      </c>
      <c r="BF177" s="156">
        <f>IF(N177="znížená",J177,0)</f>
        <v>0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6" t="s">
        <v>87</v>
      </c>
      <c r="BK177" s="156">
        <f>ROUND(I177*H177,2)</f>
        <v>0</v>
      </c>
      <c r="BL177" s="16" t="s">
        <v>137</v>
      </c>
      <c r="BM177" s="155" t="s">
        <v>318</v>
      </c>
    </row>
    <row r="178" spans="2:65" s="11" customFormat="1" ht="25.9" customHeight="1">
      <c r="B178" s="132"/>
      <c r="D178" s="133" t="s">
        <v>74</v>
      </c>
      <c r="E178" s="134" t="s">
        <v>213</v>
      </c>
      <c r="F178" s="134" t="s">
        <v>214</v>
      </c>
      <c r="I178" s="135"/>
      <c r="J178" s="122">
        <f>BK178</f>
        <v>0</v>
      </c>
      <c r="L178" s="132"/>
      <c r="M178" s="136"/>
      <c r="P178" s="137">
        <f>P179</f>
        <v>0</v>
      </c>
      <c r="R178" s="137">
        <f>R179</f>
        <v>0</v>
      </c>
      <c r="T178" s="138">
        <f>T179</f>
        <v>0</v>
      </c>
      <c r="AR178" s="133" t="s">
        <v>87</v>
      </c>
      <c r="AT178" s="139" t="s">
        <v>74</v>
      </c>
      <c r="AU178" s="139" t="s">
        <v>75</v>
      </c>
      <c r="AY178" s="133" t="s">
        <v>131</v>
      </c>
      <c r="BK178" s="140">
        <f>BK179</f>
        <v>0</v>
      </c>
    </row>
    <row r="179" spans="2:65" s="11" customFormat="1" ht="22.9" customHeight="1">
      <c r="B179" s="132"/>
      <c r="D179" s="133" t="s">
        <v>74</v>
      </c>
      <c r="E179" s="141" t="s">
        <v>215</v>
      </c>
      <c r="F179" s="141" t="s">
        <v>216</v>
      </c>
      <c r="I179" s="135"/>
      <c r="J179" s="142">
        <f>BK179</f>
        <v>0</v>
      </c>
      <c r="L179" s="132"/>
      <c r="M179" s="136"/>
      <c r="P179" s="137">
        <f>SUM(P180:P181)</f>
        <v>0</v>
      </c>
      <c r="R179" s="137">
        <f>SUM(R180:R181)</f>
        <v>0</v>
      </c>
      <c r="T179" s="138">
        <f>SUM(T180:T181)</f>
        <v>0</v>
      </c>
      <c r="AR179" s="133" t="s">
        <v>87</v>
      </c>
      <c r="AT179" s="139" t="s">
        <v>74</v>
      </c>
      <c r="AU179" s="139" t="s">
        <v>82</v>
      </c>
      <c r="AY179" s="133" t="s">
        <v>131</v>
      </c>
      <c r="BK179" s="140">
        <f>SUM(BK180:BK181)</f>
        <v>0</v>
      </c>
    </row>
    <row r="180" spans="2:65" s="1" customFormat="1" ht="37.9" customHeight="1">
      <c r="B180" s="31"/>
      <c r="C180" s="143" t="s">
        <v>232</v>
      </c>
      <c r="D180" s="143" t="s">
        <v>133</v>
      </c>
      <c r="E180" s="144" t="s">
        <v>319</v>
      </c>
      <c r="F180" s="145" t="s">
        <v>320</v>
      </c>
      <c r="G180" s="146" t="s">
        <v>136</v>
      </c>
      <c r="H180" s="147">
        <v>1</v>
      </c>
      <c r="I180" s="148"/>
      <c r="J180" s="149">
        <f>ROUND(I180*H180,2)</f>
        <v>0</v>
      </c>
      <c r="K180" s="150"/>
      <c r="L180" s="31"/>
      <c r="M180" s="151" t="s">
        <v>1</v>
      </c>
      <c r="N180" s="152" t="s">
        <v>41</v>
      </c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AR180" s="155" t="s">
        <v>209</v>
      </c>
      <c r="AT180" s="155" t="s">
        <v>133</v>
      </c>
      <c r="AU180" s="155" t="s">
        <v>87</v>
      </c>
      <c r="AY180" s="16" t="s">
        <v>131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6" t="s">
        <v>87</v>
      </c>
      <c r="BK180" s="156">
        <f>ROUND(I180*H180,2)</f>
        <v>0</v>
      </c>
      <c r="BL180" s="16" t="s">
        <v>209</v>
      </c>
      <c r="BM180" s="155" t="s">
        <v>321</v>
      </c>
    </row>
    <row r="181" spans="2:65" s="1" customFormat="1" ht="24.2" customHeight="1">
      <c r="B181" s="31"/>
      <c r="C181" s="143" t="s">
        <v>322</v>
      </c>
      <c r="D181" s="143" t="s">
        <v>133</v>
      </c>
      <c r="E181" s="144" t="s">
        <v>323</v>
      </c>
      <c r="F181" s="145" t="s">
        <v>324</v>
      </c>
      <c r="G181" s="146" t="s">
        <v>325</v>
      </c>
      <c r="H181" s="201"/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41</v>
      </c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AR181" s="155" t="s">
        <v>209</v>
      </c>
      <c r="AT181" s="155" t="s">
        <v>133</v>
      </c>
      <c r="AU181" s="155" t="s">
        <v>87</v>
      </c>
      <c r="AY181" s="16" t="s">
        <v>131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6" t="s">
        <v>87</v>
      </c>
      <c r="BK181" s="156">
        <f>ROUND(I181*H181,2)</f>
        <v>0</v>
      </c>
      <c r="BL181" s="16" t="s">
        <v>209</v>
      </c>
      <c r="BM181" s="155" t="s">
        <v>326</v>
      </c>
    </row>
    <row r="182" spans="2:65" s="11" customFormat="1" ht="25.9" customHeight="1">
      <c r="B182" s="132"/>
      <c r="D182" s="133" t="s">
        <v>74</v>
      </c>
      <c r="E182" s="134" t="s">
        <v>327</v>
      </c>
      <c r="F182" s="134" t="s">
        <v>328</v>
      </c>
      <c r="I182" s="135"/>
      <c r="J182" s="122">
        <f>BK182</f>
        <v>0</v>
      </c>
      <c r="L182" s="132"/>
      <c r="M182" s="136"/>
      <c r="P182" s="137">
        <f>P183</f>
        <v>0</v>
      </c>
      <c r="R182" s="137">
        <f>R183</f>
        <v>0</v>
      </c>
      <c r="T182" s="138">
        <f>T183</f>
        <v>0</v>
      </c>
      <c r="AR182" s="133" t="s">
        <v>154</v>
      </c>
      <c r="AT182" s="139" t="s">
        <v>74</v>
      </c>
      <c r="AU182" s="139" t="s">
        <v>75</v>
      </c>
      <c r="AY182" s="133" t="s">
        <v>131</v>
      </c>
      <c r="BK182" s="140">
        <f>BK183</f>
        <v>0</v>
      </c>
    </row>
    <row r="183" spans="2:65" s="1" customFormat="1" ht="24.2" customHeight="1">
      <c r="B183" s="31"/>
      <c r="C183" s="143" t="s">
        <v>329</v>
      </c>
      <c r="D183" s="143" t="s">
        <v>133</v>
      </c>
      <c r="E183" s="144" t="s">
        <v>330</v>
      </c>
      <c r="F183" s="145" t="s">
        <v>331</v>
      </c>
      <c r="G183" s="146" t="s">
        <v>332</v>
      </c>
      <c r="H183" s="147">
        <v>1</v>
      </c>
      <c r="I183" s="148"/>
      <c r="J183" s="149">
        <f>ROUND(I183*H183,2)</f>
        <v>0</v>
      </c>
      <c r="K183" s="150"/>
      <c r="L183" s="31"/>
      <c r="M183" s="151" t="s">
        <v>1</v>
      </c>
      <c r="N183" s="152" t="s">
        <v>41</v>
      </c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AR183" s="155" t="s">
        <v>333</v>
      </c>
      <c r="AT183" s="155" t="s">
        <v>133</v>
      </c>
      <c r="AU183" s="155" t="s">
        <v>82</v>
      </c>
      <c r="AY183" s="16" t="s">
        <v>131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6" t="s">
        <v>87</v>
      </c>
      <c r="BK183" s="156">
        <f>ROUND(I183*H183,2)</f>
        <v>0</v>
      </c>
      <c r="BL183" s="16" t="s">
        <v>333</v>
      </c>
      <c r="BM183" s="155" t="s">
        <v>334</v>
      </c>
    </row>
    <row r="184" spans="2:65" s="1" customFormat="1" ht="49.9" customHeight="1">
      <c r="B184" s="31"/>
      <c r="E184" s="134" t="s">
        <v>236</v>
      </c>
      <c r="F184" s="134" t="s">
        <v>237</v>
      </c>
      <c r="J184" s="122">
        <f>BK184</f>
        <v>0</v>
      </c>
      <c r="L184" s="31"/>
      <c r="M184" s="178"/>
      <c r="T184" s="58"/>
      <c r="AT184" s="16" t="s">
        <v>74</v>
      </c>
      <c r="AU184" s="16" t="s">
        <v>75</v>
      </c>
      <c r="AY184" s="16" t="s">
        <v>238</v>
      </c>
      <c r="BK184" s="156">
        <f>SUM(BK185:BK189)</f>
        <v>0</v>
      </c>
    </row>
    <row r="185" spans="2:65" s="1" customFormat="1" ht="16.350000000000001" customHeight="1">
      <c r="B185" s="31"/>
      <c r="C185" s="179" t="s">
        <v>1</v>
      </c>
      <c r="D185" s="179" t="s">
        <v>133</v>
      </c>
      <c r="E185" s="180" t="s">
        <v>1</v>
      </c>
      <c r="F185" s="181" t="s">
        <v>1</v>
      </c>
      <c r="G185" s="182" t="s">
        <v>1</v>
      </c>
      <c r="H185" s="183"/>
      <c r="I185" s="184"/>
      <c r="J185" s="185">
        <f>BK185</f>
        <v>0</v>
      </c>
      <c r="K185" s="150"/>
      <c r="L185" s="31"/>
      <c r="M185" s="186" t="s">
        <v>1</v>
      </c>
      <c r="N185" s="187" t="s">
        <v>41</v>
      </c>
      <c r="T185" s="58"/>
      <c r="AT185" s="16" t="s">
        <v>238</v>
      </c>
      <c r="AU185" s="16" t="s">
        <v>82</v>
      </c>
      <c r="AY185" s="16" t="s">
        <v>238</v>
      </c>
      <c r="BE185" s="156">
        <f>IF(N185="základná",J185,0)</f>
        <v>0</v>
      </c>
      <c r="BF185" s="156">
        <f>IF(N185="znížená",J185,0)</f>
        <v>0</v>
      </c>
      <c r="BG185" s="156">
        <f>IF(N185="zákl. prenesená",J185,0)</f>
        <v>0</v>
      </c>
      <c r="BH185" s="156">
        <f>IF(N185="zníž. prenesená",J185,0)</f>
        <v>0</v>
      </c>
      <c r="BI185" s="156">
        <f>IF(N185="nulová",J185,0)</f>
        <v>0</v>
      </c>
      <c r="BJ185" s="16" t="s">
        <v>87</v>
      </c>
      <c r="BK185" s="156">
        <f>I185*H185</f>
        <v>0</v>
      </c>
    </row>
    <row r="186" spans="2:65" s="1" customFormat="1" ht="16.350000000000001" customHeight="1">
      <c r="B186" s="31"/>
      <c r="C186" s="179" t="s">
        <v>1</v>
      </c>
      <c r="D186" s="179" t="s">
        <v>133</v>
      </c>
      <c r="E186" s="180" t="s">
        <v>1</v>
      </c>
      <c r="F186" s="181" t="s">
        <v>1</v>
      </c>
      <c r="G186" s="182" t="s">
        <v>1</v>
      </c>
      <c r="H186" s="183"/>
      <c r="I186" s="184"/>
      <c r="J186" s="185">
        <f>BK186</f>
        <v>0</v>
      </c>
      <c r="K186" s="150"/>
      <c r="L186" s="31"/>
      <c r="M186" s="186" t="s">
        <v>1</v>
      </c>
      <c r="N186" s="187" t="s">
        <v>41</v>
      </c>
      <c r="T186" s="58"/>
      <c r="AT186" s="16" t="s">
        <v>238</v>
      </c>
      <c r="AU186" s="16" t="s">
        <v>82</v>
      </c>
      <c r="AY186" s="16" t="s">
        <v>238</v>
      </c>
      <c r="BE186" s="156">
        <f>IF(N186="základná",J186,0)</f>
        <v>0</v>
      </c>
      <c r="BF186" s="156">
        <f>IF(N186="znížená",J186,0)</f>
        <v>0</v>
      </c>
      <c r="BG186" s="156">
        <f>IF(N186="zákl. prenesená",J186,0)</f>
        <v>0</v>
      </c>
      <c r="BH186" s="156">
        <f>IF(N186="zníž. prenesená",J186,0)</f>
        <v>0</v>
      </c>
      <c r="BI186" s="156">
        <f>IF(N186="nulová",J186,0)</f>
        <v>0</v>
      </c>
      <c r="BJ186" s="16" t="s">
        <v>87</v>
      </c>
      <c r="BK186" s="156">
        <f>I186*H186</f>
        <v>0</v>
      </c>
    </row>
    <row r="187" spans="2:65" s="1" customFormat="1" ht="16.350000000000001" customHeight="1">
      <c r="B187" s="31"/>
      <c r="C187" s="179" t="s">
        <v>1</v>
      </c>
      <c r="D187" s="179" t="s">
        <v>133</v>
      </c>
      <c r="E187" s="180" t="s">
        <v>1</v>
      </c>
      <c r="F187" s="181" t="s">
        <v>1</v>
      </c>
      <c r="G187" s="182" t="s">
        <v>1</v>
      </c>
      <c r="H187" s="183"/>
      <c r="I187" s="184"/>
      <c r="J187" s="185">
        <f>BK187</f>
        <v>0</v>
      </c>
      <c r="K187" s="150"/>
      <c r="L187" s="31"/>
      <c r="M187" s="186" t="s">
        <v>1</v>
      </c>
      <c r="N187" s="187" t="s">
        <v>41</v>
      </c>
      <c r="T187" s="58"/>
      <c r="AT187" s="16" t="s">
        <v>238</v>
      </c>
      <c r="AU187" s="16" t="s">
        <v>82</v>
      </c>
      <c r="AY187" s="16" t="s">
        <v>238</v>
      </c>
      <c r="BE187" s="156">
        <f>IF(N187="základná",J187,0)</f>
        <v>0</v>
      </c>
      <c r="BF187" s="156">
        <f>IF(N187="znížená",J187,0)</f>
        <v>0</v>
      </c>
      <c r="BG187" s="156">
        <f>IF(N187="zákl. prenesená",J187,0)</f>
        <v>0</v>
      </c>
      <c r="BH187" s="156">
        <f>IF(N187="zníž. prenesená",J187,0)</f>
        <v>0</v>
      </c>
      <c r="BI187" s="156">
        <f>IF(N187="nulová",J187,0)</f>
        <v>0</v>
      </c>
      <c r="BJ187" s="16" t="s">
        <v>87</v>
      </c>
      <c r="BK187" s="156">
        <f>I187*H187</f>
        <v>0</v>
      </c>
    </row>
    <row r="188" spans="2:65" s="1" customFormat="1" ht="16.350000000000001" customHeight="1">
      <c r="B188" s="31"/>
      <c r="C188" s="179" t="s">
        <v>1</v>
      </c>
      <c r="D188" s="179" t="s">
        <v>133</v>
      </c>
      <c r="E188" s="180" t="s">
        <v>1</v>
      </c>
      <c r="F188" s="181" t="s">
        <v>1</v>
      </c>
      <c r="G188" s="182" t="s">
        <v>1</v>
      </c>
      <c r="H188" s="183"/>
      <c r="I188" s="184"/>
      <c r="J188" s="185">
        <f>BK188</f>
        <v>0</v>
      </c>
      <c r="K188" s="150"/>
      <c r="L188" s="31"/>
      <c r="M188" s="186" t="s">
        <v>1</v>
      </c>
      <c r="N188" s="187" t="s">
        <v>41</v>
      </c>
      <c r="T188" s="58"/>
      <c r="AT188" s="16" t="s">
        <v>238</v>
      </c>
      <c r="AU188" s="16" t="s">
        <v>82</v>
      </c>
      <c r="AY188" s="16" t="s">
        <v>238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6" t="s">
        <v>87</v>
      </c>
      <c r="BK188" s="156">
        <f>I188*H188</f>
        <v>0</v>
      </c>
    </row>
    <row r="189" spans="2:65" s="1" customFormat="1" ht="16.350000000000001" customHeight="1">
      <c r="B189" s="31"/>
      <c r="C189" s="179" t="s">
        <v>1</v>
      </c>
      <c r="D189" s="179" t="s">
        <v>133</v>
      </c>
      <c r="E189" s="180" t="s">
        <v>1</v>
      </c>
      <c r="F189" s="181" t="s">
        <v>1</v>
      </c>
      <c r="G189" s="182" t="s">
        <v>1</v>
      </c>
      <c r="H189" s="183"/>
      <c r="I189" s="184"/>
      <c r="J189" s="185">
        <f>BK189</f>
        <v>0</v>
      </c>
      <c r="K189" s="150"/>
      <c r="L189" s="31"/>
      <c r="M189" s="186" t="s">
        <v>1</v>
      </c>
      <c r="N189" s="187" t="s">
        <v>41</v>
      </c>
      <c r="O189" s="188"/>
      <c r="P189" s="188"/>
      <c r="Q189" s="188"/>
      <c r="R189" s="188"/>
      <c r="S189" s="188"/>
      <c r="T189" s="189"/>
      <c r="AT189" s="16" t="s">
        <v>238</v>
      </c>
      <c r="AU189" s="16" t="s">
        <v>82</v>
      </c>
      <c r="AY189" s="16" t="s">
        <v>238</v>
      </c>
      <c r="BE189" s="156">
        <f>IF(N189="základná",J189,0)</f>
        <v>0</v>
      </c>
      <c r="BF189" s="156">
        <f>IF(N189="znížená",J189,0)</f>
        <v>0</v>
      </c>
      <c r="BG189" s="156">
        <f>IF(N189="zákl. prenesená",J189,0)</f>
        <v>0</v>
      </c>
      <c r="BH189" s="156">
        <f>IF(N189="zníž. prenesená",J189,0)</f>
        <v>0</v>
      </c>
      <c r="BI189" s="156">
        <f>IF(N189="nulová",J189,0)</f>
        <v>0</v>
      </c>
      <c r="BJ189" s="16" t="s">
        <v>87</v>
      </c>
      <c r="BK189" s="156">
        <f>I189*H189</f>
        <v>0</v>
      </c>
    </row>
    <row r="190" spans="2:65" s="1" customFormat="1" ht="6.95" customHeight="1"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31"/>
    </row>
  </sheetData>
  <sheetProtection algorithmName="SHA-512" hashValue="6p3JdZNG8FHDuWqjz18XIF1DTqyKoB9JQMtX/iJcfOASWKLJ35wBDQaIQ27MP/RnqDmCRmvHQQkRMN/z+lmGnA==" saltValue="UP5/8UbYWlcI8HkkPzA3yaQEE4ZOQTjXyJJCDZIJw44c3X0yijJX/ueQjtXk8SxMIqoHbfwGe3Xe/QpSo4NZ8A==" spinCount="100000" sheet="1" objects="1" scenarios="1" formatColumns="0" formatRows="0" autoFilter="0"/>
  <autoFilter ref="C129:K189" xr:uid="{00000000-0009-0000-0000-000002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85:D190" xr:uid="{00000000-0002-0000-0200-000000000000}">
      <formula1>"K, M"</formula1>
    </dataValidation>
    <dataValidation type="list" allowBlank="1" showInputMessage="1" showErrorMessage="1" error="Povolené sú hodnoty základná, znížená, nulová." sqref="N185:N190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6" t="s">
        <v>93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100</v>
      </c>
      <c r="L4" s="19"/>
      <c r="M4" s="95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0" t="str">
        <f>'Rekapitulácia stavby'!K6</f>
        <v>Rozšírenie skladovacích priestorov o kóje na skladovanie plastového odpadu, skla a kovového šrotu</v>
      </c>
      <c r="F7" s="251"/>
      <c r="G7" s="251"/>
      <c r="H7" s="251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240" t="s">
        <v>335</v>
      </c>
      <c r="F9" s="249"/>
      <c r="G9" s="249"/>
      <c r="H9" s="249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17. 7. 2023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52" t="str">
        <f>'Rekapitulácia stavby'!E14</f>
        <v>Vyplň údaj</v>
      </c>
      <c r="F18" s="218"/>
      <c r="G18" s="218"/>
      <c r="H18" s="218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6"/>
      <c r="E27" s="222" t="s">
        <v>1</v>
      </c>
      <c r="F27" s="222"/>
      <c r="G27" s="222"/>
      <c r="H27" s="222"/>
      <c r="L27" s="96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7" t="s">
        <v>35</v>
      </c>
      <c r="J30" s="68">
        <f>ROUND(J125,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8">
        <f>ROUND((ROUND((SUM(BE125:BE294)),  2) + SUM(BE296:BE300)), 2)</f>
        <v>0</v>
      </c>
      <c r="G33" s="99"/>
      <c r="H33" s="99"/>
      <c r="I33" s="100">
        <v>0.2</v>
      </c>
      <c r="J33" s="98">
        <f>ROUND((ROUND(((SUM(BE125:BE294))*I33),  2) + (SUM(BE296:BE300)*I33)), 2)</f>
        <v>0</v>
      </c>
      <c r="L33" s="31"/>
    </row>
    <row r="34" spans="2:12" s="1" customFormat="1" ht="14.45" customHeight="1">
      <c r="B34" s="31"/>
      <c r="E34" s="36" t="s">
        <v>41</v>
      </c>
      <c r="F34" s="98">
        <f>ROUND((ROUND((SUM(BF125:BF294)),  2) + SUM(BF296:BF300)), 2)</f>
        <v>0</v>
      </c>
      <c r="G34" s="99"/>
      <c r="H34" s="99"/>
      <c r="I34" s="100">
        <v>0.2</v>
      </c>
      <c r="J34" s="98">
        <f>ROUND((ROUND(((SUM(BF125:BF294))*I34),  2) + (SUM(BF296:BF300)*I34)), 2)</f>
        <v>0</v>
      </c>
      <c r="L34" s="31"/>
    </row>
    <row r="35" spans="2:12" s="1" customFormat="1" ht="14.45" hidden="1" customHeight="1">
      <c r="B35" s="31"/>
      <c r="E35" s="26" t="s">
        <v>42</v>
      </c>
      <c r="F35" s="88">
        <f>ROUND((ROUND((SUM(BG125:BG294)),  2) + SUM(BG296:BG300)), 2)</f>
        <v>0</v>
      </c>
      <c r="I35" s="101">
        <v>0.2</v>
      </c>
      <c r="J35" s="88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8">
        <f>ROUND((ROUND((SUM(BH125:BH294)),  2) + SUM(BH296:BH300)), 2)</f>
        <v>0</v>
      </c>
      <c r="I36" s="101">
        <v>0.2</v>
      </c>
      <c r="J36" s="88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8">
        <f>ROUND((ROUND((SUM(BI125:BI294)),  2) + SUM(BI296:BI300)), 2)</f>
        <v>0</v>
      </c>
      <c r="G37" s="99"/>
      <c r="H37" s="99"/>
      <c r="I37" s="100">
        <v>0</v>
      </c>
      <c r="J37" s="98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102"/>
      <c r="D39" s="103" t="s">
        <v>45</v>
      </c>
      <c r="E39" s="59"/>
      <c r="F39" s="59"/>
      <c r="G39" s="104" t="s">
        <v>46</v>
      </c>
      <c r="H39" s="105" t="s">
        <v>47</v>
      </c>
      <c r="I39" s="59"/>
      <c r="J39" s="106">
        <f>SUM(J30:J37)</f>
        <v>0</v>
      </c>
      <c r="K39" s="10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5" t="s">
        <v>50</v>
      </c>
      <c r="E61" s="33"/>
      <c r="F61" s="108" t="s">
        <v>51</v>
      </c>
      <c r="G61" s="45" t="s">
        <v>50</v>
      </c>
      <c r="H61" s="33"/>
      <c r="I61" s="33"/>
      <c r="J61" s="109" t="s">
        <v>51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5" t="s">
        <v>50</v>
      </c>
      <c r="E76" s="33"/>
      <c r="F76" s="108" t="s">
        <v>51</v>
      </c>
      <c r="G76" s="45" t="s">
        <v>50</v>
      </c>
      <c r="H76" s="33"/>
      <c r="I76" s="33"/>
      <c r="J76" s="109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50" t="str">
        <f>E7</f>
        <v>Rozšírenie skladovacích priestorov o kóje na skladovanie plastového odpadu, skla a kovového šrotu</v>
      </c>
      <c r="F85" s="251"/>
      <c r="G85" s="251"/>
      <c r="H85" s="251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6.5" customHeight="1">
      <c r="B87" s="31"/>
      <c r="E87" s="240" t="str">
        <f>E9</f>
        <v>02 - SO 02 - Oporný múr / SO 03 - Skladové kóje</v>
      </c>
      <c r="F87" s="249"/>
      <c r="G87" s="249"/>
      <c r="H87" s="24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Bratislava - Ružinov</v>
      </c>
      <c r="I89" s="26" t="s">
        <v>21</v>
      </c>
      <c r="J89" s="54" t="str">
        <f>IF(J12="","",J12)</f>
        <v>17. 7. 2023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23</v>
      </c>
      <c r="F91" s="24" t="str">
        <f>E15</f>
        <v>Odvoz a likvidácia odpadu a.s.</v>
      </c>
      <c r="I91" s="26" t="s">
        <v>29</v>
      </c>
      <c r="J91" s="29" t="str">
        <f>E21</f>
        <v>HR-PROJECT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>Vladimír Pilnik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10" t="s">
        <v>106</v>
      </c>
      <c r="D94" s="102"/>
      <c r="E94" s="102"/>
      <c r="F94" s="102"/>
      <c r="G94" s="102"/>
      <c r="H94" s="102"/>
      <c r="I94" s="102"/>
      <c r="J94" s="111" t="s">
        <v>107</v>
      </c>
      <c r="K94" s="10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12" t="s">
        <v>108</v>
      </c>
      <c r="J96" s="68">
        <f>J125</f>
        <v>0</v>
      </c>
      <c r="L96" s="31"/>
      <c r="AU96" s="16" t="s">
        <v>109</v>
      </c>
    </row>
    <row r="97" spans="2:12" s="8" customFormat="1" ht="24.95" customHeight="1">
      <c r="B97" s="113"/>
      <c r="D97" s="114" t="s">
        <v>110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2:12" s="9" customFormat="1" ht="19.899999999999999" customHeight="1">
      <c r="B98" s="117"/>
      <c r="D98" s="118" t="s">
        <v>111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2:12" s="9" customFormat="1" ht="19.899999999999999" customHeight="1">
      <c r="B99" s="117"/>
      <c r="D99" s="118" t="s">
        <v>240</v>
      </c>
      <c r="E99" s="119"/>
      <c r="F99" s="119"/>
      <c r="G99" s="119"/>
      <c r="H99" s="119"/>
      <c r="I99" s="119"/>
      <c r="J99" s="120">
        <f>J167</f>
        <v>0</v>
      </c>
      <c r="L99" s="117"/>
    </row>
    <row r="100" spans="2:12" s="9" customFormat="1" ht="19.899999999999999" customHeight="1">
      <c r="B100" s="117"/>
      <c r="D100" s="118" t="s">
        <v>336</v>
      </c>
      <c r="E100" s="119"/>
      <c r="F100" s="119"/>
      <c r="G100" s="119"/>
      <c r="H100" s="119"/>
      <c r="I100" s="119"/>
      <c r="J100" s="120">
        <f>J195</f>
        <v>0</v>
      </c>
      <c r="L100" s="117"/>
    </row>
    <row r="101" spans="2:12" s="9" customFormat="1" ht="19.899999999999999" customHeight="1">
      <c r="B101" s="117"/>
      <c r="D101" s="118" t="s">
        <v>241</v>
      </c>
      <c r="E101" s="119"/>
      <c r="F101" s="119"/>
      <c r="G101" s="119"/>
      <c r="H101" s="119"/>
      <c r="I101" s="119"/>
      <c r="J101" s="120">
        <f>J275</f>
        <v>0</v>
      </c>
      <c r="L101" s="117"/>
    </row>
    <row r="102" spans="2:12" s="8" customFormat="1" ht="24.95" customHeight="1">
      <c r="B102" s="113"/>
      <c r="D102" s="114" t="s">
        <v>114</v>
      </c>
      <c r="E102" s="115"/>
      <c r="F102" s="115"/>
      <c r="G102" s="115"/>
      <c r="H102" s="115"/>
      <c r="I102" s="115"/>
      <c r="J102" s="116">
        <f>J278</f>
        <v>0</v>
      </c>
      <c r="L102" s="113"/>
    </row>
    <row r="103" spans="2:12" s="9" customFormat="1" ht="19.899999999999999" customHeight="1">
      <c r="B103" s="117"/>
      <c r="D103" s="118" t="s">
        <v>337</v>
      </c>
      <c r="E103" s="119"/>
      <c r="F103" s="119"/>
      <c r="G103" s="119"/>
      <c r="H103" s="119"/>
      <c r="I103" s="119"/>
      <c r="J103" s="120">
        <f>J279</f>
        <v>0</v>
      </c>
      <c r="L103" s="117"/>
    </row>
    <row r="104" spans="2:12" s="9" customFormat="1" ht="19.899999999999999" customHeight="1">
      <c r="B104" s="117"/>
      <c r="D104" s="118" t="s">
        <v>115</v>
      </c>
      <c r="E104" s="119"/>
      <c r="F104" s="119"/>
      <c r="G104" s="119"/>
      <c r="H104" s="119"/>
      <c r="I104" s="119"/>
      <c r="J104" s="120">
        <f>J283</f>
        <v>0</v>
      </c>
      <c r="L104" s="117"/>
    </row>
    <row r="105" spans="2:12" s="8" customFormat="1" ht="21.75" customHeight="1">
      <c r="B105" s="113"/>
      <c r="D105" s="121" t="s">
        <v>116</v>
      </c>
      <c r="J105" s="122">
        <f>J295</f>
        <v>0</v>
      </c>
      <c r="L105" s="113"/>
    </row>
    <row r="106" spans="2:12" s="1" customFormat="1" ht="21.75" customHeight="1">
      <c r="B106" s="31"/>
      <c r="L106" s="31"/>
    </row>
    <row r="107" spans="2:12" s="1" customFormat="1" ht="6.95" customHeight="1"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1"/>
    </row>
    <row r="111" spans="2:12" s="1" customFormat="1" ht="6.95" customHeight="1"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31"/>
    </row>
    <row r="112" spans="2:12" s="1" customFormat="1" ht="24.95" customHeight="1">
      <c r="B112" s="31"/>
      <c r="C112" s="20" t="s">
        <v>117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15</v>
      </c>
      <c r="L114" s="31"/>
    </row>
    <row r="115" spans="2:65" s="1" customFormat="1" ht="26.25" customHeight="1">
      <c r="B115" s="31"/>
      <c r="E115" s="250" t="str">
        <f>E7</f>
        <v>Rozšírenie skladovacích priestorov o kóje na skladovanie plastového odpadu, skla a kovového šrotu</v>
      </c>
      <c r="F115" s="251"/>
      <c r="G115" s="251"/>
      <c r="H115" s="251"/>
      <c r="L115" s="31"/>
    </row>
    <row r="116" spans="2:65" s="1" customFormat="1" ht="12" customHeight="1">
      <c r="B116" s="31"/>
      <c r="C116" s="26" t="s">
        <v>101</v>
      </c>
      <c r="L116" s="31"/>
    </row>
    <row r="117" spans="2:65" s="1" customFormat="1" ht="16.5" customHeight="1">
      <c r="B117" s="31"/>
      <c r="E117" s="240" t="str">
        <f>E9</f>
        <v>02 - SO 02 - Oporný múr / SO 03 - Skladové kóje</v>
      </c>
      <c r="F117" s="249"/>
      <c r="G117" s="249"/>
      <c r="H117" s="249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19</v>
      </c>
      <c r="F119" s="24" t="str">
        <f>F12</f>
        <v>Bratislava - Ružinov</v>
      </c>
      <c r="I119" s="26" t="s">
        <v>21</v>
      </c>
      <c r="J119" s="54" t="str">
        <f>IF(J12="","",J12)</f>
        <v>17. 7. 2023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23</v>
      </c>
      <c r="F121" s="24" t="str">
        <f>E15</f>
        <v>Odvoz a likvidácia odpadu a.s.</v>
      </c>
      <c r="I121" s="26" t="s">
        <v>29</v>
      </c>
      <c r="J121" s="29" t="str">
        <f>E21</f>
        <v>HR-PROJECT s.r.o.</v>
      </c>
      <c r="L121" s="31"/>
    </row>
    <row r="122" spans="2:65" s="1" customFormat="1" ht="15.2" customHeight="1">
      <c r="B122" s="31"/>
      <c r="C122" s="26" t="s">
        <v>27</v>
      </c>
      <c r="F122" s="24" t="str">
        <f>IF(E18="","",E18)</f>
        <v>Vyplň údaj</v>
      </c>
      <c r="I122" s="26" t="s">
        <v>32</v>
      </c>
      <c r="J122" s="29" t="str">
        <f>E24</f>
        <v>Vladimír Pilnik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23"/>
      <c r="C124" s="124" t="s">
        <v>118</v>
      </c>
      <c r="D124" s="125" t="s">
        <v>60</v>
      </c>
      <c r="E124" s="125" t="s">
        <v>56</v>
      </c>
      <c r="F124" s="125" t="s">
        <v>57</v>
      </c>
      <c r="G124" s="125" t="s">
        <v>119</v>
      </c>
      <c r="H124" s="125" t="s">
        <v>120</v>
      </c>
      <c r="I124" s="125" t="s">
        <v>121</v>
      </c>
      <c r="J124" s="126" t="s">
        <v>107</v>
      </c>
      <c r="K124" s="127" t="s">
        <v>122</v>
      </c>
      <c r="L124" s="123"/>
      <c r="M124" s="61" t="s">
        <v>1</v>
      </c>
      <c r="N124" s="62" t="s">
        <v>39</v>
      </c>
      <c r="O124" s="62" t="s">
        <v>123</v>
      </c>
      <c r="P124" s="62" t="s">
        <v>124</v>
      </c>
      <c r="Q124" s="62" t="s">
        <v>125</v>
      </c>
      <c r="R124" s="62" t="s">
        <v>126</v>
      </c>
      <c r="S124" s="62" t="s">
        <v>127</v>
      </c>
      <c r="T124" s="63" t="s">
        <v>128</v>
      </c>
    </row>
    <row r="125" spans="2:65" s="1" customFormat="1" ht="22.9" customHeight="1">
      <c r="B125" s="31"/>
      <c r="C125" s="66" t="s">
        <v>108</v>
      </c>
      <c r="J125" s="128">
        <f>BK125</f>
        <v>0</v>
      </c>
      <c r="L125" s="31"/>
      <c r="M125" s="64"/>
      <c r="N125" s="55"/>
      <c r="O125" s="55"/>
      <c r="P125" s="129">
        <f>P126+P278+P295</f>
        <v>0</v>
      </c>
      <c r="Q125" s="55"/>
      <c r="R125" s="129">
        <f>R126+R278+R295</f>
        <v>2390.3563389704254</v>
      </c>
      <c r="S125" s="55"/>
      <c r="T125" s="130">
        <f>T126+T278+T295</f>
        <v>0</v>
      </c>
      <c r="AT125" s="16" t="s">
        <v>74</v>
      </c>
      <c r="AU125" s="16" t="s">
        <v>109</v>
      </c>
      <c r="BK125" s="131">
        <f>BK126+BK278+BK295</f>
        <v>0</v>
      </c>
    </row>
    <row r="126" spans="2:65" s="11" customFormat="1" ht="25.9" customHeight="1">
      <c r="B126" s="132"/>
      <c r="D126" s="133" t="s">
        <v>74</v>
      </c>
      <c r="E126" s="134" t="s">
        <v>129</v>
      </c>
      <c r="F126" s="134" t="s">
        <v>130</v>
      </c>
      <c r="I126" s="135"/>
      <c r="J126" s="122">
        <f>BK126</f>
        <v>0</v>
      </c>
      <c r="L126" s="132"/>
      <c r="M126" s="136"/>
      <c r="P126" s="137">
        <f>P127+P167+P195+P275</f>
        <v>0</v>
      </c>
      <c r="R126" s="137">
        <f>R127+R167+R195+R275</f>
        <v>2390.3033976104252</v>
      </c>
      <c r="T126" s="138">
        <f>T127+T167+T195+T275</f>
        <v>0</v>
      </c>
      <c r="AR126" s="133" t="s">
        <v>82</v>
      </c>
      <c r="AT126" s="139" t="s">
        <v>74</v>
      </c>
      <c r="AU126" s="139" t="s">
        <v>75</v>
      </c>
      <c r="AY126" s="133" t="s">
        <v>131</v>
      </c>
      <c r="BK126" s="140">
        <f>BK127+BK167+BK195+BK275</f>
        <v>0</v>
      </c>
    </row>
    <row r="127" spans="2:65" s="11" customFormat="1" ht="22.9" customHeight="1">
      <c r="B127" s="132"/>
      <c r="D127" s="133" t="s">
        <v>74</v>
      </c>
      <c r="E127" s="141" t="s">
        <v>82</v>
      </c>
      <c r="F127" s="141" t="s">
        <v>132</v>
      </c>
      <c r="I127" s="135"/>
      <c r="J127" s="142">
        <f>BK127</f>
        <v>0</v>
      </c>
      <c r="L127" s="132"/>
      <c r="M127" s="136"/>
      <c r="P127" s="137">
        <f>SUM(P128:P166)</f>
        <v>0</v>
      </c>
      <c r="R127" s="137">
        <f>SUM(R128:R166)</f>
        <v>0</v>
      </c>
      <c r="T127" s="138">
        <f>SUM(T128:T166)</f>
        <v>0</v>
      </c>
      <c r="AR127" s="133" t="s">
        <v>82</v>
      </c>
      <c r="AT127" s="139" t="s">
        <v>74</v>
      </c>
      <c r="AU127" s="139" t="s">
        <v>82</v>
      </c>
      <c r="AY127" s="133" t="s">
        <v>131</v>
      </c>
      <c r="BK127" s="140">
        <f>SUM(BK128:BK166)</f>
        <v>0</v>
      </c>
    </row>
    <row r="128" spans="2:65" s="1" customFormat="1" ht="24.2" customHeight="1">
      <c r="B128" s="31"/>
      <c r="C128" s="143" t="s">
        <v>82</v>
      </c>
      <c r="D128" s="143" t="s">
        <v>133</v>
      </c>
      <c r="E128" s="144" t="s">
        <v>338</v>
      </c>
      <c r="F128" s="145" t="s">
        <v>339</v>
      </c>
      <c r="G128" s="146" t="s">
        <v>245</v>
      </c>
      <c r="H128" s="147">
        <v>968.41</v>
      </c>
      <c r="I128" s="148"/>
      <c r="J128" s="149">
        <f>ROUND(I128*H128,2)</f>
        <v>0</v>
      </c>
      <c r="K128" s="150"/>
      <c r="L128" s="31"/>
      <c r="M128" s="151" t="s">
        <v>1</v>
      </c>
      <c r="N128" s="152" t="s">
        <v>41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AR128" s="155" t="s">
        <v>137</v>
      </c>
      <c r="AT128" s="155" t="s">
        <v>133</v>
      </c>
      <c r="AU128" s="155" t="s">
        <v>87</v>
      </c>
      <c r="AY128" s="16" t="s">
        <v>131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6" t="s">
        <v>87</v>
      </c>
      <c r="BK128" s="156">
        <f>ROUND(I128*H128,2)</f>
        <v>0</v>
      </c>
      <c r="BL128" s="16" t="s">
        <v>137</v>
      </c>
      <c r="BM128" s="155" t="s">
        <v>340</v>
      </c>
    </row>
    <row r="129" spans="2:65" s="12" customFormat="1">
      <c r="B129" s="157"/>
      <c r="D129" s="158" t="s">
        <v>150</v>
      </c>
      <c r="E129" s="159" t="s">
        <v>1</v>
      </c>
      <c r="F129" s="160" t="s">
        <v>341</v>
      </c>
      <c r="H129" s="159" t="s">
        <v>1</v>
      </c>
      <c r="I129" s="161"/>
      <c r="L129" s="157"/>
      <c r="M129" s="162"/>
      <c r="T129" s="163"/>
      <c r="AT129" s="159" t="s">
        <v>150</v>
      </c>
      <c r="AU129" s="159" t="s">
        <v>87</v>
      </c>
      <c r="AV129" s="12" t="s">
        <v>82</v>
      </c>
      <c r="AW129" s="12" t="s">
        <v>31</v>
      </c>
      <c r="AX129" s="12" t="s">
        <v>75</v>
      </c>
      <c r="AY129" s="159" t="s">
        <v>131</v>
      </c>
    </row>
    <row r="130" spans="2:65" s="13" customFormat="1">
      <c r="B130" s="164"/>
      <c r="D130" s="158" t="s">
        <v>150</v>
      </c>
      <c r="E130" s="165" t="s">
        <v>1</v>
      </c>
      <c r="F130" s="166" t="s">
        <v>342</v>
      </c>
      <c r="H130" s="167">
        <v>571.29200000000003</v>
      </c>
      <c r="I130" s="168"/>
      <c r="L130" s="164"/>
      <c r="M130" s="169"/>
      <c r="T130" s="170"/>
      <c r="AT130" s="165" t="s">
        <v>150</v>
      </c>
      <c r="AU130" s="165" t="s">
        <v>87</v>
      </c>
      <c r="AV130" s="13" t="s">
        <v>87</v>
      </c>
      <c r="AW130" s="13" t="s">
        <v>31</v>
      </c>
      <c r="AX130" s="13" t="s">
        <v>75</v>
      </c>
      <c r="AY130" s="165" t="s">
        <v>131</v>
      </c>
    </row>
    <row r="131" spans="2:65" s="13" customFormat="1">
      <c r="B131" s="164"/>
      <c r="D131" s="158" t="s">
        <v>150</v>
      </c>
      <c r="E131" s="165" t="s">
        <v>1</v>
      </c>
      <c r="F131" s="166" t="s">
        <v>343</v>
      </c>
      <c r="H131" s="167">
        <v>72.545000000000002</v>
      </c>
      <c r="I131" s="168"/>
      <c r="L131" s="164"/>
      <c r="M131" s="169"/>
      <c r="T131" s="170"/>
      <c r="AT131" s="165" t="s">
        <v>150</v>
      </c>
      <c r="AU131" s="165" t="s">
        <v>87</v>
      </c>
      <c r="AV131" s="13" t="s">
        <v>87</v>
      </c>
      <c r="AW131" s="13" t="s">
        <v>31</v>
      </c>
      <c r="AX131" s="13" t="s">
        <v>75</v>
      </c>
      <c r="AY131" s="165" t="s">
        <v>131</v>
      </c>
    </row>
    <row r="132" spans="2:65" s="13" customFormat="1">
      <c r="B132" s="164"/>
      <c r="D132" s="158" t="s">
        <v>150</v>
      </c>
      <c r="E132" s="165" t="s">
        <v>1</v>
      </c>
      <c r="F132" s="166" t="s">
        <v>344</v>
      </c>
      <c r="H132" s="167">
        <v>62.597999999999999</v>
      </c>
      <c r="I132" s="168"/>
      <c r="L132" s="164"/>
      <c r="M132" s="169"/>
      <c r="T132" s="170"/>
      <c r="AT132" s="165" t="s">
        <v>150</v>
      </c>
      <c r="AU132" s="165" t="s">
        <v>87</v>
      </c>
      <c r="AV132" s="13" t="s">
        <v>87</v>
      </c>
      <c r="AW132" s="13" t="s">
        <v>31</v>
      </c>
      <c r="AX132" s="13" t="s">
        <v>75</v>
      </c>
      <c r="AY132" s="165" t="s">
        <v>131</v>
      </c>
    </row>
    <row r="133" spans="2:65" s="13" customFormat="1">
      <c r="B133" s="164"/>
      <c r="D133" s="158" t="s">
        <v>150</v>
      </c>
      <c r="E133" s="165" t="s">
        <v>1</v>
      </c>
      <c r="F133" s="166" t="s">
        <v>345</v>
      </c>
      <c r="H133" s="167">
        <v>164.07599999999999</v>
      </c>
      <c r="I133" s="168"/>
      <c r="L133" s="164"/>
      <c r="M133" s="169"/>
      <c r="T133" s="170"/>
      <c r="AT133" s="165" t="s">
        <v>150</v>
      </c>
      <c r="AU133" s="165" t="s">
        <v>87</v>
      </c>
      <c r="AV133" s="13" t="s">
        <v>87</v>
      </c>
      <c r="AW133" s="13" t="s">
        <v>31</v>
      </c>
      <c r="AX133" s="13" t="s">
        <v>75</v>
      </c>
      <c r="AY133" s="165" t="s">
        <v>131</v>
      </c>
    </row>
    <row r="134" spans="2:65" s="13" customFormat="1">
      <c r="B134" s="164"/>
      <c r="D134" s="158" t="s">
        <v>150</v>
      </c>
      <c r="E134" s="165" t="s">
        <v>1</v>
      </c>
      <c r="F134" s="166" t="s">
        <v>346</v>
      </c>
      <c r="H134" s="167">
        <v>28.925000000000001</v>
      </c>
      <c r="I134" s="168"/>
      <c r="L134" s="164"/>
      <c r="M134" s="169"/>
      <c r="T134" s="170"/>
      <c r="AT134" s="165" t="s">
        <v>150</v>
      </c>
      <c r="AU134" s="165" t="s">
        <v>87</v>
      </c>
      <c r="AV134" s="13" t="s">
        <v>87</v>
      </c>
      <c r="AW134" s="13" t="s">
        <v>31</v>
      </c>
      <c r="AX134" s="13" t="s">
        <v>75</v>
      </c>
      <c r="AY134" s="165" t="s">
        <v>131</v>
      </c>
    </row>
    <row r="135" spans="2:65" s="13" customFormat="1">
      <c r="B135" s="164"/>
      <c r="D135" s="158" t="s">
        <v>150</v>
      </c>
      <c r="E135" s="165" t="s">
        <v>1</v>
      </c>
      <c r="F135" s="166" t="s">
        <v>347</v>
      </c>
      <c r="H135" s="167">
        <v>38.308</v>
      </c>
      <c r="I135" s="168"/>
      <c r="L135" s="164"/>
      <c r="M135" s="169"/>
      <c r="T135" s="170"/>
      <c r="AT135" s="165" t="s">
        <v>150</v>
      </c>
      <c r="AU135" s="165" t="s">
        <v>87</v>
      </c>
      <c r="AV135" s="13" t="s">
        <v>87</v>
      </c>
      <c r="AW135" s="13" t="s">
        <v>31</v>
      </c>
      <c r="AX135" s="13" t="s">
        <v>75</v>
      </c>
      <c r="AY135" s="165" t="s">
        <v>131</v>
      </c>
    </row>
    <row r="136" spans="2:65" s="13" customFormat="1">
      <c r="B136" s="164"/>
      <c r="D136" s="158" t="s">
        <v>150</v>
      </c>
      <c r="E136" s="165" t="s">
        <v>1</v>
      </c>
      <c r="F136" s="166" t="s">
        <v>348</v>
      </c>
      <c r="H136" s="167">
        <v>30.666</v>
      </c>
      <c r="I136" s="168"/>
      <c r="L136" s="164"/>
      <c r="M136" s="169"/>
      <c r="T136" s="170"/>
      <c r="AT136" s="165" t="s">
        <v>150</v>
      </c>
      <c r="AU136" s="165" t="s">
        <v>87</v>
      </c>
      <c r="AV136" s="13" t="s">
        <v>87</v>
      </c>
      <c r="AW136" s="13" t="s">
        <v>31</v>
      </c>
      <c r="AX136" s="13" t="s">
        <v>75</v>
      </c>
      <c r="AY136" s="165" t="s">
        <v>131</v>
      </c>
    </row>
    <row r="137" spans="2:65" s="14" customFormat="1">
      <c r="B137" s="171"/>
      <c r="D137" s="158" t="s">
        <v>150</v>
      </c>
      <c r="E137" s="172" t="s">
        <v>1</v>
      </c>
      <c r="F137" s="173" t="s">
        <v>153</v>
      </c>
      <c r="H137" s="174">
        <v>968.41</v>
      </c>
      <c r="I137" s="175"/>
      <c r="L137" s="171"/>
      <c r="M137" s="176"/>
      <c r="T137" s="177"/>
      <c r="AT137" s="172" t="s">
        <v>150</v>
      </c>
      <c r="AU137" s="172" t="s">
        <v>87</v>
      </c>
      <c r="AV137" s="14" t="s">
        <v>137</v>
      </c>
      <c r="AW137" s="14" t="s">
        <v>31</v>
      </c>
      <c r="AX137" s="14" t="s">
        <v>82</v>
      </c>
      <c r="AY137" s="172" t="s">
        <v>131</v>
      </c>
    </row>
    <row r="138" spans="2:65" s="1" customFormat="1" ht="37.9" customHeight="1">
      <c r="B138" s="31"/>
      <c r="C138" s="143" t="s">
        <v>87</v>
      </c>
      <c r="D138" s="143" t="s">
        <v>133</v>
      </c>
      <c r="E138" s="144" t="s">
        <v>349</v>
      </c>
      <c r="F138" s="145" t="s">
        <v>350</v>
      </c>
      <c r="G138" s="146" t="s">
        <v>245</v>
      </c>
      <c r="H138" s="147">
        <v>968.41</v>
      </c>
      <c r="I138" s="148"/>
      <c r="J138" s="149">
        <f>ROUND(I138*H138,2)</f>
        <v>0</v>
      </c>
      <c r="K138" s="150"/>
      <c r="L138" s="31"/>
      <c r="M138" s="151" t="s">
        <v>1</v>
      </c>
      <c r="N138" s="152" t="s">
        <v>41</v>
      </c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AR138" s="155" t="s">
        <v>137</v>
      </c>
      <c r="AT138" s="155" t="s">
        <v>133</v>
      </c>
      <c r="AU138" s="155" t="s">
        <v>87</v>
      </c>
      <c r="AY138" s="16" t="s">
        <v>131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6" t="s">
        <v>87</v>
      </c>
      <c r="BK138" s="156">
        <f>ROUND(I138*H138,2)</f>
        <v>0</v>
      </c>
      <c r="BL138" s="16" t="s">
        <v>137</v>
      </c>
      <c r="BM138" s="155" t="s">
        <v>351</v>
      </c>
    </row>
    <row r="139" spans="2:65" s="1" customFormat="1" ht="24.2" customHeight="1">
      <c r="B139" s="31"/>
      <c r="C139" s="143" t="s">
        <v>142</v>
      </c>
      <c r="D139" s="143" t="s">
        <v>133</v>
      </c>
      <c r="E139" s="144" t="s">
        <v>252</v>
      </c>
      <c r="F139" s="145" t="s">
        <v>253</v>
      </c>
      <c r="G139" s="146" t="s">
        <v>245</v>
      </c>
      <c r="H139" s="147">
        <v>968.41</v>
      </c>
      <c r="I139" s="148"/>
      <c r="J139" s="149">
        <f>ROUND(I139*H139,2)</f>
        <v>0</v>
      </c>
      <c r="K139" s="150"/>
      <c r="L139" s="31"/>
      <c r="M139" s="151" t="s">
        <v>1</v>
      </c>
      <c r="N139" s="152" t="s">
        <v>41</v>
      </c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AR139" s="155" t="s">
        <v>137</v>
      </c>
      <c r="AT139" s="155" t="s">
        <v>133</v>
      </c>
      <c r="AU139" s="155" t="s">
        <v>87</v>
      </c>
      <c r="AY139" s="16" t="s">
        <v>131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6" t="s">
        <v>87</v>
      </c>
      <c r="BK139" s="156">
        <f>ROUND(I139*H139,2)</f>
        <v>0</v>
      </c>
      <c r="BL139" s="16" t="s">
        <v>137</v>
      </c>
      <c r="BM139" s="155" t="s">
        <v>352</v>
      </c>
    </row>
    <row r="140" spans="2:65" s="1" customFormat="1" ht="24.2" customHeight="1">
      <c r="B140" s="31"/>
      <c r="C140" s="143" t="s">
        <v>137</v>
      </c>
      <c r="D140" s="143" t="s">
        <v>133</v>
      </c>
      <c r="E140" s="144" t="s">
        <v>255</v>
      </c>
      <c r="F140" s="145" t="s">
        <v>256</v>
      </c>
      <c r="G140" s="146" t="s">
        <v>245</v>
      </c>
      <c r="H140" s="147">
        <v>968.41</v>
      </c>
      <c r="I140" s="148"/>
      <c r="J140" s="149">
        <f>ROUND(I140*H140,2)</f>
        <v>0</v>
      </c>
      <c r="K140" s="150"/>
      <c r="L140" s="31"/>
      <c r="M140" s="151" t="s">
        <v>1</v>
      </c>
      <c r="N140" s="152" t="s">
        <v>41</v>
      </c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AR140" s="155" t="s">
        <v>137</v>
      </c>
      <c r="AT140" s="155" t="s">
        <v>133</v>
      </c>
      <c r="AU140" s="155" t="s">
        <v>87</v>
      </c>
      <c r="AY140" s="16" t="s">
        <v>131</v>
      </c>
      <c r="BE140" s="156">
        <f>IF(N140="základná",J140,0)</f>
        <v>0</v>
      </c>
      <c r="BF140" s="156">
        <f>IF(N140="znížená",J140,0)</f>
        <v>0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6" t="s">
        <v>87</v>
      </c>
      <c r="BK140" s="156">
        <f>ROUND(I140*H140,2)</f>
        <v>0</v>
      </c>
      <c r="BL140" s="16" t="s">
        <v>137</v>
      </c>
      <c r="BM140" s="155" t="s">
        <v>353</v>
      </c>
    </row>
    <row r="141" spans="2:65" s="1" customFormat="1" ht="37.9" customHeight="1">
      <c r="B141" s="31"/>
      <c r="C141" s="143" t="s">
        <v>154</v>
      </c>
      <c r="D141" s="143" t="s">
        <v>133</v>
      </c>
      <c r="E141" s="144" t="s">
        <v>258</v>
      </c>
      <c r="F141" s="145" t="s">
        <v>259</v>
      </c>
      <c r="G141" s="146" t="s">
        <v>245</v>
      </c>
      <c r="H141" s="147">
        <v>968.41</v>
      </c>
      <c r="I141" s="148"/>
      <c r="J141" s="149">
        <f>ROUND(I141*H141,2)</f>
        <v>0</v>
      </c>
      <c r="K141" s="150"/>
      <c r="L141" s="31"/>
      <c r="M141" s="151" t="s">
        <v>1</v>
      </c>
      <c r="N141" s="152" t="s">
        <v>41</v>
      </c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AR141" s="155" t="s">
        <v>137</v>
      </c>
      <c r="AT141" s="155" t="s">
        <v>133</v>
      </c>
      <c r="AU141" s="155" t="s">
        <v>87</v>
      </c>
      <c r="AY141" s="16" t="s">
        <v>131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6" t="s">
        <v>87</v>
      </c>
      <c r="BK141" s="156">
        <f>ROUND(I141*H141,2)</f>
        <v>0</v>
      </c>
      <c r="BL141" s="16" t="s">
        <v>137</v>
      </c>
      <c r="BM141" s="155" t="s">
        <v>354</v>
      </c>
    </row>
    <row r="142" spans="2:65" s="1" customFormat="1" ht="24.2" customHeight="1">
      <c r="B142" s="31"/>
      <c r="C142" s="143" t="s">
        <v>160</v>
      </c>
      <c r="D142" s="143" t="s">
        <v>133</v>
      </c>
      <c r="E142" s="144" t="s">
        <v>261</v>
      </c>
      <c r="F142" s="145" t="s">
        <v>262</v>
      </c>
      <c r="G142" s="146" t="s">
        <v>245</v>
      </c>
      <c r="H142" s="147">
        <v>968.41</v>
      </c>
      <c r="I142" s="148"/>
      <c r="J142" s="149">
        <f>ROUND(I142*H142,2)</f>
        <v>0</v>
      </c>
      <c r="K142" s="150"/>
      <c r="L142" s="31"/>
      <c r="M142" s="151" t="s">
        <v>1</v>
      </c>
      <c r="N142" s="152" t="s">
        <v>41</v>
      </c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AR142" s="155" t="s">
        <v>137</v>
      </c>
      <c r="AT142" s="155" t="s">
        <v>133</v>
      </c>
      <c r="AU142" s="155" t="s">
        <v>87</v>
      </c>
      <c r="AY142" s="16" t="s">
        <v>131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6" t="s">
        <v>87</v>
      </c>
      <c r="BK142" s="156">
        <f>ROUND(I142*H142,2)</f>
        <v>0</v>
      </c>
      <c r="BL142" s="16" t="s">
        <v>137</v>
      </c>
      <c r="BM142" s="155" t="s">
        <v>355</v>
      </c>
    </row>
    <row r="143" spans="2:65" s="1" customFormat="1" ht="44.25" customHeight="1">
      <c r="B143" s="31"/>
      <c r="C143" s="143" t="s">
        <v>165</v>
      </c>
      <c r="D143" s="143" t="s">
        <v>133</v>
      </c>
      <c r="E143" s="144" t="s">
        <v>264</v>
      </c>
      <c r="F143" s="145" t="s">
        <v>265</v>
      </c>
      <c r="G143" s="146" t="s">
        <v>245</v>
      </c>
      <c r="H143" s="147">
        <v>484.69600000000003</v>
      </c>
      <c r="I143" s="148"/>
      <c r="J143" s="149">
        <f>ROUND(I143*H143,2)</f>
        <v>0</v>
      </c>
      <c r="K143" s="150"/>
      <c r="L143" s="31"/>
      <c r="M143" s="151" t="s">
        <v>1</v>
      </c>
      <c r="N143" s="152" t="s">
        <v>41</v>
      </c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AR143" s="155" t="s">
        <v>137</v>
      </c>
      <c r="AT143" s="155" t="s">
        <v>133</v>
      </c>
      <c r="AU143" s="155" t="s">
        <v>87</v>
      </c>
      <c r="AY143" s="16" t="s">
        <v>131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6" t="s">
        <v>87</v>
      </c>
      <c r="BK143" s="156">
        <f>ROUND(I143*H143,2)</f>
        <v>0</v>
      </c>
      <c r="BL143" s="16" t="s">
        <v>137</v>
      </c>
      <c r="BM143" s="155" t="s">
        <v>356</v>
      </c>
    </row>
    <row r="144" spans="2:65" s="12" customFormat="1">
      <c r="B144" s="157"/>
      <c r="D144" s="158" t="s">
        <v>150</v>
      </c>
      <c r="E144" s="159" t="s">
        <v>1</v>
      </c>
      <c r="F144" s="160" t="s">
        <v>151</v>
      </c>
      <c r="H144" s="159" t="s">
        <v>1</v>
      </c>
      <c r="I144" s="161"/>
      <c r="L144" s="157"/>
      <c r="M144" s="162"/>
      <c r="T144" s="163"/>
      <c r="AT144" s="159" t="s">
        <v>150</v>
      </c>
      <c r="AU144" s="159" t="s">
        <v>87</v>
      </c>
      <c r="AV144" s="12" t="s">
        <v>82</v>
      </c>
      <c r="AW144" s="12" t="s">
        <v>31</v>
      </c>
      <c r="AX144" s="12" t="s">
        <v>75</v>
      </c>
      <c r="AY144" s="159" t="s">
        <v>131</v>
      </c>
    </row>
    <row r="145" spans="2:65" s="13" customFormat="1">
      <c r="B145" s="164"/>
      <c r="D145" s="158" t="s">
        <v>150</v>
      </c>
      <c r="E145" s="165" t="s">
        <v>1</v>
      </c>
      <c r="F145" s="166" t="s">
        <v>357</v>
      </c>
      <c r="H145" s="167">
        <v>484.69600000000003</v>
      </c>
      <c r="I145" s="168"/>
      <c r="L145" s="164"/>
      <c r="M145" s="169"/>
      <c r="T145" s="170"/>
      <c r="AT145" s="165" t="s">
        <v>150</v>
      </c>
      <c r="AU145" s="165" t="s">
        <v>87</v>
      </c>
      <c r="AV145" s="13" t="s">
        <v>87</v>
      </c>
      <c r="AW145" s="13" t="s">
        <v>31</v>
      </c>
      <c r="AX145" s="13" t="s">
        <v>75</v>
      </c>
      <c r="AY145" s="165" t="s">
        <v>131</v>
      </c>
    </row>
    <row r="146" spans="2:65" s="14" customFormat="1">
      <c r="B146" s="171"/>
      <c r="D146" s="158" t="s">
        <v>150</v>
      </c>
      <c r="E146" s="172" t="s">
        <v>1</v>
      </c>
      <c r="F146" s="173" t="s">
        <v>153</v>
      </c>
      <c r="H146" s="174">
        <v>484.69600000000003</v>
      </c>
      <c r="I146" s="175"/>
      <c r="L146" s="171"/>
      <c r="M146" s="176"/>
      <c r="T146" s="177"/>
      <c r="AT146" s="172" t="s">
        <v>150</v>
      </c>
      <c r="AU146" s="172" t="s">
        <v>87</v>
      </c>
      <c r="AV146" s="14" t="s">
        <v>137</v>
      </c>
      <c r="AW146" s="14" t="s">
        <v>31</v>
      </c>
      <c r="AX146" s="14" t="s">
        <v>82</v>
      </c>
      <c r="AY146" s="172" t="s">
        <v>131</v>
      </c>
    </row>
    <row r="147" spans="2:65" s="1" customFormat="1" ht="37.9" customHeight="1">
      <c r="B147" s="31"/>
      <c r="C147" s="143" t="s">
        <v>171</v>
      </c>
      <c r="D147" s="143" t="s">
        <v>133</v>
      </c>
      <c r="E147" s="144" t="s">
        <v>358</v>
      </c>
      <c r="F147" s="145" t="s">
        <v>359</v>
      </c>
      <c r="G147" s="146" t="s">
        <v>245</v>
      </c>
      <c r="H147" s="147">
        <v>483.714</v>
      </c>
      <c r="I147" s="148"/>
      <c r="J147" s="149">
        <f>ROUND(I147*H147,2)</f>
        <v>0</v>
      </c>
      <c r="K147" s="150"/>
      <c r="L147" s="31"/>
      <c r="M147" s="151" t="s">
        <v>1</v>
      </c>
      <c r="N147" s="152" t="s">
        <v>41</v>
      </c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AR147" s="155" t="s">
        <v>137</v>
      </c>
      <c r="AT147" s="155" t="s">
        <v>133</v>
      </c>
      <c r="AU147" s="155" t="s">
        <v>87</v>
      </c>
      <c r="AY147" s="16" t="s">
        <v>131</v>
      </c>
      <c r="BE147" s="156">
        <f>IF(N147="základná",J147,0)</f>
        <v>0</v>
      </c>
      <c r="BF147" s="156">
        <f>IF(N147="znížená",J147,0)</f>
        <v>0</v>
      </c>
      <c r="BG147" s="156">
        <f>IF(N147="zákl. prenesená",J147,0)</f>
        <v>0</v>
      </c>
      <c r="BH147" s="156">
        <f>IF(N147="zníž. prenesená",J147,0)</f>
        <v>0</v>
      </c>
      <c r="BI147" s="156">
        <f>IF(N147="nulová",J147,0)</f>
        <v>0</v>
      </c>
      <c r="BJ147" s="16" t="s">
        <v>87</v>
      </c>
      <c r="BK147" s="156">
        <f>ROUND(I147*H147,2)</f>
        <v>0</v>
      </c>
      <c r="BL147" s="16" t="s">
        <v>137</v>
      </c>
      <c r="BM147" s="155" t="s">
        <v>360</v>
      </c>
    </row>
    <row r="148" spans="2:65" s="12" customFormat="1">
      <c r="B148" s="157"/>
      <c r="D148" s="158" t="s">
        <v>150</v>
      </c>
      <c r="E148" s="159" t="s">
        <v>1</v>
      </c>
      <c r="F148" s="160" t="s">
        <v>341</v>
      </c>
      <c r="H148" s="159" t="s">
        <v>1</v>
      </c>
      <c r="I148" s="161"/>
      <c r="L148" s="157"/>
      <c r="M148" s="162"/>
      <c r="T148" s="163"/>
      <c r="AT148" s="159" t="s">
        <v>150</v>
      </c>
      <c r="AU148" s="159" t="s">
        <v>87</v>
      </c>
      <c r="AV148" s="12" t="s">
        <v>82</v>
      </c>
      <c r="AW148" s="12" t="s">
        <v>31</v>
      </c>
      <c r="AX148" s="12" t="s">
        <v>75</v>
      </c>
      <c r="AY148" s="159" t="s">
        <v>131</v>
      </c>
    </row>
    <row r="149" spans="2:65" s="13" customFormat="1">
      <c r="B149" s="164"/>
      <c r="D149" s="158" t="s">
        <v>150</v>
      </c>
      <c r="E149" s="165" t="s">
        <v>1</v>
      </c>
      <c r="F149" s="166" t="s">
        <v>361</v>
      </c>
      <c r="H149" s="167">
        <v>486.20600000000002</v>
      </c>
      <c r="I149" s="168"/>
      <c r="L149" s="164"/>
      <c r="M149" s="169"/>
      <c r="T149" s="170"/>
      <c r="AT149" s="165" t="s">
        <v>150</v>
      </c>
      <c r="AU149" s="165" t="s">
        <v>87</v>
      </c>
      <c r="AV149" s="13" t="s">
        <v>87</v>
      </c>
      <c r="AW149" s="13" t="s">
        <v>31</v>
      </c>
      <c r="AX149" s="13" t="s">
        <v>75</v>
      </c>
      <c r="AY149" s="165" t="s">
        <v>131</v>
      </c>
    </row>
    <row r="150" spans="2:65" s="13" customFormat="1">
      <c r="B150" s="164"/>
      <c r="D150" s="158" t="s">
        <v>150</v>
      </c>
      <c r="E150" s="165" t="s">
        <v>1</v>
      </c>
      <c r="F150" s="166" t="s">
        <v>362</v>
      </c>
      <c r="H150" s="167">
        <v>61.74</v>
      </c>
      <c r="I150" s="168"/>
      <c r="L150" s="164"/>
      <c r="M150" s="169"/>
      <c r="T150" s="170"/>
      <c r="AT150" s="165" t="s">
        <v>150</v>
      </c>
      <c r="AU150" s="165" t="s">
        <v>87</v>
      </c>
      <c r="AV150" s="13" t="s">
        <v>87</v>
      </c>
      <c r="AW150" s="13" t="s">
        <v>31</v>
      </c>
      <c r="AX150" s="13" t="s">
        <v>75</v>
      </c>
      <c r="AY150" s="165" t="s">
        <v>131</v>
      </c>
    </row>
    <row r="151" spans="2:65" s="13" customFormat="1">
      <c r="B151" s="164"/>
      <c r="D151" s="158" t="s">
        <v>150</v>
      </c>
      <c r="E151" s="165" t="s">
        <v>1</v>
      </c>
      <c r="F151" s="166" t="s">
        <v>363</v>
      </c>
      <c r="H151" s="167">
        <v>53.274999999999999</v>
      </c>
      <c r="I151" s="168"/>
      <c r="L151" s="164"/>
      <c r="M151" s="169"/>
      <c r="T151" s="170"/>
      <c r="AT151" s="165" t="s">
        <v>150</v>
      </c>
      <c r="AU151" s="165" t="s">
        <v>87</v>
      </c>
      <c r="AV151" s="13" t="s">
        <v>87</v>
      </c>
      <c r="AW151" s="13" t="s">
        <v>31</v>
      </c>
      <c r="AX151" s="13" t="s">
        <v>75</v>
      </c>
      <c r="AY151" s="165" t="s">
        <v>131</v>
      </c>
    </row>
    <row r="152" spans="2:65" s="13" customFormat="1">
      <c r="B152" s="164"/>
      <c r="D152" s="158" t="s">
        <v>150</v>
      </c>
      <c r="E152" s="165" t="s">
        <v>1</v>
      </c>
      <c r="F152" s="166" t="s">
        <v>364</v>
      </c>
      <c r="H152" s="167">
        <v>114.736</v>
      </c>
      <c r="I152" s="168"/>
      <c r="L152" s="164"/>
      <c r="M152" s="169"/>
      <c r="T152" s="170"/>
      <c r="AT152" s="165" t="s">
        <v>150</v>
      </c>
      <c r="AU152" s="165" t="s">
        <v>87</v>
      </c>
      <c r="AV152" s="13" t="s">
        <v>87</v>
      </c>
      <c r="AW152" s="13" t="s">
        <v>31</v>
      </c>
      <c r="AX152" s="13" t="s">
        <v>75</v>
      </c>
      <c r="AY152" s="165" t="s">
        <v>131</v>
      </c>
    </row>
    <row r="153" spans="2:65" s="13" customFormat="1">
      <c r="B153" s="164"/>
      <c r="D153" s="158" t="s">
        <v>150</v>
      </c>
      <c r="E153" s="165" t="s">
        <v>1</v>
      </c>
      <c r="F153" s="166" t="s">
        <v>365</v>
      </c>
      <c r="H153" s="167">
        <v>19.693999999999999</v>
      </c>
      <c r="I153" s="168"/>
      <c r="L153" s="164"/>
      <c r="M153" s="169"/>
      <c r="T153" s="170"/>
      <c r="AT153" s="165" t="s">
        <v>150</v>
      </c>
      <c r="AU153" s="165" t="s">
        <v>87</v>
      </c>
      <c r="AV153" s="13" t="s">
        <v>87</v>
      </c>
      <c r="AW153" s="13" t="s">
        <v>31</v>
      </c>
      <c r="AX153" s="13" t="s">
        <v>75</v>
      </c>
      <c r="AY153" s="165" t="s">
        <v>131</v>
      </c>
    </row>
    <row r="154" spans="2:65" s="13" customFormat="1">
      <c r="B154" s="164"/>
      <c r="D154" s="158" t="s">
        <v>150</v>
      </c>
      <c r="E154" s="165" t="s">
        <v>1</v>
      </c>
      <c r="F154" s="166" t="s">
        <v>366</v>
      </c>
      <c r="H154" s="167">
        <v>26.082000000000001</v>
      </c>
      <c r="I154" s="168"/>
      <c r="L154" s="164"/>
      <c r="M154" s="169"/>
      <c r="T154" s="170"/>
      <c r="AT154" s="165" t="s">
        <v>150</v>
      </c>
      <c r="AU154" s="165" t="s">
        <v>87</v>
      </c>
      <c r="AV154" s="13" t="s">
        <v>87</v>
      </c>
      <c r="AW154" s="13" t="s">
        <v>31</v>
      </c>
      <c r="AX154" s="13" t="s">
        <v>75</v>
      </c>
      <c r="AY154" s="165" t="s">
        <v>131</v>
      </c>
    </row>
    <row r="155" spans="2:65" s="13" customFormat="1">
      <c r="B155" s="164"/>
      <c r="D155" s="158" t="s">
        <v>150</v>
      </c>
      <c r="E155" s="165" t="s">
        <v>1</v>
      </c>
      <c r="F155" s="166" t="s">
        <v>348</v>
      </c>
      <c r="H155" s="167">
        <v>30.666</v>
      </c>
      <c r="I155" s="168"/>
      <c r="L155" s="164"/>
      <c r="M155" s="169"/>
      <c r="T155" s="170"/>
      <c r="AT155" s="165" t="s">
        <v>150</v>
      </c>
      <c r="AU155" s="165" t="s">
        <v>87</v>
      </c>
      <c r="AV155" s="13" t="s">
        <v>87</v>
      </c>
      <c r="AW155" s="13" t="s">
        <v>31</v>
      </c>
      <c r="AX155" s="13" t="s">
        <v>75</v>
      </c>
      <c r="AY155" s="165" t="s">
        <v>131</v>
      </c>
    </row>
    <row r="156" spans="2:65" s="12" customFormat="1">
      <c r="B156" s="157"/>
      <c r="D156" s="158" t="s">
        <v>150</v>
      </c>
      <c r="E156" s="159" t="s">
        <v>1</v>
      </c>
      <c r="F156" s="160" t="s">
        <v>341</v>
      </c>
      <c r="H156" s="159" t="s">
        <v>1</v>
      </c>
      <c r="I156" s="161"/>
      <c r="L156" s="157"/>
      <c r="M156" s="162"/>
      <c r="T156" s="163"/>
      <c r="AT156" s="159" t="s">
        <v>150</v>
      </c>
      <c r="AU156" s="159" t="s">
        <v>87</v>
      </c>
      <c r="AV156" s="12" t="s">
        <v>82</v>
      </c>
      <c r="AW156" s="12" t="s">
        <v>31</v>
      </c>
      <c r="AX156" s="12" t="s">
        <v>75</v>
      </c>
      <c r="AY156" s="159" t="s">
        <v>131</v>
      </c>
    </row>
    <row r="157" spans="2:65" s="13" customFormat="1">
      <c r="B157" s="164"/>
      <c r="D157" s="158" t="s">
        <v>150</v>
      </c>
      <c r="E157" s="165" t="s">
        <v>1</v>
      </c>
      <c r="F157" s="166" t="s">
        <v>367</v>
      </c>
      <c r="H157" s="167">
        <v>-191.839</v>
      </c>
      <c r="I157" s="168"/>
      <c r="L157" s="164"/>
      <c r="M157" s="169"/>
      <c r="T157" s="170"/>
      <c r="AT157" s="165" t="s">
        <v>150</v>
      </c>
      <c r="AU157" s="165" t="s">
        <v>87</v>
      </c>
      <c r="AV157" s="13" t="s">
        <v>87</v>
      </c>
      <c r="AW157" s="13" t="s">
        <v>31</v>
      </c>
      <c r="AX157" s="13" t="s">
        <v>75</v>
      </c>
      <c r="AY157" s="165" t="s">
        <v>131</v>
      </c>
    </row>
    <row r="158" spans="2:65" s="12" customFormat="1">
      <c r="B158" s="157"/>
      <c r="D158" s="158" t="s">
        <v>150</v>
      </c>
      <c r="E158" s="159" t="s">
        <v>1</v>
      </c>
      <c r="F158" s="160" t="s">
        <v>151</v>
      </c>
      <c r="H158" s="159" t="s">
        <v>1</v>
      </c>
      <c r="I158" s="161"/>
      <c r="L158" s="157"/>
      <c r="M158" s="162"/>
      <c r="T158" s="163"/>
      <c r="AT158" s="159" t="s">
        <v>150</v>
      </c>
      <c r="AU158" s="159" t="s">
        <v>87</v>
      </c>
      <c r="AV158" s="12" t="s">
        <v>82</v>
      </c>
      <c r="AW158" s="12" t="s">
        <v>31</v>
      </c>
      <c r="AX158" s="12" t="s">
        <v>75</v>
      </c>
      <c r="AY158" s="159" t="s">
        <v>131</v>
      </c>
    </row>
    <row r="159" spans="2:65" s="13" customFormat="1">
      <c r="B159" s="164"/>
      <c r="D159" s="158" t="s">
        <v>150</v>
      </c>
      <c r="E159" s="165" t="s">
        <v>1</v>
      </c>
      <c r="F159" s="166" t="s">
        <v>368</v>
      </c>
      <c r="H159" s="167">
        <v>-89.634</v>
      </c>
      <c r="I159" s="168"/>
      <c r="L159" s="164"/>
      <c r="M159" s="169"/>
      <c r="T159" s="170"/>
      <c r="AT159" s="165" t="s">
        <v>150</v>
      </c>
      <c r="AU159" s="165" t="s">
        <v>87</v>
      </c>
      <c r="AV159" s="13" t="s">
        <v>87</v>
      </c>
      <c r="AW159" s="13" t="s">
        <v>31</v>
      </c>
      <c r="AX159" s="13" t="s">
        <v>75</v>
      </c>
      <c r="AY159" s="165" t="s">
        <v>131</v>
      </c>
    </row>
    <row r="160" spans="2:65" s="13" customFormat="1">
      <c r="B160" s="164"/>
      <c r="D160" s="158" t="s">
        <v>150</v>
      </c>
      <c r="E160" s="165" t="s">
        <v>1</v>
      </c>
      <c r="F160" s="166" t="s">
        <v>369</v>
      </c>
      <c r="H160" s="167">
        <v>-19.021000000000001</v>
      </c>
      <c r="I160" s="168"/>
      <c r="L160" s="164"/>
      <c r="M160" s="169"/>
      <c r="T160" s="170"/>
      <c r="AT160" s="165" t="s">
        <v>150</v>
      </c>
      <c r="AU160" s="165" t="s">
        <v>87</v>
      </c>
      <c r="AV160" s="13" t="s">
        <v>87</v>
      </c>
      <c r="AW160" s="13" t="s">
        <v>31</v>
      </c>
      <c r="AX160" s="13" t="s">
        <v>75</v>
      </c>
      <c r="AY160" s="165" t="s">
        <v>131</v>
      </c>
    </row>
    <row r="161" spans="2:65" s="13" customFormat="1">
      <c r="B161" s="164"/>
      <c r="D161" s="158" t="s">
        <v>150</v>
      </c>
      <c r="E161" s="165" t="s">
        <v>1</v>
      </c>
      <c r="F161" s="166" t="s">
        <v>370</v>
      </c>
      <c r="H161" s="167">
        <v>-8.1910000000000007</v>
      </c>
      <c r="I161" s="168"/>
      <c r="L161" s="164"/>
      <c r="M161" s="169"/>
      <c r="T161" s="170"/>
      <c r="AT161" s="165" t="s">
        <v>150</v>
      </c>
      <c r="AU161" s="165" t="s">
        <v>87</v>
      </c>
      <c r="AV161" s="13" t="s">
        <v>87</v>
      </c>
      <c r="AW161" s="13" t="s">
        <v>31</v>
      </c>
      <c r="AX161" s="13" t="s">
        <v>75</v>
      </c>
      <c r="AY161" s="165" t="s">
        <v>131</v>
      </c>
    </row>
    <row r="162" spans="2:65" s="14" customFormat="1">
      <c r="B162" s="171"/>
      <c r="D162" s="158" t="s">
        <v>150</v>
      </c>
      <c r="E162" s="172" t="s">
        <v>1</v>
      </c>
      <c r="F162" s="173" t="s">
        <v>153</v>
      </c>
      <c r="H162" s="174">
        <v>483.71399999999994</v>
      </c>
      <c r="I162" s="175"/>
      <c r="L162" s="171"/>
      <c r="M162" s="176"/>
      <c r="T162" s="177"/>
      <c r="AT162" s="172" t="s">
        <v>150</v>
      </c>
      <c r="AU162" s="172" t="s">
        <v>87</v>
      </c>
      <c r="AV162" s="14" t="s">
        <v>137</v>
      </c>
      <c r="AW162" s="14" t="s">
        <v>31</v>
      </c>
      <c r="AX162" s="14" t="s">
        <v>82</v>
      </c>
      <c r="AY162" s="172" t="s">
        <v>131</v>
      </c>
    </row>
    <row r="163" spans="2:65" s="1" customFormat="1" ht="33" customHeight="1">
      <c r="B163" s="31"/>
      <c r="C163" s="143" t="s">
        <v>169</v>
      </c>
      <c r="D163" s="143" t="s">
        <v>133</v>
      </c>
      <c r="E163" s="144" t="s">
        <v>371</v>
      </c>
      <c r="F163" s="145" t="s">
        <v>372</v>
      </c>
      <c r="G163" s="146" t="s">
        <v>145</v>
      </c>
      <c r="H163" s="147">
        <v>734.58</v>
      </c>
      <c r="I163" s="148"/>
      <c r="J163" s="149">
        <f>ROUND(I163*H163,2)</f>
        <v>0</v>
      </c>
      <c r="K163" s="150"/>
      <c r="L163" s="31"/>
      <c r="M163" s="151" t="s">
        <v>1</v>
      </c>
      <c r="N163" s="152" t="s">
        <v>41</v>
      </c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AR163" s="155" t="s">
        <v>137</v>
      </c>
      <c r="AT163" s="155" t="s">
        <v>133</v>
      </c>
      <c r="AU163" s="155" t="s">
        <v>87</v>
      </c>
      <c r="AY163" s="16" t="s">
        <v>131</v>
      </c>
      <c r="BE163" s="156">
        <f>IF(N163="základná",J163,0)</f>
        <v>0</v>
      </c>
      <c r="BF163" s="156">
        <f>IF(N163="znížená",J163,0)</f>
        <v>0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6" t="s">
        <v>87</v>
      </c>
      <c r="BK163" s="156">
        <f>ROUND(I163*H163,2)</f>
        <v>0</v>
      </c>
      <c r="BL163" s="16" t="s">
        <v>137</v>
      </c>
      <c r="BM163" s="155" t="s">
        <v>373</v>
      </c>
    </row>
    <row r="164" spans="2:65" s="12" customFormat="1">
      <c r="B164" s="157"/>
      <c r="D164" s="158" t="s">
        <v>150</v>
      </c>
      <c r="E164" s="159" t="s">
        <v>1</v>
      </c>
      <c r="F164" s="160" t="s">
        <v>151</v>
      </c>
      <c r="H164" s="159" t="s">
        <v>1</v>
      </c>
      <c r="I164" s="161"/>
      <c r="L164" s="157"/>
      <c r="M164" s="162"/>
      <c r="T164" s="163"/>
      <c r="AT164" s="159" t="s">
        <v>150</v>
      </c>
      <c r="AU164" s="159" t="s">
        <v>87</v>
      </c>
      <c r="AV164" s="12" t="s">
        <v>82</v>
      </c>
      <c r="AW164" s="12" t="s">
        <v>31</v>
      </c>
      <c r="AX164" s="12" t="s">
        <v>75</v>
      </c>
      <c r="AY164" s="159" t="s">
        <v>131</v>
      </c>
    </row>
    <row r="165" spans="2:65" s="13" customFormat="1">
      <c r="B165" s="164"/>
      <c r="D165" s="158" t="s">
        <v>150</v>
      </c>
      <c r="E165" s="165" t="s">
        <v>1</v>
      </c>
      <c r="F165" s="166" t="s">
        <v>271</v>
      </c>
      <c r="H165" s="167">
        <v>734.58</v>
      </c>
      <c r="I165" s="168"/>
      <c r="L165" s="164"/>
      <c r="M165" s="169"/>
      <c r="T165" s="170"/>
      <c r="AT165" s="165" t="s">
        <v>150</v>
      </c>
      <c r="AU165" s="165" t="s">
        <v>87</v>
      </c>
      <c r="AV165" s="13" t="s">
        <v>87</v>
      </c>
      <c r="AW165" s="13" t="s">
        <v>31</v>
      </c>
      <c r="AX165" s="13" t="s">
        <v>75</v>
      </c>
      <c r="AY165" s="165" t="s">
        <v>131</v>
      </c>
    </row>
    <row r="166" spans="2:65" s="14" customFormat="1">
      <c r="B166" s="171"/>
      <c r="D166" s="158" t="s">
        <v>150</v>
      </c>
      <c r="E166" s="172" t="s">
        <v>1</v>
      </c>
      <c r="F166" s="173" t="s">
        <v>153</v>
      </c>
      <c r="H166" s="174">
        <v>734.58</v>
      </c>
      <c r="I166" s="175"/>
      <c r="L166" s="171"/>
      <c r="M166" s="176"/>
      <c r="T166" s="177"/>
      <c r="AT166" s="172" t="s">
        <v>150</v>
      </c>
      <c r="AU166" s="172" t="s">
        <v>87</v>
      </c>
      <c r="AV166" s="14" t="s">
        <v>137</v>
      </c>
      <c r="AW166" s="14" t="s">
        <v>31</v>
      </c>
      <c r="AX166" s="14" t="s">
        <v>82</v>
      </c>
      <c r="AY166" s="172" t="s">
        <v>131</v>
      </c>
    </row>
    <row r="167" spans="2:65" s="11" customFormat="1" ht="22.9" customHeight="1">
      <c r="B167" s="132"/>
      <c r="D167" s="133" t="s">
        <v>74</v>
      </c>
      <c r="E167" s="141" t="s">
        <v>87</v>
      </c>
      <c r="F167" s="141" t="s">
        <v>272</v>
      </c>
      <c r="I167" s="135"/>
      <c r="J167" s="142">
        <f>BK167</f>
        <v>0</v>
      </c>
      <c r="L167" s="132"/>
      <c r="M167" s="136"/>
      <c r="P167" s="137">
        <f>SUM(P168:P194)</f>
        <v>0</v>
      </c>
      <c r="R167" s="137">
        <f>SUM(R168:R194)</f>
        <v>542.52077180866502</v>
      </c>
      <c r="T167" s="138">
        <f>SUM(T168:T194)</f>
        <v>0</v>
      </c>
      <c r="AR167" s="133" t="s">
        <v>82</v>
      </c>
      <c r="AT167" s="139" t="s">
        <v>74</v>
      </c>
      <c r="AU167" s="139" t="s">
        <v>82</v>
      </c>
      <c r="AY167" s="133" t="s">
        <v>131</v>
      </c>
      <c r="BK167" s="140">
        <f>SUM(BK168:BK194)</f>
        <v>0</v>
      </c>
    </row>
    <row r="168" spans="2:65" s="1" customFormat="1" ht="24.2" customHeight="1">
      <c r="B168" s="31"/>
      <c r="C168" s="143" t="s">
        <v>180</v>
      </c>
      <c r="D168" s="143" t="s">
        <v>133</v>
      </c>
      <c r="E168" s="144" t="s">
        <v>374</v>
      </c>
      <c r="F168" s="145" t="s">
        <v>375</v>
      </c>
      <c r="G168" s="146" t="s">
        <v>245</v>
      </c>
      <c r="H168" s="147">
        <v>31.689</v>
      </c>
      <c r="I168" s="148"/>
      <c r="J168" s="149">
        <f>ROUND(I168*H168,2)</f>
        <v>0</v>
      </c>
      <c r="K168" s="150"/>
      <c r="L168" s="31"/>
      <c r="M168" s="151" t="s">
        <v>1</v>
      </c>
      <c r="N168" s="152" t="s">
        <v>41</v>
      </c>
      <c r="P168" s="153">
        <f>O168*H168</f>
        <v>0</v>
      </c>
      <c r="Q168" s="153">
        <v>2.0699999999999998</v>
      </c>
      <c r="R168" s="153">
        <f>Q168*H168</f>
        <v>65.596229999999991</v>
      </c>
      <c r="S168" s="153">
        <v>0</v>
      </c>
      <c r="T168" s="154">
        <f>S168*H168</f>
        <v>0</v>
      </c>
      <c r="AR168" s="155" t="s">
        <v>137</v>
      </c>
      <c r="AT168" s="155" t="s">
        <v>133</v>
      </c>
      <c r="AU168" s="155" t="s">
        <v>87</v>
      </c>
      <c r="AY168" s="16" t="s">
        <v>131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6" t="s">
        <v>87</v>
      </c>
      <c r="BK168" s="156">
        <f>ROUND(I168*H168,2)</f>
        <v>0</v>
      </c>
      <c r="BL168" s="16" t="s">
        <v>137</v>
      </c>
      <c r="BM168" s="155" t="s">
        <v>376</v>
      </c>
    </row>
    <row r="169" spans="2:65" s="12" customFormat="1">
      <c r="B169" s="157"/>
      <c r="D169" s="158" t="s">
        <v>150</v>
      </c>
      <c r="E169" s="159" t="s">
        <v>1</v>
      </c>
      <c r="F169" s="160" t="s">
        <v>341</v>
      </c>
      <c r="H169" s="159" t="s">
        <v>1</v>
      </c>
      <c r="I169" s="161"/>
      <c r="L169" s="157"/>
      <c r="M169" s="162"/>
      <c r="T169" s="163"/>
      <c r="AT169" s="159" t="s">
        <v>150</v>
      </c>
      <c r="AU169" s="159" t="s">
        <v>87</v>
      </c>
      <c r="AV169" s="12" t="s">
        <v>82</v>
      </c>
      <c r="AW169" s="12" t="s">
        <v>31</v>
      </c>
      <c r="AX169" s="12" t="s">
        <v>75</v>
      </c>
      <c r="AY169" s="159" t="s">
        <v>131</v>
      </c>
    </row>
    <row r="170" spans="2:65" s="13" customFormat="1">
      <c r="B170" s="164"/>
      <c r="D170" s="158" t="s">
        <v>150</v>
      </c>
      <c r="E170" s="165" t="s">
        <v>1</v>
      </c>
      <c r="F170" s="166" t="s">
        <v>377</v>
      </c>
      <c r="H170" s="167">
        <v>26.102</v>
      </c>
      <c r="I170" s="168"/>
      <c r="L170" s="164"/>
      <c r="M170" s="169"/>
      <c r="T170" s="170"/>
      <c r="AT170" s="165" t="s">
        <v>150</v>
      </c>
      <c r="AU170" s="165" t="s">
        <v>87</v>
      </c>
      <c r="AV170" s="13" t="s">
        <v>87</v>
      </c>
      <c r="AW170" s="13" t="s">
        <v>31</v>
      </c>
      <c r="AX170" s="13" t="s">
        <v>75</v>
      </c>
      <c r="AY170" s="165" t="s">
        <v>131</v>
      </c>
    </row>
    <row r="171" spans="2:65" s="13" customFormat="1">
      <c r="B171" s="164"/>
      <c r="D171" s="158" t="s">
        <v>150</v>
      </c>
      <c r="E171" s="165" t="s">
        <v>1</v>
      </c>
      <c r="F171" s="166" t="s">
        <v>378</v>
      </c>
      <c r="H171" s="167">
        <v>2.9990000000000001</v>
      </c>
      <c r="I171" s="168"/>
      <c r="L171" s="164"/>
      <c r="M171" s="169"/>
      <c r="T171" s="170"/>
      <c r="AT171" s="165" t="s">
        <v>150</v>
      </c>
      <c r="AU171" s="165" t="s">
        <v>87</v>
      </c>
      <c r="AV171" s="13" t="s">
        <v>87</v>
      </c>
      <c r="AW171" s="13" t="s">
        <v>31</v>
      </c>
      <c r="AX171" s="13" t="s">
        <v>75</v>
      </c>
      <c r="AY171" s="165" t="s">
        <v>131</v>
      </c>
    </row>
    <row r="172" spans="2:65" s="13" customFormat="1">
      <c r="B172" s="164"/>
      <c r="D172" s="158" t="s">
        <v>150</v>
      </c>
      <c r="E172" s="165" t="s">
        <v>1</v>
      </c>
      <c r="F172" s="166" t="s">
        <v>379</v>
      </c>
      <c r="H172" s="167">
        <v>2.5880000000000001</v>
      </c>
      <c r="I172" s="168"/>
      <c r="L172" s="164"/>
      <c r="M172" s="169"/>
      <c r="T172" s="170"/>
      <c r="AT172" s="165" t="s">
        <v>150</v>
      </c>
      <c r="AU172" s="165" t="s">
        <v>87</v>
      </c>
      <c r="AV172" s="13" t="s">
        <v>87</v>
      </c>
      <c r="AW172" s="13" t="s">
        <v>31</v>
      </c>
      <c r="AX172" s="13" t="s">
        <v>75</v>
      </c>
      <c r="AY172" s="165" t="s">
        <v>131</v>
      </c>
    </row>
    <row r="173" spans="2:65" s="14" customFormat="1">
      <c r="B173" s="171"/>
      <c r="D173" s="158" t="s">
        <v>150</v>
      </c>
      <c r="E173" s="172" t="s">
        <v>1</v>
      </c>
      <c r="F173" s="173" t="s">
        <v>153</v>
      </c>
      <c r="H173" s="174">
        <v>31.689</v>
      </c>
      <c r="I173" s="175"/>
      <c r="L173" s="171"/>
      <c r="M173" s="176"/>
      <c r="T173" s="177"/>
      <c r="AT173" s="172" t="s">
        <v>150</v>
      </c>
      <c r="AU173" s="172" t="s">
        <v>87</v>
      </c>
      <c r="AV173" s="14" t="s">
        <v>137</v>
      </c>
      <c r="AW173" s="14" t="s">
        <v>31</v>
      </c>
      <c r="AX173" s="14" t="s">
        <v>82</v>
      </c>
      <c r="AY173" s="172" t="s">
        <v>131</v>
      </c>
    </row>
    <row r="174" spans="2:65" s="1" customFormat="1" ht="24.2" customHeight="1">
      <c r="B174" s="31"/>
      <c r="C174" s="143" t="s">
        <v>185</v>
      </c>
      <c r="D174" s="143" t="s">
        <v>133</v>
      </c>
      <c r="E174" s="144" t="s">
        <v>380</v>
      </c>
      <c r="F174" s="145" t="s">
        <v>381</v>
      </c>
      <c r="G174" s="146" t="s">
        <v>245</v>
      </c>
      <c r="H174" s="147">
        <v>191.839</v>
      </c>
      <c r="I174" s="148"/>
      <c r="J174" s="149">
        <f>ROUND(I174*H174,2)</f>
        <v>0</v>
      </c>
      <c r="K174" s="150"/>
      <c r="L174" s="31"/>
      <c r="M174" s="151" t="s">
        <v>1</v>
      </c>
      <c r="N174" s="152" t="s">
        <v>41</v>
      </c>
      <c r="P174" s="153">
        <f>O174*H174</f>
        <v>0</v>
      </c>
      <c r="Q174" s="153">
        <v>2.3223400000000001</v>
      </c>
      <c r="R174" s="153">
        <f>Q174*H174</f>
        <v>445.51538326000002</v>
      </c>
      <c r="S174" s="153">
        <v>0</v>
      </c>
      <c r="T174" s="154">
        <f>S174*H174</f>
        <v>0</v>
      </c>
      <c r="AR174" s="155" t="s">
        <v>137</v>
      </c>
      <c r="AT174" s="155" t="s">
        <v>133</v>
      </c>
      <c r="AU174" s="155" t="s">
        <v>87</v>
      </c>
      <c r="AY174" s="16" t="s">
        <v>131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6" t="s">
        <v>87</v>
      </c>
      <c r="BK174" s="156">
        <f>ROUND(I174*H174,2)</f>
        <v>0</v>
      </c>
      <c r="BL174" s="16" t="s">
        <v>137</v>
      </c>
      <c r="BM174" s="155" t="s">
        <v>382</v>
      </c>
    </row>
    <row r="175" spans="2:65" s="12" customFormat="1">
      <c r="B175" s="157"/>
      <c r="D175" s="158" t="s">
        <v>150</v>
      </c>
      <c r="E175" s="159" t="s">
        <v>1</v>
      </c>
      <c r="F175" s="160" t="s">
        <v>341</v>
      </c>
      <c r="H175" s="159" t="s">
        <v>1</v>
      </c>
      <c r="I175" s="161"/>
      <c r="L175" s="157"/>
      <c r="M175" s="162"/>
      <c r="T175" s="163"/>
      <c r="AT175" s="159" t="s">
        <v>150</v>
      </c>
      <c r="AU175" s="159" t="s">
        <v>87</v>
      </c>
      <c r="AV175" s="12" t="s">
        <v>82</v>
      </c>
      <c r="AW175" s="12" t="s">
        <v>31</v>
      </c>
      <c r="AX175" s="12" t="s">
        <v>75</v>
      </c>
      <c r="AY175" s="159" t="s">
        <v>131</v>
      </c>
    </row>
    <row r="176" spans="2:65" s="13" customFormat="1">
      <c r="B176" s="164"/>
      <c r="D176" s="158" t="s">
        <v>150</v>
      </c>
      <c r="E176" s="165" t="s">
        <v>1</v>
      </c>
      <c r="F176" s="166" t="s">
        <v>383</v>
      </c>
      <c r="H176" s="167">
        <v>156.61000000000001</v>
      </c>
      <c r="I176" s="168"/>
      <c r="L176" s="164"/>
      <c r="M176" s="169"/>
      <c r="T176" s="170"/>
      <c r="AT176" s="165" t="s">
        <v>150</v>
      </c>
      <c r="AU176" s="165" t="s">
        <v>87</v>
      </c>
      <c r="AV176" s="13" t="s">
        <v>87</v>
      </c>
      <c r="AW176" s="13" t="s">
        <v>31</v>
      </c>
      <c r="AX176" s="13" t="s">
        <v>75</v>
      </c>
      <c r="AY176" s="165" t="s">
        <v>131</v>
      </c>
    </row>
    <row r="177" spans="2:65" s="13" customFormat="1">
      <c r="B177" s="164"/>
      <c r="D177" s="158" t="s">
        <v>150</v>
      </c>
      <c r="E177" s="165" t="s">
        <v>1</v>
      </c>
      <c r="F177" s="166" t="s">
        <v>384</v>
      </c>
      <c r="H177" s="167">
        <v>1.71</v>
      </c>
      <c r="I177" s="168"/>
      <c r="L177" s="164"/>
      <c r="M177" s="169"/>
      <c r="T177" s="170"/>
      <c r="AT177" s="165" t="s">
        <v>150</v>
      </c>
      <c r="AU177" s="165" t="s">
        <v>87</v>
      </c>
      <c r="AV177" s="13" t="s">
        <v>87</v>
      </c>
      <c r="AW177" s="13" t="s">
        <v>31</v>
      </c>
      <c r="AX177" s="13" t="s">
        <v>75</v>
      </c>
      <c r="AY177" s="165" t="s">
        <v>131</v>
      </c>
    </row>
    <row r="178" spans="2:65" s="13" customFormat="1">
      <c r="B178" s="164"/>
      <c r="D178" s="158" t="s">
        <v>150</v>
      </c>
      <c r="E178" s="165" t="s">
        <v>1</v>
      </c>
      <c r="F178" s="166" t="s">
        <v>385</v>
      </c>
      <c r="H178" s="167">
        <v>17.992999999999999</v>
      </c>
      <c r="I178" s="168"/>
      <c r="L178" s="164"/>
      <c r="M178" s="169"/>
      <c r="T178" s="170"/>
      <c r="AT178" s="165" t="s">
        <v>150</v>
      </c>
      <c r="AU178" s="165" t="s">
        <v>87</v>
      </c>
      <c r="AV178" s="13" t="s">
        <v>87</v>
      </c>
      <c r="AW178" s="13" t="s">
        <v>31</v>
      </c>
      <c r="AX178" s="13" t="s">
        <v>75</v>
      </c>
      <c r="AY178" s="165" t="s">
        <v>131</v>
      </c>
    </row>
    <row r="179" spans="2:65" s="13" customFormat="1">
      <c r="B179" s="164"/>
      <c r="D179" s="158" t="s">
        <v>150</v>
      </c>
      <c r="E179" s="165" t="s">
        <v>1</v>
      </c>
      <c r="F179" s="166" t="s">
        <v>386</v>
      </c>
      <c r="H179" s="167">
        <v>15.526</v>
      </c>
      <c r="I179" s="168"/>
      <c r="L179" s="164"/>
      <c r="M179" s="169"/>
      <c r="T179" s="170"/>
      <c r="AT179" s="165" t="s">
        <v>150</v>
      </c>
      <c r="AU179" s="165" t="s">
        <v>87</v>
      </c>
      <c r="AV179" s="13" t="s">
        <v>87</v>
      </c>
      <c r="AW179" s="13" t="s">
        <v>31</v>
      </c>
      <c r="AX179" s="13" t="s">
        <v>75</v>
      </c>
      <c r="AY179" s="165" t="s">
        <v>131</v>
      </c>
    </row>
    <row r="180" spans="2:65" s="14" customFormat="1">
      <c r="B180" s="171"/>
      <c r="D180" s="158" t="s">
        <v>150</v>
      </c>
      <c r="E180" s="172" t="s">
        <v>1</v>
      </c>
      <c r="F180" s="173" t="s">
        <v>153</v>
      </c>
      <c r="H180" s="174">
        <v>191.83900000000003</v>
      </c>
      <c r="I180" s="175"/>
      <c r="L180" s="171"/>
      <c r="M180" s="176"/>
      <c r="T180" s="177"/>
      <c r="AT180" s="172" t="s">
        <v>150</v>
      </c>
      <c r="AU180" s="172" t="s">
        <v>87</v>
      </c>
      <c r="AV180" s="14" t="s">
        <v>137</v>
      </c>
      <c r="AW180" s="14" t="s">
        <v>31</v>
      </c>
      <c r="AX180" s="14" t="s">
        <v>82</v>
      </c>
      <c r="AY180" s="172" t="s">
        <v>131</v>
      </c>
    </row>
    <row r="181" spans="2:65" s="1" customFormat="1" ht="37.9" customHeight="1">
      <c r="B181" s="31"/>
      <c r="C181" s="143" t="s">
        <v>190</v>
      </c>
      <c r="D181" s="143" t="s">
        <v>133</v>
      </c>
      <c r="E181" s="144" t="s">
        <v>387</v>
      </c>
      <c r="F181" s="145" t="s">
        <v>388</v>
      </c>
      <c r="G181" s="146" t="s">
        <v>145</v>
      </c>
      <c r="H181" s="147">
        <v>6377.04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41</v>
      </c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AR181" s="155" t="s">
        <v>137</v>
      </c>
      <c r="AT181" s="155" t="s">
        <v>133</v>
      </c>
      <c r="AU181" s="155" t="s">
        <v>87</v>
      </c>
      <c r="AY181" s="16" t="s">
        <v>131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6" t="s">
        <v>87</v>
      </c>
      <c r="BK181" s="156">
        <f>ROUND(I181*H181,2)</f>
        <v>0</v>
      </c>
      <c r="BL181" s="16" t="s">
        <v>137</v>
      </c>
      <c r="BM181" s="155" t="s">
        <v>389</v>
      </c>
    </row>
    <row r="182" spans="2:65" s="12" customFormat="1">
      <c r="B182" s="157"/>
      <c r="D182" s="158" t="s">
        <v>150</v>
      </c>
      <c r="E182" s="159" t="s">
        <v>1</v>
      </c>
      <c r="F182" s="160" t="s">
        <v>390</v>
      </c>
      <c r="H182" s="159" t="s">
        <v>1</v>
      </c>
      <c r="I182" s="161"/>
      <c r="L182" s="157"/>
      <c r="M182" s="162"/>
      <c r="T182" s="163"/>
      <c r="AT182" s="159" t="s">
        <v>150</v>
      </c>
      <c r="AU182" s="159" t="s">
        <v>87</v>
      </c>
      <c r="AV182" s="12" t="s">
        <v>82</v>
      </c>
      <c r="AW182" s="12" t="s">
        <v>31</v>
      </c>
      <c r="AX182" s="12" t="s">
        <v>75</v>
      </c>
      <c r="AY182" s="159" t="s">
        <v>131</v>
      </c>
    </row>
    <row r="183" spans="2:65" s="13" customFormat="1">
      <c r="B183" s="164"/>
      <c r="D183" s="158" t="s">
        <v>150</v>
      </c>
      <c r="E183" s="165" t="s">
        <v>1</v>
      </c>
      <c r="F183" s="166" t="s">
        <v>391</v>
      </c>
      <c r="H183" s="167">
        <v>6377.04</v>
      </c>
      <c r="I183" s="168"/>
      <c r="L183" s="164"/>
      <c r="M183" s="169"/>
      <c r="T183" s="170"/>
      <c r="AT183" s="165" t="s">
        <v>150</v>
      </c>
      <c r="AU183" s="165" t="s">
        <v>87</v>
      </c>
      <c r="AV183" s="13" t="s">
        <v>87</v>
      </c>
      <c r="AW183" s="13" t="s">
        <v>31</v>
      </c>
      <c r="AX183" s="13" t="s">
        <v>75</v>
      </c>
      <c r="AY183" s="165" t="s">
        <v>131</v>
      </c>
    </row>
    <row r="184" spans="2:65" s="14" customFormat="1">
      <c r="B184" s="171"/>
      <c r="D184" s="158" t="s">
        <v>150</v>
      </c>
      <c r="E184" s="172" t="s">
        <v>1</v>
      </c>
      <c r="F184" s="173" t="s">
        <v>153</v>
      </c>
      <c r="H184" s="174">
        <v>6377.04</v>
      </c>
      <c r="I184" s="175"/>
      <c r="L184" s="171"/>
      <c r="M184" s="176"/>
      <c r="T184" s="177"/>
      <c r="AT184" s="172" t="s">
        <v>150</v>
      </c>
      <c r="AU184" s="172" t="s">
        <v>87</v>
      </c>
      <c r="AV184" s="14" t="s">
        <v>137</v>
      </c>
      <c r="AW184" s="14" t="s">
        <v>31</v>
      </c>
      <c r="AX184" s="14" t="s">
        <v>82</v>
      </c>
      <c r="AY184" s="172" t="s">
        <v>131</v>
      </c>
    </row>
    <row r="185" spans="2:65" s="1" customFormat="1" ht="33" customHeight="1">
      <c r="B185" s="31"/>
      <c r="C185" s="143" t="s">
        <v>194</v>
      </c>
      <c r="D185" s="143" t="s">
        <v>133</v>
      </c>
      <c r="E185" s="144" t="s">
        <v>392</v>
      </c>
      <c r="F185" s="145" t="s">
        <v>393</v>
      </c>
      <c r="G185" s="146" t="s">
        <v>145</v>
      </c>
      <c r="H185" s="147">
        <v>212.56800000000001</v>
      </c>
      <c r="I185" s="148"/>
      <c r="J185" s="149">
        <f>ROUND(I185*H185,2)</f>
        <v>0</v>
      </c>
      <c r="K185" s="150"/>
      <c r="L185" s="31"/>
      <c r="M185" s="151" t="s">
        <v>1</v>
      </c>
      <c r="N185" s="152" t="s">
        <v>41</v>
      </c>
      <c r="P185" s="153">
        <f>O185*H185</f>
        <v>0</v>
      </c>
      <c r="Q185" s="153">
        <v>6.1740000000000003E-2</v>
      </c>
      <c r="R185" s="153">
        <f>Q185*H185</f>
        <v>13.123948320000002</v>
      </c>
      <c r="S185" s="153">
        <v>0</v>
      </c>
      <c r="T185" s="154">
        <f>S185*H185</f>
        <v>0</v>
      </c>
      <c r="AR185" s="155" t="s">
        <v>137</v>
      </c>
      <c r="AT185" s="155" t="s">
        <v>133</v>
      </c>
      <c r="AU185" s="155" t="s">
        <v>87</v>
      </c>
      <c r="AY185" s="16" t="s">
        <v>131</v>
      </c>
      <c r="BE185" s="156">
        <f>IF(N185="základná",J185,0)</f>
        <v>0</v>
      </c>
      <c r="BF185" s="156">
        <f>IF(N185="znížená",J185,0)</f>
        <v>0</v>
      </c>
      <c r="BG185" s="156">
        <f>IF(N185="zákl. prenesená",J185,0)</f>
        <v>0</v>
      </c>
      <c r="BH185" s="156">
        <f>IF(N185="zníž. prenesená",J185,0)</f>
        <v>0</v>
      </c>
      <c r="BI185" s="156">
        <f>IF(N185="nulová",J185,0)</f>
        <v>0</v>
      </c>
      <c r="BJ185" s="16" t="s">
        <v>87</v>
      </c>
      <c r="BK185" s="156">
        <f>ROUND(I185*H185,2)</f>
        <v>0</v>
      </c>
      <c r="BL185" s="16" t="s">
        <v>137</v>
      </c>
      <c r="BM185" s="155" t="s">
        <v>394</v>
      </c>
    </row>
    <row r="186" spans="2:65" s="12" customFormat="1">
      <c r="B186" s="157"/>
      <c r="D186" s="158" t="s">
        <v>150</v>
      </c>
      <c r="E186" s="159" t="s">
        <v>1</v>
      </c>
      <c r="F186" s="160" t="s">
        <v>151</v>
      </c>
      <c r="H186" s="159" t="s">
        <v>1</v>
      </c>
      <c r="I186" s="161"/>
      <c r="L186" s="157"/>
      <c r="M186" s="162"/>
      <c r="T186" s="163"/>
      <c r="AT186" s="159" t="s">
        <v>150</v>
      </c>
      <c r="AU186" s="159" t="s">
        <v>87</v>
      </c>
      <c r="AV186" s="12" t="s">
        <v>82</v>
      </c>
      <c r="AW186" s="12" t="s">
        <v>31</v>
      </c>
      <c r="AX186" s="12" t="s">
        <v>75</v>
      </c>
      <c r="AY186" s="159" t="s">
        <v>131</v>
      </c>
    </row>
    <row r="187" spans="2:65" s="13" customFormat="1">
      <c r="B187" s="164"/>
      <c r="D187" s="158" t="s">
        <v>150</v>
      </c>
      <c r="E187" s="165" t="s">
        <v>1</v>
      </c>
      <c r="F187" s="166" t="s">
        <v>395</v>
      </c>
      <c r="H187" s="167">
        <v>85.114000000000004</v>
      </c>
      <c r="I187" s="168"/>
      <c r="L187" s="164"/>
      <c r="M187" s="169"/>
      <c r="T187" s="170"/>
      <c r="AT187" s="165" t="s">
        <v>150</v>
      </c>
      <c r="AU187" s="165" t="s">
        <v>87</v>
      </c>
      <c r="AV187" s="13" t="s">
        <v>87</v>
      </c>
      <c r="AW187" s="13" t="s">
        <v>31</v>
      </c>
      <c r="AX187" s="13" t="s">
        <v>75</v>
      </c>
      <c r="AY187" s="165" t="s">
        <v>131</v>
      </c>
    </row>
    <row r="188" spans="2:65" s="13" customFormat="1">
      <c r="B188" s="164"/>
      <c r="D188" s="158" t="s">
        <v>150</v>
      </c>
      <c r="E188" s="165" t="s">
        <v>1</v>
      </c>
      <c r="F188" s="166" t="s">
        <v>396</v>
      </c>
      <c r="H188" s="167">
        <v>127.45399999999999</v>
      </c>
      <c r="I188" s="168"/>
      <c r="L188" s="164"/>
      <c r="M188" s="169"/>
      <c r="T188" s="170"/>
      <c r="AT188" s="165" t="s">
        <v>150</v>
      </c>
      <c r="AU188" s="165" t="s">
        <v>87</v>
      </c>
      <c r="AV188" s="13" t="s">
        <v>87</v>
      </c>
      <c r="AW188" s="13" t="s">
        <v>31</v>
      </c>
      <c r="AX188" s="13" t="s">
        <v>75</v>
      </c>
      <c r="AY188" s="165" t="s">
        <v>131</v>
      </c>
    </row>
    <row r="189" spans="2:65" s="14" customFormat="1">
      <c r="B189" s="171"/>
      <c r="D189" s="158" t="s">
        <v>150</v>
      </c>
      <c r="E189" s="172" t="s">
        <v>1</v>
      </c>
      <c r="F189" s="173" t="s">
        <v>153</v>
      </c>
      <c r="H189" s="174">
        <v>212.56799999999998</v>
      </c>
      <c r="I189" s="175"/>
      <c r="L189" s="171"/>
      <c r="M189" s="176"/>
      <c r="T189" s="177"/>
      <c r="AT189" s="172" t="s">
        <v>150</v>
      </c>
      <c r="AU189" s="172" t="s">
        <v>87</v>
      </c>
      <c r="AV189" s="14" t="s">
        <v>137</v>
      </c>
      <c r="AW189" s="14" t="s">
        <v>31</v>
      </c>
      <c r="AX189" s="14" t="s">
        <v>82</v>
      </c>
      <c r="AY189" s="172" t="s">
        <v>131</v>
      </c>
    </row>
    <row r="190" spans="2:65" s="1" customFormat="1" ht="37.9" customHeight="1">
      <c r="B190" s="31"/>
      <c r="C190" s="143" t="s">
        <v>199</v>
      </c>
      <c r="D190" s="143" t="s">
        <v>133</v>
      </c>
      <c r="E190" s="144" t="s">
        <v>397</v>
      </c>
      <c r="F190" s="145" t="s">
        <v>398</v>
      </c>
      <c r="G190" s="146" t="s">
        <v>145</v>
      </c>
      <c r="H190" s="147">
        <v>212.56800000000001</v>
      </c>
      <c r="I190" s="148"/>
      <c r="J190" s="149">
        <f>ROUND(I190*H190,2)</f>
        <v>0</v>
      </c>
      <c r="K190" s="150"/>
      <c r="L190" s="31"/>
      <c r="M190" s="151" t="s">
        <v>1</v>
      </c>
      <c r="N190" s="152" t="s">
        <v>41</v>
      </c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AR190" s="155" t="s">
        <v>137</v>
      </c>
      <c r="AT190" s="155" t="s">
        <v>133</v>
      </c>
      <c r="AU190" s="155" t="s">
        <v>87</v>
      </c>
      <c r="AY190" s="16" t="s">
        <v>131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6" t="s">
        <v>87</v>
      </c>
      <c r="BK190" s="156">
        <f>ROUND(I190*H190,2)</f>
        <v>0</v>
      </c>
      <c r="BL190" s="16" t="s">
        <v>137</v>
      </c>
      <c r="BM190" s="155" t="s">
        <v>399</v>
      </c>
    </row>
    <row r="191" spans="2:65" s="1" customFormat="1" ht="16.5" customHeight="1">
      <c r="B191" s="31"/>
      <c r="C191" s="143" t="s">
        <v>204</v>
      </c>
      <c r="D191" s="143" t="s">
        <v>133</v>
      </c>
      <c r="E191" s="144" t="s">
        <v>400</v>
      </c>
      <c r="F191" s="145" t="s">
        <v>401</v>
      </c>
      <c r="G191" s="146" t="s">
        <v>183</v>
      </c>
      <c r="H191" s="147">
        <v>17.945</v>
      </c>
      <c r="I191" s="148"/>
      <c r="J191" s="149">
        <f>ROUND(I191*H191,2)</f>
        <v>0</v>
      </c>
      <c r="K191" s="150"/>
      <c r="L191" s="31"/>
      <c r="M191" s="151" t="s">
        <v>1</v>
      </c>
      <c r="N191" s="152" t="s">
        <v>41</v>
      </c>
      <c r="P191" s="153">
        <f>O191*H191</f>
        <v>0</v>
      </c>
      <c r="Q191" s="153">
        <v>1.0189584970000001</v>
      </c>
      <c r="R191" s="153">
        <f>Q191*H191</f>
        <v>18.285210228665001</v>
      </c>
      <c r="S191" s="153">
        <v>0</v>
      </c>
      <c r="T191" s="154">
        <f>S191*H191</f>
        <v>0</v>
      </c>
      <c r="AR191" s="155" t="s">
        <v>137</v>
      </c>
      <c r="AT191" s="155" t="s">
        <v>133</v>
      </c>
      <c r="AU191" s="155" t="s">
        <v>87</v>
      </c>
      <c r="AY191" s="16" t="s">
        <v>131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6" t="s">
        <v>87</v>
      </c>
      <c r="BK191" s="156">
        <f>ROUND(I191*H191,2)</f>
        <v>0</v>
      </c>
      <c r="BL191" s="16" t="s">
        <v>137</v>
      </c>
      <c r="BM191" s="155" t="s">
        <v>402</v>
      </c>
    </row>
    <row r="192" spans="2:65" s="12" customFormat="1">
      <c r="B192" s="157"/>
      <c r="D192" s="158" t="s">
        <v>150</v>
      </c>
      <c r="E192" s="159" t="s">
        <v>1</v>
      </c>
      <c r="F192" s="160" t="s">
        <v>403</v>
      </c>
      <c r="H192" s="159" t="s">
        <v>1</v>
      </c>
      <c r="I192" s="161"/>
      <c r="L192" s="157"/>
      <c r="M192" s="162"/>
      <c r="T192" s="163"/>
      <c r="AT192" s="159" t="s">
        <v>150</v>
      </c>
      <c r="AU192" s="159" t="s">
        <v>87</v>
      </c>
      <c r="AV192" s="12" t="s">
        <v>82</v>
      </c>
      <c r="AW192" s="12" t="s">
        <v>31</v>
      </c>
      <c r="AX192" s="12" t="s">
        <v>75</v>
      </c>
      <c r="AY192" s="159" t="s">
        <v>131</v>
      </c>
    </row>
    <row r="193" spans="2:65" s="13" customFormat="1">
      <c r="B193" s="164"/>
      <c r="D193" s="158" t="s">
        <v>150</v>
      </c>
      <c r="E193" s="165" t="s">
        <v>1</v>
      </c>
      <c r="F193" s="166" t="s">
        <v>404</v>
      </c>
      <c r="H193" s="167">
        <v>17.945</v>
      </c>
      <c r="I193" s="168"/>
      <c r="L193" s="164"/>
      <c r="M193" s="169"/>
      <c r="T193" s="170"/>
      <c r="AT193" s="165" t="s">
        <v>150</v>
      </c>
      <c r="AU193" s="165" t="s">
        <v>87</v>
      </c>
      <c r="AV193" s="13" t="s">
        <v>87</v>
      </c>
      <c r="AW193" s="13" t="s">
        <v>31</v>
      </c>
      <c r="AX193" s="13" t="s">
        <v>75</v>
      </c>
      <c r="AY193" s="165" t="s">
        <v>131</v>
      </c>
    </row>
    <row r="194" spans="2:65" s="14" customFormat="1">
      <c r="B194" s="171"/>
      <c r="D194" s="158" t="s">
        <v>150</v>
      </c>
      <c r="E194" s="172" t="s">
        <v>1</v>
      </c>
      <c r="F194" s="173" t="s">
        <v>153</v>
      </c>
      <c r="H194" s="174">
        <v>17.945</v>
      </c>
      <c r="I194" s="175"/>
      <c r="L194" s="171"/>
      <c r="M194" s="176"/>
      <c r="T194" s="177"/>
      <c r="AT194" s="172" t="s">
        <v>150</v>
      </c>
      <c r="AU194" s="172" t="s">
        <v>87</v>
      </c>
      <c r="AV194" s="14" t="s">
        <v>137</v>
      </c>
      <c r="AW194" s="14" t="s">
        <v>31</v>
      </c>
      <c r="AX194" s="14" t="s">
        <v>82</v>
      </c>
      <c r="AY194" s="172" t="s">
        <v>131</v>
      </c>
    </row>
    <row r="195" spans="2:65" s="11" customFormat="1" ht="22.9" customHeight="1">
      <c r="B195" s="132"/>
      <c r="D195" s="133" t="s">
        <v>74</v>
      </c>
      <c r="E195" s="141" t="s">
        <v>142</v>
      </c>
      <c r="F195" s="141" t="s">
        <v>405</v>
      </c>
      <c r="I195" s="135"/>
      <c r="J195" s="142">
        <f>BK195</f>
        <v>0</v>
      </c>
      <c r="L195" s="132"/>
      <c r="M195" s="136"/>
      <c r="P195" s="137">
        <f>SUM(P196:P274)</f>
        <v>0</v>
      </c>
      <c r="R195" s="137">
        <f>SUM(R196:R274)</f>
        <v>1847.7826258017601</v>
      </c>
      <c r="T195" s="138">
        <f>SUM(T196:T274)</f>
        <v>0</v>
      </c>
      <c r="AR195" s="133" t="s">
        <v>82</v>
      </c>
      <c r="AT195" s="139" t="s">
        <v>74</v>
      </c>
      <c r="AU195" s="139" t="s">
        <v>82</v>
      </c>
      <c r="AY195" s="133" t="s">
        <v>131</v>
      </c>
      <c r="BK195" s="140">
        <f>SUM(BK196:BK274)</f>
        <v>0</v>
      </c>
    </row>
    <row r="196" spans="2:65" s="1" customFormat="1" ht="33" customHeight="1">
      <c r="B196" s="31"/>
      <c r="C196" s="143" t="s">
        <v>209</v>
      </c>
      <c r="D196" s="143" t="s">
        <v>133</v>
      </c>
      <c r="E196" s="144" t="s">
        <v>406</v>
      </c>
      <c r="F196" s="145" t="s">
        <v>407</v>
      </c>
      <c r="G196" s="146" t="s">
        <v>136</v>
      </c>
      <c r="H196" s="147">
        <v>360</v>
      </c>
      <c r="I196" s="148"/>
      <c r="J196" s="149">
        <f>ROUND(I196*H196,2)</f>
        <v>0</v>
      </c>
      <c r="K196" s="150"/>
      <c r="L196" s="31"/>
      <c r="M196" s="151" t="s">
        <v>1</v>
      </c>
      <c r="N196" s="152" t="s">
        <v>41</v>
      </c>
      <c r="P196" s="153">
        <f>O196*H196</f>
        <v>0</v>
      </c>
      <c r="Q196" s="153">
        <v>3.2989999999999998E-2</v>
      </c>
      <c r="R196" s="153">
        <f>Q196*H196</f>
        <v>11.8764</v>
      </c>
      <c r="S196" s="153">
        <v>0</v>
      </c>
      <c r="T196" s="154">
        <f>S196*H196</f>
        <v>0</v>
      </c>
      <c r="AR196" s="155" t="s">
        <v>137</v>
      </c>
      <c r="AT196" s="155" t="s">
        <v>133</v>
      </c>
      <c r="AU196" s="155" t="s">
        <v>87</v>
      </c>
      <c r="AY196" s="16" t="s">
        <v>131</v>
      </c>
      <c r="BE196" s="156">
        <f>IF(N196="základná",J196,0)</f>
        <v>0</v>
      </c>
      <c r="BF196" s="156">
        <f>IF(N196="znížená",J196,0)</f>
        <v>0</v>
      </c>
      <c r="BG196" s="156">
        <f>IF(N196="zákl. prenesená",J196,0)</f>
        <v>0</v>
      </c>
      <c r="BH196" s="156">
        <f>IF(N196="zníž. prenesená",J196,0)</f>
        <v>0</v>
      </c>
      <c r="BI196" s="156">
        <f>IF(N196="nulová",J196,0)</f>
        <v>0</v>
      </c>
      <c r="BJ196" s="16" t="s">
        <v>87</v>
      </c>
      <c r="BK196" s="156">
        <f>ROUND(I196*H196,2)</f>
        <v>0</v>
      </c>
      <c r="BL196" s="16" t="s">
        <v>137</v>
      </c>
      <c r="BM196" s="155" t="s">
        <v>408</v>
      </c>
    </row>
    <row r="197" spans="2:65" s="12" customFormat="1">
      <c r="B197" s="157"/>
      <c r="D197" s="158" t="s">
        <v>150</v>
      </c>
      <c r="E197" s="159" t="s">
        <v>1</v>
      </c>
      <c r="F197" s="160" t="s">
        <v>409</v>
      </c>
      <c r="H197" s="159" t="s">
        <v>1</v>
      </c>
      <c r="I197" s="161"/>
      <c r="L197" s="157"/>
      <c r="M197" s="162"/>
      <c r="T197" s="163"/>
      <c r="AT197" s="159" t="s">
        <v>150</v>
      </c>
      <c r="AU197" s="159" t="s">
        <v>87</v>
      </c>
      <c r="AV197" s="12" t="s">
        <v>82</v>
      </c>
      <c r="AW197" s="12" t="s">
        <v>31</v>
      </c>
      <c r="AX197" s="12" t="s">
        <v>75</v>
      </c>
      <c r="AY197" s="159" t="s">
        <v>131</v>
      </c>
    </row>
    <row r="198" spans="2:65" s="13" customFormat="1">
      <c r="B198" s="164"/>
      <c r="D198" s="158" t="s">
        <v>150</v>
      </c>
      <c r="E198" s="165" t="s">
        <v>1</v>
      </c>
      <c r="F198" s="166" t="s">
        <v>410</v>
      </c>
      <c r="H198" s="167">
        <v>138</v>
      </c>
      <c r="I198" s="168"/>
      <c r="L198" s="164"/>
      <c r="M198" s="169"/>
      <c r="T198" s="170"/>
      <c r="AT198" s="165" t="s">
        <v>150</v>
      </c>
      <c r="AU198" s="165" t="s">
        <v>87</v>
      </c>
      <c r="AV198" s="13" t="s">
        <v>87</v>
      </c>
      <c r="AW198" s="13" t="s">
        <v>31</v>
      </c>
      <c r="AX198" s="13" t="s">
        <v>75</v>
      </c>
      <c r="AY198" s="165" t="s">
        <v>131</v>
      </c>
    </row>
    <row r="199" spans="2:65" s="13" customFormat="1">
      <c r="B199" s="164"/>
      <c r="D199" s="158" t="s">
        <v>150</v>
      </c>
      <c r="E199" s="165" t="s">
        <v>1</v>
      </c>
      <c r="F199" s="166" t="s">
        <v>411</v>
      </c>
      <c r="H199" s="167">
        <v>27</v>
      </c>
      <c r="I199" s="168"/>
      <c r="L199" s="164"/>
      <c r="M199" s="169"/>
      <c r="T199" s="170"/>
      <c r="AT199" s="165" t="s">
        <v>150</v>
      </c>
      <c r="AU199" s="165" t="s">
        <v>87</v>
      </c>
      <c r="AV199" s="13" t="s">
        <v>87</v>
      </c>
      <c r="AW199" s="13" t="s">
        <v>31</v>
      </c>
      <c r="AX199" s="13" t="s">
        <v>75</v>
      </c>
      <c r="AY199" s="165" t="s">
        <v>131</v>
      </c>
    </row>
    <row r="200" spans="2:65" s="13" customFormat="1">
      <c r="B200" s="164"/>
      <c r="D200" s="158" t="s">
        <v>150</v>
      </c>
      <c r="E200" s="165" t="s">
        <v>1</v>
      </c>
      <c r="F200" s="166" t="s">
        <v>412</v>
      </c>
      <c r="H200" s="167">
        <v>6</v>
      </c>
      <c r="I200" s="168"/>
      <c r="L200" s="164"/>
      <c r="M200" s="169"/>
      <c r="T200" s="170"/>
      <c r="AT200" s="165" t="s">
        <v>150</v>
      </c>
      <c r="AU200" s="165" t="s">
        <v>87</v>
      </c>
      <c r="AV200" s="13" t="s">
        <v>87</v>
      </c>
      <c r="AW200" s="13" t="s">
        <v>31</v>
      </c>
      <c r="AX200" s="13" t="s">
        <v>75</v>
      </c>
      <c r="AY200" s="165" t="s">
        <v>131</v>
      </c>
    </row>
    <row r="201" spans="2:65" s="13" customFormat="1">
      <c r="B201" s="164"/>
      <c r="D201" s="158" t="s">
        <v>150</v>
      </c>
      <c r="E201" s="165" t="s">
        <v>1</v>
      </c>
      <c r="F201" s="166" t="s">
        <v>413</v>
      </c>
      <c r="H201" s="167">
        <v>3</v>
      </c>
      <c r="I201" s="168"/>
      <c r="L201" s="164"/>
      <c r="M201" s="169"/>
      <c r="T201" s="170"/>
      <c r="AT201" s="165" t="s">
        <v>150</v>
      </c>
      <c r="AU201" s="165" t="s">
        <v>87</v>
      </c>
      <c r="AV201" s="13" t="s">
        <v>87</v>
      </c>
      <c r="AW201" s="13" t="s">
        <v>31</v>
      </c>
      <c r="AX201" s="13" t="s">
        <v>75</v>
      </c>
      <c r="AY201" s="165" t="s">
        <v>131</v>
      </c>
    </row>
    <row r="202" spans="2:65" s="13" customFormat="1">
      <c r="B202" s="164"/>
      <c r="D202" s="158" t="s">
        <v>150</v>
      </c>
      <c r="E202" s="165" t="s">
        <v>1</v>
      </c>
      <c r="F202" s="166" t="s">
        <v>414</v>
      </c>
      <c r="H202" s="167">
        <v>3</v>
      </c>
      <c r="I202" s="168"/>
      <c r="L202" s="164"/>
      <c r="M202" s="169"/>
      <c r="T202" s="170"/>
      <c r="AT202" s="165" t="s">
        <v>150</v>
      </c>
      <c r="AU202" s="165" t="s">
        <v>87</v>
      </c>
      <c r="AV202" s="13" t="s">
        <v>87</v>
      </c>
      <c r="AW202" s="13" t="s">
        <v>31</v>
      </c>
      <c r="AX202" s="13" t="s">
        <v>75</v>
      </c>
      <c r="AY202" s="165" t="s">
        <v>131</v>
      </c>
    </row>
    <row r="203" spans="2:65" s="12" customFormat="1">
      <c r="B203" s="157"/>
      <c r="D203" s="158" t="s">
        <v>150</v>
      </c>
      <c r="E203" s="159" t="s">
        <v>1</v>
      </c>
      <c r="F203" s="160" t="s">
        <v>415</v>
      </c>
      <c r="H203" s="159" t="s">
        <v>1</v>
      </c>
      <c r="I203" s="161"/>
      <c r="L203" s="157"/>
      <c r="M203" s="162"/>
      <c r="T203" s="163"/>
      <c r="AT203" s="159" t="s">
        <v>150</v>
      </c>
      <c r="AU203" s="159" t="s">
        <v>87</v>
      </c>
      <c r="AV203" s="12" t="s">
        <v>82</v>
      </c>
      <c r="AW203" s="12" t="s">
        <v>31</v>
      </c>
      <c r="AX203" s="12" t="s">
        <v>75</v>
      </c>
      <c r="AY203" s="159" t="s">
        <v>131</v>
      </c>
    </row>
    <row r="204" spans="2:65" s="13" customFormat="1">
      <c r="B204" s="164"/>
      <c r="D204" s="158" t="s">
        <v>150</v>
      </c>
      <c r="E204" s="165" t="s">
        <v>1</v>
      </c>
      <c r="F204" s="166" t="s">
        <v>416</v>
      </c>
      <c r="H204" s="167">
        <v>141</v>
      </c>
      <c r="I204" s="168"/>
      <c r="L204" s="164"/>
      <c r="M204" s="169"/>
      <c r="T204" s="170"/>
      <c r="AT204" s="165" t="s">
        <v>150</v>
      </c>
      <c r="AU204" s="165" t="s">
        <v>87</v>
      </c>
      <c r="AV204" s="13" t="s">
        <v>87</v>
      </c>
      <c r="AW204" s="13" t="s">
        <v>31</v>
      </c>
      <c r="AX204" s="13" t="s">
        <v>75</v>
      </c>
      <c r="AY204" s="165" t="s">
        <v>131</v>
      </c>
    </row>
    <row r="205" spans="2:65" s="13" customFormat="1">
      <c r="B205" s="164"/>
      <c r="D205" s="158" t="s">
        <v>150</v>
      </c>
      <c r="E205" s="165" t="s">
        <v>1</v>
      </c>
      <c r="F205" s="166" t="s">
        <v>417</v>
      </c>
      <c r="H205" s="167">
        <v>27</v>
      </c>
      <c r="I205" s="168"/>
      <c r="L205" s="164"/>
      <c r="M205" s="169"/>
      <c r="T205" s="170"/>
      <c r="AT205" s="165" t="s">
        <v>150</v>
      </c>
      <c r="AU205" s="165" t="s">
        <v>87</v>
      </c>
      <c r="AV205" s="13" t="s">
        <v>87</v>
      </c>
      <c r="AW205" s="13" t="s">
        <v>31</v>
      </c>
      <c r="AX205" s="13" t="s">
        <v>75</v>
      </c>
      <c r="AY205" s="165" t="s">
        <v>131</v>
      </c>
    </row>
    <row r="206" spans="2:65" s="13" customFormat="1">
      <c r="B206" s="164"/>
      <c r="D206" s="158" t="s">
        <v>150</v>
      </c>
      <c r="E206" s="165" t="s">
        <v>1</v>
      </c>
      <c r="F206" s="166" t="s">
        <v>418</v>
      </c>
      <c r="H206" s="167">
        <v>6</v>
      </c>
      <c r="I206" s="168"/>
      <c r="L206" s="164"/>
      <c r="M206" s="169"/>
      <c r="T206" s="170"/>
      <c r="AT206" s="165" t="s">
        <v>150</v>
      </c>
      <c r="AU206" s="165" t="s">
        <v>87</v>
      </c>
      <c r="AV206" s="13" t="s">
        <v>87</v>
      </c>
      <c r="AW206" s="13" t="s">
        <v>31</v>
      </c>
      <c r="AX206" s="13" t="s">
        <v>75</v>
      </c>
      <c r="AY206" s="165" t="s">
        <v>131</v>
      </c>
    </row>
    <row r="207" spans="2:65" s="13" customFormat="1">
      <c r="B207" s="164"/>
      <c r="D207" s="158" t="s">
        <v>150</v>
      </c>
      <c r="E207" s="165" t="s">
        <v>1</v>
      </c>
      <c r="F207" s="166" t="s">
        <v>419</v>
      </c>
      <c r="H207" s="167">
        <v>6</v>
      </c>
      <c r="I207" s="168"/>
      <c r="L207" s="164"/>
      <c r="M207" s="169"/>
      <c r="T207" s="170"/>
      <c r="AT207" s="165" t="s">
        <v>150</v>
      </c>
      <c r="AU207" s="165" t="s">
        <v>87</v>
      </c>
      <c r="AV207" s="13" t="s">
        <v>87</v>
      </c>
      <c r="AW207" s="13" t="s">
        <v>31</v>
      </c>
      <c r="AX207" s="13" t="s">
        <v>75</v>
      </c>
      <c r="AY207" s="165" t="s">
        <v>131</v>
      </c>
    </row>
    <row r="208" spans="2:65" s="13" customFormat="1">
      <c r="B208" s="164"/>
      <c r="D208" s="158" t="s">
        <v>150</v>
      </c>
      <c r="E208" s="165" t="s">
        <v>1</v>
      </c>
      <c r="F208" s="166" t="s">
        <v>420</v>
      </c>
      <c r="H208" s="167">
        <v>3</v>
      </c>
      <c r="I208" s="168"/>
      <c r="L208" s="164"/>
      <c r="M208" s="169"/>
      <c r="T208" s="170"/>
      <c r="AT208" s="165" t="s">
        <v>150</v>
      </c>
      <c r="AU208" s="165" t="s">
        <v>87</v>
      </c>
      <c r="AV208" s="13" t="s">
        <v>87</v>
      </c>
      <c r="AW208" s="13" t="s">
        <v>31</v>
      </c>
      <c r="AX208" s="13" t="s">
        <v>75</v>
      </c>
      <c r="AY208" s="165" t="s">
        <v>131</v>
      </c>
    </row>
    <row r="209" spans="2:65" s="14" customFormat="1">
      <c r="B209" s="171"/>
      <c r="D209" s="158" t="s">
        <v>150</v>
      </c>
      <c r="E209" s="172" t="s">
        <v>1</v>
      </c>
      <c r="F209" s="173" t="s">
        <v>153</v>
      </c>
      <c r="H209" s="174">
        <v>360</v>
      </c>
      <c r="I209" s="175"/>
      <c r="L209" s="171"/>
      <c r="M209" s="176"/>
      <c r="T209" s="177"/>
      <c r="AT209" s="172" t="s">
        <v>150</v>
      </c>
      <c r="AU209" s="172" t="s">
        <v>87</v>
      </c>
      <c r="AV209" s="14" t="s">
        <v>137</v>
      </c>
      <c r="AW209" s="14" t="s">
        <v>31</v>
      </c>
      <c r="AX209" s="14" t="s">
        <v>82</v>
      </c>
      <c r="AY209" s="172" t="s">
        <v>131</v>
      </c>
    </row>
    <row r="210" spans="2:65" s="1" customFormat="1" ht="24.2" customHeight="1">
      <c r="B210" s="31"/>
      <c r="C210" s="190" t="s">
        <v>217</v>
      </c>
      <c r="D210" s="190" t="s">
        <v>303</v>
      </c>
      <c r="E210" s="191" t="s">
        <v>421</v>
      </c>
      <c r="F210" s="192" t="s">
        <v>422</v>
      </c>
      <c r="G210" s="193" t="s">
        <v>136</v>
      </c>
      <c r="H210" s="194">
        <v>3</v>
      </c>
      <c r="I210" s="195"/>
      <c r="J210" s="196">
        <f>ROUND(I210*H210,2)</f>
        <v>0</v>
      </c>
      <c r="K210" s="197"/>
      <c r="L210" s="198"/>
      <c r="M210" s="199" t="s">
        <v>1</v>
      </c>
      <c r="N210" s="200" t="s">
        <v>41</v>
      </c>
      <c r="P210" s="153">
        <f>O210*H210</f>
        <v>0</v>
      </c>
      <c r="Q210" s="153">
        <v>1</v>
      </c>
      <c r="R210" s="153">
        <f>Q210*H210</f>
        <v>3</v>
      </c>
      <c r="S210" s="153">
        <v>0</v>
      </c>
      <c r="T210" s="154">
        <f>S210*H210</f>
        <v>0</v>
      </c>
      <c r="AR210" s="155" t="s">
        <v>171</v>
      </c>
      <c r="AT210" s="155" t="s">
        <v>303</v>
      </c>
      <c r="AU210" s="155" t="s">
        <v>87</v>
      </c>
      <c r="AY210" s="16" t="s">
        <v>131</v>
      </c>
      <c r="BE210" s="156">
        <f>IF(N210="základná",J210,0)</f>
        <v>0</v>
      </c>
      <c r="BF210" s="156">
        <f>IF(N210="znížená",J210,0)</f>
        <v>0</v>
      </c>
      <c r="BG210" s="156">
        <f>IF(N210="zákl. prenesená",J210,0)</f>
        <v>0</v>
      </c>
      <c r="BH210" s="156">
        <f>IF(N210="zníž. prenesená",J210,0)</f>
        <v>0</v>
      </c>
      <c r="BI210" s="156">
        <f>IF(N210="nulová",J210,0)</f>
        <v>0</v>
      </c>
      <c r="BJ210" s="16" t="s">
        <v>87</v>
      </c>
      <c r="BK210" s="156">
        <f>ROUND(I210*H210,2)</f>
        <v>0</v>
      </c>
      <c r="BL210" s="16" t="s">
        <v>137</v>
      </c>
      <c r="BM210" s="155" t="s">
        <v>423</v>
      </c>
    </row>
    <row r="211" spans="2:65" s="12" customFormat="1">
      <c r="B211" s="157"/>
      <c r="D211" s="158" t="s">
        <v>150</v>
      </c>
      <c r="E211" s="159" t="s">
        <v>1</v>
      </c>
      <c r="F211" s="160" t="s">
        <v>415</v>
      </c>
      <c r="H211" s="159" t="s">
        <v>1</v>
      </c>
      <c r="I211" s="161"/>
      <c r="L211" s="157"/>
      <c r="M211" s="162"/>
      <c r="T211" s="163"/>
      <c r="AT211" s="159" t="s">
        <v>150</v>
      </c>
      <c r="AU211" s="159" t="s">
        <v>87</v>
      </c>
      <c r="AV211" s="12" t="s">
        <v>82</v>
      </c>
      <c r="AW211" s="12" t="s">
        <v>31</v>
      </c>
      <c r="AX211" s="12" t="s">
        <v>75</v>
      </c>
      <c r="AY211" s="159" t="s">
        <v>131</v>
      </c>
    </row>
    <row r="212" spans="2:65" s="13" customFormat="1">
      <c r="B212" s="164"/>
      <c r="D212" s="158" t="s">
        <v>150</v>
      </c>
      <c r="E212" s="165" t="s">
        <v>1</v>
      </c>
      <c r="F212" s="166" t="s">
        <v>424</v>
      </c>
      <c r="H212" s="167">
        <v>3</v>
      </c>
      <c r="I212" s="168"/>
      <c r="L212" s="164"/>
      <c r="M212" s="169"/>
      <c r="T212" s="170"/>
      <c r="AT212" s="165" t="s">
        <v>150</v>
      </c>
      <c r="AU212" s="165" t="s">
        <v>87</v>
      </c>
      <c r="AV212" s="13" t="s">
        <v>87</v>
      </c>
      <c r="AW212" s="13" t="s">
        <v>31</v>
      </c>
      <c r="AX212" s="13" t="s">
        <v>75</v>
      </c>
      <c r="AY212" s="165" t="s">
        <v>131</v>
      </c>
    </row>
    <row r="213" spans="2:65" s="14" customFormat="1">
      <c r="B213" s="171"/>
      <c r="D213" s="158" t="s">
        <v>150</v>
      </c>
      <c r="E213" s="172" t="s">
        <v>1</v>
      </c>
      <c r="F213" s="173" t="s">
        <v>153</v>
      </c>
      <c r="H213" s="174">
        <v>3</v>
      </c>
      <c r="I213" s="175"/>
      <c r="L213" s="171"/>
      <c r="M213" s="176"/>
      <c r="T213" s="177"/>
      <c r="AT213" s="172" t="s">
        <v>150</v>
      </c>
      <c r="AU213" s="172" t="s">
        <v>87</v>
      </c>
      <c r="AV213" s="14" t="s">
        <v>137</v>
      </c>
      <c r="AW213" s="14" t="s">
        <v>31</v>
      </c>
      <c r="AX213" s="14" t="s">
        <v>82</v>
      </c>
      <c r="AY213" s="172" t="s">
        <v>131</v>
      </c>
    </row>
    <row r="214" spans="2:65" s="1" customFormat="1" ht="24.2" customHeight="1">
      <c r="B214" s="31"/>
      <c r="C214" s="190" t="s">
        <v>221</v>
      </c>
      <c r="D214" s="190" t="s">
        <v>303</v>
      </c>
      <c r="E214" s="191" t="s">
        <v>425</v>
      </c>
      <c r="F214" s="192" t="s">
        <v>426</v>
      </c>
      <c r="G214" s="193" t="s">
        <v>136</v>
      </c>
      <c r="H214" s="194">
        <v>27</v>
      </c>
      <c r="I214" s="195"/>
      <c r="J214" s="196">
        <f>ROUND(I214*H214,2)</f>
        <v>0</v>
      </c>
      <c r="K214" s="197"/>
      <c r="L214" s="198"/>
      <c r="M214" s="199" t="s">
        <v>1</v>
      </c>
      <c r="N214" s="200" t="s">
        <v>41</v>
      </c>
      <c r="P214" s="153">
        <f>O214*H214</f>
        <v>0</v>
      </c>
      <c r="Q214" s="153">
        <v>1.95</v>
      </c>
      <c r="R214" s="153">
        <f>Q214*H214</f>
        <v>52.65</v>
      </c>
      <c r="S214" s="153">
        <v>0</v>
      </c>
      <c r="T214" s="154">
        <f>S214*H214</f>
        <v>0</v>
      </c>
      <c r="AR214" s="155" t="s">
        <v>171</v>
      </c>
      <c r="AT214" s="155" t="s">
        <v>303</v>
      </c>
      <c r="AU214" s="155" t="s">
        <v>87</v>
      </c>
      <c r="AY214" s="16" t="s">
        <v>131</v>
      </c>
      <c r="BE214" s="156">
        <f>IF(N214="základná",J214,0)</f>
        <v>0</v>
      </c>
      <c r="BF214" s="156">
        <f>IF(N214="znížená",J214,0)</f>
        <v>0</v>
      </c>
      <c r="BG214" s="156">
        <f>IF(N214="zákl. prenesená",J214,0)</f>
        <v>0</v>
      </c>
      <c r="BH214" s="156">
        <f>IF(N214="zníž. prenesená",J214,0)</f>
        <v>0</v>
      </c>
      <c r="BI214" s="156">
        <f>IF(N214="nulová",J214,0)</f>
        <v>0</v>
      </c>
      <c r="BJ214" s="16" t="s">
        <v>87</v>
      </c>
      <c r="BK214" s="156">
        <f>ROUND(I214*H214,2)</f>
        <v>0</v>
      </c>
      <c r="BL214" s="16" t="s">
        <v>137</v>
      </c>
      <c r="BM214" s="155" t="s">
        <v>427</v>
      </c>
    </row>
    <row r="215" spans="2:65" s="12" customFormat="1">
      <c r="B215" s="157"/>
      <c r="D215" s="158" t="s">
        <v>150</v>
      </c>
      <c r="E215" s="159" t="s">
        <v>1</v>
      </c>
      <c r="F215" s="160" t="s">
        <v>409</v>
      </c>
      <c r="H215" s="159" t="s">
        <v>1</v>
      </c>
      <c r="I215" s="161"/>
      <c r="L215" s="157"/>
      <c r="M215" s="162"/>
      <c r="T215" s="163"/>
      <c r="AT215" s="159" t="s">
        <v>150</v>
      </c>
      <c r="AU215" s="159" t="s">
        <v>87</v>
      </c>
      <c r="AV215" s="12" t="s">
        <v>82</v>
      </c>
      <c r="AW215" s="12" t="s">
        <v>31</v>
      </c>
      <c r="AX215" s="12" t="s">
        <v>75</v>
      </c>
      <c r="AY215" s="159" t="s">
        <v>131</v>
      </c>
    </row>
    <row r="216" spans="2:65" s="13" customFormat="1">
      <c r="B216" s="164"/>
      <c r="D216" s="158" t="s">
        <v>150</v>
      </c>
      <c r="E216" s="165" t="s">
        <v>1</v>
      </c>
      <c r="F216" s="166" t="s">
        <v>428</v>
      </c>
      <c r="H216" s="167">
        <v>9</v>
      </c>
      <c r="I216" s="168"/>
      <c r="L216" s="164"/>
      <c r="M216" s="169"/>
      <c r="T216" s="170"/>
      <c r="AT216" s="165" t="s">
        <v>150</v>
      </c>
      <c r="AU216" s="165" t="s">
        <v>87</v>
      </c>
      <c r="AV216" s="13" t="s">
        <v>87</v>
      </c>
      <c r="AW216" s="13" t="s">
        <v>31</v>
      </c>
      <c r="AX216" s="13" t="s">
        <v>75</v>
      </c>
      <c r="AY216" s="165" t="s">
        <v>131</v>
      </c>
    </row>
    <row r="217" spans="2:65" s="13" customFormat="1">
      <c r="B217" s="164"/>
      <c r="D217" s="158" t="s">
        <v>150</v>
      </c>
      <c r="E217" s="165" t="s">
        <v>1</v>
      </c>
      <c r="F217" s="166" t="s">
        <v>414</v>
      </c>
      <c r="H217" s="167">
        <v>3</v>
      </c>
      <c r="I217" s="168"/>
      <c r="L217" s="164"/>
      <c r="M217" s="169"/>
      <c r="T217" s="170"/>
      <c r="AT217" s="165" t="s">
        <v>150</v>
      </c>
      <c r="AU217" s="165" t="s">
        <v>87</v>
      </c>
      <c r="AV217" s="13" t="s">
        <v>87</v>
      </c>
      <c r="AW217" s="13" t="s">
        <v>31</v>
      </c>
      <c r="AX217" s="13" t="s">
        <v>75</v>
      </c>
      <c r="AY217" s="165" t="s">
        <v>131</v>
      </c>
    </row>
    <row r="218" spans="2:65" s="12" customFormat="1">
      <c r="B218" s="157"/>
      <c r="D218" s="158" t="s">
        <v>150</v>
      </c>
      <c r="E218" s="159" t="s">
        <v>1</v>
      </c>
      <c r="F218" s="160" t="s">
        <v>415</v>
      </c>
      <c r="H218" s="159" t="s">
        <v>1</v>
      </c>
      <c r="I218" s="161"/>
      <c r="L218" s="157"/>
      <c r="M218" s="162"/>
      <c r="T218" s="163"/>
      <c r="AT218" s="159" t="s">
        <v>150</v>
      </c>
      <c r="AU218" s="159" t="s">
        <v>87</v>
      </c>
      <c r="AV218" s="12" t="s">
        <v>82</v>
      </c>
      <c r="AW218" s="12" t="s">
        <v>31</v>
      </c>
      <c r="AX218" s="12" t="s">
        <v>75</v>
      </c>
      <c r="AY218" s="159" t="s">
        <v>131</v>
      </c>
    </row>
    <row r="219" spans="2:65" s="13" customFormat="1">
      <c r="B219" s="164"/>
      <c r="D219" s="158" t="s">
        <v>150</v>
      </c>
      <c r="E219" s="165" t="s">
        <v>1</v>
      </c>
      <c r="F219" s="166" t="s">
        <v>429</v>
      </c>
      <c r="H219" s="167">
        <v>9</v>
      </c>
      <c r="I219" s="168"/>
      <c r="L219" s="164"/>
      <c r="M219" s="169"/>
      <c r="T219" s="170"/>
      <c r="AT219" s="165" t="s">
        <v>150</v>
      </c>
      <c r="AU219" s="165" t="s">
        <v>87</v>
      </c>
      <c r="AV219" s="13" t="s">
        <v>87</v>
      </c>
      <c r="AW219" s="13" t="s">
        <v>31</v>
      </c>
      <c r="AX219" s="13" t="s">
        <v>75</v>
      </c>
      <c r="AY219" s="165" t="s">
        <v>131</v>
      </c>
    </row>
    <row r="220" spans="2:65" s="13" customFormat="1">
      <c r="B220" s="164"/>
      <c r="D220" s="158" t="s">
        <v>150</v>
      </c>
      <c r="E220" s="165" t="s">
        <v>1</v>
      </c>
      <c r="F220" s="166" t="s">
        <v>419</v>
      </c>
      <c r="H220" s="167">
        <v>6</v>
      </c>
      <c r="I220" s="168"/>
      <c r="L220" s="164"/>
      <c r="M220" s="169"/>
      <c r="T220" s="170"/>
      <c r="AT220" s="165" t="s">
        <v>150</v>
      </c>
      <c r="AU220" s="165" t="s">
        <v>87</v>
      </c>
      <c r="AV220" s="13" t="s">
        <v>87</v>
      </c>
      <c r="AW220" s="13" t="s">
        <v>31</v>
      </c>
      <c r="AX220" s="13" t="s">
        <v>75</v>
      </c>
      <c r="AY220" s="165" t="s">
        <v>131</v>
      </c>
    </row>
    <row r="221" spans="2:65" s="14" customFormat="1">
      <c r="B221" s="171"/>
      <c r="D221" s="158" t="s">
        <v>150</v>
      </c>
      <c r="E221" s="172" t="s">
        <v>1</v>
      </c>
      <c r="F221" s="173" t="s">
        <v>153</v>
      </c>
      <c r="H221" s="174">
        <v>27</v>
      </c>
      <c r="I221" s="175"/>
      <c r="L221" s="171"/>
      <c r="M221" s="176"/>
      <c r="T221" s="177"/>
      <c r="AT221" s="172" t="s">
        <v>150</v>
      </c>
      <c r="AU221" s="172" t="s">
        <v>87</v>
      </c>
      <c r="AV221" s="14" t="s">
        <v>137</v>
      </c>
      <c r="AW221" s="14" t="s">
        <v>31</v>
      </c>
      <c r="AX221" s="14" t="s">
        <v>82</v>
      </c>
      <c r="AY221" s="172" t="s">
        <v>131</v>
      </c>
    </row>
    <row r="222" spans="2:65" s="1" customFormat="1" ht="24.2" customHeight="1">
      <c r="B222" s="31"/>
      <c r="C222" s="190" t="s">
        <v>225</v>
      </c>
      <c r="D222" s="190" t="s">
        <v>303</v>
      </c>
      <c r="E222" s="191" t="s">
        <v>430</v>
      </c>
      <c r="F222" s="192" t="s">
        <v>431</v>
      </c>
      <c r="G222" s="193" t="s">
        <v>136</v>
      </c>
      <c r="H222" s="194">
        <v>15</v>
      </c>
      <c r="I222" s="195"/>
      <c r="J222" s="196">
        <f>ROUND(I222*H222,2)</f>
        <v>0</v>
      </c>
      <c r="K222" s="197"/>
      <c r="L222" s="198"/>
      <c r="M222" s="199" t="s">
        <v>1</v>
      </c>
      <c r="N222" s="200" t="s">
        <v>41</v>
      </c>
      <c r="P222" s="153">
        <f>O222*H222</f>
        <v>0</v>
      </c>
      <c r="Q222" s="153">
        <v>2.86</v>
      </c>
      <c r="R222" s="153">
        <f>Q222*H222</f>
        <v>42.9</v>
      </c>
      <c r="S222" s="153">
        <v>0</v>
      </c>
      <c r="T222" s="154">
        <f>S222*H222</f>
        <v>0</v>
      </c>
      <c r="AR222" s="155" t="s">
        <v>171</v>
      </c>
      <c r="AT222" s="155" t="s">
        <v>303</v>
      </c>
      <c r="AU222" s="155" t="s">
        <v>87</v>
      </c>
      <c r="AY222" s="16" t="s">
        <v>131</v>
      </c>
      <c r="BE222" s="156">
        <f>IF(N222="základná",J222,0)</f>
        <v>0</v>
      </c>
      <c r="BF222" s="156">
        <f>IF(N222="znížená",J222,0)</f>
        <v>0</v>
      </c>
      <c r="BG222" s="156">
        <f>IF(N222="zákl. prenesená",J222,0)</f>
        <v>0</v>
      </c>
      <c r="BH222" s="156">
        <f>IF(N222="zníž. prenesená",J222,0)</f>
        <v>0</v>
      </c>
      <c r="BI222" s="156">
        <f>IF(N222="nulová",J222,0)</f>
        <v>0</v>
      </c>
      <c r="BJ222" s="16" t="s">
        <v>87</v>
      </c>
      <c r="BK222" s="156">
        <f>ROUND(I222*H222,2)</f>
        <v>0</v>
      </c>
      <c r="BL222" s="16" t="s">
        <v>137</v>
      </c>
      <c r="BM222" s="155" t="s">
        <v>432</v>
      </c>
    </row>
    <row r="223" spans="2:65" s="12" customFormat="1">
      <c r="B223" s="157"/>
      <c r="D223" s="158" t="s">
        <v>150</v>
      </c>
      <c r="E223" s="159" t="s">
        <v>1</v>
      </c>
      <c r="F223" s="160" t="s">
        <v>409</v>
      </c>
      <c r="H223" s="159" t="s">
        <v>1</v>
      </c>
      <c r="I223" s="161"/>
      <c r="L223" s="157"/>
      <c r="M223" s="162"/>
      <c r="T223" s="163"/>
      <c r="AT223" s="159" t="s">
        <v>150</v>
      </c>
      <c r="AU223" s="159" t="s">
        <v>87</v>
      </c>
      <c r="AV223" s="12" t="s">
        <v>82</v>
      </c>
      <c r="AW223" s="12" t="s">
        <v>31</v>
      </c>
      <c r="AX223" s="12" t="s">
        <v>75</v>
      </c>
      <c r="AY223" s="159" t="s">
        <v>131</v>
      </c>
    </row>
    <row r="224" spans="2:65" s="13" customFormat="1">
      <c r="B224" s="164"/>
      <c r="D224" s="158" t="s">
        <v>150</v>
      </c>
      <c r="E224" s="165" t="s">
        <v>1</v>
      </c>
      <c r="F224" s="166" t="s">
        <v>433</v>
      </c>
      <c r="H224" s="167">
        <v>3</v>
      </c>
      <c r="I224" s="168"/>
      <c r="L224" s="164"/>
      <c r="M224" s="169"/>
      <c r="T224" s="170"/>
      <c r="AT224" s="165" t="s">
        <v>150</v>
      </c>
      <c r="AU224" s="165" t="s">
        <v>87</v>
      </c>
      <c r="AV224" s="13" t="s">
        <v>87</v>
      </c>
      <c r="AW224" s="13" t="s">
        <v>31</v>
      </c>
      <c r="AX224" s="13" t="s">
        <v>75</v>
      </c>
      <c r="AY224" s="165" t="s">
        <v>131</v>
      </c>
    </row>
    <row r="225" spans="2:65" s="12" customFormat="1">
      <c r="B225" s="157"/>
      <c r="D225" s="158" t="s">
        <v>150</v>
      </c>
      <c r="E225" s="159" t="s">
        <v>1</v>
      </c>
      <c r="F225" s="160" t="s">
        <v>415</v>
      </c>
      <c r="H225" s="159" t="s">
        <v>1</v>
      </c>
      <c r="I225" s="161"/>
      <c r="L225" s="157"/>
      <c r="M225" s="162"/>
      <c r="T225" s="163"/>
      <c r="AT225" s="159" t="s">
        <v>150</v>
      </c>
      <c r="AU225" s="159" t="s">
        <v>87</v>
      </c>
      <c r="AV225" s="12" t="s">
        <v>82</v>
      </c>
      <c r="AW225" s="12" t="s">
        <v>31</v>
      </c>
      <c r="AX225" s="12" t="s">
        <v>75</v>
      </c>
      <c r="AY225" s="159" t="s">
        <v>131</v>
      </c>
    </row>
    <row r="226" spans="2:65" s="13" customFormat="1">
      <c r="B226" s="164"/>
      <c r="D226" s="158" t="s">
        <v>150</v>
      </c>
      <c r="E226" s="165" t="s">
        <v>1</v>
      </c>
      <c r="F226" s="166" t="s">
        <v>434</v>
      </c>
      <c r="H226" s="167">
        <v>9</v>
      </c>
      <c r="I226" s="168"/>
      <c r="L226" s="164"/>
      <c r="M226" s="169"/>
      <c r="T226" s="170"/>
      <c r="AT226" s="165" t="s">
        <v>150</v>
      </c>
      <c r="AU226" s="165" t="s">
        <v>87</v>
      </c>
      <c r="AV226" s="13" t="s">
        <v>87</v>
      </c>
      <c r="AW226" s="13" t="s">
        <v>31</v>
      </c>
      <c r="AX226" s="13" t="s">
        <v>75</v>
      </c>
      <c r="AY226" s="165" t="s">
        <v>131</v>
      </c>
    </row>
    <row r="227" spans="2:65" s="13" customFormat="1">
      <c r="B227" s="164"/>
      <c r="D227" s="158" t="s">
        <v>150</v>
      </c>
      <c r="E227" s="165" t="s">
        <v>1</v>
      </c>
      <c r="F227" s="166" t="s">
        <v>420</v>
      </c>
      <c r="H227" s="167">
        <v>3</v>
      </c>
      <c r="I227" s="168"/>
      <c r="L227" s="164"/>
      <c r="M227" s="169"/>
      <c r="T227" s="170"/>
      <c r="AT227" s="165" t="s">
        <v>150</v>
      </c>
      <c r="AU227" s="165" t="s">
        <v>87</v>
      </c>
      <c r="AV227" s="13" t="s">
        <v>87</v>
      </c>
      <c r="AW227" s="13" t="s">
        <v>31</v>
      </c>
      <c r="AX227" s="13" t="s">
        <v>75</v>
      </c>
      <c r="AY227" s="165" t="s">
        <v>131</v>
      </c>
    </row>
    <row r="228" spans="2:65" s="14" customFormat="1">
      <c r="B228" s="171"/>
      <c r="D228" s="158" t="s">
        <v>150</v>
      </c>
      <c r="E228" s="172" t="s">
        <v>1</v>
      </c>
      <c r="F228" s="173" t="s">
        <v>153</v>
      </c>
      <c r="H228" s="174">
        <v>15</v>
      </c>
      <c r="I228" s="175"/>
      <c r="L228" s="171"/>
      <c r="M228" s="176"/>
      <c r="T228" s="177"/>
      <c r="AT228" s="172" t="s">
        <v>150</v>
      </c>
      <c r="AU228" s="172" t="s">
        <v>87</v>
      </c>
      <c r="AV228" s="14" t="s">
        <v>137</v>
      </c>
      <c r="AW228" s="14" t="s">
        <v>31</v>
      </c>
      <c r="AX228" s="14" t="s">
        <v>82</v>
      </c>
      <c r="AY228" s="172" t="s">
        <v>131</v>
      </c>
    </row>
    <row r="229" spans="2:65" s="1" customFormat="1" ht="24.2" customHeight="1">
      <c r="B229" s="31"/>
      <c r="C229" s="190" t="s">
        <v>7</v>
      </c>
      <c r="D229" s="190" t="s">
        <v>303</v>
      </c>
      <c r="E229" s="191" t="s">
        <v>435</v>
      </c>
      <c r="F229" s="192" t="s">
        <v>436</v>
      </c>
      <c r="G229" s="193" t="s">
        <v>136</v>
      </c>
      <c r="H229" s="194">
        <v>315</v>
      </c>
      <c r="I229" s="195"/>
      <c r="J229" s="196">
        <f>ROUND(I229*H229,2)</f>
        <v>0</v>
      </c>
      <c r="K229" s="197"/>
      <c r="L229" s="198"/>
      <c r="M229" s="199" t="s">
        <v>1</v>
      </c>
      <c r="N229" s="200" t="s">
        <v>41</v>
      </c>
      <c r="P229" s="153">
        <f>O229*H229</f>
        <v>0</v>
      </c>
      <c r="Q229" s="153">
        <v>3.87</v>
      </c>
      <c r="R229" s="153">
        <f>Q229*H229</f>
        <v>1219.05</v>
      </c>
      <c r="S229" s="153">
        <v>0</v>
      </c>
      <c r="T229" s="154">
        <f>S229*H229</f>
        <v>0</v>
      </c>
      <c r="AR229" s="155" t="s">
        <v>171</v>
      </c>
      <c r="AT229" s="155" t="s">
        <v>303</v>
      </c>
      <c r="AU229" s="155" t="s">
        <v>87</v>
      </c>
      <c r="AY229" s="16" t="s">
        <v>131</v>
      </c>
      <c r="BE229" s="156">
        <f>IF(N229="základná",J229,0)</f>
        <v>0</v>
      </c>
      <c r="BF229" s="156">
        <f>IF(N229="znížená",J229,0)</f>
        <v>0</v>
      </c>
      <c r="BG229" s="156">
        <f>IF(N229="zákl. prenesená",J229,0)</f>
        <v>0</v>
      </c>
      <c r="BH229" s="156">
        <f>IF(N229="zníž. prenesená",J229,0)</f>
        <v>0</v>
      </c>
      <c r="BI229" s="156">
        <f>IF(N229="nulová",J229,0)</f>
        <v>0</v>
      </c>
      <c r="BJ229" s="16" t="s">
        <v>87</v>
      </c>
      <c r="BK229" s="156">
        <f>ROUND(I229*H229,2)</f>
        <v>0</v>
      </c>
      <c r="BL229" s="16" t="s">
        <v>137</v>
      </c>
      <c r="BM229" s="155" t="s">
        <v>437</v>
      </c>
    </row>
    <row r="230" spans="2:65" s="12" customFormat="1">
      <c r="B230" s="157"/>
      <c r="D230" s="158" t="s">
        <v>150</v>
      </c>
      <c r="E230" s="159" t="s">
        <v>1</v>
      </c>
      <c r="F230" s="160" t="s">
        <v>409</v>
      </c>
      <c r="H230" s="159" t="s">
        <v>1</v>
      </c>
      <c r="I230" s="161"/>
      <c r="L230" s="157"/>
      <c r="M230" s="162"/>
      <c r="T230" s="163"/>
      <c r="AT230" s="159" t="s">
        <v>150</v>
      </c>
      <c r="AU230" s="159" t="s">
        <v>87</v>
      </c>
      <c r="AV230" s="12" t="s">
        <v>82</v>
      </c>
      <c r="AW230" s="12" t="s">
        <v>31</v>
      </c>
      <c r="AX230" s="12" t="s">
        <v>75</v>
      </c>
      <c r="AY230" s="159" t="s">
        <v>131</v>
      </c>
    </row>
    <row r="231" spans="2:65" s="13" customFormat="1">
      <c r="B231" s="164"/>
      <c r="D231" s="158" t="s">
        <v>150</v>
      </c>
      <c r="E231" s="165" t="s">
        <v>1</v>
      </c>
      <c r="F231" s="166" t="s">
        <v>410</v>
      </c>
      <c r="H231" s="167">
        <v>138</v>
      </c>
      <c r="I231" s="168"/>
      <c r="L231" s="164"/>
      <c r="M231" s="169"/>
      <c r="T231" s="170"/>
      <c r="AT231" s="165" t="s">
        <v>150</v>
      </c>
      <c r="AU231" s="165" t="s">
        <v>87</v>
      </c>
      <c r="AV231" s="13" t="s">
        <v>87</v>
      </c>
      <c r="AW231" s="13" t="s">
        <v>31</v>
      </c>
      <c r="AX231" s="13" t="s">
        <v>75</v>
      </c>
      <c r="AY231" s="165" t="s">
        <v>131</v>
      </c>
    </row>
    <row r="232" spans="2:65" s="13" customFormat="1">
      <c r="B232" s="164"/>
      <c r="D232" s="158" t="s">
        <v>150</v>
      </c>
      <c r="E232" s="165" t="s">
        <v>1</v>
      </c>
      <c r="F232" s="166" t="s">
        <v>438</v>
      </c>
      <c r="H232" s="167">
        <v>18</v>
      </c>
      <c r="I232" s="168"/>
      <c r="L232" s="164"/>
      <c r="M232" s="169"/>
      <c r="T232" s="170"/>
      <c r="AT232" s="165" t="s">
        <v>150</v>
      </c>
      <c r="AU232" s="165" t="s">
        <v>87</v>
      </c>
      <c r="AV232" s="13" t="s">
        <v>87</v>
      </c>
      <c r="AW232" s="13" t="s">
        <v>31</v>
      </c>
      <c r="AX232" s="13" t="s">
        <v>75</v>
      </c>
      <c r="AY232" s="165" t="s">
        <v>131</v>
      </c>
    </row>
    <row r="233" spans="2:65" s="13" customFormat="1">
      <c r="B233" s="164"/>
      <c r="D233" s="158" t="s">
        <v>150</v>
      </c>
      <c r="E233" s="165" t="s">
        <v>1</v>
      </c>
      <c r="F233" s="166" t="s">
        <v>439</v>
      </c>
      <c r="H233" s="167">
        <v>3</v>
      </c>
      <c r="I233" s="168"/>
      <c r="L233" s="164"/>
      <c r="M233" s="169"/>
      <c r="T233" s="170"/>
      <c r="AT233" s="165" t="s">
        <v>150</v>
      </c>
      <c r="AU233" s="165" t="s">
        <v>87</v>
      </c>
      <c r="AV233" s="13" t="s">
        <v>87</v>
      </c>
      <c r="AW233" s="13" t="s">
        <v>31</v>
      </c>
      <c r="AX233" s="13" t="s">
        <v>75</v>
      </c>
      <c r="AY233" s="165" t="s">
        <v>131</v>
      </c>
    </row>
    <row r="234" spans="2:65" s="13" customFormat="1">
      <c r="B234" s="164"/>
      <c r="D234" s="158" t="s">
        <v>150</v>
      </c>
      <c r="E234" s="165" t="s">
        <v>1</v>
      </c>
      <c r="F234" s="166" t="s">
        <v>413</v>
      </c>
      <c r="H234" s="167">
        <v>3</v>
      </c>
      <c r="I234" s="168"/>
      <c r="L234" s="164"/>
      <c r="M234" s="169"/>
      <c r="T234" s="170"/>
      <c r="AT234" s="165" t="s">
        <v>150</v>
      </c>
      <c r="AU234" s="165" t="s">
        <v>87</v>
      </c>
      <c r="AV234" s="13" t="s">
        <v>87</v>
      </c>
      <c r="AW234" s="13" t="s">
        <v>31</v>
      </c>
      <c r="AX234" s="13" t="s">
        <v>75</v>
      </c>
      <c r="AY234" s="165" t="s">
        <v>131</v>
      </c>
    </row>
    <row r="235" spans="2:65" s="12" customFormat="1">
      <c r="B235" s="157"/>
      <c r="D235" s="158" t="s">
        <v>150</v>
      </c>
      <c r="E235" s="159" t="s">
        <v>1</v>
      </c>
      <c r="F235" s="160" t="s">
        <v>415</v>
      </c>
      <c r="H235" s="159" t="s">
        <v>1</v>
      </c>
      <c r="I235" s="161"/>
      <c r="L235" s="157"/>
      <c r="M235" s="162"/>
      <c r="T235" s="163"/>
      <c r="AT235" s="159" t="s">
        <v>150</v>
      </c>
      <c r="AU235" s="159" t="s">
        <v>87</v>
      </c>
      <c r="AV235" s="12" t="s">
        <v>82</v>
      </c>
      <c r="AW235" s="12" t="s">
        <v>31</v>
      </c>
      <c r="AX235" s="12" t="s">
        <v>75</v>
      </c>
      <c r="AY235" s="159" t="s">
        <v>131</v>
      </c>
    </row>
    <row r="236" spans="2:65" s="13" customFormat="1">
      <c r="B236" s="164"/>
      <c r="D236" s="158" t="s">
        <v>150</v>
      </c>
      <c r="E236" s="165" t="s">
        <v>1</v>
      </c>
      <c r="F236" s="166" t="s">
        <v>440</v>
      </c>
      <c r="H236" s="167">
        <v>129</v>
      </c>
      <c r="I236" s="168"/>
      <c r="L236" s="164"/>
      <c r="M236" s="169"/>
      <c r="T236" s="170"/>
      <c r="AT236" s="165" t="s">
        <v>150</v>
      </c>
      <c r="AU236" s="165" t="s">
        <v>87</v>
      </c>
      <c r="AV236" s="13" t="s">
        <v>87</v>
      </c>
      <c r="AW236" s="13" t="s">
        <v>31</v>
      </c>
      <c r="AX236" s="13" t="s">
        <v>75</v>
      </c>
      <c r="AY236" s="165" t="s">
        <v>131</v>
      </c>
    </row>
    <row r="237" spans="2:65" s="13" customFormat="1">
      <c r="B237" s="164"/>
      <c r="D237" s="158" t="s">
        <v>150</v>
      </c>
      <c r="E237" s="165" t="s">
        <v>1</v>
      </c>
      <c r="F237" s="166" t="s">
        <v>438</v>
      </c>
      <c r="H237" s="167">
        <v>18</v>
      </c>
      <c r="I237" s="168"/>
      <c r="L237" s="164"/>
      <c r="M237" s="169"/>
      <c r="T237" s="170"/>
      <c r="AT237" s="165" t="s">
        <v>150</v>
      </c>
      <c r="AU237" s="165" t="s">
        <v>87</v>
      </c>
      <c r="AV237" s="13" t="s">
        <v>87</v>
      </c>
      <c r="AW237" s="13" t="s">
        <v>31</v>
      </c>
      <c r="AX237" s="13" t="s">
        <v>75</v>
      </c>
      <c r="AY237" s="165" t="s">
        <v>131</v>
      </c>
    </row>
    <row r="238" spans="2:65" s="13" customFormat="1">
      <c r="B238" s="164"/>
      <c r="D238" s="158" t="s">
        <v>150</v>
      </c>
      <c r="E238" s="165" t="s">
        <v>1</v>
      </c>
      <c r="F238" s="166" t="s">
        <v>418</v>
      </c>
      <c r="H238" s="167">
        <v>6</v>
      </c>
      <c r="I238" s="168"/>
      <c r="L238" s="164"/>
      <c r="M238" s="169"/>
      <c r="T238" s="170"/>
      <c r="AT238" s="165" t="s">
        <v>150</v>
      </c>
      <c r="AU238" s="165" t="s">
        <v>87</v>
      </c>
      <c r="AV238" s="13" t="s">
        <v>87</v>
      </c>
      <c r="AW238" s="13" t="s">
        <v>31</v>
      </c>
      <c r="AX238" s="13" t="s">
        <v>75</v>
      </c>
      <c r="AY238" s="165" t="s">
        <v>131</v>
      </c>
    </row>
    <row r="239" spans="2:65" s="14" customFormat="1">
      <c r="B239" s="171"/>
      <c r="D239" s="158" t="s">
        <v>150</v>
      </c>
      <c r="E239" s="172" t="s">
        <v>1</v>
      </c>
      <c r="F239" s="173" t="s">
        <v>153</v>
      </c>
      <c r="H239" s="174">
        <v>315</v>
      </c>
      <c r="I239" s="175"/>
      <c r="L239" s="171"/>
      <c r="M239" s="176"/>
      <c r="T239" s="177"/>
      <c r="AT239" s="172" t="s">
        <v>150</v>
      </c>
      <c r="AU239" s="172" t="s">
        <v>87</v>
      </c>
      <c r="AV239" s="14" t="s">
        <v>137</v>
      </c>
      <c r="AW239" s="14" t="s">
        <v>31</v>
      </c>
      <c r="AX239" s="14" t="s">
        <v>82</v>
      </c>
      <c r="AY239" s="172" t="s">
        <v>131</v>
      </c>
    </row>
    <row r="240" spans="2:65" s="1" customFormat="1" ht="24.2" customHeight="1">
      <c r="B240" s="31"/>
      <c r="C240" s="143" t="s">
        <v>232</v>
      </c>
      <c r="D240" s="143" t="s">
        <v>133</v>
      </c>
      <c r="E240" s="144" t="s">
        <v>441</v>
      </c>
      <c r="F240" s="145" t="s">
        <v>442</v>
      </c>
      <c r="G240" s="146" t="s">
        <v>245</v>
      </c>
      <c r="H240" s="147">
        <v>14.499000000000001</v>
      </c>
      <c r="I240" s="148"/>
      <c r="J240" s="149">
        <f>ROUND(I240*H240,2)</f>
        <v>0</v>
      </c>
      <c r="K240" s="150"/>
      <c r="L240" s="31"/>
      <c r="M240" s="151" t="s">
        <v>1</v>
      </c>
      <c r="N240" s="152" t="s">
        <v>41</v>
      </c>
      <c r="P240" s="153">
        <f>O240*H240</f>
        <v>0</v>
      </c>
      <c r="Q240" s="153">
        <v>3.2989999999999998E-2</v>
      </c>
      <c r="R240" s="153">
        <f>Q240*H240</f>
        <v>0.47832201000000002</v>
      </c>
      <c r="S240" s="153">
        <v>0</v>
      </c>
      <c r="T240" s="154">
        <f>S240*H240</f>
        <v>0</v>
      </c>
      <c r="AR240" s="155" t="s">
        <v>137</v>
      </c>
      <c r="AT240" s="155" t="s">
        <v>133</v>
      </c>
      <c r="AU240" s="155" t="s">
        <v>87</v>
      </c>
      <c r="AY240" s="16" t="s">
        <v>131</v>
      </c>
      <c r="BE240" s="156">
        <f>IF(N240="základná",J240,0)</f>
        <v>0</v>
      </c>
      <c r="BF240" s="156">
        <f>IF(N240="znížená",J240,0)</f>
        <v>0</v>
      </c>
      <c r="BG240" s="156">
        <f>IF(N240="zákl. prenesená",J240,0)</f>
        <v>0</v>
      </c>
      <c r="BH240" s="156">
        <f>IF(N240="zníž. prenesená",J240,0)</f>
        <v>0</v>
      </c>
      <c r="BI240" s="156">
        <f>IF(N240="nulová",J240,0)</f>
        <v>0</v>
      </c>
      <c r="BJ240" s="16" t="s">
        <v>87</v>
      </c>
      <c r="BK240" s="156">
        <f>ROUND(I240*H240,2)</f>
        <v>0</v>
      </c>
      <c r="BL240" s="16" t="s">
        <v>137</v>
      </c>
      <c r="BM240" s="155" t="s">
        <v>443</v>
      </c>
    </row>
    <row r="241" spans="2:65" s="12" customFormat="1">
      <c r="B241" s="157"/>
      <c r="D241" s="158" t="s">
        <v>150</v>
      </c>
      <c r="E241" s="159" t="s">
        <v>1</v>
      </c>
      <c r="F241" s="160" t="s">
        <v>409</v>
      </c>
      <c r="H241" s="159" t="s">
        <v>1</v>
      </c>
      <c r="I241" s="161"/>
      <c r="L241" s="157"/>
      <c r="M241" s="162"/>
      <c r="T241" s="163"/>
      <c r="AT241" s="159" t="s">
        <v>150</v>
      </c>
      <c r="AU241" s="159" t="s">
        <v>87</v>
      </c>
      <c r="AV241" s="12" t="s">
        <v>82</v>
      </c>
      <c r="AW241" s="12" t="s">
        <v>31</v>
      </c>
      <c r="AX241" s="12" t="s">
        <v>75</v>
      </c>
      <c r="AY241" s="159" t="s">
        <v>131</v>
      </c>
    </row>
    <row r="242" spans="2:65" s="13" customFormat="1">
      <c r="B242" s="164"/>
      <c r="D242" s="158" t="s">
        <v>150</v>
      </c>
      <c r="E242" s="165" t="s">
        <v>1</v>
      </c>
      <c r="F242" s="166" t="s">
        <v>444</v>
      </c>
      <c r="H242" s="167">
        <v>5.851</v>
      </c>
      <c r="I242" s="168"/>
      <c r="L242" s="164"/>
      <c r="M242" s="169"/>
      <c r="T242" s="170"/>
      <c r="AT242" s="165" t="s">
        <v>150</v>
      </c>
      <c r="AU242" s="165" t="s">
        <v>87</v>
      </c>
      <c r="AV242" s="13" t="s">
        <v>87</v>
      </c>
      <c r="AW242" s="13" t="s">
        <v>31</v>
      </c>
      <c r="AX242" s="13" t="s">
        <v>75</v>
      </c>
      <c r="AY242" s="165" t="s">
        <v>131</v>
      </c>
    </row>
    <row r="243" spans="2:65" s="13" customFormat="1">
      <c r="B243" s="164"/>
      <c r="D243" s="158" t="s">
        <v>150</v>
      </c>
      <c r="E243" s="165" t="s">
        <v>1</v>
      </c>
      <c r="F243" s="166" t="s">
        <v>445</v>
      </c>
      <c r="H243" s="167">
        <v>0.95399999999999996</v>
      </c>
      <c r="I243" s="168"/>
      <c r="L243" s="164"/>
      <c r="M243" s="169"/>
      <c r="T243" s="170"/>
      <c r="AT243" s="165" t="s">
        <v>150</v>
      </c>
      <c r="AU243" s="165" t="s">
        <v>87</v>
      </c>
      <c r="AV243" s="13" t="s">
        <v>87</v>
      </c>
      <c r="AW243" s="13" t="s">
        <v>31</v>
      </c>
      <c r="AX243" s="13" t="s">
        <v>75</v>
      </c>
      <c r="AY243" s="165" t="s">
        <v>131</v>
      </c>
    </row>
    <row r="244" spans="2:65" s="13" customFormat="1">
      <c r="B244" s="164"/>
      <c r="D244" s="158" t="s">
        <v>150</v>
      </c>
      <c r="E244" s="165" t="s">
        <v>1</v>
      </c>
      <c r="F244" s="166" t="s">
        <v>446</v>
      </c>
      <c r="H244" s="167">
        <v>0.223</v>
      </c>
      <c r="I244" s="168"/>
      <c r="L244" s="164"/>
      <c r="M244" s="169"/>
      <c r="T244" s="170"/>
      <c r="AT244" s="165" t="s">
        <v>150</v>
      </c>
      <c r="AU244" s="165" t="s">
        <v>87</v>
      </c>
      <c r="AV244" s="13" t="s">
        <v>87</v>
      </c>
      <c r="AW244" s="13" t="s">
        <v>31</v>
      </c>
      <c r="AX244" s="13" t="s">
        <v>75</v>
      </c>
      <c r="AY244" s="165" t="s">
        <v>131</v>
      </c>
    </row>
    <row r="245" spans="2:65" s="13" customFormat="1">
      <c r="B245" s="164"/>
      <c r="D245" s="158" t="s">
        <v>150</v>
      </c>
      <c r="E245" s="165" t="s">
        <v>1</v>
      </c>
      <c r="F245" s="166" t="s">
        <v>447</v>
      </c>
      <c r="H245" s="167">
        <v>0.127</v>
      </c>
      <c r="I245" s="168"/>
      <c r="L245" s="164"/>
      <c r="M245" s="169"/>
      <c r="T245" s="170"/>
      <c r="AT245" s="165" t="s">
        <v>150</v>
      </c>
      <c r="AU245" s="165" t="s">
        <v>87</v>
      </c>
      <c r="AV245" s="13" t="s">
        <v>87</v>
      </c>
      <c r="AW245" s="13" t="s">
        <v>31</v>
      </c>
      <c r="AX245" s="13" t="s">
        <v>75</v>
      </c>
      <c r="AY245" s="165" t="s">
        <v>131</v>
      </c>
    </row>
    <row r="246" spans="2:65" s="13" customFormat="1">
      <c r="B246" s="164"/>
      <c r="D246" s="158" t="s">
        <v>150</v>
      </c>
      <c r="E246" s="165" t="s">
        <v>1</v>
      </c>
      <c r="F246" s="166" t="s">
        <v>448</v>
      </c>
      <c r="H246" s="167">
        <v>0.127</v>
      </c>
      <c r="I246" s="168"/>
      <c r="L246" s="164"/>
      <c r="M246" s="169"/>
      <c r="T246" s="170"/>
      <c r="AT246" s="165" t="s">
        <v>150</v>
      </c>
      <c r="AU246" s="165" t="s">
        <v>87</v>
      </c>
      <c r="AV246" s="13" t="s">
        <v>87</v>
      </c>
      <c r="AW246" s="13" t="s">
        <v>31</v>
      </c>
      <c r="AX246" s="13" t="s">
        <v>75</v>
      </c>
      <c r="AY246" s="165" t="s">
        <v>131</v>
      </c>
    </row>
    <row r="247" spans="2:65" s="12" customFormat="1">
      <c r="B247" s="157"/>
      <c r="D247" s="158" t="s">
        <v>150</v>
      </c>
      <c r="E247" s="159" t="s">
        <v>1</v>
      </c>
      <c r="F247" s="160" t="s">
        <v>415</v>
      </c>
      <c r="H247" s="159" t="s">
        <v>1</v>
      </c>
      <c r="I247" s="161"/>
      <c r="L247" s="157"/>
      <c r="M247" s="162"/>
      <c r="T247" s="163"/>
      <c r="AT247" s="159" t="s">
        <v>150</v>
      </c>
      <c r="AU247" s="159" t="s">
        <v>87</v>
      </c>
      <c r="AV247" s="12" t="s">
        <v>82</v>
      </c>
      <c r="AW247" s="12" t="s">
        <v>31</v>
      </c>
      <c r="AX247" s="12" t="s">
        <v>75</v>
      </c>
      <c r="AY247" s="159" t="s">
        <v>131</v>
      </c>
    </row>
    <row r="248" spans="2:65" s="13" customFormat="1">
      <c r="B248" s="164"/>
      <c r="D248" s="158" t="s">
        <v>150</v>
      </c>
      <c r="E248" s="165" t="s">
        <v>1</v>
      </c>
      <c r="F248" s="166" t="s">
        <v>449</v>
      </c>
      <c r="H248" s="167">
        <v>5.6920000000000002</v>
      </c>
      <c r="I248" s="168"/>
      <c r="L248" s="164"/>
      <c r="M248" s="169"/>
      <c r="T248" s="170"/>
      <c r="AT248" s="165" t="s">
        <v>150</v>
      </c>
      <c r="AU248" s="165" t="s">
        <v>87</v>
      </c>
      <c r="AV248" s="13" t="s">
        <v>87</v>
      </c>
      <c r="AW248" s="13" t="s">
        <v>31</v>
      </c>
      <c r="AX248" s="13" t="s">
        <v>75</v>
      </c>
      <c r="AY248" s="165" t="s">
        <v>131</v>
      </c>
    </row>
    <row r="249" spans="2:65" s="13" customFormat="1">
      <c r="B249" s="164"/>
      <c r="D249" s="158" t="s">
        <v>150</v>
      </c>
      <c r="E249" s="165" t="s">
        <v>1</v>
      </c>
      <c r="F249" s="166" t="s">
        <v>450</v>
      </c>
      <c r="H249" s="167">
        <v>1.0489999999999999</v>
      </c>
      <c r="I249" s="168"/>
      <c r="L249" s="164"/>
      <c r="M249" s="169"/>
      <c r="T249" s="170"/>
      <c r="AT249" s="165" t="s">
        <v>150</v>
      </c>
      <c r="AU249" s="165" t="s">
        <v>87</v>
      </c>
      <c r="AV249" s="13" t="s">
        <v>87</v>
      </c>
      <c r="AW249" s="13" t="s">
        <v>31</v>
      </c>
      <c r="AX249" s="13" t="s">
        <v>75</v>
      </c>
      <c r="AY249" s="165" t="s">
        <v>131</v>
      </c>
    </row>
    <row r="250" spans="2:65" s="13" customFormat="1">
      <c r="B250" s="164"/>
      <c r="D250" s="158" t="s">
        <v>150</v>
      </c>
      <c r="E250" s="165" t="s">
        <v>1</v>
      </c>
      <c r="F250" s="166" t="s">
        <v>451</v>
      </c>
      <c r="H250" s="167">
        <v>0.254</v>
      </c>
      <c r="I250" s="168"/>
      <c r="L250" s="164"/>
      <c r="M250" s="169"/>
      <c r="T250" s="170"/>
      <c r="AT250" s="165" t="s">
        <v>150</v>
      </c>
      <c r="AU250" s="165" t="s">
        <v>87</v>
      </c>
      <c r="AV250" s="13" t="s">
        <v>87</v>
      </c>
      <c r="AW250" s="13" t="s">
        <v>31</v>
      </c>
      <c r="AX250" s="13" t="s">
        <v>75</v>
      </c>
      <c r="AY250" s="165" t="s">
        <v>131</v>
      </c>
    </row>
    <row r="251" spans="2:65" s="13" customFormat="1">
      <c r="B251" s="164"/>
      <c r="D251" s="158" t="s">
        <v>150</v>
      </c>
      <c r="E251" s="165" t="s">
        <v>1</v>
      </c>
      <c r="F251" s="166" t="s">
        <v>452</v>
      </c>
      <c r="H251" s="167">
        <v>0.127</v>
      </c>
      <c r="I251" s="168"/>
      <c r="L251" s="164"/>
      <c r="M251" s="169"/>
      <c r="T251" s="170"/>
      <c r="AT251" s="165" t="s">
        <v>150</v>
      </c>
      <c r="AU251" s="165" t="s">
        <v>87</v>
      </c>
      <c r="AV251" s="13" t="s">
        <v>87</v>
      </c>
      <c r="AW251" s="13" t="s">
        <v>31</v>
      </c>
      <c r="AX251" s="13" t="s">
        <v>75</v>
      </c>
      <c r="AY251" s="165" t="s">
        <v>131</v>
      </c>
    </row>
    <row r="252" spans="2:65" s="13" customFormat="1">
      <c r="B252" s="164"/>
      <c r="D252" s="158" t="s">
        <v>150</v>
      </c>
      <c r="E252" s="165" t="s">
        <v>1</v>
      </c>
      <c r="F252" s="166" t="s">
        <v>453</v>
      </c>
      <c r="H252" s="167">
        <v>9.5000000000000001E-2</v>
      </c>
      <c r="I252" s="168"/>
      <c r="L252" s="164"/>
      <c r="M252" s="169"/>
      <c r="T252" s="170"/>
      <c r="AT252" s="165" t="s">
        <v>150</v>
      </c>
      <c r="AU252" s="165" t="s">
        <v>87</v>
      </c>
      <c r="AV252" s="13" t="s">
        <v>87</v>
      </c>
      <c r="AW252" s="13" t="s">
        <v>31</v>
      </c>
      <c r="AX252" s="13" t="s">
        <v>75</v>
      </c>
      <c r="AY252" s="165" t="s">
        <v>131</v>
      </c>
    </row>
    <row r="253" spans="2:65" s="14" customFormat="1">
      <c r="B253" s="171"/>
      <c r="D253" s="158" t="s">
        <v>150</v>
      </c>
      <c r="E253" s="172" t="s">
        <v>1</v>
      </c>
      <c r="F253" s="173" t="s">
        <v>153</v>
      </c>
      <c r="H253" s="174">
        <v>14.499000000000001</v>
      </c>
      <c r="I253" s="175"/>
      <c r="L253" s="171"/>
      <c r="M253" s="176"/>
      <c r="T253" s="177"/>
      <c r="AT253" s="172" t="s">
        <v>150</v>
      </c>
      <c r="AU253" s="172" t="s">
        <v>87</v>
      </c>
      <c r="AV253" s="14" t="s">
        <v>137</v>
      </c>
      <c r="AW253" s="14" t="s">
        <v>31</v>
      </c>
      <c r="AX253" s="14" t="s">
        <v>82</v>
      </c>
      <c r="AY253" s="172" t="s">
        <v>131</v>
      </c>
    </row>
    <row r="254" spans="2:65" s="1" customFormat="1" ht="21.75" customHeight="1">
      <c r="B254" s="31"/>
      <c r="C254" s="143" t="s">
        <v>322</v>
      </c>
      <c r="D254" s="143" t="s">
        <v>133</v>
      </c>
      <c r="E254" s="144" t="s">
        <v>454</v>
      </c>
      <c r="F254" s="145" t="s">
        <v>455</v>
      </c>
      <c r="G254" s="146" t="s">
        <v>245</v>
      </c>
      <c r="H254" s="147">
        <v>196.797</v>
      </c>
      <c r="I254" s="148"/>
      <c r="J254" s="149">
        <f>ROUND(I254*H254,2)</f>
        <v>0</v>
      </c>
      <c r="K254" s="150"/>
      <c r="L254" s="31"/>
      <c r="M254" s="151" t="s">
        <v>1</v>
      </c>
      <c r="N254" s="152" t="s">
        <v>41</v>
      </c>
      <c r="P254" s="153">
        <f>O254*H254</f>
        <v>0</v>
      </c>
      <c r="Q254" s="153">
        <v>2.3140399999999999</v>
      </c>
      <c r="R254" s="153">
        <f>Q254*H254</f>
        <v>455.39612987999999</v>
      </c>
      <c r="S254" s="153">
        <v>0</v>
      </c>
      <c r="T254" s="154">
        <f>S254*H254</f>
        <v>0</v>
      </c>
      <c r="AR254" s="155" t="s">
        <v>137</v>
      </c>
      <c r="AT254" s="155" t="s">
        <v>133</v>
      </c>
      <c r="AU254" s="155" t="s">
        <v>87</v>
      </c>
      <c r="AY254" s="16" t="s">
        <v>131</v>
      </c>
      <c r="BE254" s="156">
        <f>IF(N254="základná",J254,0)</f>
        <v>0</v>
      </c>
      <c r="BF254" s="156">
        <f>IF(N254="znížená",J254,0)</f>
        <v>0</v>
      </c>
      <c r="BG254" s="156">
        <f>IF(N254="zákl. prenesená",J254,0)</f>
        <v>0</v>
      </c>
      <c r="BH254" s="156">
        <f>IF(N254="zníž. prenesená",J254,0)</f>
        <v>0</v>
      </c>
      <c r="BI254" s="156">
        <f>IF(N254="nulová",J254,0)</f>
        <v>0</v>
      </c>
      <c r="BJ254" s="16" t="s">
        <v>87</v>
      </c>
      <c r="BK254" s="156">
        <f>ROUND(I254*H254,2)</f>
        <v>0</v>
      </c>
      <c r="BL254" s="16" t="s">
        <v>137</v>
      </c>
      <c r="BM254" s="155" t="s">
        <v>456</v>
      </c>
    </row>
    <row r="255" spans="2:65" s="12" customFormat="1">
      <c r="B255" s="157"/>
      <c r="D255" s="158" t="s">
        <v>150</v>
      </c>
      <c r="E255" s="159" t="s">
        <v>1</v>
      </c>
      <c r="F255" s="160" t="s">
        <v>151</v>
      </c>
      <c r="H255" s="159" t="s">
        <v>1</v>
      </c>
      <c r="I255" s="161"/>
      <c r="L255" s="157"/>
      <c r="M255" s="162"/>
      <c r="T255" s="163"/>
      <c r="AT255" s="159" t="s">
        <v>150</v>
      </c>
      <c r="AU255" s="159" t="s">
        <v>87</v>
      </c>
      <c r="AV255" s="12" t="s">
        <v>82</v>
      </c>
      <c r="AW255" s="12" t="s">
        <v>31</v>
      </c>
      <c r="AX255" s="12" t="s">
        <v>75</v>
      </c>
      <c r="AY255" s="159" t="s">
        <v>131</v>
      </c>
    </row>
    <row r="256" spans="2:65" s="13" customFormat="1">
      <c r="B256" s="164"/>
      <c r="D256" s="158" t="s">
        <v>150</v>
      </c>
      <c r="E256" s="165" t="s">
        <v>1</v>
      </c>
      <c r="F256" s="166" t="s">
        <v>457</v>
      </c>
      <c r="H256" s="167">
        <v>153.65899999999999</v>
      </c>
      <c r="I256" s="168"/>
      <c r="L256" s="164"/>
      <c r="M256" s="169"/>
      <c r="T256" s="170"/>
      <c r="AT256" s="165" t="s">
        <v>150</v>
      </c>
      <c r="AU256" s="165" t="s">
        <v>87</v>
      </c>
      <c r="AV256" s="13" t="s">
        <v>87</v>
      </c>
      <c r="AW256" s="13" t="s">
        <v>31</v>
      </c>
      <c r="AX256" s="13" t="s">
        <v>75</v>
      </c>
      <c r="AY256" s="165" t="s">
        <v>131</v>
      </c>
    </row>
    <row r="257" spans="2:65" s="13" customFormat="1">
      <c r="B257" s="164"/>
      <c r="D257" s="158" t="s">
        <v>150</v>
      </c>
      <c r="E257" s="165" t="s">
        <v>1</v>
      </c>
      <c r="F257" s="166" t="s">
        <v>458</v>
      </c>
      <c r="H257" s="167">
        <v>32.606999999999999</v>
      </c>
      <c r="I257" s="168"/>
      <c r="L257" s="164"/>
      <c r="M257" s="169"/>
      <c r="T257" s="170"/>
      <c r="AT257" s="165" t="s">
        <v>150</v>
      </c>
      <c r="AU257" s="165" t="s">
        <v>87</v>
      </c>
      <c r="AV257" s="13" t="s">
        <v>87</v>
      </c>
      <c r="AW257" s="13" t="s">
        <v>31</v>
      </c>
      <c r="AX257" s="13" t="s">
        <v>75</v>
      </c>
      <c r="AY257" s="165" t="s">
        <v>131</v>
      </c>
    </row>
    <row r="258" spans="2:65" s="13" customFormat="1">
      <c r="B258" s="164"/>
      <c r="D258" s="158" t="s">
        <v>150</v>
      </c>
      <c r="E258" s="165" t="s">
        <v>1</v>
      </c>
      <c r="F258" s="166" t="s">
        <v>459</v>
      </c>
      <c r="H258" s="167">
        <v>10.531000000000001</v>
      </c>
      <c r="I258" s="168"/>
      <c r="L258" s="164"/>
      <c r="M258" s="169"/>
      <c r="T258" s="170"/>
      <c r="AT258" s="165" t="s">
        <v>150</v>
      </c>
      <c r="AU258" s="165" t="s">
        <v>87</v>
      </c>
      <c r="AV258" s="13" t="s">
        <v>87</v>
      </c>
      <c r="AW258" s="13" t="s">
        <v>31</v>
      </c>
      <c r="AX258" s="13" t="s">
        <v>75</v>
      </c>
      <c r="AY258" s="165" t="s">
        <v>131</v>
      </c>
    </row>
    <row r="259" spans="2:65" s="14" customFormat="1">
      <c r="B259" s="171"/>
      <c r="D259" s="158" t="s">
        <v>150</v>
      </c>
      <c r="E259" s="172" t="s">
        <v>1</v>
      </c>
      <c r="F259" s="173" t="s">
        <v>153</v>
      </c>
      <c r="H259" s="174">
        <v>196.797</v>
      </c>
      <c r="I259" s="175"/>
      <c r="L259" s="171"/>
      <c r="M259" s="176"/>
      <c r="T259" s="177"/>
      <c r="AT259" s="172" t="s">
        <v>150</v>
      </c>
      <c r="AU259" s="172" t="s">
        <v>87</v>
      </c>
      <c r="AV259" s="14" t="s">
        <v>137</v>
      </c>
      <c r="AW259" s="14" t="s">
        <v>31</v>
      </c>
      <c r="AX259" s="14" t="s">
        <v>82</v>
      </c>
      <c r="AY259" s="172" t="s">
        <v>131</v>
      </c>
    </row>
    <row r="260" spans="2:65" s="1" customFormat="1" ht="37.9" customHeight="1">
      <c r="B260" s="31"/>
      <c r="C260" s="143" t="s">
        <v>329</v>
      </c>
      <c r="D260" s="143" t="s">
        <v>133</v>
      </c>
      <c r="E260" s="144" t="s">
        <v>460</v>
      </c>
      <c r="F260" s="145" t="s">
        <v>461</v>
      </c>
      <c r="G260" s="146" t="s">
        <v>145</v>
      </c>
      <c r="H260" s="147">
        <v>19833.96</v>
      </c>
      <c r="I260" s="148"/>
      <c r="J260" s="149">
        <f>ROUND(I260*H260,2)</f>
        <v>0</v>
      </c>
      <c r="K260" s="150"/>
      <c r="L260" s="31"/>
      <c r="M260" s="151" t="s">
        <v>1</v>
      </c>
      <c r="N260" s="152" t="s">
        <v>41</v>
      </c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AR260" s="155" t="s">
        <v>137</v>
      </c>
      <c r="AT260" s="155" t="s">
        <v>133</v>
      </c>
      <c r="AU260" s="155" t="s">
        <v>87</v>
      </c>
      <c r="AY260" s="16" t="s">
        <v>131</v>
      </c>
      <c r="BE260" s="156">
        <f>IF(N260="základná",J260,0)</f>
        <v>0</v>
      </c>
      <c r="BF260" s="156">
        <f>IF(N260="znížená",J260,0)</f>
        <v>0</v>
      </c>
      <c r="BG260" s="156">
        <f>IF(N260="zákl. prenesená",J260,0)</f>
        <v>0</v>
      </c>
      <c r="BH260" s="156">
        <f>IF(N260="zníž. prenesená",J260,0)</f>
        <v>0</v>
      </c>
      <c r="BI260" s="156">
        <f>IF(N260="nulová",J260,0)</f>
        <v>0</v>
      </c>
      <c r="BJ260" s="16" t="s">
        <v>87</v>
      </c>
      <c r="BK260" s="156">
        <f>ROUND(I260*H260,2)</f>
        <v>0</v>
      </c>
      <c r="BL260" s="16" t="s">
        <v>137</v>
      </c>
      <c r="BM260" s="155" t="s">
        <v>462</v>
      </c>
    </row>
    <row r="261" spans="2:65" s="12" customFormat="1">
      <c r="B261" s="157"/>
      <c r="D261" s="158" t="s">
        <v>150</v>
      </c>
      <c r="E261" s="159" t="s">
        <v>1</v>
      </c>
      <c r="F261" s="160" t="s">
        <v>390</v>
      </c>
      <c r="H261" s="159" t="s">
        <v>1</v>
      </c>
      <c r="I261" s="161"/>
      <c r="L261" s="157"/>
      <c r="M261" s="162"/>
      <c r="T261" s="163"/>
      <c r="AT261" s="159" t="s">
        <v>150</v>
      </c>
      <c r="AU261" s="159" t="s">
        <v>87</v>
      </c>
      <c r="AV261" s="12" t="s">
        <v>82</v>
      </c>
      <c r="AW261" s="12" t="s">
        <v>31</v>
      </c>
      <c r="AX261" s="12" t="s">
        <v>75</v>
      </c>
      <c r="AY261" s="159" t="s">
        <v>131</v>
      </c>
    </row>
    <row r="262" spans="2:65" s="13" customFormat="1">
      <c r="B262" s="164"/>
      <c r="D262" s="158" t="s">
        <v>150</v>
      </c>
      <c r="E262" s="165" t="s">
        <v>1</v>
      </c>
      <c r="F262" s="166" t="s">
        <v>463</v>
      </c>
      <c r="H262" s="167">
        <v>19833.96</v>
      </c>
      <c r="I262" s="168"/>
      <c r="L262" s="164"/>
      <c r="M262" s="169"/>
      <c r="T262" s="170"/>
      <c r="AT262" s="165" t="s">
        <v>150</v>
      </c>
      <c r="AU262" s="165" t="s">
        <v>87</v>
      </c>
      <c r="AV262" s="13" t="s">
        <v>87</v>
      </c>
      <c r="AW262" s="13" t="s">
        <v>31</v>
      </c>
      <c r="AX262" s="13" t="s">
        <v>75</v>
      </c>
      <c r="AY262" s="165" t="s">
        <v>131</v>
      </c>
    </row>
    <row r="263" spans="2:65" s="14" customFormat="1">
      <c r="B263" s="171"/>
      <c r="D263" s="158" t="s">
        <v>150</v>
      </c>
      <c r="E263" s="172" t="s">
        <v>1</v>
      </c>
      <c r="F263" s="173" t="s">
        <v>153</v>
      </c>
      <c r="H263" s="174">
        <v>19833.96</v>
      </c>
      <c r="I263" s="175"/>
      <c r="L263" s="171"/>
      <c r="M263" s="176"/>
      <c r="T263" s="177"/>
      <c r="AT263" s="172" t="s">
        <v>150</v>
      </c>
      <c r="AU263" s="172" t="s">
        <v>87</v>
      </c>
      <c r="AV263" s="14" t="s">
        <v>137</v>
      </c>
      <c r="AW263" s="14" t="s">
        <v>31</v>
      </c>
      <c r="AX263" s="14" t="s">
        <v>82</v>
      </c>
      <c r="AY263" s="172" t="s">
        <v>131</v>
      </c>
    </row>
    <row r="264" spans="2:65" s="1" customFormat="1" ht="24.2" customHeight="1">
      <c r="B264" s="31"/>
      <c r="C264" s="143" t="s">
        <v>464</v>
      </c>
      <c r="D264" s="143" t="s">
        <v>133</v>
      </c>
      <c r="E264" s="144" t="s">
        <v>465</v>
      </c>
      <c r="F264" s="145" t="s">
        <v>466</v>
      </c>
      <c r="G264" s="146" t="s">
        <v>145</v>
      </c>
      <c r="H264" s="147">
        <v>661.13199999999995</v>
      </c>
      <c r="I264" s="148"/>
      <c r="J264" s="149">
        <f>ROUND(I264*H264,2)</f>
        <v>0</v>
      </c>
      <c r="K264" s="150"/>
      <c r="L264" s="31"/>
      <c r="M264" s="151" t="s">
        <v>1</v>
      </c>
      <c r="N264" s="152" t="s">
        <v>41</v>
      </c>
      <c r="P264" s="153">
        <f>O264*H264</f>
        <v>0</v>
      </c>
      <c r="Q264" s="153">
        <v>7.5630000000000003E-2</v>
      </c>
      <c r="R264" s="153">
        <f>Q264*H264</f>
        <v>50.001413159999998</v>
      </c>
      <c r="S264" s="153">
        <v>0</v>
      </c>
      <c r="T264" s="154">
        <f>S264*H264</f>
        <v>0</v>
      </c>
      <c r="AR264" s="155" t="s">
        <v>137</v>
      </c>
      <c r="AT264" s="155" t="s">
        <v>133</v>
      </c>
      <c r="AU264" s="155" t="s">
        <v>87</v>
      </c>
      <c r="AY264" s="16" t="s">
        <v>131</v>
      </c>
      <c r="BE264" s="156">
        <f>IF(N264="základná",J264,0)</f>
        <v>0</v>
      </c>
      <c r="BF264" s="156">
        <f>IF(N264="znížená",J264,0)</f>
        <v>0</v>
      </c>
      <c r="BG264" s="156">
        <f>IF(N264="zákl. prenesená",J264,0)</f>
        <v>0</v>
      </c>
      <c r="BH264" s="156">
        <f>IF(N264="zníž. prenesená",J264,0)</f>
        <v>0</v>
      </c>
      <c r="BI264" s="156">
        <f>IF(N264="nulová",J264,0)</f>
        <v>0</v>
      </c>
      <c r="BJ264" s="16" t="s">
        <v>87</v>
      </c>
      <c r="BK264" s="156">
        <f>ROUND(I264*H264,2)</f>
        <v>0</v>
      </c>
      <c r="BL264" s="16" t="s">
        <v>137</v>
      </c>
      <c r="BM264" s="155" t="s">
        <v>467</v>
      </c>
    </row>
    <row r="265" spans="2:65" s="12" customFormat="1">
      <c r="B265" s="157"/>
      <c r="D265" s="158" t="s">
        <v>150</v>
      </c>
      <c r="E265" s="159" t="s">
        <v>1</v>
      </c>
      <c r="F265" s="160" t="s">
        <v>151</v>
      </c>
      <c r="H265" s="159" t="s">
        <v>1</v>
      </c>
      <c r="I265" s="161"/>
      <c r="L265" s="157"/>
      <c r="M265" s="162"/>
      <c r="T265" s="163"/>
      <c r="AT265" s="159" t="s">
        <v>150</v>
      </c>
      <c r="AU265" s="159" t="s">
        <v>87</v>
      </c>
      <c r="AV265" s="12" t="s">
        <v>82</v>
      </c>
      <c r="AW265" s="12" t="s">
        <v>31</v>
      </c>
      <c r="AX265" s="12" t="s">
        <v>75</v>
      </c>
      <c r="AY265" s="159" t="s">
        <v>131</v>
      </c>
    </row>
    <row r="266" spans="2:65" s="13" customFormat="1">
      <c r="B266" s="164"/>
      <c r="D266" s="158" t="s">
        <v>150</v>
      </c>
      <c r="E266" s="165" t="s">
        <v>1</v>
      </c>
      <c r="F266" s="166" t="s">
        <v>468</v>
      </c>
      <c r="H266" s="167">
        <v>512.19500000000005</v>
      </c>
      <c r="I266" s="168"/>
      <c r="L266" s="164"/>
      <c r="M266" s="169"/>
      <c r="T266" s="170"/>
      <c r="AT266" s="165" t="s">
        <v>150</v>
      </c>
      <c r="AU266" s="165" t="s">
        <v>87</v>
      </c>
      <c r="AV266" s="13" t="s">
        <v>87</v>
      </c>
      <c r="AW266" s="13" t="s">
        <v>31</v>
      </c>
      <c r="AX266" s="13" t="s">
        <v>75</v>
      </c>
      <c r="AY266" s="165" t="s">
        <v>131</v>
      </c>
    </row>
    <row r="267" spans="2:65" s="13" customFormat="1">
      <c r="B267" s="164"/>
      <c r="D267" s="158" t="s">
        <v>150</v>
      </c>
      <c r="E267" s="165" t="s">
        <v>1</v>
      </c>
      <c r="F267" s="166" t="s">
        <v>469</v>
      </c>
      <c r="H267" s="167">
        <v>111.629</v>
      </c>
      <c r="I267" s="168"/>
      <c r="L267" s="164"/>
      <c r="M267" s="169"/>
      <c r="T267" s="170"/>
      <c r="AT267" s="165" t="s">
        <v>150</v>
      </c>
      <c r="AU267" s="165" t="s">
        <v>87</v>
      </c>
      <c r="AV267" s="13" t="s">
        <v>87</v>
      </c>
      <c r="AW267" s="13" t="s">
        <v>31</v>
      </c>
      <c r="AX267" s="13" t="s">
        <v>75</v>
      </c>
      <c r="AY267" s="165" t="s">
        <v>131</v>
      </c>
    </row>
    <row r="268" spans="2:65" s="13" customFormat="1">
      <c r="B268" s="164"/>
      <c r="D268" s="158" t="s">
        <v>150</v>
      </c>
      <c r="E268" s="165" t="s">
        <v>1</v>
      </c>
      <c r="F268" s="166" t="s">
        <v>470</v>
      </c>
      <c r="H268" s="167">
        <v>37.308</v>
      </c>
      <c r="I268" s="168"/>
      <c r="L268" s="164"/>
      <c r="M268" s="169"/>
      <c r="T268" s="170"/>
      <c r="AT268" s="165" t="s">
        <v>150</v>
      </c>
      <c r="AU268" s="165" t="s">
        <v>87</v>
      </c>
      <c r="AV268" s="13" t="s">
        <v>87</v>
      </c>
      <c r="AW268" s="13" t="s">
        <v>31</v>
      </c>
      <c r="AX268" s="13" t="s">
        <v>75</v>
      </c>
      <c r="AY268" s="165" t="s">
        <v>131</v>
      </c>
    </row>
    <row r="269" spans="2:65" s="14" customFormat="1">
      <c r="B269" s="171"/>
      <c r="D269" s="158" t="s">
        <v>150</v>
      </c>
      <c r="E269" s="172" t="s">
        <v>1</v>
      </c>
      <c r="F269" s="173" t="s">
        <v>153</v>
      </c>
      <c r="H269" s="174">
        <v>661.13200000000006</v>
      </c>
      <c r="I269" s="175"/>
      <c r="L269" s="171"/>
      <c r="M269" s="176"/>
      <c r="T269" s="177"/>
      <c r="AT269" s="172" t="s">
        <v>150</v>
      </c>
      <c r="AU269" s="172" t="s">
        <v>87</v>
      </c>
      <c r="AV269" s="14" t="s">
        <v>137</v>
      </c>
      <c r="AW269" s="14" t="s">
        <v>31</v>
      </c>
      <c r="AX269" s="14" t="s">
        <v>82</v>
      </c>
      <c r="AY269" s="172" t="s">
        <v>131</v>
      </c>
    </row>
    <row r="270" spans="2:65" s="1" customFormat="1" ht="24.2" customHeight="1">
      <c r="B270" s="31"/>
      <c r="C270" s="143" t="s">
        <v>471</v>
      </c>
      <c r="D270" s="143" t="s">
        <v>133</v>
      </c>
      <c r="E270" s="144" t="s">
        <v>472</v>
      </c>
      <c r="F270" s="145" t="s">
        <v>473</v>
      </c>
      <c r="G270" s="146" t="s">
        <v>145</v>
      </c>
      <c r="H270" s="147">
        <v>661.13199999999995</v>
      </c>
      <c r="I270" s="148"/>
      <c r="J270" s="149">
        <f>ROUND(I270*H270,2)</f>
        <v>0</v>
      </c>
      <c r="K270" s="150"/>
      <c r="L270" s="31"/>
      <c r="M270" s="151" t="s">
        <v>1</v>
      </c>
      <c r="N270" s="152" t="s">
        <v>41</v>
      </c>
      <c r="P270" s="153">
        <f>O270*H270</f>
        <v>0</v>
      </c>
      <c r="Q270" s="153">
        <v>0</v>
      </c>
      <c r="R270" s="153">
        <f>Q270*H270</f>
        <v>0</v>
      </c>
      <c r="S270" s="153">
        <v>0</v>
      </c>
      <c r="T270" s="154">
        <f>S270*H270</f>
        <v>0</v>
      </c>
      <c r="AR270" s="155" t="s">
        <v>137</v>
      </c>
      <c r="AT270" s="155" t="s">
        <v>133</v>
      </c>
      <c r="AU270" s="155" t="s">
        <v>87</v>
      </c>
      <c r="AY270" s="16" t="s">
        <v>131</v>
      </c>
      <c r="BE270" s="156">
        <f>IF(N270="základná",J270,0)</f>
        <v>0</v>
      </c>
      <c r="BF270" s="156">
        <f>IF(N270="znížená",J270,0)</f>
        <v>0</v>
      </c>
      <c r="BG270" s="156">
        <f>IF(N270="zákl. prenesená",J270,0)</f>
        <v>0</v>
      </c>
      <c r="BH270" s="156">
        <f>IF(N270="zníž. prenesená",J270,0)</f>
        <v>0</v>
      </c>
      <c r="BI270" s="156">
        <f>IF(N270="nulová",J270,0)</f>
        <v>0</v>
      </c>
      <c r="BJ270" s="16" t="s">
        <v>87</v>
      </c>
      <c r="BK270" s="156">
        <f>ROUND(I270*H270,2)</f>
        <v>0</v>
      </c>
      <c r="BL270" s="16" t="s">
        <v>137</v>
      </c>
      <c r="BM270" s="155" t="s">
        <v>474</v>
      </c>
    </row>
    <row r="271" spans="2:65" s="1" customFormat="1" ht="16.5" customHeight="1">
      <c r="B271" s="31"/>
      <c r="C271" s="143" t="s">
        <v>475</v>
      </c>
      <c r="D271" s="143" t="s">
        <v>133</v>
      </c>
      <c r="E271" s="144" t="s">
        <v>476</v>
      </c>
      <c r="F271" s="145" t="s">
        <v>477</v>
      </c>
      <c r="G271" s="146" t="s">
        <v>183</v>
      </c>
      <c r="H271" s="147">
        <v>12.24</v>
      </c>
      <c r="I271" s="148"/>
      <c r="J271" s="149">
        <f>ROUND(I271*H271,2)</f>
        <v>0</v>
      </c>
      <c r="K271" s="150"/>
      <c r="L271" s="31"/>
      <c r="M271" s="151" t="s">
        <v>1</v>
      </c>
      <c r="N271" s="152" t="s">
        <v>41</v>
      </c>
      <c r="P271" s="153">
        <f>O271*H271</f>
        <v>0</v>
      </c>
      <c r="Q271" s="153">
        <v>1.015552349</v>
      </c>
      <c r="R271" s="153">
        <f>Q271*H271</f>
        <v>12.43036075176</v>
      </c>
      <c r="S271" s="153">
        <v>0</v>
      </c>
      <c r="T271" s="154">
        <f>S271*H271</f>
        <v>0</v>
      </c>
      <c r="AR271" s="155" t="s">
        <v>137</v>
      </c>
      <c r="AT271" s="155" t="s">
        <v>133</v>
      </c>
      <c r="AU271" s="155" t="s">
        <v>87</v>
      </c>
      <c r="AY271" s="16" t="s">
        <v>131</v>
      </c>
      <c r="BE271" s="156">
        <f>IF(N271="základná",J271,0)</f>
        <v>0</v>
      </c>
      <c r="BF271" s="156">
        <f>IF(N271="znížená",J271,0)</f>
        <v>0</v>
      </c>
      <c r="BG271" s="156">
        <f>IF(N271="zákl. prenesená",J271,0)</f>
        <v>0</v>
      </c>
      <c r="BH271" s="156">
        <f>IF(N271="zníž. prenesená",J271,0)</f>
        <v>0</v>
      </c>
      <c r="BI271" s="156">
        <f>IF(N271="nulová",J271,0)</f>
        <v>0</v>
      </c>
      <c r="BJ271" s="16" t="s">
        <v>87</v>
      </c>
      <c r="BK271" s="156">
        <f>ROUND(I271*H271,2)</f>
        <v>0</v>
      </c>
      <c r="BL271" s="16" t="s">
        <v>137</v>
      </c>
      <c r="BM271" s="155" t="s">
        <v>478</v>
      </c>
    </row>
    <row r="272" spans="2:65" s="12" customFormat="1">
      <c r="B272" s="157"/>
      <c r="D272" s="158" t="s">
        <v>150</v>
      </c>
      <c r="E272" s="159" t="s">
        <v>1</v>
      </c>
      <c r="F272" s="160" t="s">
        <v>479</v>
      </c>
      <c r="H272" s="159" t="s">
        <v>1</v>
      </c>
      <c r="I272" s="161"/>
      <c r="L272" s="157"/>
      <c r="M272" s="162"/>
      <c r="T272" s="163"/>
      <c r="AT272" s="159" t="s">
        <v>150</v>
      </c>
      <c r="AU272" s="159" t="s">
        <v>87</v>
      </c>
      <c r="AV272" s="12" t="s">
        <v>82</v>
      </c>
      <c r="AW272" s="12" t="s">
        <v>31</v>
      </c>
      <c r="AX272" s="12" t="s">
        <v>75</v>
      </c>
      <c r="AY272" s="159" t="s">
        <v>131</v>
      </c>
    </row>
    <row r="273" spans="2:65" s="13" customFormat="1">
      <c r="B273" s="164"/>
      <c r="D273" s="158" t="s">
        <v>150</v>
      </c>
      <c r="E273" s="165" t="s">
        <v>1</v>
      </c>
      <c r="F273" s="166" t="s">
        <v>480</v>
      </c>
      <c r="H273" s="167">
        <v>12.24</v>
      </c>
      <c r="I273" s="168"/>
      <c r="L273" s="164"/>
      <c r="M273" s="169"/>
      <c r="T273" s="170"/>
      <c r="AT273" s="165" t="s">
        <v>150</v>
      </c>
      <c r="AU273" s="165" t="s">
        <v>87</v>
      </c>
      <c r="AV273" s="13" t="s">
        <v>87</v>
      </c>
      <c r="AW273" s="13" t="s">
        <v>31</v>
      </c>
      <c r="AX273" s="13" t="s">
        <v>75</v>
      </c>
      <c r="AY273" s="165" t="s">
        <v>131</v>
      </c>
    </row>
    <row r="274" spans="2:65" s="14" customFormat="1">
      <c r="B274" s="171"/>
      <c r="D274" s="158" t="s">
        <v>150</v>
      </c>
      <c r="E274" s="172" t="s">
        <v>1</v>
      </c>
      <c r="F274" s="173" t="s">
        <v>153</v>
      </c>
      <c r="H274" s="174">
        <v>12.24</v>
      </c>
      <c r="I274" s="175"/>
      <c r="L274" s="171"/>
      <c r="M274" s="176"/>
      <c r="T274" s="177"/>
      <c r="AT274" s="172" t="s">
        <v>150</v>
      </c>
      <c r="AU274" s="172" t="s">
        <v>87</v>
      </c>
      <c r="AV274" s="14" t="s">
        <v>137</v>
      </c>
      <c r="AW274" s="14" t="s">
        <v>31</v>
      </c>
      <c r="AX274" s="14" t="s">
        <v>82</v>
      </c>
      <c r="AY274" s="172" t="s">
        <v>131</v>
      </c>
    </row>
    <row r="275" spans="2:65" s="11" customFormat="1" ht="22.9" customHeight="1">
      <c r="B275" s="132"/>
      <c r="D275" s="133" t="s">
        <v>74</v>
      </c>
      <c r="E275" s="141" t="s">
        <v>310</v>
      </c>
      <c r="F275" s="141" t="s">
        <v>311</v>
      </c>
      <c r="I275" s="135"/>
      <c r="J275" s="142">
        <f>BK275</f>
        <v>0</v>
      </c>
      <c r="L275" s="132"/>
      <c r="M275" s="136"/>
      <c r="P275" s="137">
        <f>SUM(P276:P277)</f>
        <v>0</v>
      </c>
      <c r="R275" s="137">
        <f>SUM(R276:R277)</f>
        <v>0</v>
      </c>
      <c r="T275" s="138">
        <f>SUM(T276:T277)</f>
        <v>0</v>
      </c>
      <c r="AR275" s="133" t="s">
        <v>82</v>
      </c>
      <c r="AT275" s="139" t="s">
        <v>74</v>
      </c>
      <c r="AU275" s="139" t="s">
        <v>82</v>
      </c>
      <c r="AY275" s="133" t="s">
        <v>131</v>
      </c>
      <c r="BK275" s="140">
        <f>SUM(BK276:BK277)</f>
        <v>0</v>
      </c>
    </row>
    <row r="276" spans="2:65" s="1" customFormat="1" ht="24.2" customHeight="1">
      <c r="B276" s="31"/>
      <c r="C276" s="143" t="s">
        <v>481</v>
      </c>
      <c r="D276" s="143" t="s">
        <v>133</v>
      </c>
      <c r="E276" s="144" t="s">
        <v>482</v>
      </c>
      <c r="F276" s="145" t="s">
        <v>483</v>
      </c>
      <c r="G276" s="146" t="s">
        <v>183</v>
      </c>
      <c r="H276" s="147">
        <v>2390.3029999999999</v>
      </c>
      <c r="I276" s="148"/>
      <c r="J276" s="149">
        <f>ROUND(I276*H276,2)</f>
        <v>0</v>
      </c>
      <c r="K276" s="150"/>
      <c r="L276" s="31"/>
      <c r="M276" s="151" t="s">
        <v>1</v>
      </c>
      <c r="N276" s="152" t="s">
        <v>41</v>
      </c>
      <c r="P276" s="153">
        <f>O276*H276</f>
        <v>0</v>
      </c>
      <c r="Q276" s="153">
        <v>0</v>
      </c>
      <c r="R276" s="153">
        <f>Q276*H276</f>
        <v>0</v>
      </c>
      <c r="S276" s="153">
        <v>0</v>
      </c>
      <c r="T276" s="154">
        <f>S276*H276</f>
        <v>0</v>
      </c>
      <c r="AR276" s="155" t="s">
        <v>137</v>
      </c>
      <c r="AT276" s="155" t="s">
        <v>133</v>
      </c>
      <c r="AU276" s="155" t="s">
        <v>87</v>
      </c>
      <c r="AY276" s="16" t="s">
        <v>131</v>
      </c>
      <c r="BE276" s="156">
        <f>IF(N276="základná",J276,0)</f>
        <v>0</v>
      </c>
      <c r="BF276" s="156">
        <f>IF(N276="znížená",J276,0)</f>
        <v>0</v>
      </c>
      <c r="BG276" s="156">
        <f>IF(N276="zákl. prenesená",J276,0)</f>
        <v>0</v>
      </c>
      <c r="BH276" s="156">
        <f>IF(N276="zníž. prenesená",J276,0)</f>
        <v>0</v>
      </c>
      <c r="BI276" s="156">
        <f>IF(N276="nulová",J276,0)</f>
        <v>0</v>
      </c>
      <c r="BJ276" s="16" t="s">
        <v>87</v>
      </c>
      <c r="BK276" s="156">
        <f>ROUND(I276*H276,2)</f>
        <v>0</v>
      </c>
      <c r="BL276" s="16" t="s">
        <v>137</v>
      </c>
      <c r="BM276" s="155" t="s">
        <v>484</v>
      </c>
    </row>
    <row r="277" spans="2:65" s="1" customFormat="1" ht="37.9" customHeight="1">
      <c r="B277" s="31"/>
      <c r="C277" s="143" t="s">
        <v>485</v>
      </c>
      <c r="D277" s="143" t="s">
        <v>133</v>
      </c>
      <c r="E277" s="144" t="s">
        <v>486</v>
      </c>
      <c r="F277" s="145" t="s">
        <v>487</v>
      </c>
      <c r="G277" s="146" t="s">
        <v>183</v>
      </c>
      <c r="H277" s="147">
        <v>2390.3029999999999</v>
      </c>
      <c r="I277" s="148"/>
      <c r="J277" s="149">
        <f>ROUND(I277*H277,2)</f>
        <v>0</v>
      </c>
      <c r="K277" s="150"/>
      <c r="L277" s="31"/>
      <c r="M277" s="151" t="s">
        <v>1</v>
      </c>
      <c r="N277" s="152" t="s">
        <v>41</v>
      </c>
      <c r="P277" s="153">
        <f>O277*H277</f>
        <v>0</v>
      </c>
      <c r="Q277" s="153">
        <v>0</v>
      </c>
      <c r="R277" s="153">
        <f>Q277*H277</f>
        <v>0</v>
      </c>
      <c r="S277" s="153">
        <v>0</v>
      </c>
      <c r="T277" s="154">
        <f>S277*H277</f>
        <v>0</v>
      </c>
      <c r="AR277" s="155" t="s">
        <v>137</v>
      </c>
      <c r="AT277" s="155" t="s">
        <v>133</v>
      </c>
      <c r="AU277" s="155" t="s">
        <v>87</v>
      </c>
      <c r="AY277" s="16" t="s">
        <v>131</v>
      </c>
      <c r="BE277" s="156">
        <f>IF(N277="základná",J277,0)</f>
        <v>0</v>
      </c>
      <c r="BF277" s="156">
        <f>IF(N277="znížená",J277,0)</f>
        <v>0</v>
      </c>
      <c r="BG277" s="156">
        <f>IF(N277="zákl. prenesená",J277,0)</f>
        <v>0</v>
      </c>
      <c r="BH277" s="156">
        <f>IF(N277="zníž. prenesená",J277,0)</f>
        <v>0</v>
      </c>
      <c r="BI277" s="156">
        <f>IF(N277="nulová",J277,0)</f>
        <v>0</v>
      </c>
      <c r="BJ277" s="16" t="s">
        <v>87</v>
      </c>
      <c r="BK277" s="156">
        <f>ROUND(I277*H277,2)</f>
        <v>0</v>
      </c>
      <c r="BL277" s="16" t="s">
        <v>137</v>
      </c>
      <c r="BM277" s="155" t="s">
        <v>488</v>
      </c>
    </row>
    <row r="278" spans="2:65" s="11" customFormat="1" ht="25.9" customHeight="1">
      <c r="B278" s="132"/>
      <c r="D278" s="133" t="s">
        <v>74</v>
      </c>
      <c r="E278" s="134" t="s">
        <v>213</v>
      </c>
      <c r="F278" s="134" t="s">
        <v>214</v>
      </c>
      <c r="I278" s="135"/>
      <c r="J278" s="122">
        <f>BK278</f>
        <v>0</v>
      </c>
      <c r="L278" s="132"/>
      <c r="M278" s="136"/>
      <c r="P278" s="137">
        <f>P279+P283</f>
        <v>0</v>
      </c>
      <c r="R278" s="137">
        <f>R279+R283</f>
        <v>5.294136E-2</v>
      </c>
      <c r="T278" s="138">
        <f>T279+T283</f>
        <v>0</v>
      </c>
      <c r="AR278" s="133" t="s">
        <v>87</v>
      </c>
      <c r="AT278" s="139" t="s">
        <v>74</v>
      </c>
      <c r="AU278" s="139" t="s">
        <v>75</v>
      </c>
      <c r="AY278" s="133" t="s">
        <v>131</v>
      </c>
      <c r="BK278" s="140">
        <f>BK279+BK283</f>
        <v>0</v>
      </c>
    </row>
    <row r="279" spans="2:65" s="11" customFormat="1" ht="22.9" customHeight="1">
      <c r="B279" s="132"/>
      <c r="D279" s="133" t="s">
        <v>74</v>
      </c>
      <c r="E279" s="141" t="s">
        <v>489</v>
      </c>
      <c r="F279" s="141" t="s">
        <v>490</v>
      </c>
      <c r="I279" s="135"/>
      <c r="J279" s="142">
        <f>BK279</f>
        <v>0</v>
      </c>
      <c r="L279" s="132"/>
      <c r="M279" s="136"/>
      <c r="P279" s="137">
        <f>SUM(P280:P282)</f>
        <v>0</v>
      </c>
      <c r="R279" s="137">
        <f>SUM(R280:R282)</f>
        <v>0</v>
      </c>
      <c r="T279" s="138">
        <f>SUM(T280:T282)</f>
        <v>0</v>
      </c>
      <c r="AR279" s="133" t="s">
        <v>87</v>
      </c>
      <c r="AT279" s="139" t="s">
        <v>74</v>
      </c>
      <c r="AU279" s="139" t="s">
        <v>82</v>
      </c>
      <c r="AY279" s="133" t="s">
        <v>131</v>
      </c>
      <c r="BK279" s="140">
        <f>SUM(BK280:BK282)</f>
        <v>0</v>
      </c>
    </row>
    <row r="280" spans="2:65" s="1" customFormat="1" ht="16.5" customHeight="1">
      <c r="B280" s="31"/>
      <c r="C280" s="143" t="s">
        <v>491</v>
      </c>
      <c r="D280" s="143" t="s">
        <v>133</v>
      </c>
      <c r="E280" s="144" t="s">
        <v>492</v>
      </c>
      <c r="F280" s="145" t="s">
        <v>493</v>
      </c>
      <c r="G280" s="146" t="s">
        <v>136</v>
      </c>
      <c r="H280" s="147">
        <v>3</v>
      </c>
      <c r="I280" s="148"/>
      <c r="J280" s="149">
        <f>ROUND(I280*H280,2)</f>
        <v>0</v>
      </c>
      <c r="K280" s="150"/>
      <c r="L280" s="31"/>
      <c r="M280" s="151" t="s">
        <v>1</v>
      </c>
      <c r="N280" s="152" t="s">
        <v>41</v>
      </c>
      <c r="P280" s="153">
        <f>O280*H280</f>
        <v>0</v>
      </c>
      <c r="Q280" s="153">
        <v>0</v>
      </c>
      <c r="R280" s="153">
        <f>Q280*H280</f>
        <v>0</v>
      </c>
      <c r="S280" s="153">
        <v>0</v>
      </c>
      <c r="T280" s="154">
        <f>S280*H280</f>
        <v>0</v>
      </c>
      <c r="AR280" s="155" t="s">
        <v>209</v>
      </c>
      <c r="AT280" s="155" t="s">
        <v>133</v>
      </c>
      <c r="AU280" s="155" t="s">
        <v>87</v>
      </c>
      <c r="AY280" s="16" t="s">
        <v>131</v>
      </c>
      <c r="BE280" s="156">
        <f>IF(N280="základná",J280,0)</f>
        <v>0</v>
      </c>
      <c r="BF280" s="156">
        <f>IF(N280="znížená",J280,0)</f>
        <v>0</v>
      </c>
      <c r="BG280" s="156">
        <f>IF(N280="zákl. prenesená",J280,0)</f>
        <v>0</v>
      </c>
      <c r="BH280" s="156">
        <f>IF(N280="zníž. prenesená",J280,0)</f>
        <v>0</v>
      </c>
      <c r="BI280" s="156">
        <f>IF(N280="nulová",J280,0)</f>
        <v>0</v>
      </c>
      <c r="BJ280" s="16" t="s">
        <v>87</v>
      </c>
      <c r="BK280" s="156">
        <f>ROUND(I280*H280,2)</f>
        <v>0</v>
      </c>
      <c r="BL280" s="16" t="s">
        <v>209</v>
      </c>
      <c r="BM280" s="155" t="s">
        <v>494</v>
      </c>
    </row>
    <row r="281" spans="2:65" s="1" customFormat="1" ht="21.75" customHeight="1">
      <c r="B281" s="31"/>
      <c r="C281" s="190" t="s">
        <v>495</v>
      </c>
      <c r="D281" s="190" t="s">
        <v>303</v>
      </c>
      <c r="E281" s="191" t="s">
        <v>496</v>
      </c>
      <c r="F281" s="192" t="s">
        <v>497</v>
      </c>
      <c r="G281" s="193" t="s">
        <v>136</v>
      </c>
      <c r="H281" s="194">
        <v>3</v>
      </c>
      <c r="I281" s="195"/>
      <c r="J281" s="196">
        <f>ROUND(I281*H281,2)</f>
        <v>0</v>
      </c>
      <c r="K281" s="197"/>
      <c r="L281" s="198"/>
      <c r="M281" s="199" t="s">
        <v>1</v>
      </c>
      <c r="N281" s="200" t="s">
        <v>41</v>
      </c>
      <c r="P281" s="153">
        <f>O281*H281</f>
        <v>0</v>
      </c>
      <c r="Q281" s="153">
        <v>0</v>
      </c>
      <c r="R281" s="153">
        <f>Q281*H281</f>
        <v>0</v>
      </c>
      <c r="S281" s="153">
        <v>0</v>
      </c>
      <c r="T281" s="154">
        <f>S281*H281</f>
        <v>0</v>
      </c>
      <c r="AR281" s="155" t="s">
        <v>498</v>
      </c>
      <c r="AT281" s="155" t="s">
        <v>303</v>
      </c>
      <c r="AU281" s="155" t="s">
        <v>87</v>
      </c>
      <c r="AY281" s="16" t="s">
        <v>131</v>
      </c>
      <c r="BE281" s="156">
        <f>IF(N281="základná",J281,0)</f>
        <v>0</v>
      </c>
      <c r="BF281" s="156">
        <f>IF(N281="znížená",J281,0)</f>
        <v>0</v>
      </c>
      <c r="BG281" s="156">
        <f>IF(N281="zákl. prenesená",J281,0)</f>
        <v>0</v>
      </c>
      <c r="BH281" s="156">
        <f>IF(N281="zníž. prenesená",J281,0)</f>
        <v>0</v>
      </c>
      <c r="BI281" s="156">
        <f>IF(N281="nulová",J281,0)</f>
        <v>0</v>
      </c>
      <c r="BJ281" s="16" t="s">
        <v>87</v>
      </c>
      <c r="BK281" s="156">
        <f>ROUND(I281*H281,2)</f>
        <v>0</v>
      </c>
      <c r="BL281" s="16" t="s">
        <v>209</v>
      </c>
      <c r="BM281" s="155" t="s">
        <v>499</v>
      </c>
    </row>
    <row r="282" spans="2:65" s="1" customFormat="1">
      <c r="B282" s="31"/>
      <c r="D282" s="158" t="s">
        <v>500</v>
      </c>
      <c r="F282" s="202" t="s">
        <v>501</v>
      </c>
      <c r="I282" s="203"/>
      <c r="L282" s="31"/>
      <c r="M282" s="178"/>
      <c r="T282" s="58"/>
      <c r="AT282" s="16" t="s">
        <v>500</v>
      </c>
      <c r="AU282" s="16" t="s">
        <v>87</v>
      </c>
    </row>
    <row r="283" spans="2:65" s="11" customFormat="1" ht="22.9" customHeight="1">
      <c r="B283" s="132"/>
      <c r="D283" s="133" t="s">
        <v>74</v>
      </c>
      <c r="E283" s="141" t="s">
        <v>215</v>
      </c>
      <c r="F283" s="141" t="s">
        <v>216</v>
      </c>
      <c r="I283" s="135"/>
      <c r="J283" s="142">
        <f>BK283</f>
        <v>0</v>
      </c>
      <c r="L283" s="132"/>
      <c r="M283" s="136"/>
      <c r="P283" s="137">
        <f>SUM(P284:P294)</f>
        <v>0</v>
      </c>
      <c r="R283" s="137">
        <f>SUM(R284:R294)</f>
        <v>5.294136E-2</v>
      </c>
      <c r="T283" s="138">
        <f>SUM(T284:T294)</f>
        <v>0</v>
      </c>
      <c r="AR283" s="133" t="s">
        <v>87</v>
      </c>
      <c r="AT283" s="139" t="s">
        <v>74</v>
      </c>
      <c r="AU283" s="139" t="s">
        <v>82</v>
      </c>
      <c r="AY283" s="133" t="s">
        <v>131</v>
      </c>
      <c r="BK283" s="140">
        <f>SUM(BK284:BK294)</f>
        <v>0</v>
      </c>
    </row>
    <row r="284" spans="2:65" s="1" customFormat="1" ht="16.5" customHeight="1">
      <c r="B284" s="31"/>
      <c r="C284" s="143" t="s">
        <v>502</v>
      </c>
      <c r="D284" s="143" t="s">
        <v>133</v>
      </c>
      <c r="E284" s="144" t="s">
        <v>503</v>
      </c>
      <c r="F284" s="145" t="s">
        <v>504</v>
      </c>
      <c r="G284" s="146" t="s">
        <v>136</v>
      </c>
      <c r="H284" s="147">
        <v>6</v>
      </c>
      <c r="I284" s="148"/>
      <c r="J284" s="149">
        <f>ROUND(I284*H284,2)</f>
        <v>0</v>
      </c>
      <c r="K284" s="150"/>
      <c r="L284" s="31"/>
      <c r="M284" s="151" t="s">
        <v>1</v>
      </c>
      <c r="N284" s="152" t="s">
        <v>41</v>
      </c>
      <c r="P284" s="153">
        <f>O284*H284</f>
        <v>0</v>
      </c>
      <c r="Q284" s="153">
        <v>8.0000000000000007E-5</v>
      </c>
      <c r="R284" s="153">
        <f>Q284*H284</f>
        <v>4.8000000000000007E-4</v>
      </c>
      <c r="S284" s="153">
        <v>0</v>
      </c>
      <c r="T284" s="154">
        <f>S284*H284</f>
        <v>0</v>
      </c>
      <c r="AR284" s="155" t="s">
        <v>209</v>
      </c>
      <c r="AT284" s="155" t="s">
        <v>133</v>
      </c>
      <c r="AU284" s="155" t="s">
        <v>87</v>
      </c>
      <c r="AY284" s="16" t="s">
        <v>131</v>
      </c>
      <c r="BE284" s="156">
        <f>IF(N284="základná",J284,0)</f>
        <v>0</v>
      </c>
      <c r="BF284" s="156">
        <f>IF(N284="znížená",J284,0)</f>
        <v>0</v>
      </c>
      <c r="BG284" s="156">
        <f>IF(N284="zákl. prenesená",J284,0)</f>
        <v>0</v>
      </c>
      <c r="BH284" s="156">
        <f>IF(N284="zníž. prenesená",J284,0)</f>
        <v>0</v>
      </c>
      <c r="BI284" s="156">
        <f>IF(N284="nulová",J284,0)</f>
        <v>0</v>
      </c>
      <c r="BJ284" s="16" t="s">
        <v>87</v>
      </c>
      <c r="BK284" s="156">
        <f>ROUND(I284*H284,2)</f>
        <v>0</v>
      </c>
      <c r="BL284" s="16" t="s">
        <v>209</v>
      </c>
      <c r="BM284" s="155" t="s">
        <v>505</v>
      </c>
    </row>
    <row r="285" spans="2:65" s="1" customFormat="1" ht="16.5" customHeight="1">
      <c r="B285" s="31"/>
      <c r="C285" s="190" t="s">
        <v>498</v>
      </c>
      <c r="D285" s="190" t="s">
        <v>303</v>
      </c>
      <c r="E285" s="191" t="s">
        <v>506</v>
      </c>
      <c r="F285" s="192" t="s">
        <v>507</v>
      </c>
      <c r="G285" s="193" t="s">
        <v>136</v>
      </c>
      <c r="H285" s="194">
        <v>1</v>
      </c>
      <c r="I285" s="195"/>
      <c r="J285" s="196">
        <f>ROUND(I285*H285,2)</f>
        <v>0</v>
      </c>
      <c r="K285" s="197"/>
      <c r="L285" s="198"/>
      <c r="M285" s="199" t="s">
        <v>1</v>
      </c>
      <c r="N285" s="200" t="s">
        <v>41</v>
      </c>
      <c r="P285" s="153">
        <f>O285*H285</f>
        <v>0</v>
      </c>
      <c r="Q285" s="153">
        <v>0</v>
      </c>
      <c r="R285" s="153">
        <f>Q285*H285</f>
        <v>0</v>
      </c>
      <c r="S285" s="153">
        <v>0</v>
      </c>
      <c r="T285" s="154">
        <f>S285*H285</f>
        <v>0</v>
      </c>
      <c r="AR285" s="155" t="s">
        <v>498</v>
      </c>
      <c r="AT285" s="155" t="s">
        <v>303</v>
      </c>
      <c r="AU285" s="155" t="s">
        <v>87</v>
      </c>
      <c r="AY285" s="16" t="s">
        <v>131</v>
      </c>
      <c r="BE285" s="156">
        <f>IF(N285="základná",J285,0)</f>
        <v>0</v>
      </c>
      <c r="BF285" s="156">
        <f>IF(N285="znížená",J285,0)</f>
        <v>0</v>
      </c>
      <c r="BG285" s="156">
        <f>IF(N285="zákl. prenesená",J285,0)</f>
        <v>0</v>
      </c>
      <c r="BH285" s="156">
        <f>IF(N285="zníž. prenesená",J285,0)</f>
        <v>0</v>
      </c>
      <c r="BI285" s="156">
        <f>IF(N285="nulová",J285,0)</f>
        <v>0</v>
      </c>
      <c r="BJ285" s="16" t="s">
        <v>87</v>
      </c>
      <c r="BK285" s="156">
        <f>ROUND(I285*H285,2)</f>
        <v>0</v>
      </c>
      <c r="BL285" s="16" t="s">
        <v>209</v>
      </c>
      <c r="BM285" s="155" t="s">
        <v>508</v>
      </c>
    </row>
    <row r="286" spans="2:65" s="1" customFormat="1" ht="16.5" customHeight="1">
      <c r="B286" s="31"/>
      <c r="C286" s="190" t="s">
        <v>509</v>
      </c>
      <c r="D286" s="190" t="s">
        <v>303</v>
      </c>
      <c r="E286" s="191" t="s">
        <v>510</v>
      </c>
      <c r="F286" s="192" t="s">
        <v>511</v>
      </c>
      <c r="G286" s="193" t="s">
        <v>136</v>
      </c>
      <c r="H286" s="194">
        <v>3</v>
      </c>
      <c r="I286" s="195"/>
      <c r="J286" s="196">
        <f>ROUND(I286*H286,2)</f>
        <v>0</v>
      </c>
      <c r="K286" s="197"/>
      <c r="L286" s="198"/>
      <c r="M286" s="199" t="s">
        <v>1</v>
      </c>
      <c r="N286" s="200" t="s">
        <v>41</v>
      </c>
      <c r="P286" s="153">
        <f>O286*H286</f>
        <v>0</v>
      </c>
      <c r="Q286" s="153">
        <v>0</v>
      </c>
      <c r="R286" s="153">
        <f>Q286*H286</f>
        <v>0</v>
      </c>
      <c r="S286" s="153">
        <v>0</v>
      </c>
      <c r="T286" s="154">
        <f>S286*H286</f>
        <v>0</v>
      </c>
      <c r="AR286" s="155" t="s">
        <v>498</v>
      </c>
      <c r="AT286" s="155" t="s">
        <v>303</v>
      </c>
      <c r="AU286" s="155" t="s">
        <v>87</v>
      </c>
      <c r="AY286" s="16" t="s">
        <v>131</v>
      </c>
      <c r="BE286" s="156">
        <f>IF(N286="základná",J286,0)</f>
        <v>0</v>
      </c>
      <c r="BF286" s="156">
        <f>IF(N286="znížená",J286,0)</f>
        <v>0</v>
      </c>
      <c r="BG286" s="156">
        <f>IF(N286="zákl. prenesená",J286,0)</f>
        <v>0</v>
      </c>
      <c r="BH286" s="156">
        <f>IF(N286="zníž. prenesená",J286,0)</f>
        <v>0</v>
      </c>
      <c r="BI286" s="156">
        <f>IF(N286="nulová",J286,0)</f>
        <v>0</v>
      </c>
      <c r="BJ286" s="16" t="s">
        <v>87</v>
      </c>
      <c r="BK286" s="156">
        <f>ROUND(I286*H286,2)</f>
        <v>0</v>
      </c>
      <c r="BL286" s="16" t="s">
        <v>209</v>
      </c>
      <c r="BM286" s="155" t="s">
        <v>512</v>
      </c>
    </row>
    <row r="287" spans="2:65" s="1" customFormat="1" ht="16.5" customHeight="1">
      <c r="B287" s="31"/>
      <c r="C287" s="190" t="s">
        <v>513</v>
      </c>
      <c r="D287" s="190" t="s">
        <v>303</v>
      </c>
      <c r="E287" s="191" t="s">
        <v>514</v>
      </c>
      <c r="F287" s="192" t="s">
        <v>515</v>
      </c>
      <c r="G287" s="193" t="s">
        <v>136</v>
      </c>
      <c r="H287" s="194">
        <v>2</v>
      </c>
      <c r="I287" s="195"/>
      <c r="J287" s="196">
        <f>ROUND(I287*H287,2)</f>
        <v>0</v>
      </c>
      <c r="K287" s="197"/>
      <c r="L287" s="198"/>
      <c r="M287" s="199" t="s">
        <v>1</v>
      </c>
      <c r="N287" s="200" t="s">
        <v>41</v>
      </c>
      <c r="P287" s="153">
        <f>O287*H287</f>
        <v>0</v>
      </c>
      <c r="Q287" s="153">
        <v>0</v>
      </c>
      <c r="R287" s="153">
        <f>Q287*H287</f>
        <v>0</v>
      </c>
      <c r="S287" s="153">
        <v>0</v>
      </c>
      <c r="T287" s="154">
        <f>S287*H287</f>
        <v>0</v>
      </c>
      <c r="AR287" s="155" t="s">
        <v>498</v>
      </c>
      <c r="AT287" s="155" t="s">
        <v>303</v>
      </c>
      <c r="AU287" s="155" t="s">
        <v>87</v>
      </c>
      <c r="AY287" s="16" t="s">
        <v>131</v>
      </c>
      <c r="BE287" s="156">
        <f>IF(N287="základná",J287,0)</f>
        <v>0</v>
      </c>
      <c r="BF287" s="156">
        <f>IF(N287="znížená",J287,0)</f>
        <v>0</v>
      </c>
      <c r="BG287" s="156">
        <f>IF(N287="zákl. prenesená",J287,0)</f>
        <v>0</v>
      </c>
      <c r="BH287" s="156">
        <f>IF(N287="zníž. prenesená",J287,0)</f>
        <v>0</v>
      </c>
      <c r="BI287" s="156">
        <f>IF(N287="nulová",J287,0)</f>
        <v>0</v>
      </c>
      <c r="BJ287" s="16" t="s">
        <v>87</v>
      </c>
      <c r="BK287" s="156">
        <f>ROUND(I287*H287,2)</f>
        <v>0</v>
      </c>
      <c r="BL287" s="16" t="s">
        <v>209</v>
      </c>
      <c r="BM287" s="155" t="s">
        <v>516</v>
      </c>
    </row>
    <row r="288" spans="2:65" s="1" customFormat="1" ht="33" customHeight="1">
      <c r="B288" s="31"/>
      <c r="C288" s="143" t="s">
        <v>517</v>
      </c>
      <c r="D288" s="143" t="s">
        <v>133</v>
      </c>
      <c r="E288" s="144" t="s">
        <v>518</v>
      </c>
      <c r="F288" s="145" t="s">
        <v>519</v>
      </c>
      <c r="G288" s="146" t="s">
        <v>520</v>
      </c>
      <c r="H288" s="147">
        <v>874.35599999999999</v>
      </c>
      <c r="I288" s="148"/>
      <c r="J288" s="149">
        <f>ROUND(I288*H288,2)</f>
        <v>0</v>
      </c>
      <c r="K288" s="150"/>
      <c r="L288" s="31"/>
      <c r="M288" s="151" t="s">
        <v>1</v>
      </c>
      <c r="N288" s="152" t="s">
        <v>41</v>
      </c>
      <c r="P288" s="153">
        <f>O288*H288</f>
        <v>0</v>
      </c>
      <c r="Q288" s="153">
        <v>6.0000000000000002E-5</v>
      </c>
      <c r="R288" s="153">
        <f>Q288*H288</f>
        <v>5.2461359999999999E-2</v>
      </c>
      <c r="S288" s="153">
        <v>0</v>
      </c>
      <c r="T288" s="154">
        <f>S288*H288</f>
        <v>0</v>
      </c>
      <c r="AR288" s="155" t="s">
        <v>209</v>
      </c>
      <c r="AT288" s="155" t="s">
        <v>133</v>
      </c>
      <c r="AU288" s="155" t="s">
        <v>87</v>
      </c>
      <c r="AY288" s="16" t="s">
        <v>131</v>
      </c>
      <c r="BE288" s="156">
        <f>IF(N288="základná",J288,0)</f>
        <v>0</v>
      </c>
      <c r="BF288" s="156">
        <f>IF(N288="znížená",J288,0)</f>
        <v>0</v>
      </c>
      <c r="BG288" s="156">
        <f>IF(N288="zákl. prenesená",J288,0)</f>
        <v>0</v>
      </c>
      <c r="BH288" s="156">
        <f>IF(N288="zníž. prenesená",J288,0)</f>
        <v>0</v>
      </c>
      <c r="BI288" s="156">
        <f>IF(N288="nulová",J288,0)</f>
        <v>0</v>
      </c>
      <c r="BJ288" s="16" t="s">
        <v>87</v>
      </c>
      <c r="BK288" s="156">
        <f>ROUND(I288*H288,2)</f>
        <v>0</v>
      </c>
      <c r="BL288" s="16" t="s">
        <v>209</v>
      </c>
      <c r="BM288" s="155" t="s">
        <v>521</v>
      </c>
    </row>
    <row r="289" spans="2:65" s="12" customFormat="1">
      <c r="B289" s="157"/>
      <c r="D289" s="158" t="s">
        <v>150</v>
      </c>
      <c r="E289" s="159" t="s">
        <v>1</v>
      </c>
      <c r="F289" s="160" t="s">
        <v>522</v>
      </c>
      <c r="H289" s="159" t="s">
        <v>1</v>
      </c>
      <c r="I289" s="161"/>
      <c r="L289" s="157"/>
      <c r="M289" s="162"/>
      <c r="T289" s="163"/>
      <c r="AT289" s="159" t="s">
        <v>150</v>
      </c>
      <c r="AU289" s="159" t="s">
        <v>87</v>
      </c>
      <c r="AV289" s="12" t="s">
        <v>82</v>
      </c>
      <c r="AW289" s="12" t="s">
        <v>31</v>
      </c>
      <c r="AX289" s="12" t="s">
        <v>75</v>
      </c>
      <c r="AY289" s="159" t="s">
        <v>131</v>
      </c>
    </row>
    <row r="290" spans="2:65" s="13" customFormat="1">
      <c r="B290" s="164"/>
      <c r="D290" s="158" t="s">
        <v>150</v>
      </c>
      <c r="E290" s="165" t="s">
        <v>1</v>
      </c>
      <c r="F290" s="166" t="s">
        <v>523</v>
      </c>
      <c r="H290" s="167">
        <v>794.976</v>
      </c>
      <c r="I290" s="168"/>
      <c r="L290" s="164"/>
      <c r="M290" s="169"/>
      <c r="T290" s="170"/>
      <c r="AT290" s="165" t="s">
        <v>150</v>
      </c>
      <c r="AU290" s="165" t="s">
        <v>87</v>
      </c>
      <c r="AV290" s="13" t="s">
        <v>87</v>
      </c>
      <c r="AW290" s="13" t="s">
        <v>31</v>
      </c>
      <c r="AX290" s="13" t="s">
        <v>75</v>
      </c>
      <c r="AY290" s="165" t="s">
        <v>131</v>
      </c>
    </row>
    <row r="291" spans="2:65" s="12" customFormat="1">
      <c r="B291" s="157"/>
      <c r="D291" s="158" t="s">
        <v>150</v>
      </c>
      <c r="E291" s="159" t="s">
        <v>1</v>
      </c>
      <c r="F291" s="160" t="s">
        <v>524</v>
      </c>
      <c r="H291" s="159" t="s">
        <v>1</v>
      </c>
      <c r="I291" s="161"/>
      <c r="L291" s="157"/>
      <c r="M291" s="162"/>
      <c r="T291" s="163"/>
      <c r="AT291" s="159" t="s">
        <v>150</v>
      </c>
      <c r="AU291" s="159" t="s">
        <v>87</v>
      </c>
      <c r="AV291" s="12" t="s">
        <v>82</v>
      </c>
      <c r="AW291" s="12" t="s">
        <v>31</v>
      </c>
      <c r="AX291" s="12" t="s">
        <v>75</v>
      </c>
      <c r="AY291" s="159" t="s">
        <v>131</v>
      </c>
    </row>
    <row r="292" spans="2:65" s="13" customFormat="1">
      <c r="B292" s="164"/>
      <c r="D292" s="158" t="s">
        <v>150</v>
      </c>
      <c r="E292" s="165" t="s">
        <v>1</v>
      </c>
      <c r="F292" s="166" t="s">
        <v>525</v>
      </c>
      <c r="H292" s="167">
        <v>79.38</v>
      </c>
      <c r="I292" s="168"/>
      <c r="L292" s="164"/>
      <c r="M292" s="169"/>
      <c r="T292" s="170"/>
      <c r="AT292" s="165" t="s">
        <v>150</v>
      </c>
      <c r="AU292" s="165" t="s">
        <v>87</v>
      </c>
      <c r="AV292" s="13" t="s">
        <v>87</v>
      </c>
      <c r="AW292" s="13" t="s">
        <v>31</v>
      </c>
      <c r="AX292" s="13" t="s">
        <v>75</v>
      </c>
      <c r="AY292" s="165" t="s">
        <v>131</v>
      </c>
    </row>
    <row r="293" spans="2:65" s="14" customFormat="1">
      <c r="B293" s="171"/>
      <c r="D293" s="158" t="s">
        <v>150</v>
      </c>
      <c r="E293" s="172" t="s">
        <v>1</v>
      </c>
      <c r="F293" s="173" t="s">
        <v>153</v>
      </c>
      <c r="H293" s="174">
        <v>874.35599999999999</v>
      </c>
      <c r="I293" s="175"/>
      <c r="L293" s="171"/>
      <c r="M293" s="176"/>
      <c r="T293" s="177"/>
      <c r="AT293" s="172" t="s">
        <v>150</v>
      </c>
      <c r="AU293" s="172" t="s">
        <v>87</v>
      </c>
      <c r="AV293" s="14" t="s">
        <v>137</v>
      </c>
      <c r="AW293" s="14" t="s">
        <v>31</v>
      </c>
      <c r="AX293" s="14" t="s">
        <v>82</v>
      </c>
      <c r="AY293" s="172" t="s">
        <v>131</v>
      </c>
    </row>
    <row r="294" spans="2:65" s="1" customFormat="1" ht="24.2" customHeight="1">
      <c r="B294" s="31"/>
      <c r="C294" s="143" t="s">
        <v>526</v>
      </c>
      <c r="D294" s="143" t="s">
        <v>133</v>
      </c>
      <c r="E294" s="144" t="s">
        <v>323</v>
      </c>
      <c r="F294" s="145" t="s">
        <v>324</v>
      </c>
      <c r="G294" s="146" t="s">
        <v>325</v>
      </c>
      <c r="H294" s="201"/>
      <c r="I294" s="148"/>
      <c r="J294" s="149">
        <f>ROUND(I294*H294,2)</f>
        <v>0</v>
      </c>
      <c r="K294" s="150"/>
      <c r="L294" s="31"/>
      <c r="M294" s="151" t="s">
        <v>1</v>
      </c>
      <c r="N294" s="152" t="s">
        <v>41</v>
      </c>
      <c r="P294" s="153">
        <f>O294*H294</f>
        <v>0</v>
      </c>
      <c r="Q294" s="153">
        <v>0</v>
      </c>
      <c r="R294" s="153">
        <f>Q294*H294</f>
        <v>0</v>
      </c>
      <c r="S294" s="153">
        <v>0</v>
      </c>
      <c r="T294" s="154">
        <f>S294*H294</f>
        <v>0</v>
      </c>
      <c r="AR294" s="155" t="s">
        <v>209</v>
      </c>
      <c r="AT294" s="155" t="s">
        <v>133</v>
      </c>
      <c r="AU294" s="155" t="s">
        <v>87</v>
      </c>
      <c r="AY294" s="16" t="s">
        <v>131</v>
      </c>
      <c r="BE294" s="156">
        <f>IF(N294="základná",J294,0)</f>
        <v>0</v>
      </c>
      <c r="BF294" s="156">
        <f>IF(N294="znížená",J294,0)</f>
        <v>0</v>
      </c>
      <c r="BG294" s="156">
        <f>IF(N294="zákl. prenesená",J294,0)</f>
        <v>0</v>
      </c>
      <c r="BH294" s="156">
        <f>IF(N294="zníž. prenesená",J294,0)</f>
        <v>0</v>
      </c>
      <c r="BI294" s="156">
        <f>IF(N294="nulová",J294,0)</f>
        <v>0</v>
      </c>
      <c r="BJ294" s="16" t="s">
        <v>87</v>
      </c>
      <c r="BK294" s="156">
        <f>ROUND(I294*H294,2)</f>
        <v>0</v>
      </c>
      <c r="BL294" s="16" t="s">
        <v>209</v>
      </c>
      <c r="BM294" s="155" t="s">
        <v>527</v>
      </c>
    </row>
    <row r="295" spans="2:65" s="1" customFormat="1" ht="49.9" customHeight="1">
      <c r="B295" s="31"/>
      <c r="E295" s="134" t="s">
        <v>236</v>
      </c>
      <c r="F295" s="134" t="s">
        <v>237</v>
      </c>
      <c r="J295" s="122">
        <f>BK295</f>
        <v>0</v>
      </c>
      <c r="L295" s="31"/>
      <c r="M295" s="178"/>
      <c r="T295" s="58"/>
      <c r="AT295" s="16" t="s">
        <v>74</v>
      </c>
      <c r="AU295" s="16" t="s">
        <v>75</v>
      </c>
      <c r="AY295" s="16" t="s">
        <v>238</v>
      </c>
      <c r="BK295" s="156">
        <f>SUM(BK296:BK300)</f>
        <v>0</v>
      </c>
    </row>
    <row r="296" spans="2:65" s="1" customFormat="1" ht="16.350000000000001" customHeight="1">
      <c r="B296" s="31"/>
      <c r="C296" s="179" t="s">
        <v>1</v>
      </c>
      <c r="D296" s="179" t="s">
        <v>133</v>
      </c>
      <c r="E296" s="180" t="s">
        <v>1</v>
      </c>
      <c r="F296" s="181" t="s">
        <v>1</v>
      </c>
      <c r="G296" s="182" t="s">
        <v>1</v>
      </c>
      <c r="H296" s="183"/>
      <c r="I296" s="184"/>
      <c r="J296" s="185">
        <f>BK296</f>
        <v>0</v>
      </c>
      <c r="K296" s="150"/>
      <c r="L296" s="31"/>
      <c r="M296" s="186" t="s">
        <v>1</v>
      </c>
      <c r="N296" s="187" t="s">
        <v>41</v>
      </c>
      <c r="T296" s="58"/>
      <c r="AT296" s="16" t="s">
        <v>238</v>
      </c>
      <c r="AU296" s="16" t="s">
        <v>82</v>
      </c>
      <c r="AY296" s="16" t="s">
        <v>238</v>
      </c>
      <c r="BE296" s="156">
        <f>IF(N296="základná",J296,0)</f>
        <v>0</v>
      </c>
      <c r="BF296" s="156">
        <f>IF(N296="znížená",J296,0)</f>
        <v>0</v>
      </c>
      <c r="BG296" s="156">
        <f>IF(N296="zákl. prenesená",J296,0)</f>
        <v>0</v>
      </c>
      <c r="BH296" s="156">
        <f>IF(N296="zníž. prenesená",J296,0)</f>
        <v>0</v>
      </c>
      <c r="BI296" s="156">
        <f>IF(N296="nulová",J296,0)</f>
        <v>0</v>
      </c>
      <c r="BJ296" s="16" t="s">
        <v>87</v>
      </c>
      <c r="BK296" s="156">
        <f>I296*H296</f>
        <v>0</v>
      </c>
    </row>
    <row r="297" spans="2:65" s="1" customFormat="1" ht="16.350000000000001" customHeight="1">
      <c r="B297" s="31"/>
      <c r="C297" s="179" t="s">
        <v>1</v>
      </c>
      <c r="D297" s="179" t="s">
        <v>133</v>
      </c>
      <c r="E297" s="180" t="s">
        <v>1</v>
      </c>
      <c r="F297" s="181" t="s">
        <v>1</v>
      </c>
      <c r="G297" s="182" t="s">
        <v>1</v>
      </c>
      <c r="H297" s="183"/>
      <c r="I297" s="184"/>
      <c r="J297" s="185">
        <f>BK297</f>
        <v>0</v>
      </c>
      <c r="K297" s="150"/>
      <c r="L297" s="31"/>
      <c r="M297" s="186" t="s">
        <v>1</v>
      </c>
      <c r="N297" s="187" t="s">
        <v>41</v>
      </c>
      <c r="T297" s="58"/>
      <c r="AT297" s="16" t="s">
        <v>238</v>
      </c>
      <c r="AU297" s="16" t="s">
        <v>82</v>
      </c>
      <c r="AY297" s="16" t="s">
        <v>238</v>
      </c>
      <c r="BE297" s="156">
        <f>IF(N297="základná",J297,0)</f>
        <v>0</v>
      </c>
      <c r="BF297" s="156">
        <f>IF(N297="znížená",J297,0)</f>
        <v>0</v>
      </c>
      <c r="BG297" s="156">
        <f>IF(N297="zákl. prenesená",J297,0)</f>
        <v>0</v>
      </c>
      <c r="BH297" s="156">
        <f>IF(N297="zníž. prenesená",J297,0)</f>
        <v>0</v>
      </c>
      <c r="BI297" s="156">
        <f>IF(N297="nulová",J297,0)</f>
        <v>0</v>
      </c>
      <c r="BJ297" s="16" t="s">
        <v>87</v>
      </c>
      <c r="BK297" s="156">
        <f>I297*H297</f>
        <v>0</v>
      </c>
    </row>
    <row r="298" spans="2:65" s="1" customFormat="1" ht="16.350000000000001" customHeight="1">
      <c r="B298" s="31"/>
      <c r="C298" s="179" t="s">
        <v>1</v>
      </c>
      <c r="D298" s="179" t="s">
        <v>133</v>
      </c>
      <c r="E298" s="180" t="s">
        <v>1</v>
      </c>
      <c r="F298" s="181" t="s">
        <v>1</v>
      </c>
      <c r="G298" s="182" t="s">
        <v>1</v>
      </c>
      <c r="H298" s="183"/>
      <c r="I298" s="184"/>
      <c r="J298" s="185">
        <f>BK298</f>
        <v>0</v>
      </c>
      <c r="K298" s="150"/>
      <c r="L298" s="31"/>
      <c r="M298" s="186" t="s">
        <v>1</v>
      </c>
      <c r="N298" s="187" t="s">
        <v>41</v>
      </c>
      <c r="T298" s="58"/>
      <c r="AT298" s="16" t="s">
        <v>238</v>
      </c>
      <c r="AU298" s="16" t="s">
        <v>82</v>
      </c>
      <c r="AY298" s="16" t="s">
        <v>238</v>
      </c>
      <c r="BE298" s="156">
        <f>IF(N298="základná",J298,0)</f>
        <v>0</v>
      </c>
      <c r="BF298" s="156">
        <f>IF(N298="znížená",J298,0)</f>
        <v>0</v>
      </c>
      <c r="BG298" s="156">
        <f>IF(N298="zákl. prenesená",J298,0)</f>
        <v>0</v>
      </c>
      <c r="BH298" s="156">
        <f>IF(N298="zníž. prenesená",J298,0)</f>
        <v>0</v>
      </c>
      <c r="BI298" s="156">
        <f>IF(N298="nulová",J298,0)</f>
        <v>0</v>
      </c>
      <c r="BJ298" s="16" t="s">
        <v>87</v>
      </c>
      <c r="BK298" s="156">
        <f>I298*H298</f>
        <v>0</v>
      </c>
    </row>
    <row r="299" spans="2:65" s="1" customFormat="1" ht="16.350000000000001" customHeight="1">
      <c r="B299" s="31"/>
      <c r="C299" s="179" t="s">
        <v>1</v>
      </c>
      <c r="D299" s="179" t="s">
        <v>133</v>
      </c>
      <c r="E299" s="180" t="s">
        <v>1</v>
      </c>
      <c r="F299" s="181" t="s">
        <v>1</v>
      </c>
      <c r="G299" s="182" t="s">
        <v>1</v>
      </c>
      <c r="H299" s="183"/>
      <c r="I299" s="184"/>
      <c r="J299" s="185">
        <f>BK299</f>
        <v>0</v>
      </c>
      <c r="K299" s="150"/>
      <c r="L299" s="31"/>
      <c r="M299" s="186" t="s">
        <v>1</v>
      </c>
      <c r="N299" s="187" t="s">
        <v>41</v>
      </c>
      <c r="T299" s="58"/>
      <c r="AT299" s="16" t="s">
        <v>238</v>
      </c>
      <c r="AU299" s="16" t="s">
        <v>82</v>
      </c>
      <c r="AY299" s="16" t="s">
        <v>238</v>
      </c>
      <c r="BE299" s="156">
        <f>IF(N299="základná",J299,0)</f>
        <v>0</v>
      </c>
      <c r="BF299" s="156">
        <f>IF(N299="znížená",J299,0)</f>
        <v>0</v>
      </c>
      <c r="BG299" s="156">
        <f>IF(N299="zákl. prenesená",J299,0)</f>
        <v>0</v>
      </c>
      <c r="BH299" s="156">
        <f>IF(N299="zníž. prenesená",J299,0)</f>
        <v>0</v>
      </c>
      <c r="BI299" s="156">
        <f>IF(N299="nulová",J299,0)</f>
        <v>0</v>
      </c>
      <c r="BJ299" s="16" t="s">
        <v>87</v>
      </c>
      <c r="BK299" s="156">
        <f>I299*H299</f>
        <v>0</v>
      </c>
    </row>
    <row r="300" spans="2:65" s="1" customFormat="1" ht="16.350000000000001" customHeight="1">
      <c r="B300" s="31"/>
      <c r="C300" s="179" t="s">
        <v>1</v>
      </c>
      <c r="D300" s="179" t="s">
        <v>133</v>
      </c>
      <c r="E300" s="180" t="s">
        <v>1</v>
      </c>
      <c r="F300" s="181" t="s">
        <v>1</v>
      </c>
      <c r="G300" s="182" t="s">
        <v>1</v>
      </c>
      <c r="H300" s="183"/>
      <c r="I300" s="184"/>
      <c r="J300" s="185">
        <f>BK300</f>
        <v>0</v>
      </c>
      <c r="K300" s="150"/>
      <c r="L300" s="31"/>
      <c r="M300" s="186" t="s">
        <v>1</v>
      </c>
      <c r="N300" s="187" t="s">
        <v>41</v>
      </c>
      <c r="O300" s="188"/>
      <c r="P300" s="188"/>
      <c r="Q300" s="188"/>
      <c r="R300" s="188"/>
      <c r="S300" s="188"/>
      <c r="T300" s="189"/>
      <c r="AT300" s="16" t="s">
        <v>238</v>
      </c>
      <c r="AU300" s="16" t="s">
        <v>82</v>
      </c>
      <c r="AY300" s="16" t="s">
        <v>238</v>
      </c>
      <c r="BE300" s="156">
        <f>IF(N300="základná",J300,0)</f>
        <v>0</v>
      </c>
      <c r="BF300" s="156">
        <f>IF(N300="znížená",J300,0)</f>
        <v>0</v>
      </c>
      <c r="BG300" s="156">
        <f>IF(N300="zákl. prenesená",J300,0)</f>
        <v>0</v>
      </c>
      <c r="BH300" s="156">
        <f>IF(N300="zníž. prenesená",J300,0)</f>
        <v>0</v>
      </c>
      <c r="BI300" s="156">
        <f>IF(N300="nulová",J300,0)</f>
        <v>0</v>
      </c>
      <c r="BJ300" s="16" t="s">
        <v>87</v>
      </c>
      <c r="BK300" s="156">
        <f>I300*H300</f>
        <v>0</v>
      </c>
    </row>
    <row r="301" spans="2:65" s="1" customFormat="1" ht="6.95" customHeight="1">
      <c r="B301" s="46"/>
      <c r="C301" s="47"/>
      <c r="D301" s="47"/>
      <c r="E301" s="47"/>
      <c r="F301" s="47"/>
      <c r="G301" s="47"/>
      <c r="H301" s="47"/>
      <c r="I301" s="47"/>
      <c r="J301" s="47"/>
      <c r="K301" s="47"/>
      <c r="L301" s="31"/>
    </row>
  </sheetData>
  <sheetProtection algorithmName="SHA-512" hashValue="lsvHUgQ8HIq3IOrtLbrWs/mXzlSrtA7Zzf4pJNOZpy7wi5eNzJ1ZcXKwFTg+p6Sx5AmfjHzLTQ7dGmLu65UpnQ==" saltValue="sXjT3tCFt0NKw44fpQ6LV0Wz0h/wOgvSporDIaE0V446tC3IxGY809HhdTqF1BGQ1BpjCEIor8PFb/T3rHVtuA==" spinCount="100000" sheet="1" objects="1" scenarios="1" formatColumns="0" formatRows="0" autoFilter="0"/>
  <autoFilter ref="C124:K300" xr:uid="{00000000-0009-0000-0000-000003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96:D301" xr:uid="{00000000-0002-0000-0300-000000000000}">
      <formula1>"K, M"</formula1>
    </dataValidation>
    <dataValidation type="list" allowBlank="1" showInputMessage="1" showErrorMessage="1" error="Povolené sú hodnoty základná, znížená, nulová." sqref="N296:N301" xr:uid="{00000000-0002-0000-03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0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100</v>
      </c>
      <c r="L4" s="19"/>
      <c r="M4" s="95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0" t="str">
        <f>'Rekapitulácia stavby'!K6</f>
        <v>Rozšírenie skladovacích priestorov o kóje na skladovanie plastového odpadu, skla a kovového šrotu</v>
      </c>
      <c r="F7" s="251"/>
      <c r="G7" s="251"/>
      <c r="H7" s="251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240" t="s">
        <v>528</v>
      </c>
      <c r="F9" s="249"/>
      <c r="G9" s="249"/>
      <c r="H9" s="249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17. 7. 2023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52" t="str">
        <f>'Rekapitulácia stavby'!E14</f>
        <v>Vyplň údaj</v>
      </c>
      <c r="F18" s="218"/>
      <c r="G18" s="218"/>
      <c r="H18" s="218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6"/>
      <c r="E27" s="222" t="s">
        <v>1</v>
      </c>
      <c r="F27" s="222"/>
      <c r="G27" s="222"/>
      <c r="H27" s="222"/>
      <c r="L27" s="96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7" t="s">
        <v>35</v>
      </c>
      <c r="J30" s="68">
        <f>ROUND(J123,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8">
        <f>ROUND((ROUND((SUM(BE123:BE201)),  2) + SUM(BE203:BE207)), 2)</f>
        <v>0</v>
      </c>
      <c r="G33" s="99"/>
      <c r="H33" s="99"/>
      <c r="I33" s="100">
        <v>0.2</v>
      </c>
      <c r="J33" s="98">
        <f>ROUND((ROUND(((SUM(BE123:BE201))*I33),  2) + (SUM(BE203:BE207)*I33)), 2)</f>
        <v>0</v>
      </c>
      <c r="L33" s="31"/>
    </row>
    <row r="34" spans="2:12" s="1" customFormat="1" ht="14.45" customHeight="1">
      <c r="B34" s="31"/>
      <c r="E34" s="36" t="s">
        <v>41</v>
      </c>
      <c r="F34" s="98">
        <f>ROUND((ROUND((SUM(BF123:BF201)),  2) + SUM(BF203:BF207)), 2)</f>
        <v>0</v>
      </c>
      <c r="G34" s="99"/>
      <c r="H34" s="99"/>
      <c r="I34" s="100">
        <v>0.2</v>
      </c>
      <c r="J34" s="98">
        <f>ROUND((ROUND(((SUM(BF123:BF201))*I34),  2) + (SUM(BF203:BF207)*I34)), 2)</f>
        <v>0</v>
      </c>
      <c r="L34" s="31"/>
    </row>
    <row r="35" spans="2:12" s="1" customFormat="1" ht="14.45" hidden="1" customHeight="1">
      <c r="B35" s="31"/>
      <c r="E35" s="26" t="s">
        <v>42</v>
      </c>
      <c r="F35" s="88">
        <f>ROUND((ROUND((SUM(BG123:BG201)),  2) + SUM(BG203:BG207)), 2)</f>
        <v>0</v>
      </c>
      <c r="I35" s="101">
        <v>0.2</v>
      </c>
      <c r="J35" s="88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8">
        <f>ROUND((ROUND((SUM(BH123:BH201)),  2) + SUM(BH203:BH207)), 2)</f>
        <v>0</v>
      </c>
      <c r="I36" s="101">
        <v>0.2</v>
      </c>
      <c r="J36" s="88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8">
        <f>ROUND((ROUND((SUM(BI123:BI201)),  2) + SUM(BI203:BI207)), 2)</f>
        <v>0</v>
      </c>
      <c r="G37" s="99"/>
      <c r="H37" s="99"/>
      <c r="I37" s="100">
        <v>0</v>
      </c>
      <c r="J37" s="98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102"/>
      <c r="D39" s="103" t="s">
        <v>45</v>
      </c>
      <c r="E39" s="59"/>
      <c r="F39" s="59"/>
      <c r="G39" s="104" t="s">
        <v>46</v>
      </c>
      <c r="H39" s="105" t="s">
        <v>47</v>
      </c>
      <c r="I39" s="59"/>
      <c r="J39" s="106">
        <f>SUM(J30:J37)</f>
        <v>0</v>
      </c>
      <c r="K39" s="10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5" t="s">
        <v>50</v>
      </c>
      <c r="E61" s="33"/>
      <c r="F61" s="108" t="s">
        <v>51</v>
      </c>
      <c r="G61" s="45" t="s">
        <v>50</v>
      </c>
      <c r="H61" s="33"/>
      <c r="I61" s="33"/>
      <c r="J61" s="109" t="s">
        <v>51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5" t="s">
        <v>50</v>
      </c>
      <c r="E76" s="33"/>
      <c r="F76" s="108" t="s">
        <v>51</v>
      </c>
      <c r="G76" s="45" t="s">
        <v>50</v>
      </c>
      <c r="H76" s="33"/>
      <c r="I76" s="33"/>
      <c r="J76" s="109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50" t="str">
        <f>E7</f>
        <v>Rozšírenie skladovacích priestorov o kóje na skladovanie plastového odpadu, skla a kovového šrotu</v>
      </c>
      <c r="F85" s="251"/>
      <c r="G85" s="251"/>
      <c r="H85" s="251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6.5" customHeight="1">
      <c r="B87" s="31"/>
      <c r="E87" s="240" t="str">
        <f>E9</f>
        <v>03 - SO 04 - Areálová dažďová kanalizácia</v>
      </c>
      <c r="F87" s="249"/>
      <c r="G87" s="249"/>
      <c r="H87" s="24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Bratislava - Ružinov</v>
      </c>
      <c r="I89" s="26" t="s">
        <v>21</v>
      </c>
      <c r="J89" s="54" t="str">
        <f>IF(J12="","",J12)</f>
        <v>17. 7. 2023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23</v>
      </c>
      <c r="F91" s="24" t="str">
        <f>E15</f>
        <v>Odvoz a likvidácia odpadu a.s.</v>
      </c>
      <c r="I91" s="26" t="s">
        <v>29</v>
      </c>
      <c r="J91" s="29" t="str">
        <f>E21</f>
        <v>HR-PROJECT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>Vladimír Pilnik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10" t="s">
        <v>106</v>
      </c>
      <c r="D94" s="102"/>
      <c r="E94" s="102"/>
      <c r="F94" s="102"/>
      <c r="G94" s="102"/>
      <c r="H94" s="102"/>
      <c r="I94" s="102"/>
      <c r="J94" s="111" t="s">
        <v>107</v>
      </c>
      <c r="K94" s="10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12" t="s">
        <v>108</v>
      </c>
      <c r="J96" s="68">
        <f>J123</f>
        <v>0</v>
      </c>
      <c r="L96" s="31"/>
      <c r="AU96" s="16" t="s">
        <v>109</v>
      </c>
    </row>
    <row r="97" spans="2:12" s="8" customFormat="1" ht="24.95" customHeight="1">
      <c r="B97" s="113"/>
      <c r="D97" s="114" t="s">
        <v>110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2:12" s="9" customFormat="1" ht="19.899999999999999" customHeight="1">
      <c r="B98" s="117"/>
      <c r="D98" s="118" t="s">
        <v>111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2:12" s="9" customFormat="1" ht="19.899999999999999" customHeight="1">
      <c r="B99" s="117"/>
      <c r="D99" s="118" t="s">
        <v>529</v>
      </c>
      <c r="E99" s="119"/>
      <c r="F99" s="119"/>
      <c r="G99" s="119"/>
      <c r="H99" s="119"/>
      <c r="I99" s="119"/>
      <c r="J99" s="120">
        <f>J157</f>
        <v>0</v>
      </c>
      <c r="L99" s="117"/>
    </row>
    <row r="100" spans="2:12" s="9" customFormat="1" ht="19.899999999999999" customHeight="1">
      <c r="B100" s="117"/>
      <c r="D100" s="118" t="s">
        <v>530</v>
      </c>
      <c r="E100" s="119"/>
      <c r="F100" s="119"/>
      <c r="G100" s="119"/>
      <c r="H100" s="119"/>
      <c r="I100" s="119"/>
      <c r="J100" s="120">
        <f>J162</f>
        <v>0</v>
      </c>
      <c r="L100" s="117"/>
    </row>
    <row r="101" spans="2:12" s="9" customFormat="1" ht="19.899999999999999" customHeight="1">
      <c r="B101" s="117"/>
      <c r="D101" s="118" t="s">
        <v>241</v>
      </c>
      <c r="E101" s="119"/>
      <c r="F101" s="119"/>
      <c r="G101" s="119"/>
      <c r="H101" s="119"/>
      <c r="I101" s="119"/>
      <c r="J101" s="120">
        <f>J198</f>
        <v>0</v>
      </c>
      <c r="L101" s="117"/>
    </row>
    <row r="102" spans="2:12" s="8" customFormat="1" ht="24.95" customHeight="1">
      <c r="B102" s="113"/>
      <c r="D102" s="114" t="s">
        <v>242</v>
      </c>
      <c r="E102" s="115"/>
      <c r="F102" s="115"/>
      <c r="G102" s="115"/>
      <c r="H102" s="115"/>
      <c r="I102" s="115"/>
      <c r="J102" s="116">
        <f>J200</f>
        <v>0</v>
      </c>
      <c r="L102" s="113"/>
    </row>
    <row r="103" spans="2:12" s="8" customFormat="1" ht="21.75" customHeight="1">
      <c r="B103" s="113"/>
      <c r="D103" s="121" t="s">
        <v>116</v>
      </c>
      <c r="J103" s="122">
        <f>J202</f>
        <v>0</v>
      </c>
      <c r="L103" s="113"/>
    </row>
    <row r="104" spans="2:12" s="1" customFormat="1" ht="21.75" customHeight="1">
      <c r="B104" s="31"/>
      <c r="L104" s="31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1"/>
    </row>
    <row r="109" spans="2:12" s="1" customFormat="1" ht="6.95" customHeight="1"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31"/>
    </row>
    <row r="110" spans="2:12" s="1" customFormat="1" ht="24.95" customHeight="1">
      <c r="B110" s="31"/>
      <c r="C110" s="20" t="s">
        <v>117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15</v>
      </c>
      <c r="L112" s="31"/>
    </row>
    <row r="113" spans="2:65" s="1" customFormat="1" ht="26.25" customHeight="1">
      <c r="B113" s="31"/>
      <c r="E113" s="250" t="str">
        <f>E7</f>
        <v>Rozšírenie skladovacích priestorov o kóje na skladovanie plastového odpadu, skla a kovového šrotu</v>
      </c>
      <c r="F113" s="251"/>
      <c r="G113" s="251"/>
      <c r="H113" s="251"/>
      <c r="L113" s="31"/>
    </row>
    <row r="114" spans="2:65" s="1" customFormat="1" ht="12" customHeight="1">
      <c r="B114" s="31"/>
      <c r="C114" s="26" t="s">
        <v>101</v>
      </c>
      <c r="L114" s="31"/>
    </row>
    <row r="115" spans="2:65" s="1" customFormat="1" ht="16.5" customHeight="1">
      <c r="B115" s="31"/>
      <c r="E115" s="240" t="str">
        <f>E9</f>
        <v>03 - SO 04 - Areálová dažďová kanalizácia</v>
      </c>
      <c r="F115" s="249"/>
      <c r="G115" s="249"/>
      <c r="H115" s="249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19</v>
      </c>
      <c r="F117" s="24" t="str">
        <f>F12</f>
        <v>Bratislava - Ružinov</v>
      </c>
      <c r="I117" s="26" t="s">
        <v>21</v>
      </c>
      <c r="J117" s="54" t="str">
        <f>IF(J12="","",J12)</f>
        <v>17. 7. 2023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23</v>
      </c>
      <c r="F119" s="24" t="str">
        <f>E15</f>
        <v>Odvoz a likvidácia odpadu a.s.</v>
      </c>
      <c r="I119" s="26" t="s">
        <v>29</v>
      </c>
      <c r="J119" s="29" t="str">
        <f>E21</f>
        <v>HR-PROJECT s.r.o.</v>
      </c>
      <c r="L119" s="31"/>
    </row>
    <row r="120" spans="2:65" s="1" customFormat="1" ht="15.2" customHeight="1">
      <c r="B120" s="31"/>
      <c r="C120" s="26" t="s">
        <v>27</v>
      </c>
      <c r="F120" s="24" t="str">
        <f>IF(E18="","",E18)</f>
        <v>Vyplň údaj</v>
      </c>
      <c r="I120" s="26" t="s">
        <v>32</v>
      </c>
      <c r="J120" s="29" t="str">
        <f>E24</f>
        <v>Vladimír Pilnik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23"/>
      <c r="C122" s="124" t="s">
        <v>118</v>
      </c>
      <c r="D122" s="125" t="s">
        <v>60</v>
      </c>
      <c r="E122" s="125" t="s">
        <v>56</v>
      </c>
      <c r="F122" s="125" t="s">
        <v>57</v>
      </c>
      <c r="G122" s="125" t="s">
        <v>119</v>
      </c>
      <c r="H122" s="125" t="s">
        <v>120</v>
      </c>
      <c r="I122" s="125" t="s">
        <v>121</v>
      </c>
      <c r="J122" s="126" t="s">
        <v>107</v>
      </c>
      <c r="K122" s="127" t="s">
        <v>122</v>
      </c>
      <c r="L122" s="123"/>
      <c r="M122" s="61" t="s">
        <v>1</v>
      </c>
      <c r="N122" s="62" t="s">
        <v>39</v>
      </c>
      <c r="O122" s="62" t="s">
        <v>123</v>
      </c>
      <c r="P122" s="62" t="s">
        <v>124</v>
      </c>
      <c r="Q122" s="62" t="s">
        <v>125</v>
      </c>
      <c r="R122" s="62" t="s">
        <v>126</v>
      </c>
      <c r="S122" s="62" t="s">
        <v>127</v>
      </c>
      <c r="T122" s="63" t="s">
        <v>128</v>
      </c>
    </row>
    <row r="123" spans="2:65" s="1" customFormat="1" ht="22.9" customHeight="1">
      <c r="B123" s="31"/>
      <c r="C123" s="66" t="s">
        <v>108</v>
      </c>
      <c r="J123" s="128">
        <f>BK123</f>
        <v>0</v>
      </c>
      <c r="L123" s="31"/>
      <c r="M123" s="64"/>
      <c r="N123" s="55"/>
      <c r="O123" s="55"/>
      <c r="P123" s="129">
        <f>P124+P200+P202</f>
        <v>0</v>
      </c>
      <c r="Q123" s="55"/>
      <c r="R123" s="129">
        <f>R124+R200+R202</f>
        <v>126.82848989999999</v>
      </c>
      <c r="S123" s="55"/>
      <c r="T123" s="130">
        <f>T124+T200+T202</f>
        <v>0</v>
      </c>
      <c r="AT123" s="16" t="s">
        <v>74</v>
      </c>
      <c r="AU123" s="16" t="s">
        <v>109</v>
      </c>
      <c r="BK123" s="131">
        <f>BK124+BK200+BK202</f>
        <v>0</v>
      </c>
    </row>
    <row r="124" spans="2:65" s="11" customFormat="1" ht="25.9" customHeight="1">
      <c r="B124" s="132"/>
      <c r="D124" s="133" t="s">
        <v>74</v>
      </c>
      <c r="E124" s="134" t="s">
        <v>129</v>
      </c>
      <c r="F124" s="134" t="s">
        <v>130</v>
      </c>
      <c r="I124" s="135"/>
      <c r="J124" s="122">
        <f>BK124</f>
        <v>0</v>
      </c>
      <c r="L124" s="132"/>
      <c r="M124" s="136"/>
      <c r="P124" s="137">
        <f>P125+P157+P162+P198</f>
        <v>0</v>
      </c>
      <c r="R124" s="137">
        <f>R125+R157+R162+R198</f>
        <v>126.82848989999999</v>
      </c>
      <c r="T124" s="138">
        <f>T125+T157+T162+T198</f>
        <v>0</v>
      </c>
      <c r="AR124" s="133" t="s">
        <v>82</v>
      </c>
      <c r="AT124" s="139" t="s">
        <v>74</v>
      </c>
      <c r="AU124" s="139" t="s">
        <v>75</v>
      </c>
      <c r="AY124" s="133" t="s">
        <v>131</v>
      </c>
      <c r="BK124" s="140">
        <f>BK125+BK157+BK162+BK198</f>
        <v>0</v>
      </c>
    </row>
    <row r="125" spans="2:65" s="11" customFormat="1" ht="22.9" customHeight="1">
      <c r="B125" s="132"/>
      <c r="D125" s="133" t="s">
        <v>74</v>
      </c>
      <c r="E125" s="141" t="s">
        <v>82</v>
      </c>
      <c r="F125" s="141" t="s">
        <v>132</v>
      </c>
      <c r="I125" s="135"/>
      <c r="J125" s="142">
        <f>BK125</f>
        <v>0</v>
      </c>
      <c r="L125" s="132"/>
      <c r="M125" s="136"/>
      <c r="P125" s="137">
        <f>SUM(P126:P156)</f>
        <v>0</v>
      </c>
      <c r="R125" s="137">
        <f>SUM(R126:R156)</f>
        <v>84.017952519999994</v>
      </c>
      <c r="T125" s="138">
        <f>SUM(T126:T156)</f>
        <v>0</v>
      </c>
      <c r="AR125" s="133" t="s">
        <v>82</v>
      </c>
      <c r="AT125" s="139" t="s">
        <v>74</v>
      </c>
      <c r="AU125" s="139" t="s">
        <v>82</v>
      </c>
      <c r="AY125" s="133" t="s">
        <v>131</v>
      </c>
      <c r="BK125" s="140">
        <f>SUM(BK126:BK156)</f>
        <v>0</v>
      </c>
    </row>
    <row r="126" spans="2:65" s="1" customFormat="1" ht="16.5" customHeight="1">
      <c r="B126" s="31"/>
      <c r="C126" s="143" t="s">
        <v>82</v>
      </c>
      <c r="D126" s="143" t="s">
        <v>133</v>
      </c>
      <c r="E126" s="144" t="s">
        <v>531</v>
      </c>
      <c r="F126" s="145" t="s">
        <v>532</v>
      </c>
      <c r="G126" s="146" t="s">
        <v>533</v>
      </c>
      <c r="H126" s="147">
        <v>72</v>
      </c>
      <c r="I126" s="148"/>
      <c r="J126" s="149">
        <f>ROUND(I126*H126,2)</f>
        <v>0</v>
      </c>
      <c r="K126" s="150"/>
      <c r="L126" s="31"/>
      <c r="M126" s="151" t="s">
        <v>1</v>
      </c>
      <c r="N126" s="152" t="s">
        <v>41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AR126" s="155" t="s">
        <v>137</v>
      </c>
      <c r="AT126" s="155" t="s">
        <v>133</v>
      </c>
      <c r="AU126" s="155" t="s">
        <v>87</v>
      </c>
      <c r="AY126" s="16" t="s">
        <v>131</v>
      </c>
      <c r="BE126" s="156">
        <f>IF(N126="základná",J126,0)</f>
        <v>0</v>
      </c>
      <c r="BF126" s="156">
        <f>IF(N126="znížená",J126,0)</f>
        <v>0</v>
      </c>
      <c r="BG126" s="156">
        <f>IF(N126="zákl. prenesená",J126,0)</f>
        <v>0</v>
      </c>
      <c r="BH126" s="156">
        <f>IF(N126="zníž. prenesená",J126,0)</f>
        <v>0</v>
      </c>
      <c r="BI126" s="156">
        <f>IF(N126="nulová",J126,0)</f>
        <v>0</v>
      </c>
      <c r="BJ126" s="16" t="s">
        <v>87</v>
      </c>
      <c r="BK126" s="156">
        <f>ROUND(I126*H126,2)</f>
        <v>0</v>
      </c>
      <c r="BL126" s="16" t="s">
        <v>137</v>
      </c>
      <c r="BM126" s="155" t="s">
        <v>534</v>
      </c>
    </row>
    <row r="127" spans="2:65" s="1" customFormat="1" ht="24.2" customHeight="1">
      <c r="B127" s="31"/>
      <c r="C127" s="143" t="s">
        <v>87</v>
      </c>
      <c r="D127" s="143" t="s">
        <v>133</v>
      </c>
      <c r="E127" s="144" t="s">
        <v>535</v>
      </c>
      <c r="F127" s="145" t="s">
        <v>536</v>
      </c>
      <c r="G127" s="146" t="s">
        <v>245</v>
      </c>
      <c r="H127" s="147">
        <v>127.877</v>
      </c>
      <c r="I127" s="148"/>
      <c r="J127" s="149">
        <f>ROUND(I127*H127,2)</f>
        <v>0</v>
      </c>
      <c r="K127" s="150"/>
      <c r="L127" s="31"/>
      <c r="M127" s="151" t="s">
        <v>1</v>
      </c>
      <c r="N127" s="152" t="s">
        <v>41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AR127" s="155" t="s">
        <v>137</v>
      </c>
      <c r="AT127" s="155" t="s">
        <v>133</v>
      </c>
      <c r="AU127" s="155" t="s">
        <v>87</v>
      </c>
      <c r="AY127" s="16" t="s">
        <v>131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6" t="s">
        <v>87</v>
      </c>
      <c r="BK127" s="156">
        <f>ROUND(I127*H127,2)</f>
        <v>0</v>
      </c>
      <c r="BL127" s="16" t="s">
        <v>137</v>
      </c>
      <c r="BM127" s="155" t="s">
        <v>537</v>
      </c>
    </row>
    <row r="128" spans="2:65" s="12" customFormat="1">
      <c r="B128" s="157"/>
      <c r="D128" s="158" t="s">
        <v>150</v>
      </c>
      <c r="E128" s="159" t="s">
        <v>1</v>
      </c>
      <c r="F128" s="160" t="s">
        <v>151</v>
      </c>
      <c r="H128" s="159" t="s">
        <v>1</v>
      </c>
      <c r="I128" s="161"/>
      <c r="L128" s="157"/>
      <c r="M128" s="162"/>
      <c r="T128" s="163"/>
      <c r="AT128" s="159" t="s">
        <v>150</v>
      </c>
      <c r="AU128" s="159" t="s">
        <v>87</v>
      </c>
      <c r="AV128" s="12" t="s">
        <v>82</v>
      </c>
      <c r="AW128" s="12" t="s">
        <v>31</v>
      </c>
      <c r="AX128" s="12" t="s">
        <v>75</v>
      </c>
      <c r="AY128" s="159" t="s">
        <v>131</v>
      </c>
    </row>
    <row r="129" spans="2:65" s="13" customFormat="1">
      <c r="B129" s="164"/>
      <c r="D129" s="158" t="s">
        <v>150</v>
      </c>
      <c r="E129" s="165" t="s">
        <v>1</v>
      </c>
      <c r="F129" s="166" t="s">
        <v>538</v>
      </c>
      <c r="H129" s="167">
        <v>124.09699999999999</v>
      </c>
      <c r="I129" s="168"/>
      <c r="L129" s="164"/>
      <c r="M129" s="169"/>
      <c r="T129" s="170"/>
      <c r="AT129" s="165" t="s">
        <v>150</v>
      </c>
      <c r="AU129" s="165" t="s">
        <v>87</v>
      </c>
      <c r="AV129" s="13" t="s">
        <v>87</v>
      </c>
      <c r="AW129" s="13" t="s">
        <v>31</v>
      </c>
      <c r="AX129" s="13" t="s">
        <v>75</v>
      </c>
      <c r="AY129" s="165" t="s">
        <v>131</v>
      </c>
    </row>
    <row r="130" spans="2:65" s="13" customFormat="1">
      <c r="B130" s="164"/>
      <c r="D130" s="158" t="s">
        <v>150</v>
      </c>
      <c r="E130" s="165" t="s">
        <v>1</v>
      </c>
      <c r="F130" s="166" t="s">
        <v>539</v>
      </c>
      <c r="H130" s="167">
        <v>3.78</v>
      </c>
      <c r="I130" s="168"/>
      <c r="L130" s="164"/>
      <c r="M130" s="169"/>
      <c r="T130" s="170"/>
      <c r="AT130" s="165" t="s">
        <v>150</v>
      </c>
      <c r="AU130" s="165" t="s">
        <v>87</v>
      </c>
      <c r="AV130" s="13" t="s">
        <v>87</v>
      </c>
      <c r="AW130" s="13" t="s">
        <v>31</v>
      </c>
      <c r="AX130" s="13" t="s">
        <v>75</v>
      </c>
      <c r="AY130" s="165" t="s">
        <v>131</v>
      </c>
    </row>
    <row r="131" spans="2:65" s="14" customFormat="1">
      <c r="B131" s="171"/>
      <c r="D131" s="158" t="s">
        <v>150</v>
      </c>
      <c r="E131" s="172" t="s">
        <v>1</v>
      </c>
      <c r="F131" s="173" t="s">
        <v>153</v>
      </c>
      <c r="H131" s="174">
        <v>127.877</v>
      </c>
      <c r="I131" s="175"/>
      <c r="L131" s="171"/>
      <c r="M131" s="176"/>
      <c r="T131" s="177"/>
      <c r="AT131" s="172" t="s">
        <v>150</v>
      </c>
      <c r="AU131" s="172" t="s">
        <v>87</v>
      </c>
      <c r="AV131" s="14" t="s">
        <v>137</v>
      </c>
      <c r="AW131" s="14" t="s">
        <v>31</v>
      </c>
      <c r="AX131" s="14" t="s">
        <v>82</v>
      </c>
      <c r="AY131" s="172" t="s">
        <v>131</v>
      </c>
    </row>
    <row r="132" spans="2:65" s="1" customFormat="1" ht="37.9" customHeight="1">
      <c r="B132" s="31"/>
      <c r="C132" s="143" t="s">
        <v>142</v>
      </c>
      <c r="D132" s="143" t="s">
        <v>133</v>
      </c>
      <c r="E132" s="144" t="s">
        <v>540</v>
      </c>
      <c r="F132" s="145" t="s">
        <v>541</v>
      </c>
      <c r="G132" s="146" t="s">
        <v>245</v>
      </c>
      <c r="H132" s="147">
        <v>127.877</v>
      </c>
      <c r="I132" s="148"/>
      <c r="J132" s="149">
        <f>ROUND(I132*H132,2)</f>
        <v>0</v>
      </c>
      <c r="K132" s="150"/>
      <c r="L132" s="31"/>
      <c r="M132" s="151" t="s">
        <v>1</v>
      </c>
      <c r="N132" s="152" t="s">
        <v>41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AR132" s="155" t="s">
        <v>137</v>
      </c>
      <c r="AT132" s="155" t="s">
        <v>133</v>
      </c>
      <c r="AU132" s="155" t="s">
        <v>87</v>
      </c>
      <c r="AY132" s="16" t="s">
        <v>131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6" t="s">
        <v>87</v>
      </c>
      <c r="BK132" s="156">
        <f>ROUND(I132*H132,2)</f>
        <v>0</v>
      </c>
      <c r="BL132" s="16" t="s">
        <v>137</v>
      </c>
      <c r="BM132" s="155" t="s">
        <v>542</v>
      </c>
    </row>
    <row r="133" spans="2:65" s="1" customFormat="1" ht="24.2" customHeight="1">
      <c r="B133" s="31"/>
      <c r="C133" s="143" t="s">
        <v>137</v>
      </c>
      <c r="D133" s="143" t="s">
        <v>133</v>
      </c>
      <c r="E133" s="144" t="s">
        <v>543</v>
      </c>
      <c r="F133" s="145" t="s">
        <v>544</v>
      </c>
      <c r="G133" s="146" t="s">
        <v>145</v>
      </c>
      <c r="H133" s="147">
        <v>275.77199999999999</v>
      </c>
      <c r="I133" s="148"/>
      <c r="J133" s="149">
        <f>ROUND(I133*H133,2)</f>
        <v>0</v>
      </c>
      <c r="K133" s="150"/>
      <c r="L133" s="31"/>
      <c r="M133" s="151" t="s">
        <v>1</v>
      </c>
      <c r="N133" s="152" t="s">
        <v>41</v>
      </c>
      <c r="P133" s="153">
        <f>O133*H133</f>
        <v>0</v>
      </c>
      <c r="Q133" s="153">
        <v>9.1E-4</v>
      </c>
      <c r="R133" s="153">
        <f>Q133*H133</f>
        <v>0.25095252000000001</v>
      </c>
      <c r="S133" s="153">
        <v>0</v>
      </c>
      <c r="T133" s="154">
        <f>S133*H133</f>
        <v>0</v>
      </c>
      <c r="AR133" s="155" t="s">
        <v>137</v>
      </c>
      <c r="AT133" s="155" t="s">
        <v>133</v>
      </c>
      <c r="AU133" s="155" t="s">
        <v>87</v>
      </c>
      <c r="AY133" s="16" t="s">
        <v>131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6" t="s">
        <v>87</v>
      </c>
      <c r="BK133" s="156">
        <f>ROUND(I133*H133,2)</f>
        <v>0</v>
      </c>
      <c r="BL133" s="16" t="s">
        <v>137</v>
      </c>
      <c r="BM133" s="155" t="s">
        <v>545</v>
      </c>
    </row>
    <row r="134" spans="2:65" s="12" customFormat="1">
      <c r="B134" s="157"/>
      <c r="D134" s="158" t="s">
        <v>150</v>
      </c>
      <c r="E134" s="159" t="s">
        <v>1</v>
      </c>
      <c r="F134" s="160" t="s">
        <v>151</v>
      </c>
      <c r="H134" s="159" t="s">
        <v>1</v>
      </c>
      <c r="I134" s="161"/>
      <c r="L134" s="157"/>
      <c r="M134" s="162"/>
      <c r="T134" s="163"/>
      <c r="AT134" s="159" t="s">
        <v>150</v>
      </c>
      <c r="AU134" s="159" t="s">
        <v>87</v>
      </c>
      <c r="AV134" s="12" t="s">
        <v>82</v>
      </c>
      <c r="AW134" s="12" t="s">
        <v>31</v>
      </c>
      <c r="AX134" s="12" t="s">
        <v>75</v>
      </c>
      <c r="AY134" s="159" t="s">
        <v>131</v>
      </c>
    </row>
    <row r="135" spans="2:65" s="13" customFormat="1">
      <c r="B135" s="164"/>
      <c r="D135" s="158" t="s">
        <v>150</v>
      </c>
      <c r="E135" s="165" t="s">
        <v>1</v>
      </c>
      <c r="F135" s="166" t="s">
        <v>546</v>
      </c>
      <c r="H135" s="167">
        <v>275.77199999999999</v>
      </c>
      <c r="I135" s="168"/>
      <c r="L135" s="164"/>
      <c r="M135" s="169"/>
      <c r="T135" s="170"/>
      <c r="AT135" s="165" t="s">
        <v>150</v>
      </c>
      <c r="AU135" s="165" t="s">
        <v>87</v>
      </c>
      <c r="AV135" s="13" t="s">
        <v>87</v>
      </c>
      <c r="AW135" s="13" t="s">
        <v>31</v>
      </c>
      <c r="AX135" s="13" t="s">
        <v>75</v>
      </c>
      <c r="AY135" s="165" t="s">
        <v>131</v>
      </c>
    </row>
    <row r="136" spans="2:65" s="14" customFormat="1">
      <c r="B136" s="171"/>
      <c r="D136" s="158" t="s">
        <v>150</v>
      </c>
      <c r="E136" s="172" t="s">
        <v>1</v>
      </c>
      <c r="F136" s="173" t="s">
        <v>153</v>
      </c>
      <c r="H136" s="174">
        <v>275.77199999999999</v>
      </c>
      <c r="I136" s="175"/>
      <c r="L136" s="171"/>
      <c r="M136" s="176"/>
      <c r="T136" s="177"/>
      <c r="AT136" s="172" t="s">
        <v>150</v>
      </c>
      <c r="AU136" s="172" t="s">
        <v>87</v>
      </c>
      <c r="AV136" s="14" t="s">
        <v>137</v>
      </c>
      <c r="AW136" s="14" t="s">
        <v>31</v>
      </c>
      <c r="AX136" s="14" t="s">
        <v>82</v>
      </c>
      <c r="AY136" s="172" t="s">
        <v>131</v>
      </c>
    </row>
    <row r="137" spans="2:65" s="1" customFormat="1" ht="24.2" customHeight="1">
      <c r="B137" s="31"/>
      <c r="C137" s="143" t="s">
        <v>154</v>
      </c>
      <c r="D137" s="143" t="s">
        <v>133</v>
      </c>
      <c r="E137" s="144" t="s">
        <v>547</v>
      </c>
      <c r="F137" s="145" t="s">
        <v>548</v>
      </c>
      <c r="G137" s="146" t="s">
        <v>145</v>
      </c>
      <c r="H137" s="147">
        <v>275.77199999999999</v>
      </c>
      <c r="I137" s="148"/>
      <c r="J137" s="149">
        <f>ROUND(I137*H137,2)</f>
        <v>0</v>
      </c>
      <c r="K137" s="150"/>
      <c r="L137" s="31"/>
      <c r="M137" s="151" t="s">
        <v>1</v>
      </c>
      <c r="N137" s="152" t="s">
        <v>41</v>
      </c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AR137" s="155" t="s">
        <v>137</v>
      </c>
      <c r="AT137" s="155" t="s">
        <v>133</v>
      </c>
      <c r="AU137" s="155" t="s">
        <v>87</v>
      </c>
      <c r="AY137" s="16" t="s">
        <v>131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6" t="s">
        <v>87</v>
      </c>
      <c r="BK137" s="156">
        <f>ROUND(I137*H137,2)</f>
        <v>0</v>
      </c>
      <c r="BL137" s="16" t="s">
        <v>137</v>
      </c>
      <c r="BM137" s="155" t="s">
        <v>549</v>
      </c>
    </row>
    <row r="138" spans="2:65" s="1" customFormat="1" ht="24.2" customHeight="1">
      <c r="B138" s="31"/>
      <c r="C138" s="143" t="s">
        <v>160</v>
      </c>
      <c r="D138" s="143" t="s">
        <v>133</v>
      </c>
      <c r="E138" s="144" t="s">
        <v>261</v>
      </c>
      <c r="F138" s="145" t="s">
        <v>262</v>
      </c>
      <c r="G138" s="146" t="s">
        <v>245</v>
      </c>
      <c r="H138" s="147">
        <v>127.877</v>
      </c>
      <c r="I138" s="148"/>
      <c r="J138" s="149">
        <f>ROUND(I138*H138,2)</f>
        <v>0</v>
      </c>
      <c r="K138" s="150"/>
      <c r="L138" s="31"/>
      <c r="M138" s="151" t="s">
        <v>1</v>
      </c>
      <c r="N138" s="152" t="s">
        <v>41</v>
      </c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AR138" s="155" t="s">
        <v>137</v>
      </c>
      <c r="AT138" s="155" t="s">
        <v>133</v>
      </c>
      <c r="AU138" s="155" t="s">
        <v>87</v>
      </c>
      <c r="AY138" s="16" t="s">
        <v>131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6" t="s">
        <v>87</v>
      </c>
      <c r="BK138" s="156">
        <f>ROUND(I138*H138,2)</f>
        <v>0</v>
      </c>
      <c r="BL138" s="16" t="s">
        <v>137</v>
      </c>
      <c r="BM138" s="155" t="s">
        <v>550</v>
      </c>
    </row>
    <row r="139" spans="2:65" s="1" customFormat="1" ht="37.9" customHeight="1">
      <c r="B139" s="31"/>
      <c r="C139" s="143" t="s">
        <v>165</v>
      </c>
      <c r="D139" s="143" t="s">
        <v>133</v>
      </c>
      <c r="E139" s="144" t="s">
        <v>551</v>
      </c>
      <c r="F139" s="145" t="s">
        <v>552</v>
      </c>
      <c r="G139" s="146" t="s">
        <v>245</v>
      </c>
      <c r="H139" s="147">
        <v>44.320999999999998</v>
      </c>
      <c r="I139" s="148"/>
      <c r="J139" s="149">
        <f>ROUND(I139*H139,2)</f>
        <v>0</v>
      </c>
      <c r="K139" s="150"/>
      <c r="L139" s="31"/>
      <c r="M139" s="151" t="s">
        <v>1</v>
      </c>
      <c r="N139" s="152" t="s">
        <v>41</v>
      </c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AR139" s="155" t="s">
        <v>137</v>
      </c>
      <c r="AT139" s="155" t="s">
        <v>133</v>
      </c>
      <c r="AU139" s="155" t="s">
        <v>87</v>
      </c>
      <c r="AY139" s="16" t="s">
        <v>131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6" t="s">
        <v>87</v>
      </c>
      <c r="BK139" s="156">
        <f>ROUND(I139*H139,2)</f>
        <v>0</v>
      </c>
      <c r="BL139" s="16" t="s">
        <v>137</v>
      </c>
      <c r="BM139" s="155" t="s">
        <v>553</v>
      </c>
    </row>
    <row r="140" spans="2:65" s="12" customFormat="1">
      <c r="B140" s="157"/>
      <c r="D140" s="158" t="s">
        <v>150</v>
      </c>
      <c r="E140" s="159" t="s">
        <v>1</v>
      </c>
      <c r="F140" s="160" t="s">
        <v>151</v>
      </c>
      <c r="H140" s="159" t="s">
        <v>1</v>
      </c>
      <c r="I140" s="161"/>
      <c r="L140" s="157"/>
      <c r="M140" s="162"/>
      <c r="T140" s="163"/>
      <c r="AT140" s="159" t="s">
        <v>150</v>
      </c>
      <c r="AU140" s="159" t="s">
        <v>87</v>
      </c>
      <c r="AV140" s="12" t="s">
        <v>82</v>
      </c>
      <c r="AW140" s="12" t="s">
        <v>31</v>
      </c>
      <c r="AX140" s="12" t="s">
        <v>75</v>
      </c>
      <c r="AY140" s="159" t="s">
        <v>131</v>
      </c>
    </row>
    <row r="141" spans="2:65" s="13" customFormat="1">
      <c r="B141" s="164"/>
      <c r="D141" s="158" t="s">
        <v>150</v>
      </c>
      <c r="E141" s="165" t="s">
        <v>1</v>
      </c>
      <c r="F141" s="166" t="s">
        <v>554</v>
      </c>
      <c r="H141" s="167">
        <v>44.320999999999998</v>
      </c>
      <c r="I141" s="168"/>
      <c r="L141" s="164"/>
      <c r="M141" s="169"/>
      <c r="T141" s="170"/>
      <c r="AT141" s="165" t="s">
        <v>150</v>
      </c>
      <c r="AU141" s="165" t="s">
        <v>87</v>
      </c>
      <c r="AV141" s="13" t="s">
        <v>87</v>
      </c>
      <c r="AW141" s="13" t="s">
        <v>31</v>
      </c>
      <c r="AX141" s="13" t="s">
        <v>75</v>
      </c>
      <c r="AY141" s="165" t="s">
        <v>131</v>
      </c>
    </row>
    <row r="142" spans="2:65" s="14" customFormat="1">
      <c r="B142" s="171"/>
      <c r="D142" s="158" t="s">
        <v>150</v>
      </c>
      <c r="E142" s="172" t="s">
        <v>1</v>
      </c>
      <c r="F142" s="173" t="s">
        <v>153</v>
      </c>
      <c r="H142" s="174">
        <v>44.320999999999998</v>
      </c>
      <c r="I142" s="175"/>
      <c r="L142" s="171"/>
      <c r="M142" s="176"/>
      <c r="T142" s="177"/>
      <c r="AT142" s="172" t="s">
        <v>150</v>
      </c>
      <c r="AU142" s="172" t="s">
        <v>87</v>
      </c>
      <c r="AV142" s="14" t="s">
        <v>137</v>
      </c>
      <c r="AW142" s="14" t="s">
        <v>31</v>
      </c>
      <c r="AX142" s="14" t="s">
        <v>82</v>
      </c>
      <c r="AY142" s="172" t="s">
        <v>131</v>
      </c>
    </row>
    <row r="143" spans="2:65" s="1" customFormat="1" ht="16.5" customHeight="1">
      <c r="B143" s="31"/>
      <c r="C143" s="190" t="s">
        <v>171</v>
      </c>
      <c r="D143" s="190" t="s">
        <v>303</v>
      </c>
      <c r="E143" s="191" t="s">
        <v>555</v>
      </c>
      <c r="F143" s="192" t="s">
        <v>556</v>
      </c>
      <c r="G143" s="193" t="s">
        <v>183</v>
      </c>
      <c r="H143" s="194">
        <v>83.766999999999996</v>
      </c>
      <c r="I143" s="195"/>
      <c r="J143" s="196">
        <f>ROUND(I143*H143,2)</f>
        <v>0</v>
      </c>
      <c r="K143" s="197"/>
      <c r="L143" s="198"/>
      <c r="M143" s="199" t="s">
        <v>1</v>
      </c>
      <c r="N143" s="200" t="s">
        <v>41</v>
      </c>
      <c r="P143" s="153">
        <f>O143*H143</f>
        <v>0</v>
      </c>
      <c r="Q143" s="153">
        <v>1</v>
      </c>
      <c r="R143" s="153">
        <f>Q143*H143</f>
        <v>83.766999999999996</v>
      </c>
      <c r="S143" s="153">
        <v>0</v>
      </c>
      <c r="T143" s="154">
        <f>S143*H143</f>
        <v>0</v>
      </c>
      <c r="AR143" s="155" t="s">
        <v>171</v>
      </c>
      <c r="AT143" s="155" t="s">
        <v>303</v>
      </c>
      <c r="AU143" s="155" t="s">
        <v>87</v>
      </c>
      <c r="AY143" s="16" t="s">
        <v>131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6" t="s">
        <v>87</v>
      </c>
      <c r="BK143" s="156">
        <f>ROUND(I143*H143,2)</f>
        <v>0</v>
      </c>
      <c r="BL143" s="16" t="s">
        <v>137</v>
      </c>
      <c r="BM143" s="155" t="s">
        <v>557</v>
      </c>
    </row>
    <row r="144" spans="2:65" s="13" customFormat="1">
      <c r="B144" s="164"/>
      <c r="D144" s="158" t="s">
        <v>150</v>
      </c>
      <c r="F144" s="166" t="s">
        <v>558</v>
      </c>
      <c r="H144" s="167">
        <v>83.766999999999996</v>
      </c>
      <c r="I144" s="168"/>
      <c r="L144" s="164"/>
      <c r="M144" s="169"/>
      <c r="T144" s="170"/>
      <c r="AT144" s="165" t="s">
        <v>150</v>
      </c>
      <c r="AU144" s="165" t="s">
        <v>87</v>
      </c>
      <c r="AV144" s="13" t="s">
        <v>87</v>
      </c>
      <c r="AW144" s="13" t="s">
        <v>4</v>
      </c>
      <c r="AX144" s="13" t="s">
        <v>82</v>
      </c>
      <c r="AY144" s="165" t="s">
        <v>131</v>
      </c>
    </row>
    <row r="145" spans="2:65" s="1" customFormat="1" ht="37.9" customHeight="1">
      <c r="B145" s="31"/>
      <c r="C145" s="143" t="s">
        <v>169</v>
      </c>
      <c r="D145" s="143" t="s">
        <v>133</v>
      </c>
      <c r="E145" s="144" t="s">
        <v>559</v>
      </c>
      <c r="F145" s="145" t="s">
        <v>560</v>
      </c>
      <c r="G145" s="146" t="s">
        <v>245</v>
      </c>
      <c r="H145" s="147">
        <v>66.480999999999995</v>
      </c>
      <c r="I145" s="148"/>
      <c r="J145" s="149">
        <f>ROUND(I145*H145,2)</f>
        <v>0</v>
      </c>
      <c r="K145" s="150"/>
      <c r="L145" s="31"/>
      <c r="M145" s="151" t="s">
        <v>1</v>
      </c>
      <c r="N145" s="152" t="s">
        <v>41</v>
      </c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AR145" s="155" t="s">
        <v>137</v>
      </c>
      <c r="AT145" s="155" t="s">
        <v>133</v>
      </c>
      <c r="AU145" s="155" t="s">
        <v>87</v>
      </c>
      <c r="AY145" s="16" t="s">
        <v>131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6" t="s">
        <v>87</v>
      </c>
      <c r="BK145" s="156">
        <f>ROUND(I145*H145,2)</f>
        <v>0</v>
      </c>
      <c r="BL145" s="16" t="s">
        <v>137</v>
      </c>
      <c r="BM145" s="155" t="s">
        <v>561</v>
      </c>
    </row>
    <row r="146" spans="2:65" s="12" customFormat="1">
      <c r="B146" s="157"/>
      <c r="D146" s="158" t="s">
        <v>150</v>
      </c>
      <c r="E146" s="159" t="s">
        <v>1</v>
      </c>
      <c r="F146" s="160" t="s">
        <v>151</v>
      </c>
      <c r="H146" s="159" t="s">
        <v>1</v>
      </c>
      <c r="I146" s="161"/>
      <c r="L146" s="157"/>
      <c r="M146" s="162"/>
      <c r="T146" s="163"/>
      <c r="AT146" s="159" t="s">
        <v>150</v>
      </c>
      <c r="AU146" s="159" t="s">
        <v>87</v>
      </c>
      <c r="AV146" s="12" t="s">
        <v>82</v>
      </c>
      <c r="AW146" s="12" t="s">
        <v>31</v>
      </c>
      <c r="AX146" s="12" t="s">
        <v>75</v>
      </c>
      <c r="AY146" s="159" t="s">
        <v>131</v>
      </c>
    </row>
    <row r="147" spans="2:65" s="13" customFormat="1">
      <c r="B147" s="164"/>
      <c r="D147" s="158" t="s">
        <v>150</v>
      </c>
      <c r="E147" s="165" t="s">
        <v>1</v>
      </c>
      <c r="F147" s="166" t="s">
        <v>562</v>
      </c>
      <c r="H147" s="167">
        <v>66.480999999999995</v>
      </c>
      <c r="I147" s="168"/>
      <c r="L147" s="164"/>
      <c r="M147" s="169"/>
      <c r="T147" s="170"/>
      <c r="AT147" s="165" t="s">
        <v>150</v>
      </c>
      <c r="AU147" s="165" t="s">
        <v>87</v>
      </c>
      <c r="AV147" s="13" t="s">
        <v>87</v>
      </c>
      <c r="AW147" s="13" t="s">
        <v>31</v>
      </c>
      <c r="AX147" s="13" t="s">
        <v>75</v>
      </c>
      <c r="AY147" s="165" t="s">
        <v>131</v>
      </c>
    </row>
    <row r="148" spans="2:65" s="14" customFormat="1">
      <c r="B148" s="171"/>
      <c r="D148" s="158" t="s">
        <v>150</v>
      </c>
      <c r="E148" s="172" t="s">
        <v>1</v>
      </c>
      <c r="F148" s="173" t="s">
        <v>153</v>
      </c>
      <c r="H148" s="174">
        <v>66.480999999999995</v>
      </c>
      <c r="I148" s="175"/>
      <c r="L148" s="171"/>
      <c r="M148" s="176"/>
      <c r="T148" s="177"/>
      <c r="AT148" s="172" t="s">
        <v>150</v>
      </c>
      <c r="AU148" s="172" t="s">
        <v>87</v>
      </c>
      <c r="AV148" s="14" t="s">
        <v>137</v>
      </c>
      <c r="AW148" s="14" t="s">
        <v>31</v>
      </c>
      <c r="AX148" s="14" t="s">
        <v>82</v>
      </c>
      <c r="AY148" s="172" t="s">
        <v>131</v>
      </c>
    </row>
    <row r="149" spans="2:65" s="1" customFormat="1" ht="21.75" customHeight="1">
      <c r="B149" s="31"/>
      <c r="C149" s="143" t="s">
        <v>180</v>
      </c>
      <c r="D149" s="143" t="s">
        <v>133</v>
      </c>
      <c r="E149" s="144" t="s">
        <v>161</v>
      </c>
      <c r="F149" s="145" t="s">
        <v>162</v>
      </c>
      <c r="G149" s="146" t="s">
        <v>145</v>
      </c>
      <c r="H149" s="147">
        <v>32.543999999999997</v>
      </c>
      <c r="I149" s="148"/>
      <c r="J149" s="149">
        <f>ROUND(I149*H149,2)</f>
        <v>0</v>
      </c>
      <c r="K149" s="150"/>
      <c r="L149" s="31"/>
      <c r="M149" s="151" t="s">
        <v>1</v>
      </c>
      <c r="N149" s="152" t="s">
        <v>41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AR149" s="155" t="s">
        <v>137</v>
      </c>
      <c r="AT149" s="155" t="s">
        <v>133</v>
      </c>
      <c r="AU149" s="155" t="s">
        <v>87</v>
      </c>
      <c r="AY149" s="16" t="s">
        <v>131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6" t="s">
        <v>87</v>
      </c>
      <c r="BK149" s="156">
        <f>ROUND(I149*H149,2)</f>
        <v>0</v>
      </c>
      <c r="BL149" s="16" t="s">
        <v>137</v>
      </c>
      <c r="BM149" s="155" t="s">
        <v>563</v>
      </c>
    </row>
    <row r="150" spans="2:65" s="12" customFormat="1">
      <c r="B150" s="157"/>
      <c r="D150" s="158" t="s">
        <v>150</v>
      </c>
      <c r="E150" s="159" t="s">
        <v>1</v>
      </c>
      <c r="F150" s="160" t="s">
        <v>151</v>
      </c>
      <c r="H150" s="159" t="s">
        <v>1</v>
      </c>
      <c r="I150" s="161"/>
      <c r="L150" s="157"/>
      <c r="M150" s="162"/>
      <c r="T150" s="163"/>
      <c r="AT150" s="159" t="s">
        <v>150</v>
      </c>
      <c r="AU150" s="159" t="s">
        <v>87</v>
      </c>
      <c r="AV150" s="12" t="s">
        <v>82</v>
      </c>
      <c r="AW150" s="12" t="s">
        <v>31</v>
      </c>
      <c r="AX150" s="12" t="s">
        <v>75</v>
      </c>
      <c r="AY150" s="159" t="s">
        <v>131</v>
      </c>
    </row>
    <row r="151" spans="2:65" s="13" customFormat="1">
      <c r="B151" s="164"/>
      <c r="D151" s="158" t="s">
        <v>150</v>
      </c>
      <c r="E151" s="165" t="s">
        <v>1</v>
      </c>
      <c r="F151" s="166" t="s">
        <v>564</v>
      </c>
      <c r="H151" s="167">
        <v>32.543999999999997</v>
      </c>
      <c r="I151" s="168"/>
      <c r="L151" s="164"/>
      <c r="M151" s="169"/>
      <c r="T151" s="170"/>
      <c r="AT151" s="165" t="s">
        <v>150</v>
      </c>
      <c r="AU151" s="165" t="s">
        <v>87</v>
      </c>
      <c r="AV151" s="13" t="s">
        <v>87</v>
      </c>
      <c r="AW151" s="13" t="s">
        <v>31</v>
      </c>
      <c r="AX151" s="13" t="s">
        <v>75</v>
      </c>
      <c r="AY151" s="165" t="s">
        <v>131</v>
      </c>
    </row>
    <row r="152" spans="2:65" s="14" customFormat="1">
      <c r="B152" s="171"/>
      <c r="D152" s="158" t="s">
        <v>150</v>
      </c>
      <c r="E152" s="172" t="s">
        <v>1</v>
      </c>
      <c r="F152" s="173" t="s">
        <v>153</v>
      </c>
      <c r="H152" s="174">
        <v>32.543999999999997</v>
      </c>
      <c r="I152" s="175"/>
      <c r="L152" s="171"/>
      <c r="M152" s="176"/>
      <c r="T152" s="177"/>
      <c r="AT152" s="172" t="s">
        <v>150</v>
      </c>
      <c r="AU152" s="172" t="s">
        <v>87</v>
      </c>
      <c r="AV152" s="14" t="s">
        <v>137</v>
      </c>
      <c r="AW152" s="14" t="s">
        <v>31</v>
      </c>
      <c r="AX152" s="14" t="s">
        <v>82</v>
      </c>
      <c r="AY152" s="172" t="s">
        <v>131</v>
      </c>
    </row>
    <row r="153" spans="2:65" s="1" customFormat="1" ht="33" customHeight="1">
      <c r="B153" s="31"/>
      <c r="C153" s="143" t="s">
        <v>185</v>
      </c>
      <c r="D153" s="143" t="s">
        <v>133</v>
      </c>
      <c r="E153" s="144" t="s">
        <v>565</v>
      </c>
      <c r="F153" s="145" t="s">
        <v>566</v>
      </c>
      <c r="G153" s="146" t="s">
        <v>145</v>
      </c>
      <c r="H153" s="147">
        <v>734.58</v>
      </c>
      <c r="I153" s="148"/>
      <c r="J153" s="149">
        <f>ROUND(I153*H153,2)</f>
        <v>0</v>
      </c>
      <c r="K153" s="150"/>
      <c r="L153" s="31"/>
      <c r="M153" s="151" t="s">
        <v>1</v>
      </c>
      <c r="N153" s="152" t="s">
        <v>41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AR153" s="155" t="s">
        <v>137</v>
      </c>
      <c r="AT153" s="155" t="s">
        <v>133</v>
      </c>
      <c r="AU153" s="155" t="s">
        <v>87</v>
      </c>
      <c r="AY153" s="16" t="s">
        <v>131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6" t="s">
        <v>87</v>
      </c>
      <c r="BK153" s="156">
        <f>ROUND(I153*H153,2)</f>
        <v>0</v>
      </c>
      <c r="BL153" s="16" t="s">
        <v>137</v>
      </c>
      <c r="BM153" s="155" t="s">
        <v>567</v>
      </c>
    </row>
    <row r="154" spans="2:65" s="12" customFormat="1">
      <c r="B154" s="157"/>
      <c r="D154" s="158" t="s">
        <v>150</v>
      </c>
      <c r="E154" s="159" t="s">
        <v>1</v>
      </c>
      <c r="F154" s="160" t="s">
        <v>151</v>
      </c>
      <c r="H154" s="159" t="s">
        <v>1</v>
      </c>
      <c r="I154" s="161"/>
      <c r="L154" s="157"/>
      <c r="M154" s="162"/>
      <c r="T154" s="163"/>
      <c r="AT154" s="159" t="s">
        <v>150</v>
      </c>
      <c r="AU154" s="159" t="s">
        <v>87</v>
      </c>
      <c r="AV154" s="12" t="s">
        <v>82</v>
      </c>
      <c r="AW154" s="12" t="s">
        <v>31</v>
      </c>
      <c r="AX154" s="12" t="s">
        <v>75</v>
      </c>
      <c r="AY154" s="159" t="s">
        <v>131</v>
      </c>
    </row>
    <row r="155" spans="2:65" s="13" customFormat="1">
      <c r="B155" s="164"/>
      <c r="D155" s="158" t="s">
        <v>150</v>
      </c>
      <c r="E155" s="165" t="s">
        <v>1</v>
      </c>
      <c r="F155" s="166" t="s">
        <v>271</v>
      </c>
      <c r="H155" s="167">
        <v>734.58</v>
      </c>
      <c r="I155" s="168"/>
      <c r="L155" s="164"/>
      <c r="M155" s="169"/>
      <c r="T155" s="170"/>
      <c r="AT155" s="165" t="s">
        <v>150</v>
      </c>
      <c r="AU155" s="165" t="s">
        <v>87</v>
      </c>
      <c r="AV155" s="13" t="s">
        <v>87</v>
      </c>
      <c r="AW155" s="13" t="s">
        <v>31</v>
      </c>
      <c r="AX155" s="13" t="s">
        <v>75</v>
      </c>
      <c r="AY155" s="165" t="s">
        <v>131</v>
      </c>
    </row>
    <row r="156" spans="2:65" s="14" customFormat="1">
      <c r="B156" s="171"/>
      <c r="D156" s="158" t="s">
        <v>150</v>
      </c>
      <c r="E156" s="172" t="s">
        <v>1</v>
      </c>
      <c r="F156" s="173" t="s">
        <v>153</v>
      </c>
      <c r="H156" s="174">
        <v>734.58</v>
      </c>
      <c r="I156" s="175"/>
      <c r="L156" s="171"/>
      <c r="M156" s="176"/>
      <c r="T156" s="177"/>
      <c r="AT156" s="172" t="s">
        <v>150</v>
      </c>
      <c r="AU156" s="172" t="s">
        <v>87</v>
      </c>
      <c r="AV156" s="14" t="s">
        <v>137</v>
      </c>
      <c r="AW156" s="14" t="s">
        <v>31</v>
      </c>
      <c r="AX156" s="14" t="s">
        <v>82</v>
      </c>
      <c r="AY156" s="172" t="s">
        <v>131</v>
      </c>
    </row>
    <row r="157" spans="2:65" s="11" customFormat="1" ht="22.9" customHeight="1">
      <c r="B157" s="132"/>
      <c r="D157" s="133" t="s">
        <v>74</v>
      </c>
      <c r="E157" s="141" t="s">
        <v>137</v>
      </c>
      <c r="F157" s="141" t="s">
        <v>568</v>
      </c>
      <c r="I157" s="135"/>
      <c r="J157" s="142">
        <f>BK157</f>
        <v>0</v>
      </c>
      <c r="L157" s="132"/>
      <c r="M157" s="136"/>
      <c r="P157" s="137">
        <f>SUM(P158:P161)</f>
        <v>0</v>
      </c>
      <c r="R157" s="137">
        <f>SUM(R158:R161)</f>
        <v>25.13967792</v>
      </c>
      <c r="T157" s="138">
        <f>SUM(T158:T161)</f>
        <v>0</v>
      </c>
      <c r="AR157" s="133" t="s">
        <v>82</v>
      </c>
      <c r="AT157" s="139" t="s">
        <v>74</v>
      </c>
      <c r="AU157" s="139" t="s">
        <v>82</v>
      </c>
      <c r="AY157" s="133" t="s">
        <v>131</v>
      </c>
      <c r="BK157" s="140">
        <f>SUM(BK158:BK161)</f>
        <v>0</v>
      </c>
    </row>
    <row r="158" spans="2:65" s="1" customFormat="1" ht="37.9" customHeight="1">
      <c r="B158" s="31"/>
      <c r="C158" s="143" t="s">
        <v>190</v>
      </c>
      <c r="D158" s="143" t="s">
        <v>133</v>
      </c>
      <c r="E158" s="144" t="s">
        <v>569</v>
      </c>
      <c r="F158" s="145" t="s">
        <v>570</v>
      </c>
      <c r="G158" s="146" t="s">
        <v>245</v>
      </c>
      <c r="H158" s="147">
        <v>13.295999999999999</v>
      </c>
      <c r="I158" s="148"/>
      <c r="J158" s="149">
        <f>ROUND(I158*H158,2)</f>
        <v>0</v>
      </c>
      <c r="K158" s="150"/>
      <c r="L158" s="31"/>
      <c r="M158" s="151" t="s">
        <v>1</v>
      </c>
      <c r="N158" s="152" t="s">
        <v>41</v>
      </c>
      <c r="P158" s="153">
        <f>O158*H158</f>
        <v>0</v>
      </c>
      <c r="Q158" s="153">
        <v>1.8907700000000001</v>
      </c>
      <c r="R158" s="153">
        <f>Q158*H158</f>
        <v>25.13967792</v>
      </c>
      <c r="S158" s="153">
        <v>0</v>
      </c>
      <c r="T158" s="154">
        <f>S158*H158</f>
        <v>0</v>
      </c>
      <c r="AR158" s="155" t="s">
        <v>137</v>
      </c>
      <c r="AT158" s="155" t="s">
        <v>133</v>
      </c>
      <c r="AU158" s="155" t="s">
        <v>87</v>
      </c>
      <c r="AY158" s="16" t="s">
        <v>131</v>
      </c>
      <c r="BE158" s="156">
        <f>IF(N158="základná",J158,0)</f>
        <v>0</v>
      </c>
      <c r="BF158" s="156">
        <f>IF(N158="znížená",J158,0)</f>
        <v>0</v>
      </c>
      <c r="BG158" s="156">
        <f>IF(N158="zákl. prenesená",J158,0)</f>
        <v>0</v>
      </c>
      <c r="BH158" s="156">
        <f>IF(N158="zníž. prenesená",J158,0)</f>
        <v>0</v>
      </c>
      <c r="BI158" s="156">
        <f>IF(N158="nulová",J158,0)</f>
        <v>0</v>
      </c>
      <c r="BJ158" s="16" t="s">
        <v>87</v>
      </c>
      <c r="BK158" s="156">
        <f>ROUND(I158*H158,2)</f>
        <v>0</v>
      </c>
      <c r="BL158" s="16" t="s">
        <v>137</v>
      </c>
      <c r="BM158" s="155" t="s">
        <v>571</v>
      </c>
    </row>
    <row r="159" spans="2:65" s="12" customFormat="1">
      <c r="B159" s="157"/>
      <c r="D159" s="158" t="s">
        <v>150</v>
      </c>
      <c r="E159" s="159" t="s">
        <v>1</v>
      </c>
      <c r="F159" s="160" t="s">
        <v>151</v>
      </c>
      <c r="H159" s="159" t="s">
        <v>1</v>
      </c>
      <c r="I159" s="161"/>
      <c r="L159" s="157"/>
      <c r="M159" s="162"/>
      <c r="T159" s="163"/>
      <c r="AT159" s="159" t="s">
        <v>150</v>
      </c>
      <c r="AU159" s="159" t="s">
        <v>87</v>
      </c>
      <c r="AV159" s="12" t="s">
        <v>82</v>
      </c>
      <c r="AW159" s="12" t="s">
        <v>31</v>
      </c>
      <c r="AX159" s="12" t="s">
        <v>75</v>
      </c>
      <c r="AY159" s="159" t="s">
        <v>131</v>
      </c>
    </row>
    <row r="160" spans="2:65" s="13" customFormat="1">
      <c r="B160" s="164"/>
      <c r="D160" s="158" t="s">
        <v>150</v>
      </c>
      <c r="E160" s="165" t="s">
        <v>1</v>
      </c>
      <c r="F160" s="166" t="s">
        <v>572</v>
      </c>
      <c r="H160" s="167">
        <v>13.295999999999999</v>
      </c>
      <c r="I160" s="168"/>
      <c r="L160" s="164"/>
      <c r="M160" s="169"/>
      <c r="T160" s="170"/>
      <c r="AT160" s="165" t="s">
        <v>150</v>
      </c>
      <c r="AU160" s="165" t="s">
        <v>87</v>
      </c>
      <c r="AV160" s="13" t="s">
        <v>87</v>
      </c>
      <c r="AW160" s="13" t="s">
        <v>31</v>
      </c>
      <c r="AX160" s="13" t="s">
        <v>75</v>
      </c>
      <c r="AY160" s="165" t="s">
        <v>131</v>
      </c>
    </row>
    <row r="161" spans="2:65" s="14" customFormat="1">
      <c r="B161" s="171"/>
      <c r="D161" s="158" t="s">
        <v>150</v>
      </c>
      <c r="E161" s="172" t="s">
        <v>1</v>
      </c>
      <c r="F161" s="173" t="s">
        <v>153</v>
      </c>
      <c r="H161" s="174">
        <v>13.295999999999999</v>
      </c>
      <c r="I161" s="175"/>
      <c r="L161" s="171"/>
      <c r="M161" s="176"/>
      <c r="T161" s="177"/>
      <c r="AT161" s="172" t="s">
        <v>150</v>
      </c>
      <c r="AU161" s="172" t="s">
        <v>87</v>
      </c>
      <c r="AV161" s="14" t="s">
        <v>137</v>
      </c>
      <c r="AW161" s="14" t="s">
        <v>31</v>
      </c>
      <c r="AX161" s="14" t="s">
        <v>82</v>
      </c>
      <c r="AY161" s="172" t="s">
        <v>131</v>
      </c>
    </row>
    <row r="162" spans="2:65" s="11" customFormat="1" ht="22.9" customHeight="1">
      <c r="B162" s="132"/>
      <c r="D162" s="133" t="s">
        <v>74</v>
      </c>
      <c r="E162" s="141" t="s">
        <v>171</v>
      </c>
      <c r="F162" s="141" t="s">
        <v>573</v>
      </c>
      <c r="I162" s="135"/>
      <c r="J162" s="142">
        <f>BK162</f>
        <v>0</v>
      </c>
      <c r="L162" s="132"/>
      <c r="M162" s="136"/>
      <c r="P162" s="137">
        <f>SUM(P163:P197)</f>
        <v>0</v>
      </c>
      <c r="R162" s="137">
        <f>SUM(R163:R197)</f>
        <v>17.670859459999999</v>
      </c>
      <c r="T162" s="138">
        <f>SUM(T163:T197)</f>
        <v>0</v>
      </c>
      <c r="AR162" s="133" t="s">
        <v>82</v>
      </c>
      <c r="AT162" s="139" t="s">
        <v>74</v>
      </c>
      <c r="AU162" s="139" t="s">
        <v>82</v>
      </c>
      <c r="AY162" s="133" t="s">
        <v>131</v>
      </c>
      <c r="BK162" s="140">
        <f>SUM(BK163:BK197)</f>
        <v>0</v>
      </c>
    </row>
    <row r="163" spans="2:65" s="1" customFormat="1" ht="24.2" customHeight="1">
      <c r="B163" s="31"/>
      <c r="C163" s="143" t="s">
        <v>194</v>
      </c>
      <c r="D163" s="143" t="s">
        <v>133</v>
      </c>
      <c r="E163" s="144" t="s">
        <v>574</v>
      </c>
      <c r="F163" s="145" t="s">
        <v>575</v>
      </c>
      <c r="G163" s="146" t="s">
        <v>576</v>
      </c>
      <c r="H163" s="147">
        <v>1</v>
      </c>
      <c r="I163" s="148"/>
      <c r="J163" s="149">
        <f>ROUND(I163*H163,2)</f>
        <v>0</v>
      </c>
      <c r="K163" s="150"/>
      <c r="L163" s="31"/>
      <c r="M163" s="151" t="s">
        <v>1</v>
      </c>
      <c r="N163" s="152" t="s">
        <v>41</v>
      </c>
      <c r="P163" s="153">
        <f>O163*H163</f>
        <v>0</v>
      </c>
      <c r="Q163" s="153">
        <v>4.3600000000000002E-3</v>
      </c>
      <c r="R163" s="153">
        <f>Q163*H163</f>
        <v>4.3600000000000002E-3</v>
      </c>
      <c r="S163" s="153">
        <v>0</v>
      </c>
      <c r="T163" s="154">
        <f>S163*H163</f>
        <v>0</v>
      </c>
      <c r="AR163" s="155" t="s">
        <v>137</v>
      </c>
      <c r="AT163" s="155" t="s">
        <v>133</v>
      </c>
      <c r="AU163" s="155" t="s">
        <v>87</v>
      </c>
      <c r="AY163" s="16" t="s">
        <v>131</v>
      </c>
      <c r="BE163" s="156">
        <f>IF(N163="základná",J163,0)</f>
        <v>0</v>
      </c>
      <c r="BF163" s="156">
        <f>IF(N163="znížená",J163,0)</f>
        <v>0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6" t="s">
        <v>87</v>
      </c>
      <c r="BK163" s="156">
        <f>ROUND(I163*H163,2)</f>
        <v>0</v>
      </c>
      <c r="BL163" s="16" t="s">
        <v>137</v>
      </c>
      <c r="BM163" s="155" t="s">
        <v>577</v>
      </c>
    </row>
    <row r="164" spans="2:65" s="1" customFormat="1" ht="24.2" customHeight="1">
      <c r="B164" s="31"/>
      <c r="C164" s="143" t="s">
        <v>199</v>
      </c>
      <c r="D164" s="143" t="s">
        <v>133</v>
      </c>
      <c r="E164" s="144" t="s">
        <v>578</v>
      </c>
      <c r="F164" s="145" t="s">
        <v>579</v>
      </c>
      <c r="G164" s="146" t="s">
        <v>174</v>
      </c>
      <c r="H164" s="147">
        <v>46.305</v>
      </c>
      <c r="I164" s="148"/>
      <c r="J164" s="149">
        <f>ROUND(I164*H164,2)</f>
        <v>0</v>
      </c>
      <c r="K164" s="150"/>
      <c r="L164" s="31"/>
      <c r="M164" s="151" t="s">
        <v>1</v>
      </c>
      <c r="N164" s="152" t="s">
        <v>41</v>
      </c>
      <c r="P164" s="153">
        <f>O164*H164</f>
        <v>0</v>
      </c>
      <c r="Q164" s="153">
        <v>4.3600000000000002E-3</v>
      </c>
      <c r="R164" s="153">
        <f>Q164*H164</f>
        <v>0.20188980000000001</v>
      </c>
      <c r="S164" s="153">
        <v>0</v>
      </c>
      <c r="T164" s="154">
        <f>S164*H164</f>
        <v>0</v>
      </c>
      <c r="AR164" s="155" t="s">
        <v>137</v>
      </c>
      <c r="AT164" s="155" t="s">
        <v>133</v>
      </c>
      <c r="AU164" s="155" t="s">
        <v>87</v>
      </c>
      <c r="AY164" s="16" t="s">
        <v>131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6" t="s">
        <v>87</v>
      </c>
      <c r="BK164" s="156">
        <f>ROUND(I164*H164,2)</f>
        <v>0</v>
      </c>
      <c r="BL164" s="16" t="s">
        <v>137</v>
      </c>
      <c r="BM164" s="155" t="s">
        <v>580</v>
      </c>
    </row>
    <row r="165" spans="2:65" s="12" customFormat="1">
      <c r="B165" s="157"/>
      <c r="D165" s="158" t="s">
        <v>150</v>
      </c>
      <c r="E165" s="159" t="s">
        <v>1</v>
      </c>
      <c r="F165" s="160" t="s">
        <v>151</v>
      </c>
      <c r="H165" s="159" t="s">
        <v>1</v>
      </c>
      <c r="I165" s="161"/>
      <c r="L165" s="157"/>
      <c r="M165" s="162"/>
      <c r="T165" s="163"/>
      <c r="AT165" s="159" t="s">
        <v>150</v>
      </c>
      <c r="AU165" s="159" t="s">
        <v>87</v>
      </c>
      <c r="AV165" s="12" t="s">
        <v>82</v>
      </c>
      <c r="AW165" s="12" t="s">
        <v>31</v>
      </c>
      <c r="AX165" s="12" t="s">
        <v>75</v>
      </c>
      <c r="AY165" s="159" t="s">
        <v>131</v>
      </c>
    </row>
    <row r="166" spans="2:65" s="13" customFormat="1">
      <c r="B166" s="164"/>
      <c r="D166" s="158" t="s">
        <v>150</v>
      </c>
      <c r="E166" s="165" t="s">
        <v>1</v>
      </c>
      <c r="F166" s="166" t="s">
        <v>581</v>
      </c>
      <c r="H166" s="167">
        <v>46.305</v>
      </c>
      <c r="I166" s="168"/>
      <c r="L166" s="164"/>
      <c r="M166" s="169"/>
      <c r="T166" s="170"/>
      <c r="AT166" s="165" t="s">
        <v>150</v>
      </c>
      <c r="AU166" s="165" t="s">
        <v>87</v>
      </c>
      <c r="AV166" s="13" t="s">
        <v>87</v>
      </c>
      <c r="AW166" s="13" t="s">
        <v>31</v>
      </c>
      <c r="AX166" s="13" t="s">
        <v>75</v>
      </c>
      <c r="AY166" s="165" t="s">
        <v>131</v>
      </c>
    </row>
    <row r="167" spans="2:65" s="14" customFormat="1">
      <c r="B167" s="171"/>
      <c r="D167" s="158" t="s">
        <v>150</v>
      </c>
      <c r="E167" s="172" t="s">
        <v>1</v>
      </c>
      <c r="F167" s="173" t="s">
        <v>153</v>
      </c>
      <c r="H167" s="174">
        <v>46.305</v>
      </c>
      <c r="I167" s="175"/>
      <c r="L167" s="171"/>
      <c r="M167" s="176"/>
      <c r="T167" s="177"/>
      <c r="AT167" s="172" t="s">
        <v>150</v>
      </c>
      <c r="AU167" s="172" t="s">
        <v>87</v>
      </c>
      <c r="AV167" s="14" t="s">
        <v>137</v>
      </c>
      <c r="AW167" s="14" t="s">
        <v>31</v>
      </c>
      <c r="AX167" s="14" t="s">
        <v>82</v>
      </c>
      <c r="AY167" s="172" t="s">
        <v>131</v>
      </c>
    </row>
    <row r="168" spans="2:65" s="1" customFormat="1" ht="24.2" customHeight="1">
      <c r="B168" s="31"/>
      <c r="C168" s="143" t="s">
        <v>204</v>
      </c>
      <c r="D168" s="143" t="s">
        <v>133</v>
      </c>
      <c r="E168" s="144" t="s">
        <v>582</v>
      </c>
      <c r="F168" s="145" t="s">
        <v>583</v>
      </c>
      <c r="G168" s="146" t="s">
        <v>174</v>
      </c>
      <c r="H168" s="147">
        <v>50.085000000000001</v>
      </c>
      <c r="I168" s="148"/>
      <c r="J168" s="149">
        <f>ROUND(I168*H168,2)</f>
        <v>0</v>
      </c>
      <c r="K168" s="150"/>
      <c r="L168" s="31"/>
      <c r="M168" s="151" t="s">
        <v>1</v>
      </c>
      <c r="N168" s="152" t="s">
        <v>41</v>
      </c>
      <c r="P168" s="153">
        <f>O168*H168</f>
        <v>0</v>
      </c>
      <c r="Q168" s="153">
        <v>6.8900000000000003E-3</v>
      </c>
      <c r="R168" s="153">
        <f>Q168*H168</f>
        <v>0.34508565000000002</v>
      </c>
      <c r="S168" s="153">
        <v>0</v>
      </c>
      <c r="T168" s="154">
        <f>S168*H168</f>
        <v>0</v>
      </c>
      <c r="AR168" s="155" t="s">
        <v>137</v>
      </c>
      <c r="AT168" s="155" t="s">
        <v>133</v>
      </c>
      <c r="AU168" s="155" t="s">
        <v>87</v>
      </c>
      <c r="AY168" s="16" t="s">
        <v>131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6" t="s">
        <v>87</v>
      </c>
      <c r="BK168" s="156">
        <f>ROUND(I168*H168,2)</f>
        <v>0</v>
      </c>
      <c r="BL168" s="16" t="s">
        <v>137</v>
      </c>
      <c r="BM168" s="155" t="s">
        <v>584</v>
      </c>
    </row>
    <row r="169" spans="2:65" s="12" customFormat="1">
      <c r="B169" s="157"/>
      <c r="D169" s="158" t="s">
        <v>150</v>
      </c>
      <c r="E169" s="159" t="s">
        <v>1</v>
      </c>
      <c r="F169" s="160" t="s">
        <v>151</v>
      </c>
      <c r="H169" s="159" t="s">
        <v>1</v>
      </c>
      <c r="I169" s="161"/>
      <c r="L169" s="157"/>
      <c r="M169" s="162"/>
      <c r="T169" s="163"/>
      <c r="AT169" s="159" t="s">
        <v>150</v>
      </c>
      <c r="AU169" s="159" t="s">
        <v>87</v>
      </c>
      <c r="AV169" s="12" t="s">
        <v>82</v>
      </c>
      <c r="AW169" s="12" t="s">
        <v>31</v>
      </c>
      <c r="AX169" s="12" t="s">
        <v>75</v>
      </c>
      <c r="AY169" s="159" t="s">
        <v>131</v>
      </c>
    </row>
    <row r="170" spans="2:65" s="13" customFormat="1">
      <c r="B170" s="164"/>
      <c r="D170" s="158" t="s">
        <v>150</v>
      </c>
      <c r="E170" s="165" t="s">
        <v>1</v>
      </c>
      <c r="F170" s="166" t="s">
        <v>585</v>
      </c>
      <c r="H170" s="167">
        <v>50.085000000000001</v>
      </c>
      <c r="I170" s="168"/>
      <c r="L170" s="164"/>
      <c r="M170" s="169"/>
      <c r="T170" s="170"/>
      <c r="AT170" s="165" t="s">
        <v>150</v>
      </c>
      <c r="AU170" s="165" t="s">
        <v>87</v>
      </c>
      <c r="AV170" s="13" t="s">
        <v>87</v>
      </c>
      <c r="AW170" s="13" t="s">
        <v>31</v>
      </c>
      <c r="AX170" s="13" t="s">
        <v>75</v>
      </c>
      <c r="AY170" s="165" t="s">
        <v>131</v>
      </c>
    </row>
    <row r="171" spans="2:65" s="14" customFormat="1">
      <c r="B171" s="171"/>
      <c r="D171" s="158" t="s">
        <v>150</v>
      </c>
      <c r="E171" s="172" t="s">
        <v>1</v>
      </c>
      <c r="F171" s="173" t="s">
        <v>153</v>
      </c>
      <c r="H171" s="174">
        <v>50.085000000000001</v>
      </c>
      <c r="I171" s="175"/>
      <c r="L171" s="171"/>
      <c r="M171" s="176"/>
      <c r="T171" s="177"/>
      <c r="AT171" s="172" t="s">
        <v>150</v>
      </c>
      <c r="AU171" s="172" t="s">
        <v>87</v>
      </c>
      <c r="AV171" s="14" t="s">
        <v>137</v>
      </c>
      <c r="AW171" s="14" t="s">
        <v>31</v>
      </c>
      <c r="AX171" s="14" t="s">
        <v>82</v>
      </c>
      <c r="AY171" s="172" t="s">
        <v>131</v>
      </c>
    </row>
    <row r="172" spans="2:65" s="1" customFormat="1" ht="33" customHeight="1">
      <c r="B172" s="31"/>
      <c r="C172" s="143" t="s">
        <v>209</v>
      </c>
      <c r="D172" s="143" t="s">
        <v>133</v>
      </c>
      <c r="E172" s="144" t="s">
        <v>586</v>
      </c>
      <c r="F172" s="145" t="s">
        <v>587</v>
      </c>
      <c r="G172" s="146" t="s">
        <v>576</v>
      </c>
      <c r="H172" s="147">
        <v>1</v>
      </c>
      <c r="I172" s="148"/>
      <c r="J172" s="149">
        <f>ROUND(I172*H172,2)</f>
        <v>0</v>
      </c>
      <c r="K172" s="150"/>
      <c r="L172" s="31"/>
      <c r="M172" s="151" t="s">
        <v>1</v>
      </c>
      <c r="N172" s="152" t="s">
        <v>41</v>
      </c>
      <c r="P172" s="153">
        <f>O172*H172</f>
        <v>0</v>
      </c>
      <c r="Q172" s="153">
        <v>9.5408899999999998E-3</v>
      </c>
      <c r="R172" s="153">
        <f>Q172*H172</f>
        <v>9.5408899999999998E-3</v>
      </c>
      <c r="S172" s="153">
        <v>0</v>
      </c>
      <c r="T172" s="154">
        <f>S172*H172</f>
        <v>0</v>
      </c>
      <c r="AR172" s="155" t="s">
        <v>137</v>
      </c>
      <c r="AT172" s="155" t="s">
        <v>133</v>
      </c>
      <c r="AU172" s="155" t="s">
        <v>87</v>
      </c>
      <c r="AY172" s="16" t="s">
        <v>131</v>
      </c>
      <c r="BE172" s="156">
        <f>IF(N172="základná",J172,0)</f>
        <v>0</v>
      </c>
      <c r="BF172" s="156">
        <f>IF(N172="znížená",J172,0)</f>
        <v>0</v>
      </c>
      <c r="BG172" s="156">
        <f>IF(N172="zákl. prenesená",J172,0)</f>
        <v>0</v>
      </c>
      <c r="BH172" s="156">
        <f>IF(N172="zníž. prenesená",J172,0)</f>
        <v>0</v>
      </c>
      <c r="BI172" s="156">
        <f>IF(N172="nulová",J172,0)</f>
        <v>0</v>
      </c>
      <c r="BJ172" s="16" t="s">
        <v>87</v>
      </c>
      <c r="BK172" s="156">
        <f>ROUND(I172*H172,2)</f>
        <v>0</v>
      </c>
      <c r="BL172" s="16" t="s">
        <v>137</v>
      </c>
      <c r="BM172" s="155" t="s">
        <v>588</v>
      </c>
    </row>
    <row r="173" spans="2:65" s="1" customFormat="1" ht="16.5" customHeight="1">
      <c r="B173" s="31"/>
      <c r="C173" s="143" t="s">
        <v>217</v>
      </c>
      <c r="D173" s="143" t="s">
        <v>133</v>
      </c>
      <c r="E173" s="144" t="s">
        <v>589</v>
      </c>
      <c r="F173" s="145" t="s">
        <v>590</v>
      </c>
      <c r="G173" s="146" t="s">
        <v>136</v>
      </c>
      <c r="H173" s="147">
        <v>1</v>
      </c>
      <c r="I173" s="148"/>
      <c r="J173" s="149">
        <f>ROUND(I173*H173,2)</f>
        <v>0</v>
      </c>
      <c r="K173" s="150"/>
      <c r="L173" s="31"/>
      <c r="M173" s="151" t="s">
        <v>1</v>
      </c>
      <c r="N173" s="152" t="s">
        <v>41</v>
      </c>
      <c r="P173" s="153">
        <f>O173*H173</f>
        <v>0</v>
      </c>
      <c r="Q173" s="153">
        <v>6.9999999999999994E-5</v>
      </c>
      <c r="R173" s="153">
        <f>Q173*H173</f>
        <v>6.9999999999999994E-5</v>
      </c>
      <c r="S173" s="153">
        <v>0</v>
      </c>
      <c r="T173" s="154">
        <f>S173*H173</f>
        <v>0</v>
      </c>
      <c r="AR173" s="155" t="s">
        <v>137</v>
      </c>
      <c r="AT173" s="155" t="s">
        <v>133</v>
      </c>
      <c r="AU173" s="155" t="s">
        <v>87</v>
      </c>
      <c r="AY173" s="16" t="s">
        <v>131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6" t="s">
        <v>87</v>
      </c>
      <c r="BK173" s="156">
        <f>ROUND(I173*H173,2)</f>
        <v>0</v>
      </c>
      <c r="BL173" s="16" t="s">
        <v>137</v>
      </c>
      <c r="BM173" s="155" t="s">
        <v>591</v>
      </c>
    </row>
    <row r="174" spans="2:65" s="1" customFormat="1" ht="24.2" customHeight="1">
      <c r="B174" s="31"/>
      <c r="C174" s="190" t="s">
        <v>221</v>
      </c>
      <c r="D174" s="190" t="s">
        <v>303</v>
      </c>
      <c r="E174" s="191" t="s">
        <v>592</v>
      </c>
      <c r="F174" s="192" t="s">
        <v>593</v>
      </c>
      <c r="G174" s="193" t="s">
        <v>136</v>
      </c>
      <c r="H174" s="194">
        <v>1</v>
      </c>
      <c r="I174" s="195"/>
      <c r="J174" s="196">
        <f>ROUND(I174*H174,2)</f>
        <v>0</v>
      </c>
      <c r="K174" s="197"/>
      <c r="L174" s="198"/>
      <c r="M174" s="199" t="s">
        <v>1</v>
      </c>
      <c r="N174" s="200" t="s">
        <v>41</v>
      </c>
      <c r="P174" s="153">
        <f>O174*H174</f>
        <v>0</v>
      </c>
      <c r="Q174" s="153">
        <v>1.48E-3</v>
      </c>
      <c r="R174" s="153">
        <f>Q174*H174</f>
        <v>1.48E-3</v>
      </c>
      <c r="S174" s="153">
        <v>0</v>
      </c>
      <c r="T174" s="154">
        <f>S174*H174</f>
        <v>0</v>
      </c>
      <c r="AR174" s="155" t="s">
        <v>171</v>
      </c>
      <c r="AT174" s="155" t="s">
        <v>303</v>
      </c>
      <c r="AU174" s="155" t="s">
        <v>87</v>
      </c>
      <c r="AY174" s="16" t="s">
        <v>131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6" t="s">
        <v>87</v>
      </c>
      <c r="BK174" s="156">
        <f>ROUND(I174*H174,2)</f>
        <v>0</v>
      </c>
      <c r="BL174" s="16" t="s">
        <v>137</v>
      </c>
      <c r="BM174" s="155" t="s">
        <v>594</v>
      </c>
    </row>
    <row r="175" spans="2:65" s="1" customFormat="1" ht="16.5" customHeight="1">
      <c r="B175" s="31"/>
      <c r="C175" s="143" t="s">
        <v>225</v>
      </c>
      <c r="D175" s="143" t="s">
        <v>133</v>
      </c>
      <c r="E175" s="144" t="s">
        <v>595</v>
      </c>
      <c r="F175" s="145" t="s">
        <v>596</v>
      </c>
      <c r="G175" s="146" t="s">
        <v>136</v>
      </c>
      <c r="H175" s="147">
        <v>2</v>
      </c>
      <c r="I175" s="148"/>
      <c r="J175" s="149">
        <f>ROUND(I175*H175,2)</f>
        <v>0</v>
      </c>
      <c r="K175" s="150"/>
      <c r="L175" s="31"/>
      <c r="M175" s="151" t="s">
        <v>1</v>
      </c>
      <c r="N175" s="152" t="s">
        <v>41</v>
      </c>
      <c r="P175" s="153">
        <f>O175*H175</f>
        <v>0</v>
      </c>
      <c r="Q175" s="153">
        <v>6.9999999999999994E-5</v>
      </c>
      <c r="R175" s="153">
        <f>Q175*H175</f>
        <v>1.3999999999999999E-4</v>
      </c>
      <c r="S175" s="153">
        <v>0</v>
      </c>
      <c r="T175" s="154">
        <f>S175*H175</f>
        <v>0</v>
      </c>
      <c r="AR175" s="155" t="s">
        <v>137</v>
      </c>
      <c r="AT175" s="155" t="s">
        <v>133</v>
      </c>
      <c r="AU175" s="155" t="s">
        <v>87</v>
      </c>
      <c r="AY175" s="16" t="s">
        <v>131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6" t="s">
        <v>87</v>
      </c>
      <c r="BK175" s="156">
        <f>ROUND(I175*H175,2)</f>
        <v>0</v>
      </c>
      <c r="BL175" s="16" t="s">
        <v>137</v>
      </c>
      <c r="BM175" s="155" t="s">
        <v>597</v>
      </c>
    </row>
    <row r="176" spans="2:65" s="1" customFormat="1" ht="24.2" customHeight="1">
      <c r="B176" s="31"/>
      <c r="C176" s="190" t="s">
        <v>7</v>
      </c>
      <c r="D176" s="190" t="s">
        <v>303</v>
      </c>
      <c r="E176" s="191" t="s">
        <v>598</v>
      </c>
      <c r="F176" s="192" t="s">
        <v>599</v>
      </c>
      <c r="G176" s="193" t="s">
        <v>136</v>
      </c>
      <c r="H176" s="194">
        <v>2</v>
      </c>
      <c r="I176" s="195"/>
      <c r="J176" s="196">
        <f>ROUND(I176*H176,2)</f>
        <v>0</v>
      </c>
      <c r="K176" s="197"/>
      <c r="L176" s="198"/>
      <c r="M176" s="199" t="s">
        <v>1</v>
      </c>
      <c r="N176" s="200" t="s">
        <v>41</v>
      </c>
      <c r="P176" s="153">
        <f>O176*H176</f>
        <v>0</v>
      </c>
      <c r="Q176" s="153">
        <v>2.0100000000000001E-3</v>
      </c>
      <c r="R176" s="153">
        <f>Q176*H176</f>
        <v>4.0200000000000001E-3</v>
      </c>
      <c r="S176" s="153">
        <v>0</v>
      </c>
      <c r="T176" s="154">
        <f>S176*H176</f>
        <v>0</v>
      </c>
      <c r="AR176" s="155" t="s">
        <v>171</v>
      </c>
      <c r="AT176" s="155" t="s">
        <v>303</v>
      </c>
      <c r="AU176" s="155" t="s">
        <v>87</v>
      </c>
      <c r="AY176" s="16" t="s">
        <v>131</v>
      </c>
      <c r="BE176" s="156">
        <f>IF(N176="základná",J176,0)</f>
        <v>0</v>
      </c>
      <c r="BF176" s="156">
        <f>IF(N176="znížená",J176,0)</f>
        <v>0</v>
      </c>
      <c r="BG176" s="156">
        <f>IF(N176="zákl. prenesená",J176,0)</f>
        <v>0</v>
      </c>
      <c r="BH176" s="156">
        <f>IF(N176="zníž. prenesená",J176,0)</f>
        <v>0</v>
      </c>
      <c r="BI176" s="156">
        <f>IF(N176="nulová",J176,0)</f>
        <v>0</v>
      </c>
      <c r="BJ176" s="16" t="s">
        <v>87</v>
      </c>
      <c r="BK176" s="156">
        <f>ROUND(I176*H176,2)</f>
        <v>0</v>
      </c>
      <c r="BL176" s="16" t="s">
        <v>137</v>
      </c>
      <c r="BM176" s="155" t="s">
        <v>600</v>
      </c>
    </row>
    <row r="177" spans="2:65" s="1" customFormat="1" ht="16.5" customHeight="1">
      <c r="B177" s="31"/>
      <c r="C177" s="143" t="s">
        <v>232</v>
      </c>
      <c r="D177" s="143" t="s">
        <v>133</v>
      </c>
      <c r="E177" s="144" t="s">
        <v>601</v>
      </c>
      <c r="F177" s="145" t="s">
        <v>602</v>
      </c>
      <c r="G177" s="146" t="s">
        <v>136</v>
      </c>
      <c r="H177" s="147">
        <v>1</v>
      </c>
      <c r="I177" s="148"/>
      <c r="J177" s="149">
        <f>ROUND(I177*H177,2)</f>
        <v>0</v>
      </c>
      <c r="K177" s="150"/>
      <c r="L177" s="31"/>
      <c r="M177" s="151" t="s">
        <v>1</v>
      </c>
      <c r="N177" s="152" t="s">
        <v>41</v>
      </c>
      <c r="P177" s="153">
        <f>O177*H177</f>
        <v>0</v>
      </c>
      <c r="Q177" s="153">
        <v>8.0000000000000007E-5</v>
      </c>
      <c r="R177" s="153">
        <f>Q177*H177</f>
        <v>8.0000000000000007E-5</v>
      </c>
      <c r="S177" s="153">
        <v>0</v>
      </c>
      <c r="T177" s="154">
        <f>S177*H177</f>
        <v>0</v>
      </c>
      <c r="AR177" s="155" t="s">
        <v>137</v>
      </c>
      <c r="AT177" s="155" t="s">
        <v>133</v>
      </c>
      <c r="AU177" s="155" t="s">
        <v>87</v>
      </c>
      <c r="AY177" s="16" t="s">
        <v>131</v>
      </c>
      <c r="BE177" s="156">
        <f>IF(N177="základná",J177,0)</f>
        <v>0</v>
      </c>
      <c r="BF177" s="156">
        <f>IF(N177="znížená",J177,0)</f>
        <v>0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6" t="s">
        <v>87</v>
      </c>
      <c r="BK177" s="156">
        <f>ROUND(I177*H177,2)</f>
        <v>0</v>
      </c>
      <c r="BL177" s="16" t="s">
        <v>137</v>
      </c>
      <c r="BM177" s="155" t="s">
        <v>603</v>
      </c>
    </row>
    <row r="178" spans="2:65" s="1" customFormat="1" ht="24.2" customHeight="1">
      <c r="B178" s="31"/>
      <c r="C178" s="190" t="s">
        <v>322</v>
      </c>
      <c r="D178" s="190" t="s">
        <v>303</v>
      </c>
      <c r="E178" s="191" t="s">
        <v>604</v>
      </c>
      <c r="F178" s="192" t="s">
        <v>605</v>
      </c>
      <c r="G178" s="193" t="s">
        <v>136</v>
      </c>
      <c r="H178" s="194">
        <v>1</v>
      </c>
      <c r="I178" s="195"/>
      <c r="J178" s="196">
        <f>ROUND(I178*H178,2)</f>
        <v>0</v>
      </c>
      <c r="K178" s="197"/>
      <c r="L178" s="198"/>
      <c r="M178" s="199" t="s">
        <v>1</v>
      </c>
      <c r="N178" s="200" t="s">
        <v>41</v>
      </c>
      <c r="P178" s="153">
        <f>O178*H178</f>
        <v>0</v>
      </c>
      <c r="Q178" s="153">
        <v>3.5000000000000001E-3</v>
      </c>
      <c r="R178" s="153">
        <f>Q178*H178</f>
        <v>3.5000000000000001E-3</v>
      </c>
      <c r="S178" s="153">
        <v>0</v>
      </c>
      <c r="T178" s="154">
        <f>S178*H178</f>
        <v>0</v>
      </c>
      <c r="AR178" s="155" t="s">
        <v>171</v>
      </c>
      <c r="AT178" s="155" t="s">
        <v>303</v>
      </c>
      <c r="AU178" s="155" t="s">
        <v>87</v>
      </c>
      <c r="AY178" s="16" t="s">
        <v>131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6" t="s">
        <v>87</v>
      </c>
      <c r="BK178" s="156">
        <f>ROUND(I178*H178,2)</f>
        <v>0</v>
      </c>
      <c r="BL178" s="16" t="s">
        <v>137</v>
      </c>
      <c r="BM178" s="155" t="s">
        <v>606</v>
      </c>
    </row>
    <row r="179" spans="2:65" s="1" customFormat="1" ht="16.5" customHeight="1">
      <c r="B179" s="31"/>
      <c r="C179" s="143" t="s">
        <v>329</v>
      </c>
      <c r="D179" s="143" t="s">
        <v>133</v>
      </c>
      <c r="E179" s="144" t="s">
        <v>607</v>
      </c>
      <c r="F179" s="145" t="s">
        <v>608</v>
      </c>
      <c r="G179" s="146" t="s">
        <v>136</v>
      </c>
      <c r="H179" s="147">
        <v>1</v>
      </c>
      <c r="I179" s="148"/>
      <c r="J179" s="149">
        <f>ROUND(I179*H179,2)</f>
        <v>0</v>
      </c>
      <c r="K179" s="150"/>
      <c r="L179" s="31"/>
      <c r="M179" s="151" t="s">
        <v>1</v>
      </c>
      <c r="N179" s="152" t="s">
        <v>41</v>
      </c>
      <c r="P179" s="153">
        <f>O179*H179</f>
        <v>0</v>
      </c>
      <c r="Q179" s="153">
        <v>8.0000000000000007E-5</v>
      </c>
      <c r="R179" s="153">
        <f>Q179*H179</f>
        <v>8.0000000000000007E-5</v>
      </c>
      <c r="S179" s="153">
        <v>0</v>
      </c>
      <c r="T179" s="154">
        <f>S179*H179</f>
        <v>0</v>
      </c>
      <c r="AR179" s="155" t="s">
        <v>137</v>
      </c>
      <c r="AT179" s="155" t="s">
        <v>133</v>
      </c>
      <c r="AU179" s="155" t="s">
        <v>87</v>
      </c>
      <c r="AY179" s="16" t="s">
        <v>131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6" t="s">
        <v>87</v>
      </c>
      <c r="BK179" s="156">
        <f>ROUND(I179*H179,2)</f>
        <v>0</v>
      </c>
      <c r="BL179" s="16" t="s">
        <v>137</v>
      </c>
      <c r="BM179" s="155" t="s">
        <v>609</v>
      </c>
    </row>
    <row r="180" spans="2:65" s="1" customFormat="1" ht="24.2" customHeight="1">
      <c r="B180" s="31"/>
      <c r="C180" s="190" t="s">
        <v>464</v>
      </c>
      <c r="D180" s="190" t="s">
        <v>303</v>
      </c>
      <c r="E180" s="191" t="s">
        <v>610</v>
      </c>
      <c r="F180" s="192" t="s">
        <v>611</v>
      </c>
      <c r="G180" s="193" t="s">
        <v>136</v>
      </c>
      <c r="H180" s="194">
        <v>1</v>
      </c>
      <c r="I180" s="195"/>
      <c r="J180" s="196">
        <f>ROUND(I180*H180,2)</f>
        <v>0</v>
      </c>
      <c r="K180" s="197"/>
      <c r="L180" s="198"/>
      <c r="M180" s="199" t="s">
        <v>1</v>
      </c>
      <c r="N180" s="200" t="s">
        <v>41</v>
      </c>
      <c r="P180" s="153">
        <f>O180*H180</f>
        <v>0</v>
      </c>
      <c r="Q180" s="153">
        <v>3.7299999999999998E-3</v>
      </c>
      <c r="R180" s="153">
        <f>Q180*H180</f>
        <v>3.7299999999999998E-3</v>
      </c>
      <c r="S180" s="153">
        <v>0</v>
      </c>
      <c r="T180" s="154">
        <f>S180*H180</f>
        <v>0</v>
      </c>
      <c r="AR180" s="155" t="s">
        <v>171</v>
      </c>
      <c r="AT180" s="155" t="s">
        <v>303</v>
      </c>
      <c r="AU180" s="155" t="s">
        <v>87</v>
      </c>
      <c r="AY180" s="16" t="s">
        <v>131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6" t="s">
        <v>87</v>
      </c>
      <c r="BK180" s="156">
        <f>ROUND(I180*H180,2)</f>
        <v>0</v>
      </c>
      <c r="BL180" s="16" t="s">
        <v>137</v>
      </c>
      <c r="BM180" s="155" t="s">
        <v>612</v>
      </c>
    </row>
    <row r="181" spans="2:65" s="1" customFormat="1" ht="16.5" customHeight="1">
      <c r="B181" s="31"/>
      <c r="C181" s="143" t="s">
        <v>471</v>
      </c>
      <c r="D181" s="143" t="s">
        <v>133</v>
      </c>
      <c r="E181" s="144" t="s">
        <v>613</v>
      </c>
      <c r="F181" s="145" t="s">
        <v>614</v>
      </c>
      <c r="G181" s="146" t="s">
        <v>136</v>
      </c>
      <c r="H181" s="147">
        <v>1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41</v>
      </c>
      <c r="P181" s="153">
        <f>O181*H181</f>
        <v>0</v>
      </c>
      <c r="Q181" s="153">
        <v>8.0000000000000007E-5</v>
      </c>
      <c r="R181" s="153">
        <f>Q181*H181</f>
        <v>8.0000000000000007E-5</v>
      </c>
      <c r="S181" s="153">
        <v>0</v>
      </c>
      <c r="T181" s="154">
        <f>S181*H181</f>
        <v>0</v>
      </c>
      <c r="AR181" s="155" t="s">
        <v>137</v>
      </c>
      <c r="AT181" s="155" t="s">
        <v>133</v>
      </c>
      <c r="AU181" s="155" t="s">
        <v>87</v>
      </c>
      <c r="AY181" s="16" t="s">
        <v>131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6" t="s">
        <v>87</v>
      </c>
      <c r="BK181" s="156">
        <f>ROUND(I181*H181,2)</f>
        <v>0</v>
      </c>
      <c r="BL181" s="16" t="s">
        <v>137</v>
      </c>
      <c r="BM181" s="155" t="s">
        <v>615</v>
      </c>
    </row>
    <row r="182" spans="2:65" s="1" customFormat="1" ht="24.2" customHeight="1">
      <c r="B182" s="31"/>
      <c r="C182" s="190" t="s">
        <v>475</v>
      </c>
      <c r="D182" s="190" t="s">
        <v>303</v>
      </c>
      <c r="E182" s="191" t="s">
        <v>616</v>
      </c>
      <c r="F182" s="192" t="s">
        <v>617</v>
      </c>
      <c r="G182" s="193" t="s">
        <v>136</v>
      </c>
      <c r="H182" s="194">
        <v>1</v>
      </c>
      <c r="I182" s="195"/>
      <c r="J182" s="196">
        <f>ROUND(I182*H182,2)</f>
        <v>0</v>
      </c>
      <c r="K182" s="197"/>
      <c r="L182" s="198"/>
      <c r="M182" s="199" t="s">
        <v>1</v>
      </c>
      <c r="N182" s="200" t="s">
        <v>41</v>
      </c>
      <c r="P182" s="153">
        <f>O182*H182</f>
        <v>0</v>
      </c>
      <c r="Q182" s="153">
        <v>1.6999999999999999E-3</v>
      </c>
      <c r="R182" s="153">
        <f>Q182*H182</f>
        <v>1.6999999999999999E-3</v>
      </c>
      <c r="S182" s="153">
        <v>0</v>
      </c>
      <c r="T182" s="154">
        <f>S182*H182</f>
        <v>0</v>
      </c>
      <c r="AR182" s="155" t="s">
        <v>171</v>
      </c>
      <c r="AT182" s="155" t="s">
        <v>303</v>
      </c>
      <c r="AU182" s="155" t="s">
        <v>87</v>
      </c>
      <c r="AY182" s="16" t="s">
        <v>131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6" t="s">
        <v>87</v>
      </c>
      <c r="BK182" s="156">
        <f>ROUND(I182*H182,2)</f>
        <v>0</v>
      </c>
      <c r="BL182" s="16" t="s">
        <v>137</v>
      </c>
      <c r="BM182" s="155" t="s">
        <v>618</v>
      </c>
    </row>
    <row r="183" spans="2:65" s="1" customFormat="1" ht="16.5" customHeight="1">
      <c r="B183" s="31"/>
      <c r="C183" s="143" t="s">
        <v>481</v>
      </c>
      <c r="D183" s="143" t="s">
        <v>133</v>
      </c>
      <c r="E183" s="144" t="s">
        <v>619</v>
      </c>
      <c r="F183" s="145" t="s">
        <v>620</v>
      </c>
      <c r="G183" s="146" t="s">
        <v>136</v>
      </c>
      <c r="H183" s="147">
        <v>2</v>
      </c>
      <c r="I183" s="148"/>
      <c r="J183" s="149">
        <f>ROUND(I183*H183,2)</f>
        <v>0</v>
      </c>
      <c r="K183" s="150"/>
      <c r="L183" s="31"/>
      <c r="M183" s="151" t="s">
        <v>1</v>
      </c>
      <c r="N183" s="152" t="s">
        <v>41</v>
      </c>
      <c r="P183" s="153">
        <f>O183*H183</f>
        <v>0</v>
      </c>
      <c r="Q183" s="153">
        <v>3.3E-3</v>
      </c>
      <c r="R183" s="153">
        <f>Q183*H183</f>
        <v>6.6E-3</v>
      </c>
      <c r="S183" s="153">
        <v>0</v>
      </c>
      <c r="T183" s="154">
        <f>S183*H183</f>
        <v>0</v>
      </c>
      <c r="AR183" s="155" t="s">
        <v>137</v>
      </c>
      <c r="AT183" s="155" t="s">
        <v>133</v>
      </c>
      <c r="AU183" s="155" t="s">
        <v>87</v>
      </c>
      <c r="AY183" s="16" t="s">
        <v>131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6" t="s">
        <v>87</v>
      </c>
      <c r="BK183" s="156">
        <f>ROUND(I183*H183,2)</f>
        <v>0</v>
      </c>
      <c r="BL183" s="16" t="s">
        <v>137</v>
      </c>
      <c r="BM183" s="155" t="s">
        <v>621</v>
      </c>
    </row>
    <row r="184" spans="2:65" s="1" customFormat="1" ht="24.2" customHeight="1">
      <c r="B184" s="31"/>
      <c r="C184" s="190" t="s">
        <v>485</v>
      </c>
      <c r="D184" s="190" t="s">
        <v>303</v>
      </c>
      <c r="E184" s="191" t="s">
        <v>622</v>
      </c>
      <c r="F184" s="192" t="s">
        <v>623</v>
      </c>
      <c r="G184" s="193" t="s">
        <v>136</v>
      </c>
      <c r="H184" s="194">
        <v>2</v>
      </c>
      <c r="I184" s="195"/>
      <c r="J184" s="196">
        <f>ROUND(I184*H184,2)</f>
        <v>0</v>
      </c>
      <c r="K184" s="197"/>
      <c r="L184" s="198"/>
      <c r="M184" s="199" t="s">
        <v>1</v>
      </c>
      <c r="N184" s="200" t="s">
        <v>41</v>
      </c>
      <c r="P184" s="153">
        <f>O184*H184</f>
        <v>0</v>
      </c>
      <c r="Q184" s="153">
        <v>0.16</v>
      </c>
      <c r="R184" s="153">
        <f>Q184*H184</f>
        <v>0.32</v>
      </c>
      <c r="S184" s="153">
        <v>0</v>
      </c>
      <c r="T184" s="154">
        <f>S184*H184</f>
        <v>0</v>
      </c>
      <c r="AR184" s="155" t="s">
        <v>171</v>
      </c>
      <c r="AT184" s="155" t="s">
        <v>303</v>
      </c>
      <c r="AU184" s="155" t="s">
        <v>87</v>
      </c>
      <c r="AY184" s="16" t="s">
        <v>131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6" t="s">
        <v>87</v>
      </c>
      <c r="BK184" s="156">
        <f>ROUND(I184*H184,2)</f>
        <v>0</v>
      </c>
      <c r="BL184" s="16" t="s">
        <v>137</v>
      </c>
      <c r="BM184" s="155" t="s">
        <v>624</v>
      </c>
    </row>
    <row r="185" spans="2:65" s="1" customFormat="1" ht="21.75" customHeight="1">
      <c r="B185" s="31"/>
      <c r="C185" s="190" t="s">
        <v>491</v>
      </c>
      <c r="D185" s="190" t="s">
        <v>303</v>
      </c>
      <c r="E185" s="191" t="s">
        <v>625</v>
      </c>
      <c r="F185" s="192" t="s">
        <v>626</v>
      </c>
      <c r="G185" s="193" t="s">
        <v>136</v>
      </c>
      <c r="H185" s="194">
        <v>2</v>
      </c>
      <c r="I185" s="195"/>
      <c r="J185" s="196">
        <f>ROUND(I185*H185,2)</f>
        <v>0</v>
      </c>
      <c r="K185" s="197"/>
      <c r="L185" s="198"/>
      <c r="M185" s="199" t="s">
        <v>1</v>
      </c>
      <c r="N185" s="200" t="s">
        <v>41</v>
      </c>
      <c r="P185" s="153">
        <f>O185*H185</f>
        <v>0</v>
      </c>
      <c r="Q185" s="153">
        <v>1.3620000000000001</v>
      </c>
      <c r="R185" s="153">
        <f>Q185*H185</f>
        <v>2.7240000000000002</v>
      </c>
      <c r="S185" s="153">
        <v>0</v>
      </c>
      <c r="T185" s="154">
        <f>S185*H185</f>
        <v>0</v>
      </c>
      <c r="AR185" s="155" t="s">
        <v>171</v>
      </c>
      <c r="AT185" s="155" t="s">
        <v>303</v>
      </c>
      <c r="AU185" s="155" t="s">
        <v>87</v>
      </c>
      <c r="AY185" s="16" t="s">
        <v>131</v>
      </c>
      <c r="BE185" s="156">
        <f>IF(N185="základná",J185,0)</f>
        <v>0</v>
      </c>
      <c r="BF185" s="156">
        <f>IF(N185="znížená",J185,0)</f>
        <v>0</v>
      </c>
      <c r="BG185" s="156">
        <f>IF(N185="zákl. prenesená",J185,0)</f>
        <v>0</v>
      </c>
      <c r="BH185" s="156">
        <f>IF(N185="zníž. prenesená",J185,0)</f>
        <v>0</v>
      </c>
      <c r="BI185" s="156">
        <f>IF(N185="nulová",J185,0)</f>
        <v>0</v>
      </c>
      <c r="BJ185" s="16" t="s">
        <v>87</v>
      </c>
      <c r="BK185" s="156">
        <f>ROUND(I185*H185,2)</f>
        <v>0</v>
      </c>
      <c r="BL185" s="16" t="s">
        <v>137</v>
      </c>
      <c r="BM185" s="155" t="s">
        <v>627</v>
      </c>
    </row>
    <row r="186" spans="2:65" s="1" customFormat="1">
      <c r="B186" s="31"/>
      <c r="D186" s="158" t="s">
        <v>500</v>
      </c>
      <c r="F186" s="204" t="s">
        <v>628</v>
      </c>
      <c r="I186" s="203"/>
      <c r="L186" s="31"/>
      <c r="M186" s="178"/>
      <c r="T186" s="58"/>
      <c r="AT186" s="16" t="s">
        <v>500</v>
      </c>
      <c r="AU186" s="16" t="s">
        <v>87</v>
      </c>
    </row>
    <row r="187" spans="2:65" s="1" customFormat="1" ht="16.5" customHeight="1">
      <c r="B187" s="31"/>
      <c r="C187" s="190" t="s">
        <v>495</v>
      </c>
      <c r="D187" s="190" t="s">
        <v>303</v>
      </c>
      <c r="E187" s="191" t="s">
        <v>629</v>
      </c>
      <c r="F187" s="192" t="s">
        <v>630</v>
      </c>
      <c r="G187" s="193" t="s">
        <v>136</v>
      </c>
      <c r="H187" s="194">
        <v>2</v>
      </c>
      <c r="I187" s="195"/>
      <c r="J187" s="196">
        <f>ROUND(I187*H187,2)</f>
        <v>0</v>
      </c>
      <c r="K187" s="197"/>
      <c r="L187" s="198"/>
      <c r="M187" s="199" t="s">
        <v>1</v>
      </c>
      <c r="N187" s="200" t="s">
        <v>41</v>
      </c>
      <c r="P187" s="153">
        <f>O187*H187</f>
        <v>0</v>
      </c>
      <c r="Q187" s="153">
        <v>0.5</v>
      </c>
      <c r="R187" s="153">
        <f>Q187*H187</f>
        <v>1</v>
      </c>
      <c r="S187" s="153">
        <v>0</v>
      </c>
      <c r="T187" s="154">
        <f>S187*H187</f>
        <v>0</v>
      </c>
      <c r="AR187" s="155" t="s">
        <v>171</v>
      </c>
      <c r="AT187" s="155" t="s">
        <v>303</v>
      </c>
      <c r="AU187" s="155" t="s">
        <v>87</v>
      </c>
      <c r="AY187" s="16" t="s">
        <v>131</v>
      </c>
      <c r="BE187" s="156">
        <f>IF(N187="základná",J187,0)</f>
        <v>0</v>
      </c>
      <c r="BF187" s="156">
        <f>IF(N187="znížená",J187,0)</f>
        <v>0</v>
      </c>
      <c r="BG187" s="156">
        <f>IF(N187="zákl. prenesená",J187,0)</f>
        <v>0</v>
      </c>
      <c r="BH187" s="156">
        <f>IF(N187="zníž. prenesená",J187,0)</f>
        <v>0</v>
      </c>
      <c r="BI187" s="156">
        <f>IF(N187="nulová",J187,0)</f>
        <v>0</v>
      </c>
      <c r="BJ187" s="16" t="s">
        <v>87</v>
      </c>
      <c r="BK187" s="156">
        <f>ROUND(I187*H187,2)</f>
        <v>0</v>
      </c>
      <c r="BL187" s="16" t="s">
        <v>137</v>
      </c>
      <c r="BM187" s="155" t="s">
        <v>631</v>
      </c>
    </row>
    <row r="188" spans="2:65" s="1" customFormat="1" ht="24.2" customHeight="1">
      <c r="B188" s="31"/>
      <c r="C188" s="190" t="s">
        <v>502</v>
      </c>
      <c r="D188" s="190" t="s">
        <v>303</v>
      </c>
      <c r="E188" s="191" t="s">
        <v>632</v>
      </c>
      <c r="F188" s="192" t="s">
        <v>633</v>
      </c>
      <c r="G188" s="193" t="s">
        <v>136</v>
      </c>
      <c r="H188" s="194">
        <v>2</v>
      </c>
      <c r="I188" s="195"/>
      <c r="J188" s="196">
        <f>ROUND(I188*H188,2)</f>
        <v>0</v>
      </c>
      <c r="K188" s="197"/>
      <c r="L188" s="198"/>
      <c r="M188" s="199" t="s">
        <v>1</v>
      </c>
      <c r="N188" s="200" t="s">
        <v>41</v>
      </c>
      <c r="P188" s="153">
        <f>O188*H188</f>
        <v>0</v>
      </c>
      <c r="Q188" s="153">
        <v>1.006</v>
      </c>
      <c r="R188" s="153">
        <f>Q188*H188</f>
        <v>2.012</v>
      </c>
      <c r="S188" s="153">
        <v>0</v>
      </c>
      <c r="T188" s="154">
        <f>S188*H188</f>
        <v>0</v>
      </c>
      <c r="AR188" s="155" t="s">
        <v>171</v>
      </c>
      <c r="AT188" s="155" t="s">
        <v>303</v>
      </c>
      <c r="AU188" s="155" t="s">
        <v>87</v>
      </c>
      <c r="AY188" s="16" t="s">
        <v>131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6" t="s">
        <v>87</v>
      </c>
      <c r="BK188" s="156">
        <f>ROUND(I188*H188,2)</f>
        <v>0</v>
      </c>
      <c r="BL188" s="16" t="s">
        <v>137</v>
      </c>
      <c r="BM188" s="155" t="s">
        <v>634</v>
      </c>
    </row>
    <row r="189" spans="2:65" s="1" customFormat="1" ht="16.5" customHeight="1">
      <c r="B189" s="31"/>
      <c r="C189" s="190" t="s">
        <v>498</v>
      </c>
      <c r="D189" s="190" t="s">
        <v>303</v>
      </c>
      <c r="E189" s="191" t="s">
        <v>635</v>
      </c>
      <c r="F189" s="192" t="s">
        <v>636</v>
      </c>
      <c r="G189" s="193" t="s">
        <v>136</v>
      </c>
      <c r="H189" s="194">
        <v>2</v>
      </c>
      <c r="I189" s="195"/>
      <c r="J189" s="196">
        <f>ROUND(I189*H189,2)</f>
        <v>0</v>
      </c>
      <c r="K189" s="197"/>
      <c r="L189" s="198"/>
      <c r="M189" s="199" t="s">
        <v>1</v>
      </c>
      <c r="N189" s="200" t="s">
        <v>41</v>
      </c>
      <c r="P189" s="153">
        <f>O189*H189</f>
        <v>0</v>
      </c>
      <c r="Q189" s="153">
        <v>0.247</v>
      </c>
      <c r="R189" s="153">
        <f>Q189*H189</f>
        <v>0.49399999999999999</v>
      </c>
      <c r="S189" s="153">
        <v>0</v>
      </c>
      <c r="T189" s="154">
        <f>S189*H189</f>
        <v>0</v>
      </c>
      <c r="AR189" s="155" t="s">
        <v>171</v>
      </c>
      <c r="AT189" s="155" t="s">
        <v>303</v>
      </c>
      <c r="AU189" s="155" t="s">
        <v>87</v>
      </c>
      <c r="AY189" s="16" t="s">
        <v>131</v>
      </c>
      <c r="BE189" s="156">
        <f>IF(N189="základná",J189,0)</f>
        <v>0</v>
      </c>
      <c r="BF189" s="156">
        <f>IF(N189="znížená",J189,0)</f>
        <v>0</v>
      </c>
      <c r="BG189" s="156">
        <f>IF(N189="zákl. prenesená",J189,0)</f>
        <v>0</v>
      </c>
      <c r="BH189" s="156">
        <f>IF(N189="zníž. prenesená",J189,0)</f>
        <v>0</v>
      </c>
      <c r="BI189" s="156">
        <f>IF(N189="nulová",J189,0)</f>
        <v>0</v>
      </c>
      <c r="BJ189" s="16" t="s">
        <v>87</v>
      </c>
      <c r="BK189" s="156">
        <f>ROUND(I189*H189,2)</f>
        <v>0</v>
      </c>
      <c r="BL189" s="16" t="s">
        <v>137</v>
      </c>
      <c r="BM189" s="155" t="s">
        <v>637</v>
      </c>
    </row>
    <row r="190" spans="2:65" s="1" customFormat="1" ht="24.2" customHeight="1">
      <c r="B190" s="31"/>
      <c r="C190" s="190" t="s">
        <v>509</v>
      </c>
      <c r="D190" s="190" t="s">
        <v>303</v>
      </c>
      <c r="E190" s="191" t="s">
        <v>638</v>
      </c>
      <c r="F190" s="192" t="s">
        <v>639</v>
      </c>
      <c r="G190" s="193" t="s">
        <v>136</v>
      </c>
      <c r="H190" s="194">
        <v>2</v>
      </c>
      <c r="I190" s="195"/>
      <c r="J190" s="196">
        <f>ROUND(I190*H190,2)</f>
        <v>0</v>
      </c>
      <c r="K190" s="197"/>
      <c r="L190" s="198"/>
      <c r="M190" s="199" t="s">
        <v>1</v>
      </c>
      <c r="N190" s="200" t="s">
        <v>41</v>
      </c>
      <c r="P190" s="153">
        <f>O190*H190</f>
        <v>0</v>
      </c>
      <c r="Q190" s="153">
        <v>0.64</v>
      </c>
      <c r="R190" s="153">
        <f>Q190*H190</f>
        <v>1.28</v>
      </c>
      <c r="S190" s="153">
        <v>0</v>
      </c>
      <c r="T190" s="154">
        <f>S190*H190</f>
        <v>0</v>
      </c>
      <c r="AR190" s="155" t="s">
        <v>171</v>
      </c>
      <c r="AT190" s="155" t="s">
        <v>303</v>
      </c>
      <c r="AU190" s="155" t="s">
        <v>87</v>
      </c>
      <c r="AY190" s="16" t="s">
        <v>131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6" t="s">
        <v>87</v>
      </c>
      <c r="BK190" s="156">
        <f>ROUND(I190*H190,2)</f>
        <v>0</v>
      </c>
      <c r="BL190" s="16" t="s">
        <v>137</v>
      </c>
      <c r="BM190" s="155" t="s">
        <v>640</v>
      </c>
    </row>
    <row r="191" spans="2:65" s="1" customFormat="1" ht="24.2" customHeight="1">
      <c r="B191" s="31"/>
      <c r="C191" s="143" t="s">
        <v>513</v>
      </c>
      <c r="D191" s="143" t="s">
        <v>133</v>
      </c>
      <c r="E191" s="144" t="s">
        <v>641</v>
      </c>
      <c r="F191" s="145" t="s">
        <v>642</v>
      </c>
      <c r="G191" s="146" t="s">
        <v>136</v>
      </c>
      <c r="H191" s="147">
        <v>4</v>
      </c>
      <c r="I191" s="148"/>
      <c r="J191" s="149">
        <f>ROUND(I191*H191,2)</f>
        <v>0</v>
      </c>
      <c r="K191" s="150"/>
      <c r="L191" s="31"/>
      <c r="M191" s="151" t="s">
        <v>1</v>
      </c>
      <c r="N191" s="152" t="s">
        <v>41</v>
      </c>
      <c r="P191" s="153">
        <f>O191*H191</f>
        <v>0</v>
      </c>
      <c r="Q191" s="153">
        <v>0.34099000000000002</v>
      </c>
      <c r="R191" s="153">
        <f>Q191*H191</f>
        <v>1.3639600000000001</v>
      </c>
      <c r="S191" s="153">
        <v>0</v>
      </c>
      <c r="T191" s="154">
        <f>S191*H191</f>
        <v>0</v>
      </c>
      <c r="AR191" s="155" t="s">
        <v>137</v>
      </c>
      <c r="AT191" s="155" t="s">
        <v>133</v>
      </c>
      <c r="AU191" s="155" t="s">
        <v>87</v>
      </c>
      <c r="AY191" s="16" t="s">
        <v>131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6" t="s">
        <v>87</v>
      </c>
      <c r="BK191" s="156">
        <f>ROUND(I191*H191,2)</f>
        <v>0</v>
      </c>
      <c r="BL191" s="16" t="s">
        <v>137</v>
      </c>
      <c r="BM191" s="155" t="s">
        <v>643</v>
      </c>
    </row>
    <row r="192" spans="2:65" s="1" customFormat="1" ht="21.75" customHeight="1">
      <c r="B192" s="31"/>
      <c r="C192" s="190" t="s">
        <v>526</v>
      </c>
      <c r="D192" s="190" t="s">
        <v>303</v>
      </c>
      <c r="E192" s="191" t="s">
        <v>644</v>
      </c>
      <c r="F192" s="192" t="s">
        <v>645</v>
      </c>
      <c r="G192" s="193" t="s">
        <v>136</v>
      </c>
      <c r="H192" s="194">
        <v>4</v>
      </c>
      <c r="I192" s="195"/>
      <c r="J192" s="196">
        <f>ROUND(I192*H192,2)</f>
        <v>0</v>
      </c>
      <c r="K192" s="197"/>
      <c r="L192" s="198"/>
      <c r="M192" s="199" t="s">
        <v>1</v>
      </c>
      <c r="N192" s="200" t="s">
        <v>41</v>
      </c>
      <c r="P192" s="153">
        <f>O192*H192</f>
        <v>0</v>
      </c>
      <c r="Q192" s="153">
        <v>6.5000000000000002E-2</v>
      </c>
      <c r="R192" s="153">
        <f>Q192*H192</f>
        <v>0.26</v>
      </c>
      <c r="S192" s="153">
        <v>0</v>
      </c>
      <c r="T192" s="154">
        <f>S192*H192</f>
        <v>0</v>
      </c>
      <c r="AR192" s="155" t="s">
        <v>171</v>
      </c>
      <c r="AT192" s="155" t="s">
        <v>303</v>
      </c>
      <c r="AU192" s="155" t="s">
        <v>87</v>
      </c>
      <c r="AY192" s="16" t="s">
        <v>131</v>
      </c>
      <c r="BE192" s="156">
        <f>IF(N192="základná",J192,0)</f>
        <v>0</v>
      </c>
      <c r="BF192" s="156">
        <f>IF(N192="znížená",J192,0)</f>
        <v>0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6" t="s">
        <v>87</v>
      </c>
      <c r="BK192" s="156">
        <f>ROUND(I192*H192,2)</f>
        <v>0</v>
      </c>
      <c r="BL192" s="16" t="s">
        <v>137</v>
      </c>
      <c r="BM192" s="155" t="s">
        <v>646</v>
      </c>
    </row>
    <row r="193" spans="2:65" s="1" customFormat="1" ht="16.5" customHeight="1">
      <c r="B193" s="31"/>
      <c r="C193" s="190" t="s">
        <v>517</v>
      </c>
      <c r="D193" s="190" t="s">
        <v>303</v>
      </c>
      <c r="E193" s="191" t="s">
        <v>647</v>
      </c>
      <c r="F193" s="192" t="s">
        <v>648</v>
      </c>
      <c r="G193" s="193" t="s">
        <v>136</v>
      </c>
      <c r="H193" s="194">
        <v>4</v>
      </c>
      <c r="I193" s="195"/>
      <c r="J193" s="196">
        <f>ROUND(I193*H193,2)</f>
        <v>0</v>
      </c>
      <c r="K193" s="197"/>
      <c r="L193" s="198"/>
      <c r="M193" s="199" t="s">
        <v>1</v>
      </c>
      <c r="N193" s="200" t="s">
        <v>41</v>
      </c>
      <c r="P193" s="153">
        <f>O193*H193</f>
        <v>0</v>
      </c>
      <c r="Q193" s="153">
        <v>3.49E-2</v>
      </c>
      <c r="R193" s="153">
        <f>Q193*H193</f>
        <v>0.1396</v>
      </c>
      <c r="S193" s="153">
        <v>0</v>
      </c>
      <c r="T193" s="154">
        <f>S193*H193</f>
        <v>0</v>
      </c>
      <c r="AR193" s="155" t="s">
        <v>171</v>
      </c>
      <c r="AT193" s="155" t="s">
        <v>303</v>
      </c>
      <c r="AU193" s="155" t="s">
        <v>87</v>
      </c>
      <c r="AY193" s="16" t="s">
        <v>131</v>
      </c>
      <c r="BE193" s="156">
        <f>IF(N193="základná",J193,0)</f>
        <v>0</v>
      </c>
      <c r="BF193" s="156">
        <f>IF(N193="znížená",J193,0)</f>
        <v>0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6" t="s">
        <v>87</v>
      </c>
      <c r="BK193" s="156">
        <f>ROUND(I193*H193,2)</f>
        <v>0</v>
      </c>
      <c r="BL193" s="16" t="s">
        <v>137</v>
      </c>
      <c r="BM193" s="155" t="s">
        <v>649</v>
      </c>
    </row>
    <row r="194" spans="2:65" s="1" customFormat="1" ht="33" customHeight="1">
      <c r="B194" s="31"/>
      <c r="C194" s="143" t="s">
        <v>650</v>
      </c>
      <c r="D194" s="143" t="s">
        <v>133</v>
      </c>
      <c r="E194" s="144" t="s">
        <v>651</v>
      </c>
      <c r="F194" s="145" t="s">
        <v>652</v>
      </c>
      <c r="G194" s="146" t="s">
        <v>245</v>
      </c>
      <c r="H194" s="147">
        <v>3.4159999999999999</v>
      </c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41</v>
      </c>
      <c r="P194" s="153">
        <f>O194*H194</f>
        <v>0</v>
      </c>
      <c r="Q194" s="153">
        <v>2.19407</v>
      </c>
      <c r="R194" s="153">
        <f>Q194*H194</f>
        <v>7.4949431199999994</v>
      </c>
      <c r="S194" s="153">
        <v>0</v>
      </c>
      <c r="T194" s="154">
        <f>S194*H194</f>
        <v>0</v>
      </c>
      <c r="AR194" s="155" t="s">
        <v>137</v>
      </c>
      <c r="AT194" s="155" t="s">
        <v>133</v>
      </c>
      <c r="AU194" s="155" t="s">
        <v>87</v>
      </c>
      <c r="AY194" s="16" t="s">
        <v>131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6" t="s">
        <v>87</v>
      </c>
      <c r="BK194" s="156">
        <f>ROUND(I194*H194,2)</f>
        <v>0</v>
      </c>
      <c r="BL194" s="16" t="s">
        <v>137</v>
      </c>
      <c r="BM194" s="155" t="s">
        <v>653</v>
      </c>
    </row>
    <row r="195" spans="2:65" s="12" customFormat="1">
      <c r="B195" s="157"/>
      <c r="D195" s="158" t="s">
        <v>150</v>
      </c>
      <c r="E195" s="159" t="s">
        <v>1</v>
      </c>
      <c r="F195" s="160" t="s">
        <v>151</v>
      </c>
      <c r="H195" s="159" t="s">
        <v>1</v>
      </c>
      <c r="I195" s="161"/>
      <c r="L195" s="157"/>
      <c r="M195" s="162"/>
      <c r="T195" s="163"/>
      <c r="AT195" s="159" t="s">
        <v>150</v>
      </c>
      <c r="AU195" s="159" t="s">
        <v>87</v>
      </c>
      <c r="AV195" s="12" t="s">
        <v>82</v>
      </c>
      <c r="AW195" s="12" t="s">
        <v>31</v>
      </c>
      <c r="AX195" s="12" t="s">
        <v>75</v>
      </c>
      <c r="AY195" s="159" t="s">
        <v>131</v>
      </c>
    </row>
    <row r="196" spans="2:65" s="13" customFormat="1">
      <c r="B196" s="164"/>
      <c r="D196" s="158" t="s">
        <v>150</v>
      </c>
      <c r="E196" s="165" t="s">
        <v>1</v>
      </c>
      <c r="F196" s="166" t="s">
        <v>654</v>
      </c>
      <c r="H196" s="167">
        <v>3.4159999999999999</v>
      </c>
      <c r="I196" s="168"/>
      <c r="L196" s="164"/>
      <c r="M196" s="169"/>
      <c r="T196" s="170"/>
      <c r="AT196" s="165" t="s">
        <v>150</v>
      </c>
      <c r="AU196" s="165" t="s">
        <v>87</v>
      </c>
      <c r="AV196" s="13" t="s">
        <v>87</v>
      </c>
      <c r="AW196" s="13" t="s">
        <v>31</v>
      </c>
      <c r="AX196" s="13" t="s">
        <v>75</v>
      </c>
      <c r="AY196" s="165" t="s">
        <v>131</v>
      </c>
    </row>
    <row r="197" spans="2:65" s="14" customFormat="1">
      <c r="B197" s="171"/>
      <c r="D197" s="158" t="s">
        <v>150</v>
      </c>
      <c r="E197" s="172" t="s">
        <v>1</v>
      </c>
      <c r="F197" s="173" t="s">
        <v>153</v>
      </c>
      <c r="H197" s="174">
        <v>3.4159999999999999</v>
      </c>
      <c r="I197" s="175"/>
      <c r="L197" s="171"/>
      <c r="M197" s="176"/>
      <c r="T197" s="177"/>
      <c r="AT197" s="172" t="s">
        <v>150</v>
      </c>
      <c r="AU197" s="172" t="s">
        <v>87</v>
      </c>
      <c r="AV197" s="14" t="s">
        <v>137</v>
      </c>
      <c r="AW197" s="14" t="s">
        <v>31</v>
      </c>
      <c r="AX197" s="14" t="s">
        <v>82</v>
      </c>
      <c r="AY197" s="172" t="s">
        <v>131</v>
      </c>
    </row>
    <row r="198" spans="2:65" s="11" customFormat="1" ht="22.9" customHeight="1">
      <c r="B198" s="132"/>
      <c r="D198" s="133" t="s">
        <v>74</v>
      </c>
      <c r="E198" s="141" t="s">
        <v>310</v>
      </c>
      <c r="F198" s="141" t="s">
        <v>311</v>
      </c>
      <c r="I198" s="135"/>
      <c r="J198" s="142">
        <f>BK198</f>
        <v>0</v>
      </c>
      <c r="L198" s="132"/>
      <c r="M198" s="136"/>
      <c r="P198" s="137">
        <f>P199</f>
        <v>0</v>
      </c>
      <c r="R198" s="137">
        <f>R199</f>
        <v>0</v>
      </c>
      <c r="T198" s="138">
        <f>T199</f>
        <v>0</v>
      </c>
      <c r="AR198" s="133" t="s">
        <v>82</v>
      </c>
      <c r="AT198" s="139" t="s">
        <v>74</v>
      </c>
      <c r="AU198" s="139" t="s">
        <v>82</v>
      </c>
      <c r="AY198" s="133" t="s">
        <v>131</v>
      </c>
      <c r="BK198" s="140">
        <f>BK199</f>
        <v>0</v>
      </c>
    </row>
    <row r="199" spans="2:65" s="1" customFormat="1" ht="33" customHeight="1">
      <c r="B199" s="31"/>
      <c r="C199" s="143" t="s">
        <v>655</v>
      </c>
      <c r="D199" s="143" t="s">
        <v>133</v>
      </c>
      <c r="E199" s="144" t="s">
        <v>656</v>
      </c>
      <c r="F199" s="145" t="s">
        <v>657</v>
      </c>
      <c r="G199" s="146" t="s">
        <v>183</v>
      </c>
      <c r="H199" s="147">
        <v>126.828</v>
      </c>
      <c r="I199" s="148"/>
      <c r="J199" s="149">
        <f>ROUND(I199*H199,2)</f>
        <v>0</v>
      </c>
      <c r="K199" s="150"/>
      <c r="L199" s="31"/>
      <c r="M199" s="151" t="s">
        <v>1</v>
      </c>
      <c r="N199" s="152" t="s">
        <v>41</v>
      </c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AR199" s="155" t="s">
        <v>137</v>
      </c>
      <c r="AT199" s="155" t="s">
        <v>133</v>
      </c>
      <c r="AU199" s="155" t="s">
        <v>87</v>
      </c>
      <c r="AY199" s="16" t="s">
        <v>131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6" t="s">
        <v>87</v>
      </c>
      <c r="BK199" s="156">
        <f>ROUND(I199*H199,2)</f>
        <v>0</v>
      </c>
      <c r="BL199" s="16" t="s">
        <v>137</v>
      </c>
      <c r="BM199" s="155" t="s">
        <v>658</v>
      </c>
    </row>
    <row r="200" spans="2:65" s="11" customFormat="1" ht="25.9" customHeight="1">
      <c r="B200" s="132"/>
      <c r="D200" s="133" t="s">
        <v>74</v>
      </c>
      <c r="E200" s="134" t="s">
        <v>327</v>
      </c>
      <c r="F200" s="134" t="s">
        <v>328</v>
      </c>
      <c r="I200" s="135"/>
      <c r="J200" s="122">
        <f>BK200</f>
        <v>0</v>
      </c>
      <c r="L200" s="132"/>
      <c r="M200" s="136"/>
      <c r="P200" s="137">
        <f>P201</f>
        <v>0</v>
      </c>
      <c r="R200" s="137">
        <f>R201</f>
        <v>0</v>
      </c>
      <c r="T200" s="138">
        <f>T201</f>
        <v>0</v>
      </c>
      <c r="AR200" s="133" t="s">
        <v>154</v>
      </c>
      <c r="AT200" s="139" t="s">
        <v>74</v>
      </c>
      <c r="AU200" s="139" t="s">
        <v>75</v>
      </c>
      <c r="AY200" s="133" t="s">
        <v>131</v>
      </c>
      <c r="BK200" s="140">
        <f>BK201</f>
        <v>0</v>
      </c>
    </row>
    <row r="201" spans="2:65" s="1" customFormat="1" ht="24.2" customHeight="1">
      <c r="B201" s="31"/>
      <c r="C201" s="143" t="s">
        <v>659</v>
      </c>
      <c r="D201" s="143" t="s">
        <v>133</v>
      </c>
      <c r="E201" s="144" t="s">
        <v>330</v>
      </c>
      <c r="F201" s="145" t="s">
        <v>660</v>
      </c>
      <c r="G201" s="146" t="s">
        <v>332</v>
      </c>
      <c r="H201" s="147">
        <v>1</v>
      </c>
      <c r="I201" s="148"/>
      <c r="J201" s="149">
        <f>ROUND(I201*H201,2)</f>
        <v>0</v>
      </c>
      <c r="K201" s="150"/>
      <c r="L201" s="31"/>
      <c r="M201" s="151" t="s">
        <v>1</v>
      </c>
      <c r="N201" s="152" t="s">
        <v>41</v>
      </c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AR201" s="155" t="s">
        <v>333</v>
      </c>
      <c r="AT201" s="155" t="s">
        <v>133</v>
      </c>
      <c r="AU201" s="155" t="s">
        <v>82</v>
      </c>
      <c r="AY201" s="16" t="s">
        <v>131</v>
      </c>
      <c r="BE201" s="156">
        <f>IF(N201="základná",J201,0)</f>
        <v>0</v>
      </c>
      <c r="BF201" s="156">
        <f>IF(N201="znížená",J201,0)</f>
        <v>0</v>
      </c>
      <c r="BG201" s="156">
        <f>IF(N201="zákl. prenesená",J201,0)</f>
        <v>0</v>
      </c>
      <c r="BH201" s="156">
        <f>IF(N201="zníž. prenesená",J201,0)</f>
        <v>0</v>
      </c>
      <c r="BI201" s="156">
        <f>IF(N201="nulová",J201,0)</f>
        <v>0</v>
      </c>
      <c r="BJ201" s="16" t="s">
        <v>87</v>
      </c>
      <c r="BK201" s="156">
        <f>ROUND(I201*H201,2)</f>
        <v>0</v>
      </c>
      <c r="BL201" s="16" t="s">
        <v>333</v>
      </c>
      <c r="BM201" s="155" t="s">
        <v>661</v>
      </c>
    </row>
    <row r="202" spans="2:65" s="1" customFormat="1" ht="49.9" customHeight="1">
      <c r="B202" s="31"/>
      <c r="E202" s="134" t="s">
        <v>236</v>
      </c>
      <c r="F202" s="134" t="s">
        <v>237</v>
      </c>
      <c r="J202" s="122">
        <f>BK202</f>
        <v>0</v>
      </c>
      <c r="L202" s="31"/>
      <c r="M202" s="178"/>
      <c r="T202" s="58"/>
      <c r="AT202" s="16" t="s">
        <v>74</v>
      </c>
      <c r="AU202" s="16" t="s">
        <v>75</v>
      </c>
      <c r="AY202" s="16" t="s">
        <v>238</v>
      </c>
      <c r="BK202" s="156">
        <f>SUM(BK203:BK207)</f>
        <v>0</v>
      </c>
    </row>
    <row r="203" spans="2:65" s="1" customFormat="1" ht="16.350000000000001" customHeight="1">
      <c r="B203" s="31"/>
      <c r="C203" s="179" t="s">
        <v>1</v>
      </c>
      <c r="D203" s="179" t="s">
        <v>133</v>
      </c>
      <c r="E203" s="180" t="s">
        <v>1</v>
      </c>
      <c r="F203" s="181" t="s">
        <v>1</v>
      </c>
      <c r="G203" s="182" t="s">
        <v>1</v>
      </c>
      <c r="H203" s="183"/>
      <c r="I203" s="184"/>
      <c r="J203" s="185">
        <f>BK203</f>
        <v>0</v>
      </c>
      <c r="K203" s="150"/>
      <c r="L203" s="31"/>
      <c r="M203" s="186" t="s">
        <v>1</v>
      </c>
      <c r="N203" s="187" t="s">
        <v>41</v>
      </c>
      <c r="T203" s="58"/>
      <c r="AT203" s="16" t="s">
        <v>238</v>
      </c>
      <c r="AU203" s="16" t="s">
        <v>82</v>
      </c>
      <c r="AY203" s="16" t="s">
        <v>238</v>
      </c>
      <c r="BE203" s="156">
        <f>IF(N203="základná",J203,0)</f>
        <v>0</v>
      </c>
      <c r="BF203" s="156">
        <f>IF(N203="znížená",J203,0)</f>
        <v>0</v>
      </c>
      <c r="BG203" s="156">
        <f>IF(N203="zákl. prenesená",J203,0)</f>
        <v>0</v>
      </c>
      <c r="BH203" s="156">
        <f>IF(N203="zníž. prenesená",J203,0)</f>
        <v>0</v>
      </c>
      <c r="BI203" s="156">
        <f>IF(N203="nulová",J203,0)</f>
        <v>0</v>
      </c>
      <c r="BJ203" s="16" t="s">
        <v>87</v>
      </c>
      <c r="BK203" s="156">
        <f>I203*H203</f>
        <v>0</v>
      </c>
    </row>
    <row r="204" spans="2:65" s="1" customFormat="1" ht="16.350000000000001" customHeight="1">
      <c r="B204" s="31"/>
      <c r="C204" s="179" t="s">
        <v>1</v>
      </c>
      <c r="D204" s="179" t="s">
        <v>133</v>
      </c>
      <c r="E204" s="180" t="s">
        <v>1</v>
      </c>
      <c r="F204" s="181" t="s">
        <v>1</v>
      </c>
      <c r="G204" s="182" t="s">
        <v>1</v>
      </c>
      <c r="H204" s="183"/>
      <c r="I204" s="184"/>
      <c r="J204" s="185">
        <f>BK204</f>
        <v>0</v>
      </c>
      <c r="K204" s="150"/>
      <c r="L204" s="31"/>
      <c r="M204" s="186" t="s">
        <v>1</v>
      </c>
      <c r="N204" s="187" t="s">
        <v>41</v>
      </c>
      <c r="T204" s="58"/>
      <c r="AT204" s="16" t="s">
        <v>238</v>
      </c>
      <c r="AU204" s="16" t="s">
        <v>82</v>
      </c>
      <c r="AY204" s="16" t="s">
        <v>238</v>
      </c>
      <c r="BE204" s="156">
        <f>IF(N204="základná",J204,0)</f>
        <v>0</v>
      </c>
      <c r="BF204" s="156">
        <f>IF(N204="znížená",J204,0)</f>
        <v>0</v>
      </c>
      <c r="BG204" s="156">
        <f>IF(N204="zákl. prenesená",J204,0)</f>
        <v>0</v>
      </c>
      <c r="BH204" s="156">
        <f>IF(N204="zníž. prenesená",J204,0)</f>
        <v>0</v>
      </c>
      <c r="BI204" s="156">
        <f>IF(N204="nulová",J204,0)</f>
        <v>0</v>
      </c>
      <c r="BJ204" s="16" t="s">
        <v>87</v>
      </c>
      <c r="BK204" s="156">
        <f>I204*H204</f>
        <v>0</v>
      </c>
    </row>
    <row r="205" spans="2:65" s="1" customFormat="1" ht="16.350000000000001" customHeight="1">
      <c r="B205" s="31"/>
      <c r="C205" s="179" t="s">
        <v>1</v>
      </c>
      <c r="D205" s="179" t="s">
        <v>133</v>
      </c>
      <c r="E205" s="180" t="s">
        <v>1</v>
      </c>
      <c r="F205" s="181" t="s">
        <v>1</v>
      </c>
      <c r="G205" s="182" t="s">
        <v>1</v>
      </c>
      <c r="H205" s="183"/>
      <c r="I205" s="184"/>
      <c r="J205" s="185">
        <f>BK205</f>
        <v>0</v>
      </c>
      <c r="K205" s="150"/>
      <c r="L205" s="31"/>
      <c r="M205" s="186" t="s">
        <v>1</v>
      </c>
      <c r="N205" s="187" t="s">
        <v>41</v>
      </c>
      <c r="T205" s="58"/>
      <c r="AT205" s="16" t="s">
        <v>238</v>
      </c>
      <c r="AU205" s="16" t="s">
        <v>82</v>
      </c>
      <c r="AY205" s="16" t="s">
        <v>238</v>
      </c>
      <c r="BE205" s="156">
        <f>IF(N205="základná",J205,0)</f>
        <v>0</v>
      </c>
      <c r="BF205" s="156">
        <f>IF(N205="znížená",J205,0)</f>
        <v>0</v>
      </c>
      <c r="BG205" s="156">
        <f>IF(N205="zákl. prenesená",J205,0)</f>
        <v>0</v>
      </c>
      <c r="BH205" s="156">
        <f>IF(N205="zníž. prenesená",J205,0)</f>
        <v>0</v>
      </c>
      <c r="BI205" s="156">
        <f>IF(N205="nulová",J205,0)</f>
        <v>0</v>
      </c>
      <c r="BJ205" s="16" t="s">
        <v>87</v>
      </c>
      <c r="BK205" s="156">
        <f>I205*H205</f>
        <v>0</v>
      </c>
    </row>
    <row r="206" spans="2:65" s="1" customFormat="1" ht="16.350000000000001" customHeight="1">
      <c r="B206" s="31"/>
      <c r="C206" s="179" t="s">
        <v>1</v>
      </c>
      <c r="D206" s="179" t="s">
        <v>133</v>
      </c>
      <c r="E206" s="180" t="s">
        <v>1</v>
      </c>
      <c r="F206" s="181" t="s">
        <v>1</v>
      </c>
      <c r="G206" s="182" t="s">
        <v>1</v>
      </c>
      <c r="H206" s="183"/>
      <c r="I206" s="184"/>
      <c r="J206" s="185">
        <f>BK206</f>
        <v>0</v>
      </c>
      <c r="K206" s="150"/>
      <c r="L206" s="31"/>
      <c r="M206" s="186" t="s">
        <v>1</v>
      </c>
      <c r="N206" s="187" t="s">
        <v>41</v>
      </c>
      <c r="T206" s="58"/>
      <c r="AT206" s="16" t="s">
        <v>238</v>
      </c>
      <c r="AU206" s="16" t="s">
        <v>82</v>
      </c>
      <c r="AY206" s="16" t="s">
        <v>238</v>
      </c>
      <c r="BE206" s="156">
        <f>IF(N206="základná",J206,0)</f>
        <v>0</v>
      </c>
      <c r="BF206" s="156">
        <f>IF(N206="znížená",J206,0)</f>
        <v>0</v>
      </c>
      <c r="BG206" s="156">
        <f>IF(N206="zákl. prenesená",J206,0)</f>
        <v>0</v>
      </c>
      <c r="BH206" s="156">
        <f>IF(N206="zníž. prenesená",J206,0)</f>
        <v>0</v>
      </c>
      <c r="BI206" s="156">
        <f>IF(N206="nulová",J206,0)</f>
        <v>0</v>
      </c>
      <c r="BJ206" s="16" t="s">
        <v>87</v>
      </c>
      <c r="BK206" s="156">
        <f>I206*H206</f>
        <v>0</v>
      </c>
    </row>
    <row r="207" spans="2:65" s="1" customFormat="1" ht="16.350000000000001" customHeight="1">
      <c r="B207" s="31"/>
      <c r="C207" s="179" t="s">
        <v>1</v>
      </c>
      <c r="D207" s="179" t="s">
        <v>133</v>
      </c>
      <c r="E207" s="180" t="s">
        <v>1</v>
      </c>
      <c r="F207" s="181" t="s">
        <v>1</v>
      </c>
      <c r="G207" s="182" t="s">
        <v>1</v>
      </c>
      <c r="H207" s="183"/>
      <c r="I207" s="184"/>
      <c r="J207" s="185">
        <f>BK207</f>
        <v>0</v>
      </c>
      <c r="K207" s="150"/>
      <c r="L207" s="31"/>
      <c r="M207" s="186" t="s">
        <v>1</v>
      </c>
      <c r="N207" s="187" t="s">
        <v>41</v>
      </c>
      <c r="O207" s="188"/>
      <c r="P207" s="188"/>
      <c r="Q207" s="188"/>
      <c r="R207" s="188"/>
      <c r="S207" s="188"/>
      <c r="T207" s="189"/>
      <c r="AT207" s="16" t="s">
        <v>238</v>
      </c>
      <c r="AU207" s="16" t="s">
        <v>82</v>
      </c>
      <c r="AY207" s="16" t="s">
        <v>238</v>
      </c>
      <c r="BE207" s="156">
        <f>IF(N207="základná",J207,0)</f>
        <v>0</v>
      </c>
      <c r="BF207" s="156">
        <f>IF(N207="znížená",J207,0)</f>
        <v>0</v>
      </c>
      <c r="BG207" s="156">
        <f>IF(N207="zákl. prenesená",J207,0)</f>
        <v>0</v>
      </c>
      <c r="BH207" s="156">
        <f>IF(N207="zníž. prenesená",J207,0)</f>
        <v>0</v>
      </c>
      <c r="BI207" s="156">
        <f>IF(N207="nulová",J207,0)</f>
        <v>0</v>
      </c>
      <c r="BJ207" s="16" t="s">
        <v>87</v>
      </c>
      <c r="BK207" s="156">
        <f>I207*H207</f>
        <v>0</v>
      </c>
    </row>
    <row r="208" spans="2:65" s="1" customFormat="1" ht="6.95" customHeight="1">
      <c r="B208" s="46"/>
      <c r="C208" s="47"/>
      <c r="D208" s="47"/>
      <c r="E208" s="47"/>
      <c r="F208" s="47"/>
      <c r="G208" s="47"/>
      <c r="H208" s="47"/>
      <c r="I208" s="47"/>
      <c r="J208" s="47"/>
      <c r="K208" s="47"/>
      <c r="L208" s="31"/>
    </row>
  </sheetData>
  <sheetProtection algorithmName="SHA-512" hashValue="kRVoUnJO5uGI384bKyRHr7nGNW/TQefniJeMa2n2UdyMeByqNsQJZMon7uIs4N5rbOi4UjTUc0UU6zE0PprsgQ==" saltValue="MMEar4GWE02se35PMFDMTvVPsq6aGc9oaK0JIClbYvjmrbKXc3YXql40uEYDF+6fCPsY9i363ElHrWOFradTXg==" spinCount="100000" sheet="1" objects="1" scenarios="1" formatColumns="0" formatRows="0" autoFilter="0"/>
  <autoFilter ref="C122:K207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03:D208" xr:uid="{00000000-0002-0000-0400-000000000000}">
      <formula1>"K, M"</formula1>
    </dataValidation>
    <dataValidation type="list" allowBlank="1" showInputMessage="1" showErrorMessage="1" error="Povolené sú hodnoty základná, znížená, nulová." sqref="N203:N208" xr:uid="{00000000-0002-0000-04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2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6" t="s">
        <v>99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2:46" ht="24.95" customHeight="1">
      <c r="B4" s="19"/>
      <c r="D4" s="20" t="s">
        <v>100</v>
      </c>
      <c r="L4" s="19"/>
      <c r="M4" s="95" t="s">
        <v>9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15</v>
      </c>
      <c r="L6" s="19"/>
    </row>
    <row r="7" spans="2:46" ht="26.25" customHeight="1">
      <c r="B7" s="19"/>
      <c r="E7" s="250" t="str">
        <f>'Rekapitulácia stavby'!K6</f>
        <v>Rozšírenie skladovacích priestorov o kóje na skladovanie plastového odpadu, skla a kovového šrotu</v>
      </c>
      <c r="F7" s="251"/>
      <c r="G7" s="251"/>
      <c r="H7" s="251"/>
      <c r="L7" s="19"/>
    </row>
    <row r="8" spans="2:46" s="1" customFormat="1" ht="12" customHeight="1">
      <c r="B8" s="31"/>
      <c r="D8" s="26" t="s">
        <v>101</v>
      </c>
      <c r="L8" s="31"/>
    </row>
    <row r="9" spans="2:46" s="1" customFormat="1" ht="16.5" customHeight="1">
      <c r="B9" s="31"/>
      <c r="E9" s="240" t="s">
        <v>662</v>
      </c>
      <c r="F9" s="249"/>
      <c r="G9" s="249"/>
      <c r="H9" s="249"/>
      <c r="L9" s="31"/>
    </row>
    <row r="10" spans="2:46" s="1" customFormat="1">
      <c r="B10" s="31"/>
      <c r="L10" s="31"/>
    </row>
    <row r="11" spans="2:46" s="1" customFormat="1" ht="12" customHeight="1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>
      <c r="B12" s="31"/>
      <c r="D12" s="26" t="s">
        <v>19</v>
      </c>
      <c r="F12" s="24" t="s">
        <v>20</v>
      </c>
      <c r="I12" s="26" t="s">
        <v>21</v>
      </c>
      <c r="J12" s="54" t="str">
        <f>'Rekapitulácia stavby'!AN8</f>
        <v>17. 7. 2023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23</v>
      </c>
      <c r="I14" s="26" t="s">
        <v>24</v>
      </c>
      <c r="J14" s="24" t="s">
        <v>1</v>
      </c>
      <c r="L14" s="31"/>
    </row>
    <row r="15" spans="2:46" s="1" customFormat="1" ht="18" customHeight="1">
      <c r="B15" s="31"/>
      <c r="E15" s="24" t="s">
        <v>25</v>
      </c>
      <c r="I15" s="26" t="s">
        <v>26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24</v>
      </c>
      <c r="J17" s="27" t="str">
        <f>'Rekapitulácia stavby'!AN13</f>
        <v>Vyplň údaj</v>
      </c>
      <c r="L17" s="31"/>
    </row>
    <row r="18" spans="2:12" s="1" customFormat="1" ht="18" customHeight="1">
      <c r="B18" s="31"/>
      <c r="E18" s="252" t="str">
        <f>'Rekapitulácia stavby'!E14</f>
        <v>Vyplň údaj</v>
      </c>
      <c r="F18" s="218"/>
      <c r="G18" s="218"/>
      <c r="H18" s="218"/>
      <c r="I18" s="26" t="s">
        <v>26</v>
      </c>
      <c r="J18" s="27" t="str">
        <f>'Rekapitulácia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24</v>
      </c>
      <c r="J20" s="24" t="s">
        <v>1</v>
      </c>
      <c r="L20" s="31"/>
    </row>
    <row r="21" spans="2:12" s="1" customFormat="1" ht="18" customHeight="1">
      <c r="B21" s="31"/>
      <c r="E21" s="24" t="s">
        <v>30</v>
      </c>
      <c r="I21" s="26" t="s">
        <v>26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32</v>
      </c>
      <c r="I23" s="26" t="s">
        <v>24</v>
      </c>
      <c r="J23" s="24" t="s">
        <v>1</v>
      </c>
      <c r="L23" s="31"/>
    </row>
    <row r="24" spans="2:12" s="1" customFormat="1" ht="18" customHeight="1">
      <c r="B24" s="31"/>
      <c r="E24" s="24" t="s">
        <v>33</v>
      </c>
      <c r="I24" s="26" t="s">
        <v>26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34</v>
      </c>
      <c r="L26" s="31"/>
    </row>
    <row r="27" spans="2:12" s="7" customFormat="1" ht="16.5" customHeight="1">
      <c r="B27" s="96"/>
      <c r="E27" s="222" t="s">
        <v>1</v>
      </c>
      <c r="F27" s="222"/>
      <c r="G27" s="222"/>
      <c r="H27" s="222"/>
      <c r="L27" s="96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5"/>
      <c r="E29" s="55"/>
      <c r="F29" s="55"/>
      <c r="G29" s="55"/>
      <c r="H29" s="55"/>
      <c r="I29" s="55"/>
      <c r="J29" s="55"/>
      <c r="K29" s="55"/>
      <c r="L29" s="31"/>
    </row>
    <row r="30" spans="2:12" s="1" customFormat="1" ht="25.35" customHeight="1">
      <c r="B30" s="31"/>
      <c r="D30" s="97" t="s">
        <v>35</v>
      </c>
      <c r="J30" s="68">
        <f>ROUND(J122, 2)</f>
        <v>0</v>
      </c>
      <c r="L30" s="31"/>
    </row>
    <row r="31" spans="2:12" s="1" customFormat="1" ht="6.95" customHeight="1">
      <c r="B31" s="31"/>
      <c r="D31" s="55"/>
      <c r="E31" s="55"/>
      <c r="F31" s="55"/>
      <c r="G31" s="55"/>
      <c r="H31" s="55"/>
      <c r="I31" s="55"/>
      <c r="J31" s="55"/>
      <c r="K31" s="55"/>
      <c r="L31" s="31"/>
    </row>
    <row r="32" spans="2:12" s="1" customFormat="1" ht="14.45" customHeight="1">
      <c r="B32" s="31"/>
      <c r="F32" s="34" t="s">
        <v>37</v>
      </c>
      <c r="I32" s="34" t="s">
        <v>36</v>
      </c>
      <c r="J32" s="34" t="s">
        <v>38</v>
      </c>
      <c r="L32" s="31"/>
    </row>
    <row r="33" spans="2:12" s="1" customFormat="1" ht="14.45" customHeight="1">
      <c r="B33" s="31"/>
      <c r="D33" s="57" t="s">
        <v>39</v>
      </c>
      <c r="E33" s="36" t="s">
        <v>40</v>
      </c>
      <c r="F33" s="98">
        <f>ROUND((ROUND((SUM(BE122:BE214)),  2) + SUM(BE216:BE220)), 2)</f>
        <v>0</v>
      </c>
      <c r="G33" s="99"/>
      <c r="H33" s="99"/>
      <c r="I33" s="100">
        <v>0.2</v>
      </c>
      <c r="J33" s="98">
        <f>ROUND((ROUND(((SUM(BE122:BE214))*I33),  2) + (SUM(BE216:BE220)*I33)), 2)</f>
        <v>0</v>
      </c>
      <c r="L33" s="31"/>
    </row>
    <row r="34" spans="2:12" s="1" customFormat="1" ht="14.45" customHeight="1">
      <c r="B34" s="31"/>
      <c r="E34" s="36" t="s">
        <v>41</v>
      </c>
      <c r="F34" s="98">
        <f>ROUND((ROUND((SUM(BF122:BF214)),  2) + SUM(BF216:BF220)), 2)</f>
        <v>0</v>
      </c>
      <c r="G34" s="99"/>
      <c r="H34" s="99"/>
      <c r="I34" s="100">
        <v>0.2</v>
      </c>
      <c r="J34" s="98">
        <f>ROUND((ROUND(((SUM(BF122:BF214))*I34),  2) + (SUM(BF216:BF220)*I34)), 2)</f>
        <v>0</v>
      </c>
      <c r="L34" s="31"/>
    </row>
    <row r="35" spans="2:12" s="1" customFormat="1" ht="14.45" hidden="1" customHeight="1">
      <c r="B35" s="31"/>
      <c r="E35" s="26" t="s">
        <v>42</v>
      </c>
      <c r="F35" s="88">
        <f>ROUND((ROUND((SUM(BG122:BG214)),  2) + SUM(BG216:BG220)), 2)</f>
        <v>0</v>
      </c>
      <c r="I35" s="101">
        <v>0.2</v>
      </c>
      <c r="J35" s="88">
        <f>0</f>
        <v>0</v>
      </c>
      <c r="L35" s="31"/>
    </row>
    <row r="36" spans="2:12" s="1" customFormat="1" ht="14.45" hidden="1" customHeight="1">
      <c r="B36" s="31"/>
      <c r="E36" s="26" t="s">
        <v>43</v>
      </c>
      <c r="F36" s="88">
        <f>ROUND((ROUND((SUM(BH122:BH214)),  2) + SUM(BH216:BH220)), 2)</f>
        <v>0</v>
      </c>
      <c r="I36" s="101">
        <v>0.2</v>
      </c>
      <c r="J36" s="88">
        <f>0</f>
        <v>0</v>
      </c>
      <c r="L36" s="31"/>
    </row>
    <row r="37" spans="2:12" s="1" customFormat="1" ht="14.45" hidden="1" customHeight="1">
      <c r="B37" s="31"/>
      <c r="E37" s="36" t="s">
        <v>44</v>
      </c>
      <c r="F37" s="98">
        <f>ROUND((ROUND((SUM(BI122:BI214)),  2) + SUM(BI216:BI220)), 2)</f>
        <v>0</v>
      </c>
      <c r="G37" s="99"/>
      <c r="H37" s="99"/>
      <c r="I37" s="100">
        <v>0</v>
      </c>
      <c r="J37" s="98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102"/>
      <c r="D39" s="103" t="s">
        <v>45</v>
      </c>
      <c r="E39" s="59"/>
      <c r="F39" s="59"/>
      <c r="G39" s="104" t="s">
        <v>46</v>
      </c>
      <c r="H39" s="105" t="s">
        <v>47</v>
      </c>
      <c r="I39" s="59"/>
      <c r="J39" s="106">
        <f>SUM(J30:J37)</f>
        <v>0</v>
      </c>
      <c r="K39" s="10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3" t="s">
        <v>48</v>
      </c>
      <c r="E50" s="44"/>
      <c r="F50" s="44"/>
      <c r="G50" s="43" t="s">
        <v>49</v>
      </c>
      <c r="H50" s="44"/>
      <c r="I50" s="44"/>
      <c r="J50" s="44"/>
      <c r="K50" s="44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5" t="s">
        <v>50</v>
      </c>
      <c r="E61" s="33"/>
      <c r="F61" s="108" t="s">
        <v>51</v>
      </c>
      <c r="G61" s="45" t="s">
        <v>50</v>
      </c>
      <c r="H61" s="33"/>
      <c r="I61" s="33"/>
      <c r="J61" s="109" t="s">
        <v>51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3" t="s">
        <v>52</v>
      </c>
      <c r="E65" s="44"/>
      <c r="F65" s="44"/>
      <c r="G65" s="43" t="s">
        <v>53</v>
      </c>
      <c r="H65" s="44"/>
      <c r="I65" s="44"/>
      <c r="J65" s="44"/>
      <c r="K65" s="44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5" t="s">
        <v>50</v>
      </c>
      <c r="E76" s="33"/>
      <c r="F76" s="108" t="s">
        <v>51</v>
      </c>
      <c r="G76" s="45" t="s">
        <v>50</v>
      </c>
      <c r="H76" s="33"/>
      <c r="I76" s="33"/>
      <c r="J76" s="109" t="s">
        <v>51</v>
      </c>
      <c r="K76" s="33"/>
      <c r="L76" s="31"/>
    </row>
    <row r="77" spans="2:12" s="1" customFormat="1" ht="14.45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31"/>
    </row>
    <row r="81" spans="2:47" s="1" customFormat="1" ht="6.95" customHeight="1"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31"/>
    </row>
    <row r="82" spans="2:47" s="1" customFormat="1" ht="24.95" customHeight="1">
      <c r="B82" s="31"/>
      <c r="C82" s="20" t="s">
        <v>105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15</v>
      </c>
      <c r="L84" s="31"/>
    </row>
    <row r="85" spans="2:47" s="1" customFormat="1" ht="26.25" customHeight="1">
      <c r="B85" s="31"/>
      <c r="E85" s="250" t="str">
        <f>E7</f>
        <v>Rozšírenie skladovacích priestorov o kóje na skladovanie plastového odpadu, skla a kovového šrotu</v>
      </c>
      <c r="F85" s="251"/>
      <c r="G85" s="251"/>
      <c r="H85" s="251"/>
      <c r="L85" s="31"/>
    </row>
    <row r="86" spans="2:47" s="1" customFormat="1" ht="12" customHeight="1">
      <c r="B86" s="31"/>
      <c r="C86" s="26" t="s">
        <v>101</v>
      </c>
      <c r="L86" s="31"/>
    </row>
    <row r="87" spans="2:47" s="1" customFormat="1" ht="16.5" customHeight="1">
      <c r="B87" s="31"/>
      <c r="E87" s="240" t="str">
        <f>E9</f>
        <v>04 - SO 05 - Areálové osvetlenie</v>
      </c>
      <c r="F87" s="249"/>
      <c r="G87" s="249"/>
      <c r="H87" s="24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19</v>
      </c>
      <c r="F89" s="24" t="str">
        <f>F12</f>
        <v>Bratislava - Ružinov</v>
      </c>
      <c r="I89" s="26" t="s">
        <v>21</v>
      </c>
      <c r="J89" s="54" t="str">
        <f>IF(J12="","",J12)</f>
        <v>17. 7. 2023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23</v>
      </c>
      <c r="F91" s="24" t="str">
        <f>E15</f>
        <v>Odvoz a likvidácia odpadu a.s.</v>
      </c>
      <c r="I91" s="26" t="s">
        <v>29</v>
      </c>
      <c r="J91" s="29" t="str">
        <f>E21</f>
        <v>HR-PROJECT s.r.o.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32</v>
      </c>
      <c r="J92" s="29" t="str">
        <f>E24</f>
        <v>Vladimír Pilnik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10" t="s">
        <v>106</v>
      </c>
      <c r="D94" s="102"/>
      <c r="E94" s="102"/>
      <c r="F94" s="102"/>
      <c r="G94" s="102"/>
      <c r="H94" s="102"/>
      <c r="I94" s="102"/>
      <c r="J94" s="111" t="s">
        <v>107</v>
      </c>
      <c r="K94" s="10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12" t="s">
        <v>108</v>
      </c>
      <c r="J96" s="68">
        <f>J122</f>
        <v>0</v>
      </c>
      <c r="L96" s="31"/>
      <c r="AU96" s="16" t="s">
        <v>109</v>
      </c>
    </row>
    <row r="97" spans="2:12" s="8" customFormat="1" ht="24.95" customHeight="1">
      <c r="B97" s="113"/>
      <c r="D97" s="114" t="s">
        <v>663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2:12" s="9" customFormat="1" ht="19.899999999999999" customHeight="1">
      <c r="B98" s="117"/>
      <c r="D98" s="118" t="s">
        <v>664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2:12" s="9" customFormat="1" ht="19.899999999999999" customHeight="1">
      <c r="B99" s="117"/>
      <c r="D99" s="118" t="s">
        <v>665</v>
      </c>
      <c r="E99" s="119"/>
      <c r="F99" s="119"/>
      <c r="G99" s="119"/>
      <c r="H99" s="119"/>
      <c r="I99" s="119"/>
      <c r="J99" s="120">
        <f>J196</f>
        <v>0</v>
      </c>
      <c r="L99" s="117"/>
    </row>
    <row r="100" spans="2:12" s="8" customFormat="1" ht="24.95" customHeight="1">
      <c r="B100" s="113"/>
      <c r="D100" s="114" t="s">
        <v>666</v>
      </c>
      <c r="E100" s="115"/>
      <c r="F100" s="115"/>
      <c r="G100" s="115"/>
      <c r="H100" s="115"/>
      <c r="I100" s="115"/>
      <c r="J100" s="116">
        <f>J207</f>
        <v>0</v>
      </c>
      <c r="L100" s="113"/>
    </row>
    <row r="101" spans="2:12" s="8" customFormat="1" ht="24.95" customHeight="1">
      <c r="B101" s="113"/>
      <c r="D101" s="114" t="s">
        <v>667</v>
      </c>
      <c r="E101" s="115"/>
      <c r="F101" s="115"/>
      <c r="G101" s="115"/>
      <c r="H101" s="115"/>
      <c r="I101" s="115"/>
      <c r="J101" s="116">
        <f>J212</f>
        <v>0</v>
      </c>
      <c r="L101" s="113"/>
    </row>
    <row r="102" spans="2:12" s="8" customFormat="1" ht="21.75" customHeight="1">
      <c r="B102" s="113"/>
      <c r="D102" s="121" t="s">
        <v>116</v>
      </c>
      <c r="J102" s="122">
        <f>J215</f>
        <v>0</v>
      </c>
      <c r="L102" s="113"/>
    </row>
    <row r="103" spans="2:12" s="1" customFormat="1" ht="21.75" customHeight="1">
      <c r="B103" s="31"/>
      <c r="L103" s="31"/>
    </row>
    <row r="104" spans="2:12" s="1" customFormat="1" ht="6.95" customHeight="1"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1"/>
    </row>
    <row r="108" spans="2:12" s="1" customFormat="1" ht="6.95" customHeight="1"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31"/>
    </row>
    <row r="109" spans="2:12" s="1" customFormat="1" ht="24.95" customHeight="1">
      <c r="B109" s="31"/>
      <c r="C109" s="20" t="s">
        <v>117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15</v>
      </c>
      <c r="L111" s="31"/>
    </row>
    <row r="112" spans="2:12" s="1" customFormat="1" ht="26.25" customHeight="1">
      <c r="B112" s="31"/>
      <c r="E112" s="250" t="str">
        <f>E7</f>
        <v>Rozšírenie skladovacích priestorov o kóje na skladovanie plastového odpadu, skla a kovového šrotu</v>
      </c>
      <c r="F112" s="251"/>
      <c r="G112" s="251"/>
      <c r="H112" s="251"/>
      <c r="L112" s="31"/>
    </row>
    <row r="113" spans="2:65" s="1" customFormat="1" ht="12" customHeight="1">
      <c r="B113" s="31"/>
      <c r="C113" s="26" t="s">
        <v>101</v>
      </c>
      <c r="L113" s="31"/>
    </row>
    <row r="114" spans="2:65" s="1" customFormat="1" ht="16.5" customHeight="1">
      <c r="B114" s="31"/>
      <c r="E114" s="240" t="str">
        <f>E9</f>
        <v>04 - SO 05 - Areálové osvetlenie</v>
      </c>
      <c r="F114" s="249"/>
      <c r="G114" s="249"/>
      <c r="H114" s="249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19</v>
      </c>
      <c r="F116" s="24" t="str">
        <f>F12</f>
        <v>Bratislava - Ružinov</v>
      </c>
      <c r="I116" s="26" t="s">
        <v>21</v>
      </c>
      <c r="J116" s="54" t="str">
        <f>IF(J12="","",J12)</f>
        <v>17. 7. 2023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23</v>
      </c>
      <c r="F118" s="24" t="str">
        <f>E15</f>
        <v>Odvoz a likvidácia odpadu a.s.</v>
      </c>
      <c r="I118" s="26" t="s">
        <v>29</v>
      </c>
      <c r="J118" s="29" t="str">
        <f>E21</f>
        <v>HR-PROJECT s.r.o.</v>
      </c>
      <c r="L118" s="31"/>
    </row>
    <row r="119" spans="2:65" s="1" customFormat="1" ht="15.2" customHeight="1">
      <c r="B119" s="31"/>
      <c r="C119" s="26" t="s">
        <v>27</v>
      </c>
      <c r="F119" s="24" t="str">
        <f>IF(E18="","",E18)</f>
        <v>Vyplň údaj</v>
      </c>
      <c r="I119" s="26" t="s">
        <v>32</v>
      </c>
      <c r="J119" s="29" t="str">
        <f>E24</f>
        <v>Vladimír Pilnik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23"/>
      <c r="C121" s="124" t="s">
        <v>118</v>
      </c>
      <c r="D121" s="125" t="s">
        <v>60</v>
      </c>
      <c r="E121" s="125" t="s">
        <v>56</v>
      </c>
      <c r="F121" s="125" t="s">
        <v>57</v>
      </c>
      <c r="G121" s="125" t="s">
        <v>119</v>
      </c>
      <c r="H121" s="125" t="s">
        <v>120</v>
      </c>
      <c r="I121" s="125" t="s">
        <v>121</v>
      </c>
      <c r="J121" s="126" t="s">
        <v>107</v>
      </c>
      <c r="K121" s="127" t="s">
        <v>122</v>
      </c>
      <c r="L121" s="123"/>
      <c r="M121" s="61" t="s">
        <v>1</v>
      </c>
      <c r="N121" s="62" t="s">
        <v>39</v>
      </c>
      <c r="O121" s="62" t="s">
        <v>123</v>
      </c>
      <c r="P121" s="62" t="s">
        <v>124</v>
      </c>
      <c r="Q121" s="62" t="s">
        <v>125</v>
      </c>
      <c r="R121" s="62" t="s">
        <v>126</v>
      </c>
      <c r="S121" s="62" t="s">
        <v>127</v>
      </c>
      <c r="T121" s="63" t="s">
        <v>128</v>
      </c>
    </row>
    <row r="122" spans="2:65" s="1" customFormat="1" ht="22.9" customHeight="1">
      <c r="B122" s="31"/>
      <c r="C122" s="66" t="s">
        <v>108</v>
      </c>
      <c r="J122" s="128">
        <f>BK122</f>
        <v>0</v>
      </c>
      <c r="L122" s="31"/>
      <c r="M122" s="64"/>
      <c r="N122" s="55"/>
      <c r="O122" s="55"/>
      <c r="P122" s="129">
        <f>P123+P207+P212+P215</f>
        <v>0</v>
      </c>
      <c r="Q122" s="55"/>
      <c r="R122" s="129">
        <f>R123+R207+R212+R215</f>
        <v>0</v>
      </c>
      <c r="S122" s="55"/>
      <c r="T122" s="130">
        <f>T123+T207+T212+T215</f>
        <v>0</v>
      </c>
      <c r="AT122" s="16" t="s">
        <v>74</v>
      </c>
      <c r="AU122" s="16" t="s">
        <v>109</v>
      </c>
      <c r="BK122" s="131">
        <f>BK123+BK207+BK212+BK215</f>
        <v>0</v>
      </c>
    </row>
    <row r="123" spans="2:65" s="11" customFormat="1" ht="25.9" customHeight="1">
      <c r="B123" s="132"/>
      <c r="D123" s="133" t="s">
        <v>74</v>
      </c>
      <c r="E123" s="134" t="s">
        <v>303</v>
      </c>
      <c r="F123" s="134" t="s">
        <v>668</v>
      </c>
      <c r="I123" s="135"/>
      <c r="J123" s="122">
        <f>BK123</f>
        <v>0</v>
      </c>
      <c r="L123" s="132"/>
      <c r="M123" s="136"/>
      <c r="P123" s="137">
        <f>P124+P196</f>
        <v>0</v>
      </c>
      <c r="R123" s="137">
        <f>R124+R196</f>
        <v>0</v>
      </c>
      <c r="T123" s="138">
        <f>T124+T196</f>
        <v>0</v>
      </c>
      <c r="AR123" s="133" t="s">
        <v>142</v>
      </c>
      <c r="AT123" s="139" t="s">
        <v>74</v>
      </c>
      <c r="AU123" s="139" t="s">
        <v>75</v>
      </c>
      <c r="AY123" s="133" t="s">
        <v>131</v>
      </c>
      <c r="BK123" s="140">
        <f>BK124+BK196</f>
        <v>0</v>
      </c>
    </row>
    <row r="124" spans="2:65" s="11" customFormat="1" ht="22.9" customHeight="1">
      <c r="B124" s="132"/>
      <c r="D124" s="133" t="s">
        <v>74</v>
      </c>
      <c r="E124" s="141" t="s">
        <v>669</v>
      </c>
      <c r="F124" s="141" t="s">
        <v>670</v>
      </c>
      <c r="I124" s="135"/>
      <c r="J124" s="142">
        <f>BK124</f>
        <v>0</v>
      </c>
      <c r="L124" s="132"/>
      <c r="M124" s="136"/>
      <c r="P124" s="137">
        <f>SUM(P125:P195)</f>
        <v>0</v>
      </c>
      <c r="R124" s="137">
        <f>SUM(R125:R195)</f>
        <v>0</v>
      </c>
      <c r="T124" s="138">
        <f>SUM(T125:T195)</f>
        <v>0</v>
      </c>
      <c r="AR124" s="133" t="s">
        <v>142</v>
      </c>
      <c r="AT124" s="139" t="s">
        <v>74</v>
      </c>
      <c r="AU124" s="139" t="s">
        <v>82</v>
      </c>
      <c r="AY124" s="133" t="s">
        <v>131</v>
      </c>
      <c r="BK124" s="140">
        <f>SUM(BK125:BK195)</f>
        <v>0</v>
      </c>
    </row>
    <row r="125" spans="2:65" s="1" customFormat="1" ht="24.2" customHeight="1">
      <c r="B125" s="31"/>
      <c r="C125" s="143" t="s">
        <v>82</v>
      </c>
      <c r="D125" s="143" t="s">
        <v>133</v>
      </c>
      <c r="E125" s="144" t="s">
        <v>671</v>
      </c>
      <c r="F125" s="145" t="s">
        <v>672</v>
      </c>
      <c r="G125" s="146" t="s">
        <v>174</v>
      </c>
      <c r="H125" s="147">
        <v>7</v>
      </c>
      <c r="I125" s="148"/>
      <c r="J125" s="149">
        <f>ROUND(I125*H125,2)</f>
        <v>0</v>
      </c>
      <c r="K125" s="150"/>
      <c r="L125" s="31"/>
      <c r="M125" s="151" t="s">
        <v>1</v>
      </c>
      <c r="N125" s="152" t="s">
        <v>41</v>
      </c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AR125" s="155" t="s">
        <v>673</v>
      </c>
      <c r="AT125" s="155" t="s">
        <v>133</v>
      </c>
      <c r="AU125" s="155" t="s">
        <v>87</v>
      </c>
      <c r="AY125" s="16" t="s">
        <v>131</v>
      </c>
      <c r="BE125" s="156">
        <f>IF(N125="základná",J125,0)</f>
        <v>0</v>
      </c>
      <c r="BF125" s="156">
        <f>IF(N125="znížená",J125,0)</f>
        <v>0</v>
      </c>
      <c r="BG125" s="156">
        <f>IF(N125="zákl. prenesená",J125,0)</f>
        <v>0</v>
      </c>
      <c r="BH125" s="156">
        <f>IF(N125="zníž. prenesená",J125,0)</f>
        <v>0</v>
      </c>
      <c r="BI125" s="156">
        <f>IF(N125="nulová",J125,0)</f>
        <v>0</v>
      </c>
      <c r="BJ125" s="16" t="s">
        <v>87</v>
      </c>
      <c r="BK125" s="156">
        <f>ROUND(I125*H125,2)</f>
        <v>0</v>
      </c>
      <c r="BL125" s="16" t="s">
        <v>673</v>
      </c>
      <c r="BM125" s="155" t="s">
        <v>87</v>
      </c>
    </row>
    <row r="126" spans="2:65" s="1" customFormat="1" ht="24.2" customHeight="1">
      <c r="B126" s="31"/>
      <c r="C126" s="190" t="s">
        <v>87</v>
      </c>
      <c r="D126" s="190" t="s">
        <v>303</v>
      </c>
      <c r="E126" s="191" t="s">
        <v>674</v>
      </c>
      <c r="F126" s="192" t="s">
        <v>675</v>
      </c>
      <c r="G126" s="193" t="s">
        <v>174</v>
      </c>
      <c r="H126" s="194">
        <v>7</v>
      </c>
      <c r="I126" s="195"/>
      <c r="J126" s="196">
        <f>ROUND(I126*H126,2)</f>
        <v>0</v>
      </c>
      <c r="K126" s="197"/>
      <c r="L126" s="198"/>
      <c r="M126" s="199" t="s">
        <v>1</v>
      </c>
      <c r="N126" s="200" t="s">
        <v>41</v>
      </c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AR126" s="155" t="s">
        <v>676</v>
      </c>
      <c r="AT126" s="155" t="s">
        <v>303</v>
      </c>
      <c r="AU126" s="155" t="s">
        <v>87</v>
      </c>
      <c r="AY126" s="16" t="s">
        <v>131</v>
      </c>
      <c r="BE126" s="156">
        <f>IF(N126="základná",J126,0)</f>
        <v>0</v>
      </c>
      <c r="BF126" s="156">
        <f>IF(N126="znížená",J126,0)</f>
        <v>0</v>
      </c>
      <c r="BG126" s="156">
        <f>IF(N126="zákl. prenesená",J126,0)</f>
        <v>0</v>
      </c>
      <c r="BH126" s="156">
        <f>IF(N126="zníž. prenesená",J126,0)</f>
        <v>0</v>
      </c>
      <c r="BI126" s="156">
        <f>IF(N126="nulová",J126,0)</f>
        <v>0</v>
      </c>
      <c r="BJ126" s="16" t="s">
        <v>87</v>
      </c>
      <c r="BK126" s="156">
        <f>ROUND(I126*H126,2)</f>
        <v>0</v>
      </c>
      <c r="BL126" s="16" t="s">
        <v>676</v>
      </c>
      <c r="BM126" s="155" t="s">
        <v>137</v>
      </c>
    </row>
    <row r="127" spans="2:65" s="1" customFormat="1" ht="24.2" customHeight="1">
      <c r="B127" s="31"/>
      <c r="C127" s="143" t="s">
        <v>142</v>
      </c>
      <c r="D127" s="143" t="s">
        <v>133</v>
      </c>
      <c r="E127" s="144" t="s">
        <v>677</v>
      </c>
      <c r="F127" s="145" t="s">
        <v>678</v>
      </c>
      <c r="G127" s="146" t="s">
        <v>174</v>
      </c>
      <c r="H127" s="147">
        <v>42</v>
      </c>
      <c r="I127" s="148"/>
      <c r="J127" s="149">
        <f>ROUND(I127*H127,2)</f>
        <v>0</v>
      </c>
      <c r="K127" s="150"/>
      <c r="L127" s="31"/>
      <c r="M127" s="151" t="s">
        <v>1</v>
      </c>
      <c r="N127" s="152" t="s">
        <v>41</v>
      </c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AR127" s="155" t="s">
        <v>673</v>
      </c>
      <c r="AT127" s="155" t="s">
        <v>133</v>
      </c>
      <c r="AU127" s="155" t="s">
        <v>87</v>
      </c>
      <c r="AY127" s="16" t="s">
        <v>131</v>
      </c>
      <c r="BE127" s="156">
        <f>IF(N127="základná",J127,0)</f>
        <v>0</v>
      </c>
      <c r="BF127" s="156">
        <f>IF(N127="znížená",J127,0)</f>
        <v>0</v>
      </c>
      <c r="BG127" s="156">
        <f>IF(N127="zákl. prenesená",J127,0)</f>
        <v>0</v>
      </c>
      <c r="BH127" s="156">
        <f>IF(N127="zníž. prenesená",J127,0)</f>
        <v>0</v>
      </c>
      <c r="BI127" s="156">
        <f>IF(N127="nulová",J127,0)</f>
        <v>0</v>
      </c>
      <c r="BJ127" s="16" t="s">
        <v>87</v>
      </c>
      <c r="BK127" s="156">
        <f>ROUND(I127*H127,2)</f>
        <v>0</v>
      </c>
      <c r="BL127" s="16" t="s">
        <v>673</v>
      </c>
      <c r="BM127" s="155" t="s">
        <v>160</v>
      </c>
    </row>
    <row r="128" spans="2:65" s="1" customFormat="1" ht="24.2" customHeight="1">
      <c r="B128" s="31"/>
      <c r="C128" s="190" t="s">
        <v>137</v>
      </c>
      <c r="D128" s="190" t="s">
        <v>303</v>
      </c>
      <c r="E128" s="191" t="s">
        <v>679</v>
      </c>
      <c r="F128" s="192" t="s">
        <v>680</v>
      </c>
      <c r="G128" s="193" t="s">
        <v>174</v>
      </c>
      <c r="H128" s="194">
        <v>42</v>
      </c>
      <c r="I128" s="195"/>
      <c r="J128" s="196">
        <f>ROUND(I128*H128,2)</f>
        <v>0</v>
      </c>
      <c r="K128" s="197"/>
      <c r="L128" s="198"/>
      <c r="M128" s="199" t="s">
        <v>1</v>
      </c>
      <c r="N128" s="200" t="s">
        <v>41</v>
      </c>
      <c r="P128" s="153">
        <f>O128*H128</f>
        <v>0</v>
      </c>
      <c r="Q128" s="153">
        <v>0</v>
      </c>
      <c r="R128" s="153">
        <f>Q128*H128</f>
        <v>0</v>
      </c>
      <c r="S128" s="153">
        <v>0</v>
      </c>
      <c r="T128" s="154">
        <f>S128*H128</f>
        <v>0</v>
      </c>
      <c r="AR128" s="155" t="s">
        <v>676</v>
      </c>
      <c r="AT128" s="155" t="s">
        <v>303</v>
      </c>
      <c r="AU128" s="155" t="s">
        <v>87</v>
      </c>
      <c r="AY128" s="16" t="s">
        <v>131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6" t="s">
        <v>87</v>
      </c>
      <c r="BK128" s="156">
        <f>ROUND(I128*H128,2)</f>
        <v>0</v>
      </c>
      <c r="BL128" s="16" t="s">
        <v>676</v>
      </c>
      <c r="BM128" s="155" t="s">
        <v>171</v>
      </c>
    </row>
    <row r="129" spans="2:65" s="1" customFormat="1" ht="24.2" customHeight="1">
      <c r="B129" s="31"/>
      <c r="C129" s="190" t="s">
        <v>154</v>
      </c>
      <c r="D129" s="190" t="s">
        <v>303</v>
      </c>
      <c r="E129" s="191" t="s">
        <v>681</v>
      </c>
      <c r="F129" s="192" t="s">
        <v>682</v>
      </c>
      <c r="G129" s="193" t="s">
        <v>136</v>
      </c>
      <c r="H129" s="194">
        <v>4</v>
      </c>
      <c r="I129" s="195"/>
      <c r="J129" s="196">
        <f>ROUND(I129*H129,2)</f>
        <v>0</v>
      </c>
      <c r="K129" s="197"/>
      <c r="L129" s="198"/>
      <c r="M129" s="199" t="s">
        <v>1</v>
      </c>
      <c r="N129" s="200" t="s">
        <v>41</v>
      </c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AR129" s="155" t="s">
        <v>676</v>
      </c>
      <c r="AT129" s="155" t="s">
        <v>303</v>
      </c>
      <c r="AU129" s="155" t="s">
        <v>87</v>
      </c>
      <c r="AY129" s="16" t="s">
        <v>131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6" t="s">
        <v>87</v>
      </c>
      <c r="BK129" s="156">
        <f>ROUND(I129*H129,2)</f>
        <v>0</v>
      </c>
      <c r="BL129" s="16" t="s">
        <v>676</v>
      </c>
      <c r="BM129" s="155" t="s">
        <v>180</v>
      </c>
    </row>
    <row r="130" spans="2:65" s="1" customFormat="1" ht="24.2" customHeight="1">
      <c r="B130" s="31"/>
      <c r="C130" s="190" t="s">
        <v>160</v>
      </c>
      <c r="D130" s="190" t="s">
        <v>303</v>
      </c>
      <c r="E130" s="191" t="s">
        <v>683</v>
      </c>
      <c r="F130" s="192" t="s">
        <v>684</v>
      </c>
      <c r="G130" s="193" t="s">
        <v>136</v>
      </c>
      <c r="H130" s="194">
        <v>42</v>
      </c>
      <c r="I130" s="195"/>
      <c r="J130" s="196">
        <f>ROUND(I130*H130,2)</f>
        <v>0</v>
      </c>
      <c r="K130" s="197"/>
      <c r="L130" s="198"/>
      <c r="M130" s="199" t="s">
        <v>1</v>
      </c>
      <c r="N130" s="200" t="s">
        <v>41</v>
      </c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AR130" s="155" t="s">
        <v>676</v>
      </c>
      <c r="AT130" s="155" t="s">
        <v>303</v>
      </c>
      <c r="AU130" s="155" t="s">
        <v>87</v>
      </c>
      <c r="AY130" s="16" t="s">
        <v>131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6" t="s">
        <v>87</v>
      </c>
      <c r="BK130" s="156">
        <f>ROUND(I130*H130,2)</f>
        <v>0</v>
      </c>
      <c r="BL130" s="16" t="s">
        <v>676</v>
      </c>
      <c r="BM130" s="155" t="s">
        <v>190</v>
      </c>
    </row>
    <row r="131" spans="2:65" s="1" customFormat="1" ht="24.2" customHeight="1">
      <c r="B131" s="31"/>
      <c r="C131" s="143" t="s">
        <v>165</v>
      </c>
      <c r="D131" s="143" t="s">
        <v>133</v>
      </c>
      <c r="E131" s="144" t="s">
        <v>685</v>
      </c>
      <c r="F131" s="145" t="s">
        <v>686</v>
      </c>
      <c r="G131" s="146" t="s">
        <v>136</v>
      </c>
      <c r="H131" s="147">
        <v>2</v>
      </c>
      <c r="I131" s="148"/>
      <c r="J131" s="149">
        <f>ROUND(I131*H131,2)</f>
        <v>0</v>
      </c>
      <c r="K131" s="150"/>
      <c r="L131" s="31"/>
      <c r="M131" s="151" t="s">
        <v>1</v>
      </c>
      <c r="N131" s="152" t="s">
        <v>41</v>
      </c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AR131" s="155" t="s">
        <v>673</v>
      </c>
      <c r="AT131" s="155" t="s">
        <v>133</v>
      </c>
      <c r="AU131" s="155" t="s">
        <v>87</v>
      </c>
      <c r="AY131" s="16" t="s">
        <v>131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6" t="s">
        <v>87</v>
      </c>
      <c r="BK131" s="156">
        <f>ROUND(I131*H131,2)</f>
        <v>0</v>
      </c>
      <c r="BL131" s="16" t="s">
        <v>673</v>
      </c>
      <c r="BM131" s="155" t="s">
        <v>199</v>
      </c>
    </row>
    <row r="132" spans="2:65" s="1" customFormat="1" ht="24.2" customHeight="1">
      <c r="B132" s="31"/>
      <c r="C132" s="190" t="s">
        <v>171</v>
      </c>
      <c r="D132" s="190" t="s">
        <v>303</v>
      </c>
      <c r="E132" s="191" t="s">
        <v>687</v>
      </c>
      <c r="F132" s="192" t="s">
        <v>688</v>
      </c>
      <c r="G132" s="193" t="s">
        <v>136</v>
      </c>
      <c r="H132" s="194">
        <v>2</v>
      </c>
      <c r="I132" s="195"/>
      <c r="J132" s="196">
        <f>ROUND(I132*H132,2)</f>
        <v>0</v>
      </c>
      <c r="K132" s="197"/>
      <c r="L132" s="198"/>
      <c r="M132" s="199" t="s">
        <v>1</v>
      </c>
      <c r="N132" s="200" t="s">
        <v>41</v>
      </c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AR132" s="155" t="s">
        <v>676</v>
      </c>
      <c r="AT132" s="155" t="s">
        <v>303</v>
      </c>
      <c r="AU132" s="155" t="s">
        <v>87</v>
      </c>
      <c r="AY132" s="16" t="s">
        <v>131</v>
      </c>
      <c r="BE132" s="156">
        <f>IF(N132="základná",J132,0)</f>
        <v>0</v>
      </c>
      <c r="BF132" s="156">
        <f>IF(N132="znížená",J132,0)</f>
        <v>0</v>
      </c>
      <c r="BG132" s="156">
        <f>IF(N132="zákl. prenesená",J132,0)</f>
        <v>0</v>
      </c>
      <c r="BH132" s="156">
        <f>IF(N132="zníž. prenesená",J132,0)</f>
        <v>0</v>
      </c>
      <c r="BI132" s="156">
        <f>IF(N132="nulová",J132,0)</f>
        <v>0</v>
      </c>
      <c r="BJ132" s="16" t="s">
        <v>87</v>
      </c>
      <c r="BK132" s="156">
        <f>ROUND(I132*H132,2)</f>
        <v>0</v>
      </c>
      <c r="BL132" s="16" t="s">
        <v>676</v>
      </c>
      <c r="BM132" s="155" t="s">
        <v>209</v>
      </c>
    </row>
    <row r="133" spans="2:65" s="1" customFormat="1" ht="16.5" customHeight="1">
      <c r="B133" s="31"/>
      <c r="C133" s="190" t="s">
        <v>169</v>
      </c>
      <c r="D133" s="190" t="s">
        <v>303</v>
      </c>
      <c r="E133" s="191" t="s">
        <v>689</v>
      </c>
      <c r="F133" s="192" t="s">
        <v>690</v>
      </c>
      <c r="G133" s="193" t="s">
        <v>136</v>
      </c>
      <c r="H133" s="194">
        <v>8</v>
      </c>
      <c r="I133" s="195"/>
      <c r="J133" s="196">
        <f>ROUND(I133*H133,2)</f>
        <v>0</v>
      </c>
      <c r="K133" s="197"/>
      <c r="L133" s="198"/>
      <c r="M133" s="199" t="s">
        <v>1</v>
      </c>
      <c r="N133" s="200" t="s">
        <v>41</v>
      </c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AR133" s="155" t="s">
        <v>676</v>
      </c>
      <c r="AT133" s="155" t="s">
        <v>303</v>
      </c>
      <c r="AU133" s="155" t="s">
        <v>87</v>
      </c>
      <c r="AY133" s="16" t="s">
        <v>131</v>
      </c>
      <c r="BE133" s="156">
        <f>IF(N133="základná",J133,0)</f>
        <v>0</v>
      </c>
      <c r="BF133" s="156">
        <f>IF(N133="znížená",J133,0)</f>
        <v>0</v>
      </c>
      <c r="BG133" s="156">
        <f>IF(N133="zákl. prenesená",J133,0)</f>
        <v>0</v>
      </c>
      <c r="BH133" s="156">
        <f>IF(N133="zníž. prenesená",J133,0)</f>
        <v>0</v>
      </c>
      <c r="BI133" s="156">
        <f>IF(N133="nulová",J133,0)</f>
        <v>0</v>
      </c>
      <c r="BJ133" s="16" t="s">
        <v>87</v>
      </c>
      <c r="BK133" s="156">
        <f>ROUND(I133*H133,2)</f>
        <v>0</v>
      </c>
      <c r="BL133" s="16" t="s">
        <v>676</v>
      </c>
      <c r="BM133" s="155" t="s">
        <v>221</v>
      </c>
    </row>
    <row r="134" spans="2:65" s="1" customFormat="1" ht="24.2" customHeight="1">
      <c r="B134" s="31"/>
      <c r="C134" s="143" t="s">
        <v>180</v>
      </c>
      <c r="D134" s="143" t="s">
        <v>133</v>
      </c>
      <c r="E134" s="144" t="s">
        <v>691</v>
      </c>
      <c r="F134" s="145" t="s">
        <v>692</v>
      </c>
      <c r="G134" s="146" t="s">
        <v>174</v>
      </c>
      <c r="H134" s="147">
        <v>212</v>
      </c>
      <c r="I134" s="148"/>
      <c r="J134" s="149">
        <f>ROUND(I134*H134,2)</f>
        <v>0</v>
      </c>
      <c r="K134" s="150"/>
      <c r="L134" s="31"/>
      <c r="M134" s="151" t="s">
        <v>1</v>
      </c>
      <c r="N134" s="152" t="s">
        <v>41</v>
      </c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AR134" s="155" t="s">
        <v>673</v>
      </c>
      <c r="AT134" s="155" t="s">
        <v>133</v>
      </c>
      <c r="AU134" s="155" t="s">
        <v>87</v>
      </c>
      <c r="AY134" s="16" t="s">
        <v>131</v>
      </c>
      <c r="BE134" s="156">
        <f>IF(N134="základná",J134,0)</f>
        <v>0</v>
      </c>
      <c r="BF134" s="156">
        <f>IF(N134="znížená",J134,0)</f>
        <v>0</v>
      </c>
      <c r="BG134" s="156">
        <f>IF(N134="zákl. prenesená",J134,0)</f>
        <v>0</v>
      </c>
      <c r="BH134" s="156">
        <f>IF(N134="zníž. prenesená",J134,0)</f>
        <v>0</v>
      </c>
      <c r="BI134" s="156">
        <f>IF(N134="nulová",J134,0)</f>
        <v>0</v>
      </c>
      <c r="BJ134" s="16" t="s">
        <v>87</v>
      </c>
      <c r="BK134" s="156">
        <f>ROUND(I134*H134,2)</f>
        <v>0</v>
      </c>
      <c r="BL134" s="16" t="s">
        <v>673</v>
      </c>
      <c r="BM134" s="155" t="s">
        <v>7</v>
      </c>
    </row>
    <row r="135" spans="2:65" s="1" customFormat="1" ht="37.9" customHeight="1">
      <c r="B135" s="31"/>
      <c r="C135" s="190" t="s">
        <v>185</v>
      </c>
      <c r="D135" s="190" t="s">
        <v>303</v>
      </c>
      <c r="E135" s="191" t="s">
        <v>693</v>
      </c>
      <c r="F135" s="192" t="s">
        <v>694</v>
      </c>
      <c r="G135" s="193" t="s">
        <v>174</v>
      </c>
      <c r="H135" s="194">
        <v>212</v>
      </c>
      <c r="I135" s="195"/>
      <c r="J135" s="196">
        <f>ROUND(I135*H135,2)</f>
        <v>0</v>
      </c>
      <c r="K135" s="197"/>
      <c r="L135" s="198"/>
      <c r="M135" s="199" t="s">
        <v>1</v>
      </c>
      <c r="N135" s="200" t="s">
        <v>41</v>
      </c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AR135" s="155" t="s">
        <v>676</v>
      </c>
      <c r="AT135" s="155" t="s">
        <v>303</v>
      </c>
      <c r="AU135" s="155" t="s">
        <v>87</v>
      </c>
      <c r="AY135" s="16" t="s">
        <v>131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6" t="s">
        <v>87</v>
      </c>
      <c r="BK135" s="156">
        <f>ROUND(I135*H135,2)</f>
        <v>0</v>
      </c>
      <c r="BL135" s="16" t="s">
        <v>676</v>
      </c>
      <c r="BM135" s="155" t="s">
        <v>322</v>
      </c>
    </row>
    <row r="136" spans="2:65" s="1" customFormat="1" ht="24.2" customHeight="1">
      <c r="B136" s="31"/>
      <c r="C136" s="190" t="s">
        <v>190</v>
      </c>
      <c r="D136" s="190" t="s">
        <v>303</v>
      </c>
      <c r="E136" s="191" t="s">
        <v>695</v>
      </c>
      <c r="F136" s="192" t="s">
        <v>696</v>
      </c>
      <c r="G136" s="193" t="s">
        <v>136</v>
      </c>
      <c r="H136" s="194">
        <v>8</v>
      </c>
      <c r="I136" s="195"/>
      <c r="J136" s="196">
        <f>ROUND(I136*H136,2)</f>
        <v>0</v>
      </c>
      <c r="K136" s="197"/>
      <c r="L136" s="198"/>
      <c r="M136" s="199" t="s">
        <v>1</v>
      </c>
      <c r="N136" s="200" t="s">
        <v>41</v>
      </c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AR136" s="155" t="s">
        <v>676</v>
      </c>
      <c r="AT136" s="155" t="s">
        <v>303</v>
      </c>
      <c r="AU136" s="155" t="s">
        <v>87</v>
      </c>
      <c r="AY136" s="16" t="s">
        <v>131</v>
      </c>
      <c r="BE136" s="156">
        <f>IF(N136="základná",J136,0)</f>
        <v>0</v>
      </c>
      <c r="BF136" s="156">
        <f>IF(N136="znížená",J136,0)</f>
        <v>0</v>
      </c>
      <c r="BG136" s="156">
        <f>IF(N136="zákl. prenesená",J136,0)</f>
        <v>0</v>
      </c>
      <c r="BH136" s="156">
        <f>IF(N136="zníž. prenesená",J136,0)</f>
        <v>0</v>
      </c>
      <c r="BI136" s="156">
        <f>IF(N136="nulová",J136,0)</f>
        <v>0</v>
      </c>
      <c r="BJ136" s="16" t="s">
        <v>87</v>
      </c>
      <c r="BK136" s="156">
        <f>ROUND(I136*H136,2)</f>
        <v>0</v>
      </c>
      <c r="BL136" s="16" t="s">
        <v>676</v>
      </c>
      <c r="BM136" s="155" t="s">
        <v>464</v>
      </c>
    </row>
    <row r="137" spans="2:65" s="1" customFormat="1" ht="37.9" customHeight="1">
      <c r="B137" s="31"/>
      <c r="C137" s="190" t="s">
        <v>194</v>
      </c>
      <c r="D137" s="190" t="s">
        <v>303</v>
      </c>
      <c r="E137" s="191" t="s">
        <v>697</v>
      </c>
      <c r="F137" s="192" t="s">
        <v>698</v>
      </c>
      <c r="G137" s="193" t="s">
        <v>136</v>
      </c>
      <c r="H137" s="194">
        <v>212</v>
      </c>
      <c r="I137" s="195"/>
      <c r="J137" s="196">
        <f>ROUND(I137*H137,2)</f>
        <v>0</v>
      </c>
      <c r="K137" s="197"/>
      <c r="L137" s="198"/>
      <c r="M137" s="199" t="s">
        <v>1</v>
      </c>
      <c r="N137" s="200" t="s">
        <v>41</v>
      </c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AR137" s="155" t="s">
        <v>676</v>
      </c>
      <c r="AT137" s="155" t="s">
        <v>303</v>
      </c>
      <c r="AU137" s="155" t="s">
        <v>87</v>
      </c>
      <c r="AY137" s="16" t="s">
        <v>131</v>
      </c>
      <c r="BE137" s="156">
        <f>IF(N137="základná",J137,0)</f>
        <v>0</v>
      </c>
      <c r="BF137" s="156">
        <f>IF(N137="znížená",J137,0)</f>
        <v>0</v>
      </c>
      <c r="BG137" s="156">
        <f>IF(N137="zákl. prenesená",J137,0)</f>
        <v>0</v>
      </c>
      <c r="BH137" s="156">
        <f>IF(N137="zníž. prenesená",J137,0)</f>
        <v>0</v>
      </c>
      <c r="BI137" s="156">
        <f>IF(N137="nulová",J137,0)</f>
        <v>0</v>
      </c>
      <c r="BJ137" s="16" t="s">
        <v>87</v>
      </c>
      <c r="BK137" s="156">
        <f>ROUND(I137*H137,2)</f>
        <v>0</v>
      </c>
      <c r="BL137" s="16" t="s">
        <v>676</v>
      </c>
      <c r="BM137" s="155" t="s">
        <v>475</v>
      </c>
    </row>
    <row r="138" spans="2:65" s="1" customFormat="1" ht="24.2" customHeight="1">
      <c r="B138" s="31"/>
      <c r="C138" s="143" t="s">
        <v>199</v>
      </c>
      <c r="D138" s="143" t="s">
        <v>133</v>
      </c>
      <c r="E138" s="144" t="s">
        <v>699</v>
      </c>
      <c r="F138" s="145" t="s">
        <v>700</v>
      </c>
      <c r="G138" s="146" t="s">
        <v>136</v>
      </c>
      <c r="H138" s="147">
        <v>8</v>
      </c>
      <c r="I138" s="148"/>
      <c r="J138" s="149">
        <f>ROUND(I138*H138,2)</f>
        <v>0</v>
      </c>
      <c r="K138" s="150"/>
      <c r="L138" s="31"/>
      <c r="M138" s="151" t="s">
        <v>1</v>
      </c>
      <c r="N138" s="152" t="s">
        <v>41</v>
      </c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AR138" s="155" t="s">
        <v>673</v>
      </c>
      <c r="AT138" s="155" t="s">
        <v>133</v>
      </c>
      <c r="AU138" s="155" t="s">
        <v>87</v>
      </c>
      <c r="AY138" s="16" t="s">
        <v>131</v>
      </c>
      <c r="BE138" s="156">
        <f>IF(N138="základná",J138,0)</f>
        <v>0</v>
      </c>
      <c r="BF138" s="156">
        <f>IF(N138="znížená",J138,0)</f>
        <v>0</v>
      </c>
      <c r="BG138" s="156">
        <f>IF(N138="zákl. prenesená",J138,0)</f>
        <v>0</v>
      </c>
      <c r="BH138" s="156">
        <f>IF(N138="zníž. prenesená",J138,0)</f>
        <v>0</v>
      </c>
      <c r="BI138" s="156">
        <f>IF(N138="nulová",J138,0)</f>
        <v>0</v>
      </c>
      <c r="BJ138" s="16" t="s">
        <v>87</v>
      </c>
      <c r="BK138" s="156">
        <f>ROUND(I138*H138,2)</f>
        <v>0</v>
      </c>
      <c r="BL138" s="16" t="s">
        <v>673</v>
      </c>
      <c r="BM138" s="155" t="s">
        <v>485</v>
      </c>
    </row>
    <row r="139" spans="2:65" s="1" customFormat="1" ht="16.5" customHeight="1">
      <c r="B139" s="31"/>
      <c r="C139" s="190" t="s">
        <v>204</v>
      </c>
      <c r="D139" s="190" t="s">
        <v>303</v>
      </c>
      <c r="E139" s="191" t="s">
        <v>701</v>
      </c>
      <c r="F139" s="192" t="s">
        <v>702</v>
      </c>
      <c r="G139" s="193" t="s">
        <v>136</v>
      </c>
      <c r="H139" s="194">
        <v>4</v>
      </c>
      <c r="I139" s="195"/>
      <c r="J139" s="196">
        <f>ROUND(I139*H139,2)</f>
        <v>0</v>
      </c>
      <c r="K139" s="197"/>
      <c r="L139" s="198"/>
      <c r="M139" s="199" t="s">
        <v>1</v>
      </c>
      <c r="N139" s="200" t="s">
        <v>41</v>
      </c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AR139" s="155" t="s">
        <v>676</v>
      </c>
      <c r="AT139" s="155" t="s">
        <v>303</v>
      </c>
      <c r="AU139" s="155" t="s">
        <v>87</v>
      </c>
      <c r="AY139" s="16" t="s">
        <v>131</v>
      </c>
      <c r="BE139" s="156">
        <f>IF(N139="základná",J139,0)</f>
        <v>0</v>
      </c>
      <c r="BF139" s="156">
        <f>IF(N139="znížená",J139,0)</f>
        <v>0</v>
      </c>
      <c r="BG139" s="156">
        <f>IF(N139="zákl. prenesená",J139,0)</f>
        <v>0</v>
      </c>
      <c r="BH139" s="156">
        <f>IF(N139="zníž. prenesená",J139,0)</f>
        <v>0</v>
      </c>
      <c r="BI139" s="156">
        <f>IF(N139="nulová",J139,0)</f>
        <v>0</v>
      </c>
      <c r="BJ139" s="16" t="s">
        <v>87</v>
      </c>
      <c r="BK139" s="156">
        <f>ROUND(I139*H139,2)</f>
        <v>0</v>
      </c>
      <c r="BL139" s="16" t="s">
        <v>676</v>
      </c>
      <c r="BM139" s="155" t="s">
        <v>495</v>
      </c>
    </row>
    <row r="140" spans="2:65" s="1" customFormat="1" ht="16.5" customHeight="1">
      <c r="B140" s="31"/>
      <c r="C140" s="190" t="s">
        <v>209</v>
      </c>
      <c r="D140" s="190" t="s">
        <v>303</v>
      </c>
      <c r="E140" s="191" t="s">
        <v>703</v>
      </c>
      <c r="F140" s="192" t="s">
        <v>704</v>
      </c>
      <c r="G140" s="193" t="s">
        <v>136</v>
      </c>
      <c r="H140" s="194">
        <v>1</v>
      </c>
      <c r="I140" s="195"/>
      <c r="J140" s="196">
        <f>ROUND(I140*H140,2)</f>
        <v>0</v>
      </c>
      <c r="K140" s="197"/>
      <c r="L140" s="198"/>
      <c r="M140" s="199" t="s">
        <v>1</v>
      </c>
      <c r="N140" s="200" t="s">
        <v>41</v>
      </c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AR140" s="155" t="s">
        <v>676</v>
      </c>
      <c r="AT140" s="155" t="s">
        <v>303</v>
      </c>
      <c r="AU140" s="155" t="s">
        <v>87</v>
      </c>
      <c r="AY140" s="16" t="s">
        <v>131</v>
      </c>
      <c r="BE140" s="156">
        <f>IF(N140="základná",J140,0)</f>
        <v>0</v>
      </c>
      <c r="BF140" s="156">
        <f>IF(N140="znížená",J140,0)</f>
        <v>0</v>
      </c>
      <c r="BG140" s="156">
        <f>IF(N140="zákl. prenesená",J140,0)</f>
        <v>0</v>
      </c>
      <c r="BH140" s="156">
        <f>IF(N140="zníž. prenesená",J140,0)</f>
        <v>0</v>
      </c>
      <c r="BI140" s="156">
        <f>IF(N140="nulová",J140,0)</f>
        <v>0</v>
      </c>
      <c r="BJ140" s="16" t="s">
        <v>87</v>
      </c>
      <c r="BK140" s="156">
        <f>ROUND(I140*H140,2)</f>
        <v>0</v>
      </c>
      <c r="BL140" s="16" t="s">
        <v>676</v>
      </c>
      <c r="BM140" s="155" t="s">
        <v>498</v>
      </c>
    </row>
    <row r="141" spans="2:65" s="1" customFormat="1" ht="16.5" customHeight="1">
      <c r="B141" s="31"/>
      <c r="C141" s="190" t="s">
        <v>217</v>
      </c>
      <c r="D141" s="190" t="s">
        <v>303</v>
      </c>
      <c r="E141" s="191" t="s">
        <v>705</v>
      </c>
      <c r="F141" s="192" t="s">
        <v>706</v>
      </c>
      <c r="G141" s="193" t="s">
        <v>136</v>
      </c>
      <c r="H141" s="194">
        <v>3</v>
      </c>
      <c r="I141" s="195"/>
      <c r="J141" s="196">
        <f>ROUND(I141*H141,2)</f>
        <v>0</v>
      </c>
      <c r="K141" s="197"/>
      <c r="L141" s="198"/>
      <c r="M141" s="199" t="s">
        <v>1</v>
      </c>
      <c r="N141" s="200" t="s">
        <v>41</v>
      </c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AR141" s="155" t="s">
        <v>676</v>
      </c>
      <c r="AT141" s="155" t="s">
        <v>303</v>
      </c>
      <c r="AU141" s="155" t="s">
        <v>87</v>
      </c>
      <c r="AY141" s="16" t="s">
        <v>131</v>
      </c>
      <c r="BE141" s="156">
        <f>IF(N141="základná",J141,0)</f>
        <v>0</v>
      </c>
      <c r="BF141" s="156">
        <f>IF(N141="znížená",J141,0)</f>
        <v>0</v>
      </c>
      <c r="BG141" s="156">
        <f>IF(N141="zákl. prenesená",J141,0)</f>
        <v>0</v>
      </c>
      <c r="BH141" s="156">
        <f>IF(N141="zníž. prenesená",J141,0)</f>
        <v>0</v>
      </c>
      <c r="BI141" s="156">
        <f>IF(N141="nulová",J141,0)</f>
        <v>0</v>
      </c>
      <c r="BJ141" s="16" t="s">
        <v>87</v>
      </c>
      <c r="BK141" s="156">
        <f>ROUND(I141*H141,2)</f>
        <v>0</v>
      </c>
      <c r="BL141" s="16" t="s">
        <v>676</v>
      </c>
      <c r="BM141" s="155" t="s">
        <v>513</v>
      </c>
    </row>
    <row r="142" spans="2:65" s="1" customFormat="1" ht="33" customHeight="1">
      <c r="B142" s="31"/>
      <c r="C142" s="143" t="s">
        <v>221</v>
      </c>
      <c r="D142" s="143" t="s">
        <v>133</v>
      </c>
      <c r="E142" s="144" t="s">
        <v>707</v>
      </c>
      <c r="F142" s="145" t="s">
        <v>708</v>
      </c>
      <c r="G142" s="146" t="s">
        <v>174</v>
      </c>
      <c r="H142" s="147">
        <v>52</v>
      </c>
      <c r="I142" s="148"/>
      <c r="J142" s="149">
        <f>ROUND(I142*H142,2)</f>
        <v>0</v>
      </c>
      <c r="K142" s="150"/>
      <c r="L142" s="31"/>
      <c r="M142" s="151" t="s">
        <v>1</v>
      </c>
      <c r="N142" s="152" t="s">
        <v>41</v>
      </c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AR142" s="155" t="s">
        <v>673</v>
      </c>
      <c r="AT142" s="155" t="s">
        <v>133</v>
      </c>
      <c r="AU142" s="155" t="s">
        <v>87</v>
      </c>
      <c r="AY142" s="16" t="s">
        <v>131</v>
      </c>
      <c r="BE142" s="156">
        <f>IF(N142="základná",J142,0)</f>
        <v>0</v>
      </c>
      <c r="BF142" s="156">
        <f>IF(N142="znížená",J142,0)</f>
        <v>0</v>
      </c>
      <c r="BG142" s="156">
        <f>IF(N142="zákl. prenesená",J142,0)</f>
        <v>0</v>
      </c>
      <c r="BH142" s="156">
        <f>IF(N142="zníž. prenesená",J142,0)</f>
        <v>0</v>
      </c>
      <c r="BI142" s="156">
        <f>IF(N142="nulová",J142,0)</f>
        <v>0</v>
      </c>
      <c r="BJ142" s="16" t="s">
        <v>87</v>
      </c>
      <c r="BK142" s="156">
        <f>ROUND(I142*H142,2)</f>
        <v>0</v>
      </c>
      <c r="BL142" s="16" t="s">
        <v>673</v>
      </c>
      <c r="BM142" s="155" t="s">
        <v>517</v>
      </c>
    </row>
    <row r="143" spans="2:65" s="1" customFormat="1" ht="21.75" customHeight="1">
      <c r="B143" s="31"/>
      <c r="C143" s="190" t="s">
        <v>225</v>
      </c>
      <c r="D143" s="190" t="s">
        <v>303</v>
      </c>
      <c r="E143" s="191" t="s">
        <v>709</v>
      </c>
      <c r="F143" s="192" t="s">
        <v>710</v>
      </c>
      <c r="G143" s="193" t="s">
        <v>174</v>
      </c>
      <c r="H143" s="194">
        <v>52</v>
      </c>
      <c r="I143" s="195"/>
      <c r="J143" s="196">
        <f>ROUND(I143*H143,2)</f>
        <v>0</v>
      </c>
      <c r="K143" s="197"/>
      <c r="L143" s="198"/>
      <c r="M143" s="199" t="s">
        <v>1</v>
      </c>
      <c r="N143" s="200" t="s">
        <v>41</v>
      </c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AR143" s="155" t="s">
        <v>676</v>
      </c>
      <c r="AT143" s="155" t="s">
        <v>303</v>
      </c>
      <c r="AU143" s="155" t="s">
        <v>87</v>
      </c>
      <c r="AY143" s="16" t="s">
        <v>131</v>
      </c>
      <c r="BE143" s="156">
        <f>IF(N143="základná",J143,0)</f>
        <v>0</v>
      </c>
      <c r="BF143" s="156">
        <f>IF(N143="znížená",J143,0)</f>
        <v>0</v>
      </c>
      <c r="BG143" s="156">
        <f>IF(N143="zákl. prenesená",J143,0)</f>
        <v>0</v>
      </c>
      <c r="BH143" s="156">
        <f>IF(N143="zníž. prenesená",J143,0)</f>
        <v>0</v>
      </c>
      <c r="BI143" s="156">
        <f>IF(N143="nulová",J143,0)</f>
        <v>0</v>
      </c>
      <c r="BJ143" s="16" t="s">
        <v>87</v>
      </c>
      <c r="BK143" s="156">
        <f>ROUND(I143*H143,2)</f>
        <v>0</v>
      </c>
      <c r="BL143" s="16" t="s">
        <v>676</v>
      </c>
      <c r="BM143" s="155" t="s">
        <v>655</v>
      </c>
    </row>
    <row r="144" spans="2:65" s="1" customFormat="1" ht="24.2" customHeight="1">
      <c r="B144" s="31"/>
      <c r="C144" s="190" t="s">
        <v>7</v>
      </c>
      <c r="D144" s="190" t="s">
        <v>303</v>
      </c>
      <c r="E144" s="191" t="s">
        <v>711</v>
      </c>
      <c r="F144" s="192" t="s">
        <v>712</v>
      </c>
      <c r="G144" s="193" t="s">
        <v>136</v>
      </c>
      <c r="H144" s="194">
        <v>104</v>
      </c>
      <c r="I144" s="195"/>
      <c r="J144" s="196">
        <f>ROUND(I144*H144,2)</f>
        <v>0</v>
      </c>
      <c r="K144" s="197"/>
      <c r="L144" s="198"/>
      <c r="M144" s="199" t="s">
        <v>1</v>
      </c>
      <c r="N144" s="200" t="s">
        <v>41</v>
      </c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AR144" s="155" t="s">
        <v>676</v>
      </c>
      <c r="AT144" s="155" t="s">
        <v>303</v>
      </c>
      <c r="AU144" s="155" t="s">
        <v>87</v>
      </c>
      <c r="AY144" s="16" t="s">
        <v>131</v>
      </c>
      <c r="BE144" s="156">
        <f>IF(N144="základná",J144,0)</f>
        <v>0</v>
      </c>
      <c r="BF144" s="156">
        <f>IF(N144="znížená",J144,0)</f>
        <v>0</v>
      </c>
      <c r="BG144" s="156">
        <f>IF(N144="zákl. prenesená",J144,0)</f>
        <v>0</v>
      </c>
      <c r="BH144" s="156">
        <f>IF(N144="zníž. prenesená",J144,0)</f>
        <v>0</v>
      </c>
      <c r="BI144" s="156">
        <f>IF(N144="nulová",J144,0)</f>
        <v>0</v>
      </c>
      <c r="BJ144" s="16" t="s">
        <v>87</v>
      </c>
      <c r="BK144" s="156">
        <f>ROUND(I144*H144,2)</f>
        <v>0</v>
      </c>
      <c r="BL144" s="16" t="s">
        <v>676</v>
      </c>
      <c r="BM144" s="155" t="s">
        <v>713</v>
      </c>
    </row>
    <row r="145" spans="2:65" s="1" customFormat="1" ht="21.75" customHeight="1">
      <c r="B145" s="31"/>
      <c r="C145" s="190" t="s">
        <v>232</v>
      </c>
      <c r="D145" s="190" t="s">
        <v>303</v>
      </c>
      <c r="E145" s="191" t="s">
        <v>714</v>
      </c>
      <c r="F145" s="192" t="s">
        <v>715</v>
      </c>
      <c r="G145" s="193" t="s">
        <v>174</v>
      </c>
      <c r="H145" s="194">
        <v>1</v>
      </c>
      <c r="I145" s="195"/>
      <c r="J145" s="196">
        <f>ROUND(I145*H145,2)</f>
        <v>0</v>
      </c>
      <c r="K145" s="197"/>
      <c r="L145" s="198"/>
      <c r="M145" s="199" t="s">
        <v>1</v>
      </c>
      <c r="N145" s="200" t="s">
        <v>41</v>
      </c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AR145" s="155" t="s">
        <v>676</v>
      </c>
      <c r="AT145" s="155" t="s">
        <v>303</v>
      </c>
      <c r="AU145" s="155" t="s">
        <v>87</v>
      </c>
      <c r="AY145" s="16" t="s">
        <v>131</v>
      </c>
      <c r="BE145" s="156">
        <f>IF(N145="základná",J145,0)</f>
        <v>0</v>
      </c>
      <c r="BF145" s="156">
        <f>IF(N145="znížená",J145,0)</f>
        <v>0</v>
      </c>
      <c r="BG145" s="156">
        <f>IF(N145="zákl. prenesená",J145,0)</f>
        <v>0</v>
      </c>
      <c r="BH145" s="156">
        <f>IF(N145="zníž. prenesená",J145,0)</f>
        <v>0</v>
      </c>
      <c r="BI145" s="156">
        <f>IF(N145="nulová",J145,0)</f>
        <v>0</v>
      </c>
      <c r="BJ145" s="16" t="s">
        <v>87</v>
      </c>
      <c r="BK145" s="156">
        <f>ROUND(I145*H145,2)</f>
        <v>0</v>
      </c>
      <c r="BL145" s="16" t="s">
        <v>676</v>
      </c>
      <c r="BM145" s="155" t="s">
        <v>716</v>
      </c>
    </row>
    <row r="146" spans="2:65" s="1" customFormat="1" ht="16.5" customHeight="1">
      <c r="B146" s="31"/>
      <c r="C146" s="190" t="s">
        <v>322</v>
      </c>
      <c r="D146" s="190" t="s">
        <v>303</v>
      </c>
      <c r="E146" s="191" t="s">
        <v>717</v>
      </c>
      <c r="F146" s="192" t="s">
        <v>718</v>
      </c>
      <c r="G146" s="193" t="s">
        <v>174</v>
      </c>
      <c r="H146" s="194">
        <v>52</v>
      </c>
      <c r="I146" s="195"/>
      <c r="J146" s="196">
        <f>ROUND(I146*H146,2)</f>
        <v>0</v>
      </c>
      <c r="K146" s="197"/>
      <c r="L146" s="198"/>
      <c r="M146" s="199" t="s">
        <v>1</v>
      </c>
      <c r="N146" s="200" t="s">
        <v>41</v>
      </c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AR146" s="155" t="s">
        <v>676</v>
      </c>
      <c r="AT146" s="155" t="s">
        <v>303</v>
      </c>
      <c r="AU146" s="155" t="s">
        <v>87</v>
      </c>
      <c r="AY146" s="16" t="s">
        <v>131</v>
      </c>
      <c r="BE146" s="156">
        <f>IF(N146="základná",J146,0)</f>
        <v>0</v>
      </c>
      <c r="BF146" s="156">
        <f>IF(N146="znížená",J146,0)</f>
        <v>0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6" t="s">
        <v>87</v>
      </c>
      <c r="BK146" s="156">
        <f>ROUND(I146*H146,2)</f>
        <v>0</v>
      </c>
      <c r="BL146" s="16" t="s">
        <v>676</v>
      </c>
      <c r="BM146" s="155" t="s">
        <v>719</v>
      </c>
    </row>
    <row r="147" spans="2:65" s="1" customFormat="1" ht="21.75" customHeight="1">
      <c r="B147" s="31"/>
      <c r="C147" s="190" t="s">
        <v>329</v>
      </c>
      <c r="D147" s="190" t="s">
        <v>303</v>
      </c>
      <c r="E147" s="191" t="s">
        <v>720</v>
      </c>
      <c r="F147" s="192" t="s">
        <v>721</v>
      </c>
      <c r="G147" s="193" t="s">
        <v>136</v>
      </c>
      <c r="H147" s="194">
        <v>52</v>
      </c>
      <c r="I147" s="195"/>
      <c r="J147" s="196">
        <f>ROUND(I147*H147,2)</f>
        <v>0</v>
      </c>
      <c r="K147" s="197"/>
      <c r="L147" s="198"/>
      <c r="M147" s="199" t="s">
        <v>1</v>
      </c>
      <c r="N147" s="200" t="s">
        <v>41</v>
      </c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AR147" s="155" t="s">
        <v>676</v>
      </c>
      <c r="AT147" s="155" t="s">
        <v>303</v>
      </c>
      <c r="AU147" s="155" t="s">
        <v>87</v>
      </c>
      <c r="AY147" s="16" t="s">
        <v>131</v>
      </c>
      <c r="BE147" s="156">
        <f>IF(N147="základná",J147,0)</f>
        <v>0</v>
      </c>
      <c r="BF147" s="156">
        <f>IF(N147="znížená",J147,0)</f>
        <v>0</v>
      </c>
      <c r="BG147" s="156">
        <f>IF(N147="zákl. prenesená",J147,0)</f>
        <v>0</v>
      </c>
      <c r="BH147" s="156">
        <f>IF(N147="zníž. prenesená",J147,0)</f>
        <v>0</v>
      </c>
      <c r="BI147" s="156">
        <f>IF(N147="nulová",J147,0)</f>
        <v>0</v>
      </c>
      <c r="BJ147" s="16" t="s">
        <v>87</v>
      </c>
      <c r="BK147" s="156">
        <f>ROUND(I147*H147,2)</f>
        <v>0</v>
      </c>
      <c r="BL147" s="16" t="s">
        <v>676</v>
      </c>
      <c r="BM147" s="155" t="s">
        <v>722</v>
      </c>
    </row>
    <row r="148" spans="2:65" s="1" customFormat="1" ht="21.75" customHeight="1">
      <c r="B148" s="31"/>
      <c r="C148" s="143" t="s">
        <v>464</v>
      </c>
      <c r="D148" s="143" t="s">
        <v>133</v>
      </c>
      <c r="E148" s="144" t="s">
        <v>723</v>
      </c>
      <c r="F148" s="145" t="s">
        <v>724</v>
      </c>
      <c r="G148" s="146" t="s">
        <v>174</v>
      </c>
      <c r="H148" s="147">
        <v>23</v>
      </c>
      <c r="I148" s="148"/>
      <c r="J148" s="149">
        <f>ROUND(I148*H148,2)</f>
        <v>0</v>
      </c>
      <c r="K148" s="150"/>
      <c r="L148" s="31"/>
      <c r="M148" s="151" t="s">
        <v>1</v>
      </c>
      <c r="N148" s="152" t="s">
        <v>41</v>
      </c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AR148" s="155" t="s">
        <v>673</v>
      </c>
      <c r="AT148" s="155" t="s">
        <v>133</v>
      </c>
      <c r="AU148" s="155" t="s">
        <v>87</v>
      </c>
      <c r="AY148" s="16" t="s">
        <v>131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6" t="s">
        <v>87</v>
      </c>
      <c r="BK148" s="156">
        <f>ROUND(I148*H148,2)</f>
        <v>0</v>
      </c>
      <c r="BL148" s="16" t="s">
        <v>673</v>
      </c>
      <c r="BM148" s="155" t="s">
        <v>725</v>
      </c>
    </row>
    <row r="149" spans="2:65" s="1" customFormat="1" ht="16.5" customHeight="1">
      <c r="B149" s="31"/>
      <c r="C149" s="190" t="s">
        <v>471</v>
      </c>
      <c r="D149" s="190" t="s">
        <v>303</v>
      </c>
      <c r="E149" s="191" t="s">
        <v>726</v>
      </c>
      <c r="F149" s="192" t="s">
        <v>727</v>
      </c>
      <c r="G149" s="193" t="s">
        <v>174</v>
      </c>
      <c r="H149" s="194">
        <v>23</v>
      </c>
      <c r="I149" s="195"/>
      <c r="J149" s="196">
        <f>ROUND(I149*H149,2)</f>
        <v>0</v>
      </c>
      <c r="K149" s="197"/>
      <c r="L149" s="198"/>
      <c r="M149" s="199" t="s">
        <v>1</v>
      </c>
      <c r="N149" s="200" t="s">
        <v>41</v>
      </c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AR149" s="155" t="s">
        <v>676</v>
      </c>
      <c r="AT149" s="155" t="s">
        <v>303</v>
      </c>
      <c r="AU149" s="155" t="s">
        <v>87</v>
      </c>
      <c r="AY149" s="16" t="s">
        <v>131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6" t="s">
        <v>87</v>
      </c>
      <c r="BK149" s="156">
        <f>ROUND(I149*H149,2)</f>
        <v>0</v>
      </c>
      <c r="BL149" s="16" t="s">
        <v>676</v>
      </c>
      <c r="BM149" s="155" t="s">
        <v>728</v>
      </c>
    </row>
    <row r="150" spans="2:65" s="1" customFormat="1" ht="16.5" customHeight="1">
      <c r="B150" s="31"/>
      <c r="C150" s="143" t="s">
        <v>475</v>
      </c>
      <c r="D150" s="143" t="s">
        <v>133</v>
      </c>
      <c r="E150" s="144" t="s">
        <v>729</v>
      </c>
      <c r="F150" s="145" t="s">
        <v>730</v>
      </c>
      <c r="G150" s="146" t="s">
        <v>174</v>
      </c>
      <c r="H150" s="147">
        <v>29</v>
      </c>
      <c r="I150" s="148"/>
      <c r="J150" s="149">
        <f>ROUND(I150*H150,2)</f>
        <v>0</v>
      </c>
      <c r="K150" s="150"/>
      <c r="L150" s="31"/>
      <c r="M150" s="151" t="s">
        <v>1</v>
      </c>
      <c r="N150" s="152" t="s">
        <v>41</v>
      </c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AR150" s="155" t="s">
        <v>673</v>
      </c>
      <c r="AT150" s="155" t="s">
        <v>133</v>
      </c>
      <c r="AU150" s="155" t="s">
        <v>87</v>
      </c>
      <c r="AY150" s="16" t="s">
        <v>131</v>
      </c>
      <c r="BE150" s="156">
        <f>IF(N150="základná",J150,0)</f>
        <v>0</v>
      </c>
      <c r="BF150" s="156">
        <f>IF(N150="znížená",J150,0)</f>
        <v>0</v>
      </c>
      <c r="BG150" s="156">
        <f>IF(N150="zákl. prenesená",J150,0)</f>
        <v>0</v>
      </c>
      <c r="BH150" s="156">
        <f>IF(N150="zníž. prenesená",J150,0)</f>
        <v>0</v>
      </c>
      <c r="BI150" s="156">
        <f>IF(N150="nulová",J150,0)</f>
        <v>0</v>
      </c>
      <c r="BJ150" s="16" t="s">
        <v>87</v>
      </c>
      <c r="BK150" s="156">
        <f>ROUND(I150*H150,2)</f>
        <v>0</v>
      </c>
      <c r="BL150" s="16" t="s">
        <v>673</v>
      </c>
      <c r="BM150" s="155" t="s">
        <v>731</v>
      </c>
    </row>
    <row r="151" spans="2:65" s="1" customFormat="1" ht="16.5" customHeight="1">
      <c r="B151" s="31"/>
      <c r="C151" s="190" t="s">
        <v>481</v>
      </c>
      <c r="D151" s="190" t="s">
        <v>303</v>
      </c>
      <c r="E151" s="191" t="s">
        <v>732</v>
      </c>
      <c r="F151" s="192" t="s">
        <v>733</v>
      </c>
      <c r="G151" s="193" t="s">
        <v>174</v>
      </c>
      <c r="H151" s="194">
        <v>29</v>
      </c>
      <c r="I151" s="195"/>
      <c r="J151" s="196">
        <f>ROUND(I151*H151,2)</f>
        <v>0</v>
      </c>
      <c r="K151" s="197"/>
      <c r="L151" s="198"/>
      <c r="M151" s="199" t="s">
        <v>1</v>
      </c>
      <c r="N151" s="200" t="s">
        <v>41</v>
      </c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AR151" s="155" t="s">
        <v>676</v>
      </c>
      <c r="AT151" s="155" t="s">
        <v>303</v>
      </c>
      <c r="AU151" s="155" t="s">
        <v>87</v>
      </c>
      <c r="AY151" s="16" t="s">
        <v>131</v>
      </c>
      <c r="BE151" s="156">
        <f>IF(N151="základná",J151,0)</f>
        <v>0</v>
      </c>
      <c r="BF151" s="156">
        <f>IF(N151="znížená",J151,0)</f>
        <v>0</v>
      </c>
      <c r="BG151" s="156">
        <f>IF(N151="zákl. prenesená",J151,0)</f>
        <v>0</v>
      </c>
      <c r="BH151" s="156">
        <f>IF(N151="zníž. prenesená",J151,0)</f>
        <v>0</v>
      </c>
      <c r="BI151" s="156">
        <f>IF(N151="nulová",J151,0)</f>
        <v>0</v>
      </c>
      <c r="BJ151" s="16" t="s">
        <v>87</v>
      </c>
      <c r="BK151" s="156">
        <f>ROUND(I151*H151,2)</f>
        <v>0</v>
      </c>
      <c r="BL151" s="16" t="s">
        <v>676</v>
      </c>
      <c r="BM151" s="155" t="s">
        <v>734</v>
      </c>
    </row>
    <row r="152" spans="2:65" s="1" customFormat="1" ht="16.5" customHeight="1">
      <c r="B152" s="31"/>
      <c r="C152" s="143" t="s">
        <v>485</v>
      </c>
      <c r="D152" s="143" t="s">
        <v>133</v>
      </c>
      <c r="E152" s="144" t="s">
        <v>735</v>
      </c>
      <c r="F152" s="145" t="s">
        <v>736</v>
      </c>
      <c r="G152" s="146" t="s">
        <v>136</v>
      </c>
      <c r="H152" s="147">
        <v>2</v>
      </c>
      <c r="I152" s="148"/>
      <c r="J152" s="149">
        <f>ROUND(I152*H152,2)</f>
        <v>0</v>
      </c>
      <c r="K152" s="150"/>
      <c r="L152" s="31"/>
      <c r="M152" s="151" t="s">
        <v>1</v>
      </c>
      <c r="N152" s="152" t="s">
        <v>41</v>
      </c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AR152" s="155" t="s">
        <v>673</v>
      </c>
      <c r="AT152" s="155" t="s">
        <v>133</v>
      </c>
      <c r="AU152" s="155" t="s">
        <v>87</v>
      </c>
      <c r="AY152" s="16" t="s">
        <v>131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6" t="s">
        <v>87</v>
      </c>
      <c r="BK152" s="156">
        <f>ROUND(I152*H152,2)</f>
        <v>0</v>
      </c>
      <c r="BL152" s="16" t="s">
        <v>673</v>
      </c>
      <c r="BM152" s="155" t="s">
        <v>737</v>
      </c>
    </row>
    <row r="153" spans="2:65" s="1" customFormat="1" ht="24.2" customHeight="1">
      <c r="B153" s="31"/>
      <c r="C153" s="190" t="s">
        <v>491</v>
      </c>
      <c r="D153" s="190" t="s">
        <v>303</v>
      </c>
      <c r="E153" s="191" t="s">
        <v>738</v>
      </c>
      <c r="F153" s="192" t="s">
        <v>739</v>
      </c>
      <c r="G153" s="193" t="s">
        <v>136</v>
      </c>
      <c r="H153" s="194">
        <v>2</v>
      </c>
      <c r="I153" s="195"/>
      <c r="J153" s="196">
        <f>ROUND(I153*H153,2)</f>
        <v>0</v>
      </c>
      <c r="K153" s="197"/>
      <c r="L153" s="198"/>
      <c r="M153" s="199" t="s">
        <v>1</v>
      </c>
      <c r="N153" s="200" t="s">
        <v>41</v>
      </c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AR153" s="155" t="s">
        <v>676</v>
      </c>
      <c r="AT153" s="155" t="s">
        <v>303</v>
      </c>
      <c r="AU153" s="155" t="s">
        <v>87</v>
      </c>
      <c r="AY153" s="16" t="s">
        <v>131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6" t="s">
        <v>87</v>
      </c>
      <c r="BK153" s="156">
        <f>ROUND(I153*H153,2)</f>
        <v>0</v>
      </c>
      <c r="BL153" s="16" t="s">
        <v>676</v>
      </c>
      <c r="BM153" s="155" t="s">
        <v>740</v>
      </c>
    </row>
    <row r="154" spans="2:65" s="1" customFormat="1" ht="24.2" customHeight="1">
      <c r="B154" s="31"/>
      <c r="C154" s="143" t="s">
        <v>495</v>
      </c>
      <c r="D154" s="143" t="s">
        <v>133</v>
      </c>
      <c r="E154" s="144" t="s">
        <v>741</v>
      </c>
      <c r="F154" s="145" t="s">
        <v>742</v>
      </c>
      <c r="G154" s="146" t="s">
        <v>136</v>
      </c>
      <c r="H154" s="147">
        <v>5</v>
      </c>
      <c r="I154" s="148"/>
      <c r="J154" s="149">
        <f>ROUND(I154*H154,2)</f>
        <v>0</v>
      </c>
      <c r="K154" s="150"/>
      <c r="L154" s="31"/>
      <c r="M154" s="151" t="s">
        <v>1</v>
      </c>
      <c r="N154" s="152" t="s">
        <v>41</v>
      </c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AR154" s="155" t="s">
        <v>673</v>
      </c>
      <c r="AT154" s="155" t="s">
        <v>133</v>
      </c>
      <c r="AU154" s="155" t="s">
        <v>87</v>
      </c>
      <c r="AY154" s="16" t="s">
        <v>131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6" t="s">
        <v>87</v>
      </c>
      <c r="BK154" s="156">
        <f>ROUND(I154*H154,2)</f>
        <v>0</v>
      </c>
      <c r="BL154" s="16" t="s">
        <v>673</v>
      </c>
      <c r="BM154" s="155" t="s">
        <v>743</v>
      </c>
    </row>
    <row r="155" spans="2:65" s="1" customFormat="1" ht="24.2" customHeight="1">
      <c r="B155" s="31"/>
      <c r="C155" s="143" t="s">
        <v>502</v>
      </c>
      <c r="D155" s="143" t="s">
        <v>133</v>
      </c>
      <c r="E155" s="144" t="s">
        <v>744</v>
      </c>
      <c r="F155" s="145" t="s">
        <v>745</v>
      </c>
      <c r="G155" s="146" t="s">
        <v>136</v>
      </c>
      <c r="H155" s="147">
        <v>4</v>
      </c>
      <c r="I155" s="148"/>
      <c r="J155" s="149">
        <f>ROUND(I155*H155,2)</f>
        <v>0</v>
      </c>
      <c r="K155" s="150"/>
      <c r="L155" s="31"/>
      <c r="M155" s="151" t="s">
        <v>1</v>
      </c>
      <c r="N155" s="152" t="s">
        <v>41</v>
      </c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AR155" s="155" t="s">
        <v>673</v>
      </c>
      <c r="AT155" s="155" t="s">
        <v>133</v>
      </c>
      <c r="AU155" s="155" t="s">
        <v>87</v>
      </c>
      <c r="AY155" s="16" t="s">
        <v>131</v>
      </c>
      <c r="BE155" s="156">
        <f>IF(N155="základná",J155,0)</f>
        <v>0</v>
      </c>
      <c r="BF155" s="156">
        <f>IF(N155="znížená",J155,0)</f>
        <v>0</v>
      </c>
      <c r="BG155" s="156">
        <f>IF(N155="zákl. prenesená",J155,0)</f>
        <v>0</v>
      </c>
      <c r="BH155" s="156">
        <f>IF(N155="zníž. prenesená",J155,0)</f>
        <v>0</v>
      </c>
      <c r="BI155" s="156">
        <f>IF(N155="nulová",J155,0)</f>
        <v>0</v>
      </c>
      <c r="BJ155" s="16" t="s">
        <v>87</v>
      </c>
      <c r="BK155" s="156">
        <f>ROUND(I155*H155,2)</f>
        <v>0</v>
      </c>
      <c r="BL155" s="16" t="s">
        <v>673</v>
      </c>
      <c r="BM155" s="155" t="s">
        <v>746</v>
      </c>
    </row>
    <row r="156" spans="2:65" s="1" customFormat="1" ht="24.2" customHeight="1">
      <c r="B156" s="31"/>
      <c r="C156" s="143" t="s">
        <v>498</v>
      </c>
      <c r="D156" s="143" t="s">
        <v>133</v>
      </c>
      <c r="E156" s="144" t="s">
        <v>747</v>
      </c>
      <c r="F156" s="145" t="s">
        <v>748</v>
      </c>
      <c r="G156" s="146" t="s">
        <v>136</v>
      </c>
      <c r="H156" s="147">
        <v>24</v>
      </c>
      <c r="I156" s="148"/>
      <c r="J156" s="149">
        <f>ROUND(I156*H156,2)</f>
        <v>0</v>
      </c>
      <c r="K156" s="150"/>
      <c r="L156" s="31"/>
      <c r="M156" s="151" t="s">
        <v>1</v>
      </c>
      <c r="N156" s="152" t="s">
        <v>41</v>
      </c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AR156" s="155" t="s">
        <v>673</v>
      </c>
      <c r="AT156" s="155" t="s">
        <v>133</v>
      </c>
      <c r="AU156" s="155" t="s">
        <v>87</v>
      </c>
      <c r="AY156" s="16" t="s">
        <v>131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6" t="s">
        <v>87</v>
      </c>
      <c r="BK156" s="156">
        <f>ROUND(I156*H156,2)</f>
        <v>0</v>
      </c>
      <c r="BL156" s="16" t="s">
        <v>673</v>
      </c>
      <c r="BM156" s="155" t="s">
        <v>673</v>
      </c>
    </row>
    <row r="157" spans="2:65" s="1" customFormat="1" ht="24.2" customHeight="1">
      <c r="B157" s="31"/>
      <c r="C157" s="143" t="s">
        <v>509</v>
      </c>
      <c r="D157" s="143" t="s">
        <v>133</v>
      </c>
      <c r="E157" s="144" t="s">
        <v>749</v>
      </c>
      <c r="F157" s="145" t="s">
        <v>750</v>
      </c>
      <c r="G157" s="146" t="s">
        <v>136</v>
      </c>
      <c r="H157" s="147">
        <v>1</v>
      </c>
      <c r="I157" s="148"/>
      <c r="J157" s="149">
        <f>ROUND(I157*H157,2)</f>
        <v>0</v>
      </c>
      <c r="K157" s="150"/>
      <c r="L157" s="31"/>
      <c r="M157" s="151" t="s">
        <v>1</v>
      </c>
      <c r="N157" s="152" t="s">
        <v>41</v>
      </c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AR157" s="155" t="s">
        <v>673</v>
      </c>
      <c r="AT157" s="155" t="s">
        <v>133</v>
      </c>
      <c r="AU157" s="155" t="s">
        <v>87</v>
      </c>
      <c r="AY157" s="16" t="s">
        <v>131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6" t="s">
        <v>87</v>
      </c>
      <c r="BK157" s="156">
        <f>ROUND(I157*H157,2)</f>
        <v>0</v>
      </c>
      <c r="BL157" s="16" t="s">
        <v>673</v>
      </c>
      <c r="BM157" s="155" t="s">
        <v>751</v>
      </c>
    </row>
    <row r="158" spans="2:65" s="1" customFormat="1" ht="33" customHeight="1">
      <c r="B158" s="31"/>
      <c r="C158" s="190" t="s">
        <v>513</v>
      </c>
      <c r="D158" s="190" t="s">
        <v>303</v>
      </c>
      <c r="E158" s="191" t="s">
        <v>752</v>
      </c>
      <c r="F158" s="192" t="s">
        <v>753</v>
      </c>
      <c r="G158" s="193" t="s">
        <v>136</v>
      </c>
      <c r="H158" s="194">
        <v>1</v>
      </c>
      <c r="I158" s="195"/>
      <c r="J158" s="196">
        <f>ROUND(I158*H158,2)</f>
        <v>0</v>
      </c>
      <c r="K158" s="197"/>
      <c r="L158" s="198"/>
      <c r="M158" s="199" t="s">
        <v>1</v>
      </c>
      <c r="N158" s="200" t="s">
        <v>41</v>
      </c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AR158" s="155" t="s">
        <v>676</v>
      </c>
      <c r="AT158" s="155" t="s">
        <v>303</v>
      </c>
      <c r="AU158" s="155" t="s">
        <v>87</v>
      </c>
      <c r="AY158" s="16" t="s">
        <v>131</v>
      </c>
      <c r="BE158" s="156">
        <f>IF(N158="základná",J158,0)</f>
        <v>0</v>
      </c>
      <c r="BF158" s="156">
        <f>IF(N158="znížená",J158,0)</f>
        <v>0</v>
      </c>
      <c r="BG158" s="156">
        <f>IF(N158="zákl. prenesená",J158,0)</f>
        <v>0</v>
      </c>
      <c r="BH158" s="156">
        <f>IF(N158="zníž. prenesená",J158,0)</f>
        <v>0</v>
      </c>
      <c r="BI158" s="156">
        <f>IF(N158="nulová",J158,0)</f>
        <v>0</v>
      </c>
      <c r="BJ158" s="16" t="s">
        <v>87</v>
      </c>
      <c r="BK158" s="156">
        <f>ROUND(I158*H158,2)</f>
        <v>0</v>
      </c>
      <c r="BL158" s="16" t="s">
        <v>676</v>
      </c>
      <c r="BM158" s="155" t="s">
        <v>754</v>
      </c>
    </row>
    <row r="159" spans="2:65" s="1" customFormat="1" ht="16.5" customHeight="1">
      <c r="B159" s="31"/>
      <c r="C159" s="143" t="s">
        <v>526</v>
      </c>
      <c r="D159" s="143" t="s">
        <v>133</v>
      </c>
      <c r="E159" s="144" t="s">
        <v>755</v>
      </c>
      <c r="F159" s="145" t="s">
        <v>756</v>
      </c>
      <c r="G159" s="146" t="s">
        <v>136</v>
      </c>
      <c r="H159" s="147">
        <v>15</v>
      </c>
      <c r="I159" s="148"/>
      <c r="J159" s="149">
        <f>ROUND(I159*H159,2)</f>
        <v>0</v>
      </c>
      <c r="K159" s="150"/>
      <c r="L159" s="31"/>
      <c r="M159" s="151" t="s">
        <v>1</v>
      </c>
      <c r="N159" s="152" t="s">
        <v>41</v>
      </c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AR159" s="155" t="s">
        <v>673</v>
      </c>
      <c r="AT159" s="155" t="s">
        <v>133</v>
      </c>
      <c r="AU159" s="155" t="s">
        <v>87</v>
      </c>
      <c r="AY159" s="16" t="s">
        <v>131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6" t="s">
        <v>87</v>
      </c>
      <c r="BK159" s="156">
        <f>ROUND(I159*H159,2)</f>
        <v>0</v>
      </c>
      <c r="BL159" s="16" t="s">
        <v>673</v>
      </c>
      <c r="BM159" s="155" t="s">
        <v>757</v>
      </c>
    </row>
    <row r="160" spans="2:65" s="1" customFormat="1" ht="37.9" customHeight="1">
      <c r="B160" s="31"/>
      <c r="C160" s="190" t="s">
        <v>517</v>
      </c>
      <c r="D160" s="190" t="s">
        <v>303</v>
      </c>
      <c r="E160" s="191" t="s">
        <v>758</v>
      </c>
      <c r="F160" s="192" t="s">
        <v>759</v>
      </c>
      <c r="G160" s="193" t="s">
        <v>136</v>
      </c>
      <c r="H160" s="194">
        <v>15</v>
      </c>
      <c r="I160" s="195"/>
      <c r="J160" s="196">
        <f>ROUND(I160*H160,2)</f>
        <v>0</v>
      </c>
      <c r="K160" s="197"/>
      <c r="L160" s="198"/>
      <c r="M160" s="199" t="s">
        <v>1</v>
      </c>
      <c r="N160" s="200" t="s">
        <v>41</v>
      </c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AR160" s="155" t="s">
        <v>676</v>
      </c>
      <c r="AT160" s="155" t="s">
        <v>303</v>
      </c>
      <c r="AU160" s="155" t="s">
        <v>87</v>
      </c>
      <c r="AY160" s="16" t="s">
        <v>131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6" t="s">
        <v>87</v>
      </c>
      <c r="BK160" s="156">
        <f>ROUND(I160*H160,2)</f>
        <v>0</v>
      </c>
      <c r="BL160" s="16" t="s">
        <v>676</v>
      </c>
      <c r="BM160" s="155" t="s">
        <v>760</v>
      </c>
    </row>
    <row r="161" spans="2:65" s="1" customFormat="1" ht="16.5" customHeight="1">
      <c r="B161" s="31"/>
      <c r="C161" s="143" t="s">
        <v>650</v>
      </c>
      <c r="D161" s="143" t="s">
        <v>133</v>
      </c>
      <c r="E161" s="144" t="s">
        <v>761</v>
      </c>
      <c r="F161" s="145" t="s">
        <v>762</v>
      </c>
      <c r="G161" s="146" t="s">
        <v>136</v>
      </c>
      <c r="H161" s="147">
        <v>9</v>
      </c>
      <c r="I161" s="148"/>
      <c r="J161" s="149">
        <f>ROUND(I161*H161,2)</f>
        <v>0</v>
      </c>
      <c r="K161" s="150"/>
      <c r="L161" s="31"/>
      <c r="M161" s="151" t="s">
        <v>1</v>
      </c>
      <c r="N161" s="152" t="s">
        <v>41</v>
      </c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AR161" s="155" t="s">
        <v>673</v>
      </c>
      <c r="AT161" s="155" t="s">
        <v>133</v>
      </c>
      <c r="AU161" s="155" t="s">
        <v>87</v>
      </c>
      <c r="AY161" s="16" t="s">
        <v>131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6" t="s">
        <v>87</v>
      </c>
      <c r="BK161" s="156">
        <f>ROUND(I161*H161,2)</f>
        <v>0</v>
      </c>
      <c r="BL161" s="16" t="s">
        <v>673</v>
      </c>
      <c r="BM161" s="155" t="s">
        <v>763</v>
      </c>
    </row>
    <row r="162" spans="2:65" s="1" customFormat="1" ht="37.9" customHeight="1">
      <c r="B162" s="31"/>
      <c r="C162" s="190" t="s">
        <v>655</v>
      </c>
      <c r="D162" s="190" t="s">
        <v>303</v>
      </c>
      <c r="E162" s="191" t="s">
        <v>764</v>
      </c>
      <c r="F162" s="192" t="s">
        <v>765</v>
      </c>
      <c r="G162" s="193" t="s">
        <v>136</v>
      </c>
      <c r="H162" s="194">
        <v>8</v>
      </c>
      <c r="I162" s="195"/>
      <c r="J162" s="196">
        <f>ROUND(I162*H162,2)</f>
        <v>0</v>
      </c>
      <c r="K162" s="197"/>
      <c r="L162" s="198"/>
      <c r="M162" s="199" t="s">
        <v>1</v>
      </c>
      <c r="N162" s="200" t="s">
        <v>41</v>
      </c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AR162" s="155" t="s">
        <v>676</v>
      </c>
      <c r="AT162" s="155" t="s">
        <v>303</v>
      </c>
      <c r="AU162" s="155" t="s">
        <v>87</v>
      </c>
      <c r="AY162" s="16" t="s">
        <v>131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6" t="s">
        <v>87</v>
      </c>
      <c r="BK162" s="156">
        <f>ROUND(I162*H162,2)</f>
        <v>0</v>
      </c>
      <c r="BL162" s="16" t="s">
        <v>676</v>
      </c>
      <c r="BM162" s="155" t="s">
        <v>766</v>
      </c>
    </row>
    <row r="163" spans="2:65" s="1" customFormat="1" ht="37.9" customHeight="1">
      <c r="B163" s="31"/>
      <c r="C163" s="190" t="s">
        <v>659</v>
      </c>
      <c r="D163" s="190" t="s">
        <v>303</v>
      </c>
      <c r="E163" s="191" t="s">
        <v>767</v>
      </c>
      <c r="F163" s="192" t="s">
        <v>768</v>
      </c>
      <c r="G163" s="193" t="s">
        <v>136</v>
      </c>
      <c r="H163" s="194">
        <v>1</v>
      </c>
      <c r="I163" s="195"/>
      <c r="J163" s="196">
        <f>ROUND(I163*H163,2)</f>
        <v>0</v>
      </c>
      <c r="K163" s="197"/>
      <c r="L163" s="198"/>
      <c r="M163" s="199" t="s">
        <v>1</v>
      </c>
      <c r="N163" s="200" t="s">
        <v>41</v>
      </c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AR163" s="155" t="s">
        <v>676</v>
      </c>
      <c r="AT163" s="155" t="s">
        <v>303</v>
      </c>
      <c r="AU163" s="155" t="s">
        <v>87</v>
      </c>
      <c r="AY163" s="16" t="s">
        <v>131</v>
      </c>
      <c r="BE163" s="156">
        <f>IF(N163="základná",J163,0)</f>
        <v>0</v>
      </c>
      <c r="BF163" s="156">
        <f>IF(N163="znížená",J163,0)</f>
        <v>0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6" t="s">
        <v>87</v>
      </c>
      <c r="BK163" s="156">
        <f>ROUND(I163*H163,2)</f>
        <v>0</v>
      </c>
      <c r="BL163" s="16" t="s">
        <v>676</v>
      </c>
      <c r="BM163" s="155" t="s">
        <v>769</v>
      </c>
    </row>
    <row r="164" spans="2:65" s="1" customFormat="1" ht="16.5" customHeight="1">
      <c r="B164" s="31"/>
      <c r="C164" s="143" t="s">
        <v>713</v>
      </c>
      <c r="D164" s="143" t="s">
        <v>133</v>
      </c>
      <c r="E164" s="144" t="s">
        <v>770</v>
      </c>
      <c r="F164" s="145" t="s">
        <v>771</v>
      </c>
      <c r="G164" s="146" t="s">
        <v>136</v>
      </c>
      <c r="H164" s="147">
        <v>8</v>
      </c>
      <c r="I164" s="148"/>
      <c r="J164" s="149">
        <f>ROUND(I164*H164,2)</f>
        <v>0</v>
      </c>
      <c r="K164" s="150"/>
      <c r="L164" s="31"/>
      <c r="M164" s="151" t="s">
        <v>1</v>
      </c>
      <c r="N164" s="152" t="s">
        <v>41</v>
      </c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AR164" s="155" t="s">
        <v>673</v>
      </c>
      <c r="AT164" s="155" t="s">
        <v>133</v>
      </c>
      <c r="AU164" s="155" t="s">
        <v>87</v>
      </c>
      <c r="AY164" s="16" t="s">
        <v>131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6" t="s">
        <v>87</v>
      </c>
      <c r="BK164" s="156">
        <f>ROUND(I164*H164,2)</f>
        <v>0</v>
      </c>
      <c r="BL164" s="16" t="s">
        <v>673</v>
      </c>
      <c r="BM164" s="155" t="s">
        <v>772</v>
      </c>
    </row>
    <row r="165" spans="2:65" s="1" customFormat="1" ht="24.2" customHeight="1">
      <c r="B165" s="31"/>
      <c r="C165" s="190" t="s">
        <v>773</v>
      </c>
      <c r="D165" s="190" t="s">
        <v>303</v>
      </c>
      <c r="E165" s="191" t="s">
        <v>774</v>
      </c>
      <c r="F165" s="192" t="s">
        <v>775</v>
      </c>
      <c r="G165" s="193" t="s">
        <v>136</v>
      </c>
      <c r="H165" s="194">
        <v>4</v>
      </c>
      <c r="I165" s="195"/>
      <c r="J165" s="196">
        <f>ROUND(I165*H165,2)</f>
        <v>0</v>
      </c>
      <c r="K165" s="197"/>
      <c r="L165" s="198"/>
      <c r="M165" s="199" t="s">
        <v>1</v>
      </c>
      <c r="N165" s="200" t="s">
        <v>41</v>
      </c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AR165" s="155" t="s">
        <v>676</v>
      </c>
      <c r="AT165" s="155" t="s">
        <v>303</v>
      </c>
      <c r="AU165" s="155" t="s">
        <v>87</v>
      </c>
      <c r="AY165" s="16" t="s">
        <v>131</v>
      </c>
      <c r="BE165" s="156">
        <f>IF(N165="základná",J165,0)</f>
        <v>0</v>
      </c>
      <c r="BF165" s="156">
        <f>IF(N165="znížená",J165,0)</f>
        <v>0</v>
      </c>
      <c r="BG165" s="156">
        <f>IF(N165="zákl. prenesená",J165,0)</f>
        <v>0</v>
      </c>
      <c r="BH165" s="156">
        <f>IF(N165="zníž. prenesená",J165,0)</f>
        <v>0</v>
      </c>
      <c r="BI165" s="156">
        <f>IF(N165="nulová",J165,0)</f>
        <v>0</v>
      </c>
      <c r="BJ165" s="16" t="s">
        <v>87</v>
      </c>
      <c r="BK165" s="156">
        <f>ROUND(I165*H165,2)</f>
        <v>0</v>
      </c>
      <c r="BL165" s="16" t="s">
        <v>676</v>
      </c>
      <c r="BM165" s="155" t="s">
        <v>776</v>
      </c>
    </row>
    <row r="166" spans="2:65" s="1" customFormat="1" ht="24.2" customHeight="1">
      <c r="B166" s="31"/>
      <c r="C166" s="190" t="s">
        <v>716</v>
      </c>
      <c r="D166" s="190" t="s">
        <v>303</v>
      </c>
      <c r="E166" s="191" t="s">
        <v>777</v>
      </c>
      <c r="F166" s="192" t="s">
        <v>778</v>
      </c>
      <c r="G166" s="193" t="s">
        <v>136</v>
      </c>
      <c r="H166" s="194">
        <v>1</v>
      </c>
      <c r="I166" s="195"/>
      <c r="J166" s="196">
        <f>ROUND(I166*H166,2)</f>
        <v>0</v>
      </c>
      <c r="K166" s="197"/>
      <c r="L166" s="198"/>
      <c r="M166" s="199" t="s">
        <v>1</v>
      </c>
      <c r="N166" s="200" t="s">
        <v>41</v>
      </c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AR166" s="155" t="s">
        <v>676</v>
      </c>
      <c r="AT166" s="155" t="s">
        <v>303</v>
      </c>
      <c r="AU166" s="155" t="s">
        <v>87</v>
      </c>
      <c r="AY166" s="16" t="s">
        <v>131</v>
      </c>
      <c r="BE166" s="156">
        <f>IF(N166="základná",J166,0)</f>
        <v>0</v>
      </c>
      <c r="BF166" s="156">
        <f>IF(N166="znížená",J166,0)</f>
        <v>0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6" t="s">
        <v>87</v>
      </c>
      <c r="BK166" s="156">
        <f>ROUND(I166*H166,2)</f>
        <v>0</v>
      </c>
      <c r="BL166" s="16" t="s">
        <v>676</v>
      </c>
      <c r="BM166" s="155" t="s">
        <v>779</v>
      </c>
    </row>
    <row r="167" spans="2:65" s="1" customFormat="1" ht="24.2" customHeight="1">
      <c r="B167" s="31"/>
      <c r="C167" s="190" t="s">
        <v>780</v>
      </c>
      <c r="D167" s="190" t="s">
        <v>303</v>
      </c>
      <c r="E167" s="191" t="s">
        <v>781</v>
      </c>
      <c r="F167" s="192" t="s">
        <v>782</v>
      </c>
      <c r="G167" s="193" t="s">
        <v>136</v>
      </c>
      <c r="H167" s="194">
        <v>3</v>
      </c>
      <c r="I167" s="195"/>
      <c r="J167" s="196">
        <f>ROUND(I167*H167,2)</f>
        <v>0</v>
      </c>
      <c r="K167" s="197"/>
      <c r="L167" s="198"/>
      <c r="M167" s="199" t="s">
        <v>1</v>
      </c>
      <c r="N167" s="200" t="s">
        <v>41</v>
      </c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AR167" s="155" t="s">
        <v>676</v>
      </c>
      <c r="AT167" s="155" t="s">
        <v>303</v>
      </c>
      <c r="AU167" s="155" t="s">
        <v>87</v>
      </c>
      <c r="AY167" s="16" t="s">
        <v>131</v>
      </c>
      <c r="BE167" s="156">
        <f>IF(N167="základná",J167,0)</f>
        <v>0</v>
      </c>
      <c r="BF167" s="156">
        <f>IF(N167="znížená",J167,0)</f>
        <v>0</v>
      </c>
      <c r="BG167" s="156">
        <f>IF(N167="zákl. prenesená",J167,0)</f>
        <v>0</v>
      </c>
      <c r="BH167" s="156">
        <f>IF(N167="zníž. prenesená",J167,0)</f>
        <v>0</v>
      </c>
      <c r="BI167" s="156">
        <f>IF(N167="nulová",J167,0)</f>
        <v>0</v>
      </c>
      <c r="BJ167" s="16" t="s">
        <v>87</v>
      </c>
      <c r="BK167" s="156">
        <f>ROUND(I167*H167,2)</f>
        <v>0</v>
      </c>
      <c r="BL167" s="16" t="s">
        <v>676</v>
      </c>
      <c r="BM167" s="155" t="s">
        <v>783</v>
      </c>
    </row>
    <row r="168" spans="2:65" s="1" customFormat="1" ht="16.5" customHeight="1">
      <c r="B168" s="31"/>
      <c r="C168" s="143" t="s">
        <v>719</v>
      </c>
      <c r="D168" s="143" t="s">
        <v>133</v>
      </c>
      <c r="E168" s="144" t="s">
        <v>784</v>
      </c>
      <c r="F168" s="145" t="s">
        <v>785</v>
      </c>
      <c r="G168" s="146" t="s">
        <v>136</v>
      </c>
      <c r="H168" s="147">
        <v>15</v>
      </c>
      <c r="I168" s="148"/>
      <c r="J168" s="149">
        <f>ROUND(I168*H168,2)</f>
        <v>0</v>
      </c>
      <c r="K168" s="150"/>
      <c r="L168" s="31"/>
      <c r="M168" s="151" t="s">
        <v>1</v>
      </c>
      <c r="N168" s="152" t="s">
        <v>41</v>
      </c>
      <c r="P168" s="153">
        <f>O168*H168</f>
        <v>0</v>
      </c>
      <c r="Q168" s="153">
        <v>0</v>
      </c>
      <c r="R168" s="153">
        <f>Q168*H168</f>
        <v>0</v>
      </c>
      <c r="S168" s="153">
        <v>0</v>
      </c>
      <c r="T168" s="154">
        <f>S168*H168</f>
        <v>0</v>
      </c>
      <c r="AR168" s="155" t="s">
        <v>673</v>
      </c>
      <c r="AT168" s="155" t="s">
        <v>133</v>
      </c>
      <c r="AU168" s="155" t="s">
        <v>87</v>
      </c>
      <c r="AY168" s="16" t="s">
        <v>131</v>
      </c>
      <c r="BE168" s="156">
        <f>IF(N168="základná",J168,0)</f>
        <v>0</v>
      </c>
      <c r="BF168" s="156">
        <f>IF(N168="znížená",J168,0)</f>
        <v>0</v>
      </c>
      <c r="BG168" s="156">
        <f>IF(N168="zákl. prenesená",J168,0)</f>
        <v>0</v>
      </c>
      <c r="BH168" s="156">
        <f>IF(N168="zníž. prenesená",J168,0)</f>
        <v>0</v>
      </c>
      <c r="BI168" s="156">
        <f>IF(N168="nulová",J168,0)</f>
        <v>0</v>
      </c>
      <c r="BJ168" s="16" t="s">
        <v>87</v>
      </c>
      <c r="BK168" s="156">
        <f>ROUND(I168*H168,2)</f>
        <v>0</v>
      </c>
      <c r="BL168" s="16" t="s">
        <v>673</v>
      </c>
      <c r="BM168" s="155" t="s">
        <v>786</v>
      </c>
    </row>
    <row r="169" spans="2:65" s="1" customFormat="1" ht="16.5" customHeight="1">
      <c r="B169" s="31"/>
      <c r="C169" s="143" t="s">
        <v>787</v>
      </c>
      <c r="D169" s="143" t="s">
        <v>133</v>
      </c>
      <c r="E169" s="144" t="s">
        <v>788</v>
      </c>
      <c r="F169" s="145" t="s">
        <v>789</v>
      </c>
      <c r="G169" s="146" t="s">
        <v>136</v>
      </c>
      <c r="H169" s="147">
        <v>30</v>
      </c>
      <c r="I169" s="148"/>
      <c r="J169" s="149">
        <f>ROUND(I169*H169,2)</f>
        <v>0</v>
      </c>
      <c r="K169" s="150"/>
      <c r="L169" s="31"/>
      <c r="M169" s="151" t="s">
        <v>1</v>
      </c>
      <c r="N169" s="152" t="s">
        <v>41</v>
      </c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AR169" s="155" t="s">
        <v>673</v>
      </c>
      <c r="AT169" s="155" t="s">
        <v>133</v>
      </c>
      <c r="AU169" s="155" t="s">
        <v>87</v>
      </c>
      <c r="AY169" s="16" t="s">
        <v>131</v>
      </c>
      <c r="BE169" s="156">
        <f>IF(N169="základná",J169,0)</f>
        <v>0</v>
      </c>
      <c r="BF169" s="156">
        <f>IF(N169="znížená",J169,0)</f>
        <v>0</v>
      </c>
      <c r="BG169" s="156">
        <f>IF(N169="zákl. prenesená",J169,0)</f>
        <v>0</v>
      </c>
      <c r="BH169" s="156">
        <f>IF(N169="zníž. prenesená",J169,0)</f>
        <v>0</v>
      </c>
      <c r="BI169" s="156">
        <f>IF(N169="nulová",J169,0)</f>
        <v>0</v>
      </c>
      <c r="BJ169" s="16" t="s">
        <v>87</v>
      </c>
      <c r="BK169" s="156">
        <f>ROUND(I169*H169,2)</f>
        <v>0</v>
      </c>
      <c r="BL169" s="16" t="s">
        <v>673</v>
      </c>
      <c r="BM169" s="155" t="s">
        <v>790</v>
      </c>
    </row>
    <row r="170" spans="2:65" s="1" customFormat="1" ht="16.5" customHeight="1">
      <c r="B170" s="31"/>
      <c r="C170" s="190" t="s">
        <v>722</v>
      </c>
      <c r="D170" s="190" t="s">
        <v>303</v>
      </c>
      <c r="E170" s="191" t="s">
        <v>791</v>
      </c>
      <c r="F170" s="192" t="s">
        <v>792</v>
      </c>
      <c r="G170" s="193" t="s">
        <v>136</v>
      </c>
      <c r="H170" s="194">
        <v>30</v>
      </c>
      <c r="I170" s="195"/>
      <c r="J170" s="196">
        <f>ROUND(I170*H170,2)</f>
        <v>0</v>
      </c>
      <c r="K170" s="197"/>
      <c r="L170" s="198"/>
      <c r="M170" s="199" t="s">
        <v>1</v>
      </c>
      <c r="N170" s="200" t="s">
        <v>41</v>
      </c>
      <c r="P170" s="153">
        <f>O170*H170</f>
        <v>0</v>
      </c>
      <c r="Q170" s="153">
        <v>0</v>
      </c>
      <c r="R170" s="153">
        <f>Q170*H170</f>
        <v>0</v>
      </c>
      <c r="S170" s="153">
        <v>0</v>
      </c>
      <c r="T170" s="154">
        <f>S170*H170</f>
        <v>0</v>
      </c>
      <c r="AR170" s="155" t="s">
        <v>676</v>
      </c>
      <c r="AT170" s="155" t="s">
        <v>303</v>
      </c>
      <c r="AU170" s="155" t="s">
        <v>87</v>
      </c>
      <c r="AY170" s="16" t="s">
        <v>131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6" t="s">
        <v>87</v>
      </c>
      <c r="BK170" s="156">
        <f>ROUND(I170*H170,2)</f>
        <v>0</v>
      </c>
      <c r="BL170" s="16" t="s">
        <v>676</v>
      </c>
      <c r="BM170" s="155" t="s">
        <v>793</v>
      </c>
    </row>
    <row r="171" spans="2:65" s="1" customFormat="1" ht="16.5" customHeight="1">
      <c r="B171" s="31"/>
      <c r="C171" s="143" t="s">
        <v>794</v>
      </c>
      <c r="D171" s="143" t="s">
        <v>133</v>
      </c>
      <c r="E171" s="144" t="s">
        <v>795</v>
      </c>
      <c r="F171" s="145" t="s">
        <v>796</v>
      </c>
      <c r="G171" s="146" t="s">
        <v>174</v>
      </c>
      <c r="H171" s="147">
        <v>124</v>
      </c>
      <c r="I171" s="148"/>
      <c r="J171" s="149">
        <f>ROUND(I171*H171,2)</f>
        <v>0</v>
      </c>
      <c r="K171" s="150"/>
      <c r="L171" s="31"/>
      <c r="M171" s="151" t="s">
        <v>1</v>
      </c>
      <c r="N171" s="152" t="s">
        <v>41</v>
      </c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AR171" s="155" t="s">
        <v>673</v>
      </c>
      <c r="AT171" s="155" t="s">
        <v>133</v>
      </c>
      <c r="AU171" s="155" t="s">
        <v>87</v>
      </c>
      <c r="AY171" s="16" t="s">
        <v>131</v>
      </c>
      <c r="BE171" s="156">
        <f>IF(N171="základná",J171,0)</f>
        <v>0</v>
      </c>
      <c r="BF171" s="156">
        <f>IF(N171="znížená",J171,0)</f>
        <v>0</v>
      </c>
      <c r="BG171" s="156">
        <f>IF(N171="zákl. prenesená",J171,0)</f>
        <v>0</v>
      </c>
      <c r="BH171" s="156">
        <f>IF(N171="zníž. prenesená",J171,0)</f>
        <v>0</v>
      </c>
      <c r="BI171" s="156">
        <f>IF(N171="nulová",J171,0)</f>
        <v>0</v>
      </c>
      <c r="BJ171" s="16" t="s">
        <v>87</v>
      </c>
      <c r="BK171" s="156">
        <f>ROUND(I171*H171,2)</f>
        <v>0</v>
      </c>
      <c r="BL171" s="16" t="s">
        <v>673</v>
      </c>
      <c r="BM171" s="155" t="s">
        <v>797</v>
      </c>
    </row>
    <row r="172" spans="2:65" s="1" customFormat="1" ht="16.5" customHeight="1">
      <c r="B172" s="31"/>
      <c r="C172" s="190" t="s">
        <v>725</v>
      </c>
      <c r="D172" s="190" t="s">
        <v>303</v>
      </c>
      <c r="E172" s="191" t="s">
        <v>798</v>
      </c>
      <c r="F172" s="192" t="s">
        <v>799</v>
      </c>
      <c r="G172" s="193" t="s">
        <v>520</v>
      </c>
      <c r="H172" s="194">
        <v>131.44</v>
      </c>
      <c r="I172" s="195"/>
      <c r="J172" s="196">
        <f>ROUND(I172*H172,2)</f>
        <v>0</v>
      </c>
      <c r="K172" s="197"/>
      <c r="L172" s="198"/>
      <c r="M172" s="199" t="s">
        <v>1</v>
      </c>
      <c r="N172" s="200" t="s">
        <v>41</v>
      </c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AR172" s="155" t="s">
        <v>676</v>
      </c>
      <c r="AT172" s="155" t="s">
        <v>303</v>
      </c>
      <c r="AU172" s="155" t="s">
        <v>87</v>
      </c>
      <c r="AY172" s="16" t="s">
        <v>131</v>
      </c>
      <c r="BE172" s="156">
        <f>IF(N172="základná",J172,0)</f>
        <v>0</v>
      </c>
      <c r="BF172" s="156">
        <f>IF(N172="znížená",J172,0)</f>
        <v>0</v>
      </c>
      <c r="BG172" s="156">
        <f>IF(N172="zákl. prenesená",J172,0)</f>
        <v>0</v>
      </c>
      <c r="BH172" s="156">
        <f>IF(N172="zníž. prenesená",J172,0)</f>
        <v>0</v>
      </c>
      <c r="BI172" s="156">
        <f>IF(N172="nulová",J172,0)</f>
        <v>0</v>
      </c>
      <c r="BJ172" s="16" t="s">
        <v>87</v>
      </c>
      <c r="BK172" s="156">
        <f>ROUND(I172*H172,2)</f>
        <v>0</v>
      </c>
      <c r="BL172" s="16" t="s">
        <v>676</v>
      </c>
      <c r="BM172" s="155" t="s">
        <v>800</v>
      </c>
    </row>
    <row r="173" spans="2:65" s="1" customFormat="1" ht="24.2" customHeight="1">
      <c r="B173" s="31"/>
      <c r="C173" s="143" t="s">
        <v>801</v>
      </c>
      <c r="D173" s="143" t="s">
        <v>133</v>
      </c>
      <c r="E173" s="144" t="s">
        <v>802</v>
      </c>
      <c r="F173" s="145" t="s">
        <v>803</v>
      </c>
      <c r="G173" s="146" t="s">
        <v>174</v>
      </c>
      <c r="H173" s="147">
        <v>42</v>
      </c>
      <c r="I173" s="148"/>
      <c r="J173" s="149">
        <f>ROUND(I173*H173,2)</f>
        <v>0</v>
      </c>
      <c r="K173" s="150"/>
      <c r="L173" s="31"/>
      <c r="M173" s="151" t="s">
        <v>1</v>
      </c>
      <c r="N173" s="152" t="s">
        <v>41</v>
      </c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AR173" s="155" t="s">
        <v>673</v>
      </c>
      <c r="AT173" s="155" t="s">
        <v>133</v>
      </c>
      <c r="AU173" s="155" t="s">
        <v>87</v>
      </c>
      <c r="AY173" s="16" t="s">
        <v>131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6" t="s">
        <v>87</v>
      </c>
      <c r="BK173" s="156">
        <f>ROUND(I173*H173,2)</f>
        <v>0</v>
      </c>
      <c r="BL173" s="16" t="s">
        <v>673</v>
      </c>
      <c r="BM173" s="155" t="s">
        <v>804</v>
      </c>
    </row>
    <row r="174" spans="2:65" s="1" customFormat="1" ht="16.5" customHeight="1">
      <c r="B174" s="31"/>
      <c r="C174" s="190" t="s">
        <v>728</v>
      </c>
      <c r="D174" s="190" t="s">
        <v>303</v>
      </c>
      <c r="E174" s="191" t="s">
        <v>805</v>
      </c>
      <c r="F174" s="192" t="s">
        <v>806</v>
      </c>
      <c r="G174" s="193" t="s">
        <v>520</v>
      </c>
      <c r="H174" s="194">
        <v>28.56</v>
      </c>
      <c r="I174" s="195"/>
      <c r="J174" s="196">
        <f>ROUND(I174*H174,2)</f>
        <v>0</v>
      </c>
      <c r="K174" s="197"/>
      <c r="L174" s="198"/>
      <c r="M174" s="199" t="s">
        <v>1</v>
      </c>
      <c r="N174" s="200" t="s">
        <v>41</v>
      </c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AR174" s="155" t="s">
        <v>676</v>
      </c>
      <c r="AT174" s="155" t="s">
        <v>303</v>
      </c>
      <c r="AU174" s="155" t="s">
        <v>87</v>
      </c>
      <c r="AY174" s="16" t="s">
        <v>131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6" t="s">
        <v>87</v>
      </c>
      <c r="BK174" s="156">
        <f>ROUND(I174*H174,2)</f>
        <v>0</v>
      </c>
      <c r="BL174" s="16" t="s">
        <v>676</v>
      </c>
      <c r="BM174" s="155" t="s">
        <v>807</v>
      </c>
    </row>
    <row r="175" spans="2:65" s="1" customFormat="1" ht="24.2" customHeight="1">
      <c r="B175" s="31"/>
      <c r="C175" s="143" t="s">
        <v>808</v>
      </c>
      <c r="D175" s="143" t="s">
        <v>133</v>
      </c>
      <c r="E175" s="144" t="s">
        <v>809</v>
      </c>
      <c r="F175" s="145" t="s">
        <v>810</v>
      </c>
      <c r="G175" s="146" t="s">
        <v>136</v>
      </c>
      <c r="H175" s="147">
        <v>124</v>
      </c>
      <c r="I175" s="148"/>
      <c r="J175" s="149">
        <f>ROUND(I175*H175,2)</f>
        <v>0</v>
      </c>
      <c r="K175" s="150"/>
      <c r="L175" s="31"/>
      <c r="M175" s="151" t="s">
        <v>1</v>
      </c>
      <c r="N175" s="152" t="s">
        <v>41</v>
      </c>
      <c r="P175" s="153">
        <f>O175*H175</f>
        <v>0</v>
      </c>
      <c r="Q175" s="153">
        <v>0</v>
      </c>
      <c r="R175" s="153">
        <f>Q175*H175</f>
        <v>0</v>
      </c>
      <c r="S175" s="153">
        <v>0</v>
      </c>
      <c r="T175" s="154">
        <f>S175*H175</f>
        <v>0</v>
      </c>
      <c r="AR175" s="155" t="s">
        <v>673</v>
      </c>
      <c r="AT175" s="155" t="s">
        <v>133</v>
      </c>
      <c r="AU175" s="155" t="s">
        <v>87</v>
      </c>
      <c r="AY175" s="16" t="s">
        <v>131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6" t="s">
        <v>87</v>
      </c>
      <c r="BK175" s="156">
        <f>ROUND(I175*H175,2)</f>
        <v>0</v>
      </c>
      <c r="BL175" s="16" t="s">
        <v>673</v>
      </c>
      <c r="BM175" s="155" t="s">
        <v>811</v>
      </c>
    </row>
    <row r="176" spans="2:65" s="1" customFormat="1" ht="21.75" customHeight="1">
      <c r="B176" s="31"/>
      <c r="C176" s="190" t="s">
        <v>731</v>
      </c>
      <c r="D176" s="190" t="s">
        <v>303</v>
      </c>
      <c r="E176" s="191" t="s">
        <v>812</v>
      </c>
      <c r="F176" s="192" t="s">
        <v>813</v>
      </c>
      <c r="G176" s="193" t="s">
        <v>136</v>
      </c>
      <c r="H176" s="194">
        <v>124</v>
      </c>
      <c r="I176" s="195"/>
      <c r="J176" s="196">
        <f>ROUND(I176*H176,2)</f>
        <v>0</v>
      </c>
      <c r="K176" s="197"/>
      <c r="L176" s="198"/>
      <c r="M176" s="199" t="s">
        <v>1</v>
      </c>
      <c r="N176" s="200" t="s">
        <v>41</v>
      </c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AR176" s="155" t="s">
        <v>676</v>
      </c>
      <c r="AT176" s="155" t="s">
        <v>303</v>
      </c>
      <c r="AU176" s="155" t="s">
        <v>87</v>
      </c>
      <c r="AY176" s="16" t="s">
        <v>131</v>
      </c>
      <c r="BE176" s="156">
        <f>IF(N176="základná",J176,0)</f>
        <v>0</v>
      </c>
      <c r="BF176" s="156">
        <f>IF(N176="znížená",J176,0)</f>
        <v>0</v>
      </c>
      <c r="BG176" s="156">
        <f>IF(N176="zákl. prenesená",J176,0)</f>
        <v>0</v>
      </c>
      <c r="BH176" s="156">
        <f>IF(N176="zníž. prenesená",J176,0)</f>
        <v>0</v>
      </c>
      <c r="BI176" s="156">
        <f>IF(N176="nulová",J176,0)</f>
        <v>0</v>
      </c>
      <c r="BJ176" s="16" t="s">
        <v>87</v>
      </c>
      <c r="BK176" s="156">
        <f>ROUND(I176*H176,2)</f>
        <v>0</v>
      </c>
      <c r="BL176" s="16" t="s">
        <v>676</v>
      </c>
      <c r="BM176" s="155" t="s">
        <v>814</v>
      </c>
    </row>
    <row r="177" spans="2:65" s="1" customFormat="1" ht="16.5" customHeight="1">
      <c r="B177" s="31"/>
      <c r="C177" s="143" t="s">
        <v>815</v>
      </c>
      <c r="D177" s="143" t="s">
        <v>133</v>
      </c>
      <c r="E177" s="144" t="s">
        <v>816</v>
      </c>
      <c r="F177" s="145" t="s">
        <v>817</v>
      </c>
      <c r="G177" s="146" t="s">
        <v>136</v>
      </c>
      <c r="H177" s="147">
        <v>9</v>
      </c>
      <c r="I177" s="148"/>
      <c r="J177" s="149">
        <f>ROUND(I177*H177,2)</f>
        <v>0</v>
      </c>
      <c r="K177" s="150"/>
      <c r="L177" s="31"/>
      <c r="M177" s="151" t="s">
        <v>1</v>
      </c>
      <c r="N177" s="152" t="s">
        <v>41</v>
      </c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AR177" s="155" t="s">
        <v>673</v>
      </c>
      <c r="AT177" s="155" t="s">
        <v>133</v>
      </c>
      <c r="AU177" s="155" t="s">
        <v>87</v>
      </c>
      <c r="AY177" s="16" t="s">
        <v>131</v>
      </c>
      <c r="BE177" s="156">
        <f>IF(N177="základná",J177,0)</f>
        <v>0</v>
      </c>
      <c r="BF177" s="156">
        <f>IF(N177="znížená",J177,0)</f>
        <v>0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6" t="s">
        <v>87</v>
      </c>
      <c r="BK177" s="156">
        <f>ROUND(I177*H177,2)</f>
        <v>0</v>
      </c>
      <c r="BL177" s="16" t="s">
        <v>673</v>
      </c>
      <c r="BM177" s="155" t="s">
        <v>818</v>
      </c>
    </row>
    <row r="178" spans="2:65" s="1" customFormat="1" ht="16.5" customHeight="1">
      <c r="B178" s="31"/>
      <c r="C178" s="190" t="s">
        <v>734</v>
      </c>
      <c r="D178" s="190" t="s">
        <v>303</v>
      </c>
      <c r="E178" s="191" t="s">
        <v>819</v>
      </c>
      <c r="F178" s="192" t="s">
        <v>820</v>
      </c>
      <c r="G178" s="193" t="s">
        <v>136</v>
      </c>
      <c r="H178" s="194">
        <v>9</v>
      </c>
      <c r="I178" s="195"/>
      <c r="J178" s="196">
        <f>ROUND(I178*H178,2)</f>
        <v>0</v>
      </c>
      <c r="K178" s="197"/>
      <c r="L178" s="198"/>
      <c r="M178" s="199" t="s">
        <v>1</v>
      </c>
      <c r="N178" s="200" t="s">
        <v>41</v>
      </c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AR178" s="155" t="s">
        <v>676</v>
      </c>
      <c r="AT178" s="155" t="s">
        <v>303</v>
      </c>
      <c r="AU178" s="155" t="s">
        <v>87</v>
      </c>
      <c r="AY178" s="16" t="s">
        <v>131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6" t="s">
        <v>87</v>
      </c>
      <c r="BK178" s="156">
        <f>ROUND(I178*H178,2)</f>
        <v>0</v>
      </c>
      <c r="BL178" s="16" t="s">
        <v>676</v>
      </c>
      <c r="BM178" s="155" t="s">
        <v>821</v>
      </c>
    </row>
    <row r="179" spans="2:65" s="1" customFormat="1" ht="24.2" customHeight="1">
      <c r="B179" s="31"/>
      <c r="C179" s="143" t="s">
        <v>822</v>
      </c>
      <c r="D179" s="143" t="s">
        <v>133</v>
      </c>
      <c r="E179" s="144" t="s">
        <v>823</v>
      </c>
      <c r="F179" s="145" t="s">
        <v>824</v>
      </c>
      <c r="G179" s="146" t="s">
        <v>136</v>
      </c>
      <c r="H179" s="147">
        <v>10</v>
      </c>
      <c r="I179" s="148"/>
      <c r="J179" s="149">
        <f>ROUND(I179*H179,2)</f>
        <v>0</v>
      </c>
      <c r="K179" s="150"/>
      <c r="L179" s="31"/>
      <c r="M179" s="151" t="s">
        <v>1</v>
      </c>
      <c r="N179" s="152" t="s">
        <v>41</v>
      </c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AR179" s="155" t="s">
        <v>673</v>
      </c>
      <c r="AT179" s="155" t="s">
        <v>133</v>
      </c>
      <c r="AU179" s="155" t="s">
        <v>87</v>
      </c>
      <c r="AY179" s="16" t="s">
        <v>131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6" t="s">
        <v>87</v>
      </c>
      <c r="BK179" s="156">
        <f>ROUND(I179*H179,2)</f>
        <v>0</v>
      </c>
      <c r="BL179" s="16" t="s">
        <v>673</v>
      </c>
      <c r="BM179" s="155" t="s">
        <v>825</v>
      </c>
    </row>
    <row r="180" spans="2:65" s="1" customFormat="1" ht="24.2" customHeight="1">
      <c r="B180" s="31"/>
      <c r="C180" s="190" t="s">
        <v>737</v>
      </c>
      <c r="D180" s="190" t="s">
        <v>303</v>
      </c>
      <c r="E180" s="191" t="s">
        <v>826</v>
      </c>
      <c r="F180" s="192" t="s">
        <v>827</v>
      </c>
      <c r="G180" s="193" t="s">
        <v>136</v>
      </c>
      <c r="H180" s="194">
        <v>10</v>
      </c>
      <c r="I180" s="195"/>
      <c r="J180" s="196">
        <f>ROUND(I180*H180,2)</f>
        <v>0</v>
      </c>
      <c r="K180" s="197"/>
      <c r="L180" s="198"/>
      <c r="M180" s="199" t="s">
        <v>1</v>
      </c>
      <c r="N180" s="200" t="s">
        <v>41</v>
      </c>
      <c r="P180" s="153">
        <f>O180*H180</f>
        <v>0</v>
      </c>
      <c r="Q180" s="153">
        <v>0</v>
      </c>
      <c r="R180" s="153">
        <f>Q180*H180</f>
        <v>0</v>
      </c>
      <c r="S180" s="153">
        <v>0</v>
      </c>
      <c r="T180" s="154">
        <f>S180*H180</f>
        <v>0</v>
      </c>
      <c r="AR180" s="155" t="s">
        <v>676</v>
      </c>
      <c r="AT180" s="155" t="s">
        <v>303</v>
      </c>
      <c r="AU180" s="155" t="s">
        <v>87</v>
      </c>
      <c r="AY180" s="16" t="s">
        <v>131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6" t="s">
        <v>87</v>
      </c>
      <c r="BK180" s="156">
        <f>ROUND(I180*H180,2)</f>
        <v>0</v>
      </c>
      <c r="BL180" s="16" t="s">
        <v>676</v>
      </c>
      <c r="BM180" s="155" t="s">
        <v>828</v>
      </c>
    </row>
    <row r="181" spans="2:65" s="1" customFormat="1" ht="16.5" customHeight="1">
      <c r="B181" s="31"/>
      <c r="C181" s="143" t="s">
        <v>829</v>
      </c>
      <c r="D181" s="143" t="s">
        <v>133</v>
      </c>
      <c r="E181" s="144" t="s">
        <v>830</v>
      </c>
      <c r="F181" s="145" t="s">
        <v>831</v>
      </c>
      <c r="G181" s="146" t="s">
        <v>136</v>
      </c>
      <c r="H181" s="147">
        <v>20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41</v>
      </c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AR181" s="155" t="s">
        <v>673</v>
      </c>
      <c r="AT181" s="155" t="s">
        <v>133</v>
      </c>
      <c r="AU181" s="155" t="s">
        <v>87</v>
      </c>
      <c r="AY181" s="16" t="s">
        <v>131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6" t="s">
        <v>87</v>
      </c>
      <c r="BK181" s="156">
        <f>ROUND(I181*H181,2)</f>
        <v>0</v>
      </c>
      <c r="BL181" s="16" t="s">
        <v>673</v>
      </c>
      <c r="BM181" s="155" t="s">
        <v>832</v>
      </c>
    </row>
    <row r="182" spans="2:65" s="1" customFormat="1" ht="16.5" customHeight="1">
      <c r="B182" s="31"/>
      <c r="C182" s="190" t="s">
        <v>740</v>
      </c>
      <c r="D182" s="190" t="s">
        <v>303</v>
      </c>
      <c r="E182" s="191" t="s">
        <v>833</v>
      </c>
      <c r="F182" s="192" t="s">
        <v>834</v>
      </c>
      <c r="G182" s="193" t="s">
        <v>136</v>
      </c>
      <c r="H182" s="194">
        <v>20</v>
      </c>
      <c r="I182" s="195"/>
      <c r="J182" s="196">
        <f>ROUND(I182*H182,2)</f>
        <v>0</v>
      </c>
      <c r="K182" s="197"/>
      <c r="L182" s="198"/>
      <c r="M182" s="199" t="s">
        <v>1</v>
      </c>
      <c r="N182" s="200" t="s">
        <v>41</v>
      </c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AR182" s="155" t="s">
        <v>676</v>
      </c>
      <c r="AT182" s="155" t="s">
        <v>303</v>
      </c>
      <c r="AU182" s="155" t="s">
        <v>87</v>
      </c>
      <c r="AY182" s="16" t="s">
        <v>131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6" t="s">
        <v>87</v>
      </c>
      <c r="BK182" s="156">
        <f>ROUND(I182*H182,2)</f>
        <v>0</v>
      </c>
      <c r="BL182" s="16" t="s">
        <v>676</v>
      </c>
      <c r="BM182" s="155" t="s">
        <v>835</v>
      </c>
    </row>
    <row r="183" spans="2:65" s="1" customFormat="1" ht="24.2" customHeight="1">
      <c r="B183" s="31"/>
      <c r="C183" s="143" t="s">
        <v>836</v>
      </c>
      <c r="D183" s="143" t="s">
        <v>133</v>
      </c>
      <c r="E183" s="144" t="s">
        <v>837</v>
      </c>
      <c r="F183" s="145" t="s">
        <v>838</v>
      </c>
      <c r="G183" s="146" t="s">
        <v>136</v>
      </c>
      <c r="H183" s="147">
        <v>1</v>
      </c>
      <c r="I183" s="148"/>
      <c r="J183" s="149">
        <f>ROUND(I183*H183,2)</f>
        <v>0</v>
      </c>
      <c r="K183" s="150"/>
      <c r="L183" s="31"/>
      <c r="M183" s="151" t="s">
        <v>1</v>
      </c>
      <c r="N183" s="152" t="s">
        <v>41</v>
      </c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AR183" s="155" t="s">
        <v>673</v>
      </c>
      <c r="AT183" s="155" t="s">
        <v>133</v>
      </c>
      <c r="AU183" s="155" t="s">
        <v>87</v>
      </c>
      <c r="AY183" s="16" t="s">
        <v>131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6" t="s">
        <v>87</v>
      </c>
      <c r="BK183" s="156">
        <f>ROUND(I183*H183,2)</f>
        <v>0</v>
      </c>
      <c r="BL183" s="16" t="s">
        <v>673</v>
      </c>
      <c r="BM183" s="155" t="s">
        <v>839</v>
      </c>
    </row>
    <row r="184" spans="2:65" s="1" customFormat="1" ht="21.75" customHeight="1">
      <c r="B184" s="31"/>
      <c r="C184" s="190" t="s">
        <v>743</v>
      </c>
      <c r="D184" s="190" t="s">
        <v>303</v>
      </c>
      <c r="E184" s="191" t="s">
        <v>840</v>
      </c>
      <c r="F184" s="192" t="s">
        <v>841</v>
      </c>
      <c r="G184" s="193" t="s">
        <v>136</v>
      </c>
      <c r="H184" s="194">
        <v>1</v>
      </c>
      <c r="I184" s="195"/>
      <c r="J184" s="196">
        <f>ROUND(I184*H184,2)</f>
        <v>0</v>
      </c>
      <c r="K184" s="197"/>
      <c r="L184" s="198"/>
      <c r="M184" s="199" t="s">
        <v>1</v>
      </c>
      <c r="N184" s="200" t="s">
        <v>41</v>
      </c>
      <c r="P184" s="153">
        <f>O184*H184</f>
        <v>0</v>
      </c>
      <c r="Q184" s="153">
        <v>0</v>
      </c>
      <c r="R184" s="153">
        <f>Q184*H184</f>
        <v>0</v>
      </c>
      <c r="S184" s="153">
        <v>0</v>
      </c>
      <c r="T184" s="154">
        <f>S184*H184</f>
        <v>0</v>
      </c>
      <c r="AR184" s="155" t="s">
        <v>676</v>
      </c>
      <c r="AT184" s="155" t="s">
        <v>303</v>
      </c>
      <c r="AU184" s="155" t="s">
        <v>87</v>
      </c>
      <c r="AY184" s="16" t="s">
        <v>131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6" t="s">
        <v>87</v>
      </c>
      <c r="BK184" s="156">
        <f>ROUND(I184*H184,2)</f>
        <v>0</v>
      </c>
      <c r="BL184" s="16" t="s">
        <v>676</v>
      </c>
      <c r="BM184" s="155" t="s">
        <v>842</v>
      </c>
    </row>
    <row r="185" spans="2:65" s="1" customFormat="1" ht="21.75" customHeight="1">
      <c r="B185" s="31"/>
      <c r="C185" s="143" t="s">
        <v>843</v>
      </c>
      <c r="D185" s="143" t="s">
        <v>133</v>
      </c>
      <c r="E185" s="144" t="s">
        <v>844</v>
      </c>
      <c r="F185" s="145" t="s">
        <v>845</v>
      </c>
      <c r="G185" s="146" t="s">
        <v>174</v>
      </c>
      <c r="H185" s="147">
        <v>64</v>
      </c>
      <c r="I185" s="148"/>
      <c r="J185" s="149">
        <f>ROUND(I185*H185,2)</f>
        <v>0</v>
      </c>
      <c r="K185" s="150"/>
      <c r="L185" s="31"/>
      <c r="M185" s="151" t="s">
        <v>1</v>
      </c>
      <c r="N185" s="152" t="s">
        <v>41</v>
      </c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AR185" s="155" t="s">
        <v>673</v>
      </c>
      <c r="AT185" s="155" t="s">
        <v>133</v>
      </c>
      <c r="AU185" s="155" t="s">
        <v>87</v>
      </c>
      <c r="AY185" s="16" t="s">
        <v>131</v>
      </c>
      <c r="BE185" s="156">
        <f>IF(N185="základná",J185,0)</f>
        <v>0</v>
      </c>
      <c r="BF185" s="156">
        <f>IF(N185="znížená",J185,0)</f>
        <v>0</v>
      </c>
      <c r="BG185" s="156">
        <f>IF(N185="zákl. prenesená",J185,0)</f>
        <v>0</v>
      </c>
      <c r="BH185" s="156">
        <f>IF(N185="zníž. prenesená",J185,0)</f>
        <v>0</v>
      </c>
      <c r="BI185" s="156">
        <f>IF(N185="nulová",J185,0)</f>
        <v>0</v>
      </c>
      <c r="BJ185" s="16" t="s">
        <v>87</v>
      </c>
      <c r="BK185" s="156">
        <f>ROUND(I185*H185,2)</f>
        <v>0</v>
      </c>
      <c r="BL185" s="16" t="s">
        <v>673</v>
      </c>
      <c r="BM185" s="155" t="s">
        <v>846</v>
      </c>
    </row>
    <row r="186" spans="2:65" s="1" customFormat="1" ht="16.5" customHeight="1">
      <c r="B186" s="31"/>
      <c r="C186" s="190" t="s">
        <v>746</v>
      </c>
      <c r="D186" s="190" t="s">
        <v>303</v>
      </c>
      <c r="E186" s="191" t="s">
        <v>847</v>
      </c>
      <c r="F186" s="192" t="s">
        <v>848</v>
      </c>
      <c r="G186" s="193" t="s">
        <v>174</v>
      </c>
      <c r="H186" s="194">
        <v>64</v>
      </c>
      <c r="I186" s="195"/>
      <c r="J186" s="196">
        <f>ROUND(I186*H186,2)</f>
        <v>0</v>
      </c>
      <c r="K186" s="197"/>
      <c r="L186" s="198"/>
      <c r="M186" s="199" t="s">
        <v>1</v>
      </c>
      <c r="N186" s="200" t="s">
        <v>41</v>
      </c>
      <c r="P186" s="153">
        <f>O186*H186</f>
        <v>0</v>
      </c>
      <c r="Q186" s="153">
        <v>0</v>
      </c>
      <c r="R186" s="153">
        <f>Q186*H186</f>
        <v>0</v>
      </c>
      <c r="S186" s="153">
        <v>0</v>
      </c>
      <c r="T186" s="154">
        <f>S186*H186</f>
        <v>0</v>
      </c>
      <c r="AR186" s="155" t="s">
        <v>676</v>
      </c>
      <c r="AT186" s="155" t="s">
        <v>303</v>
      </c>
      <c r="AU186" s="155" t="s">
        <v>87</v>
      </c>
      <c r="AY186" s="16" t="s">
        <v>131</v>
      </c>
      <c r="BE186" s="156">
        <f>IF(N186="základná",J186,0)</f>
        <v>0</v>
      </c>
      <c r="BF186" s="156">
        <f>IF(N186="znížená",J186,0)</f>
        <v>0</v>
      </c>
      <c r="BG186" s="156">
        <f>IF(N186="zákl. prenesená",J186,0)</f>
        <v>0</v>
      </c>
      <c r="BH186" s="156">
        <f>IF(N186="zníž. prenesená",J186,0)</f>
        <v>0</v>
      </c>
      <c r="BI186" s="156">
        <f>IF(N186="nulová",J186,0)</f>
        <v>0</v>
      </c>
      <c r="BJ186" s="16" t="s">
        <v>87</v>
      </c>
      <c r="BK186" s="156">
        <f>ROUND(I186*H186,2)</f>
        <v>0</v>
      </c>
      <c r="BL186" s="16" t="s">
        <v>676</v>
      </c>
      <c r="BM186" s="155" t="s">
        <v>849</v>
      </c>
    </row>
    <row r="187" spans="2:65" s="1" customFormat="1" ht="21.75" customHeight="1">
      <c r="B187" s="31"/>
      <c r="C187" s="143" t="s">
        <v>850</v>
      </c>
      <c r="D187" s="143" t="s">
        <v>133</v>
      </c>
      <c r="E187" s="144" t="s">
        <v>851</v>
      </c>
      <c r="F187" s="145" t="s">
        <v>852</v>
      </c>
      <c r="G187" s="146" t="s">
        <v>174</v>
      </c>
      <c r="H187" s="147">
        <v>9</v>
      </c>
      <c r="I187" s="148"/>
      <c r="J187" s="149">
        <f>ROUND(I187*H187,2)</f>
        <v>0</v>
      </c>
      <c r="K187" s="150"/>
      <c r="L187" s="31"/>
      <c r="M187" s="151" t="s">
        <v>1</v>
      </c>
      <c r="N187" s="152" t="s">
        <v>41</v>
      </c>
      <c r="P187" s="153">
        <f>O187*H187</f>
        <v>0</v>
      </c>
      <c r="Q187" s="153">
        <v>0</v>
      </c>
      <c r="R187" s="153">
        <f>Q187*H187</f>
        <v>0</v>
      </c>
      <c r="S187" s="153">
        <v>0</v>
      </c>
      <c r="T187" s="154">
        <f>S187*H187</f>
        <v>0</v>
      </c>
      <c r="AR187" s="155" t="s">
        <v>673</v>
      </c>
      <c r="AT187" s="155" t="s">
        <v>133</v>
      </c>
      <c r="AU187" s="155" t="s">
        <v>87</v>
      </c>
      <c r="AY187" s="16" t="s">
        <v>131</v>
      </c>
      <c r="BE187" s="156">
        <f>IF(N187="základná",J187,0)</f>
        <v>0</v>
      </c>
      <c r="BF187" s="156">
        <f>IF(N187="znížená",J187,0)</f>
        <v>0</v>
      </c>
      <c r="BG187" s="156">
        <f>IF(N187="zákl. prenesená",J187,0)</f>
        <v>0</v>
      </c>
      <c r="BH187" s="156">
        <f>IF(N187="zníž. prenesená",J187,0)</f>
        <v>0</v>
      </c>
      <c r="BI187" s="156">
        <f>IF(N187="nulová",J187,0)</f>
        <v>0</v>
      </c>
      <c r="BJ187" s="16" t="s">
        <v>87</v>
      </c>
      <c r="BK187" s="156">
        <f>ROUND(I187*H187,2)</f>
        <v>0</v>
      </c>
      <c r="BL187" s="16" t="s">
        <v>673</v>
      </c>
      <c r="BM187" s="155" t="s">
        <v>853</v>
      </c>
    </row>
    <row r="188" spans="2:65" s="1" customFormat="1" ht="16.5" customHeight="1">
      <c r="B188" s="31"/>
      <c r="C188" s="190" t="s">
        <v>673</v>
      </c>
      <c r="D188" s="190" t="s">
        <v>303</v>
      </c>
      <c r="E188" s="191" t="s">
        <v>854</v>
      </c>
      <c r="F188" s="192" t="s">
        <v>855</v>
      </c>
      <c r="G188" s="193" t="s">
        <v>174</v>
      </c>
      <c r="H188" s="194">
        <v>9</v>
      </c>
      <c r="I188" s="195"/>
      <c r="J188" s="196">
        <f>ROUND(I188*H188,2)</f>
        <v>0</v>
      </c>
      <c r="K188" s="197"/>
      <c r="L188" s="198"/>
      <c r="M188" s="199" t="s">
        <v>1</v>
      </c>
      <c r="N188" s="200" t="s">
        <v>41</v>
      </c>
      <c r="P188" s="153">
        <f>O188*H188</f>
        <v>0</v>
      </c>
      <c r="Q188" s="153">
        <v>0</v>
      </c>
      <c r="R188" s="153">
        <f>Q188*H188</f>
        <v>0</v>
      </c>
      <c r="S188" s="153">
        <v>0</v>
      </c>
      <c r="T188" s="154">
        <f>S188*H188</f>
        <v>0</v>
      </c>
      <c r="AR188" s="155" t="s">
        <v>676</v>
      </c>
      <c r="AT188" s="155" t="s">
        <v>303</v>
      </c>
      <c r="AU188" s="155" t="s">
        <v>87</v>
      </c>
      <c r="AY188" s="16" t="s">
        <v>131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6" t="s">
        <v>87</v>
      </c>
      <c r="BK188" s="156">
        <f>ROUND(I188*H188,2)</f>
        <v>0</v>
      </c>
      <c r="BL188" s="16" t="s">
        <v>676</v>
      </c>
      <c r="BM188" s="155" t="s">
        <v>676</v>
      </c>
    </row>
    <row r="189" spans="2:65" s="1" customFormat="1" ht="24.2" customHeight="1">
      <c r="B189" s="31"/>
      <c r="C189" s="143" t="s">
        <v>856</v>
      </c>
      <c r="D189" s="143" t="s">
        <v>133</v>
      </c>
      <c r="E189" s="144" t="s">
        <v>857</v>
      </c>
      <c r="F189" s="145" t="s">
        <v>858</v>
      </c>
      <c r="G189" s="146" t="s">
        <v>174</v>
      </c>
      <c r="H189" s="147">
        <v>174</v>
      </c>
      <c r="I189" s="148"/>
      <c r="J189" s="149">
        <f>ROUND(I189*H189,2)</f>
        <v>0</v>
      </c>
      <c r="K189" s="150"/>
      <c r="L189" s="31"/>
      <c r="M189" s="151" t="s">
        <v>1</v>
      </c>
      <c r="N189" s="152" t="s">
        <v>41</v>
      </c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AR189" s="155" t="s">
        <v>673</v>
      </c>
      <c r="AT189" s="155" t="s">
        <v>133</v>
      </c>
      <c r="AU189" s="155" t="s">
        <v>87</v>
      </c>
      <c r="AY189" s="16" t="s">
        <v>131</v>
      </c>
      <c r="BE189" s="156">
        <f>IF(N189="základná",J189,0)</f>
        <v>0</v>
      </c>
      <c r="BF189" s="156">
        <f>IF(N189="znížená",J189,0)</f>
        <v>0</v>
      </c>
      <c r="BG189" s="156">
        <f>IF(N189="zákl. prenesená",J189,0)</f>
        <v>0</v>
      </c>
      <c r="BH189" s="156">
        <f>IF(N189="zníž. prenesená",J189,0)</f>
        <v>0</v>
      </c>
      <c r="BI189" s="156">
        <f>IF(N189="nulová",J189,0)</f>
        <v>0</v>
      </c>
      <c r="BJ189" s="16" t="s">
        <v>87</v>
      </c>
      <c r="BK189" s="156">
        <f>ROUND(I189*H189,2)</f>
        <v>0</v>
      </c>
      <c r="BL189" s="16" t="s">
        <v>673</v>
      </c>
      <c r="BM189" s="155" t="s">
        <v>859</v>
      </c>
    </row>
    <row r="190" spans="2:65" s="1" customFormat="1" ht="16.5" customHeight="1">
      <c r="B190" s="31"/>
      <c r="C190" s="190" t="s">
        <v>751</v>
      </c>
      <c r="D190" s="190" t="s">
        <v>303</v>
      </c>
      <c r="E190" s="191" t="s">
        <v>860</v>
      </c>
      <c r="F190" s="192" t="s">
        <v>861</v>
      </c>
      <c r="G190" s="193" t="s">
        <v>174</v>
      </c>
      <c r="H190" s="194">
        <v>174</v>
      </c>
      <c r="I190" s="195"/>
      <c r="J190" s="196">
        <f>ROUND(I190*H190,2)</f>
        <v>0</v>
      </c>
      <c r="K190" s="197"/>
      <c r="L190" s="198"/>
      <c r="M190" s="199" t="s">
        <v>1</v>
      </c>
      <c r="N190" s="200" t="s">
        <v>41</v>
      </c>
      <c r="P190" s="153">
        <f>O190*H190</f>
        <v>0</v>
      </c>
      <c r="Q190" s="153">
        <v>0</v>
      </c>
      <c r="R190" s="153">
        <f>Q190*H190</f>
        <v>0</v>
      </c>
      <c r="S190" s="153">
        <v>0</v>
      </c>
      <c r="T190" s="154">
        <f>S190*H190</f>
        <v>0</v>
      </c>
      <c r="AR190" s="155" t="s">
        <v>676</v>
      </c>
      <c r="AT190" s="155" t="s">
        <v>303</v>
      </c>
      <c r="AU190" s="155" t="s">
        <v>87</v>
      </c>
      <c r="AY190" s="16" t="s">
        <v>131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6" t="s">
        <v>87</v>
      </c>
      <c r="BK190" s="156">
        <f>ROUND(I190*H190,2)</f>
        <v>0</v>
      </c>
      <c r="BL190" s="16" t="s">
        <v>676</v>
      </c>
      <c r="BM190" s="155" t="s">
        <v>862</v>
      </c>
    </row>
    <row r="191" spans="2:65" s="1" customFormat="1" ht="24.2" customHeight="1">
      <c r="B191" s="31"/>
      <c r="C191" s="143" t="s">
        <v>863</v>
      </c>
      <c r="D191" s="143" t="s">
        <v>133</v>
      </c>
      <c r="E191" s="144" t="s">
        <v>864</v>
      </c>
      <c r="F191" s="145" t="s">
        <v>865</v>
      </c>
      <c r="G191" s="146" t="s">
        <v>174</v>
      </c>
      <c r="H191" s="147">
        <v>144</v>
      </c>
      <c r="I191" s="148"/>
      <c r="J191" s="149">
        <f>ROUND(I191*H191,2)</f>
        <v>0</v>
      </c>
      <c r="K191" s="150"/>
      <c r="L191" s="31"/>
      <c r="M191" s="151" t="s">
        <v>1</v>
      </c>
      <c r="N191" s="152" t="s">
        <v>41</v>
      </c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AR191" s="155" t="s">
        <v>673</v>
      </c>
      <c r="AT191" s="155" t="s">
        <v>133</v>
      </c>
      <c r="AU191" s="155" t="s">
        <v>87</v>
      </c>
      <c r="AY191" s="16" t="s">
        <v>131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6" t="s">
        <v>87</v>
      </c>
      <c r="BK191" s="156">
        <f>ROUND(I191*H191,2)</f>
        <v>0</v>
      </c>
      <c r="BL191" s="16" t="s">
        <v>673</v>
      </c>
      <c r="BM191" s="155" t="s">
        <v>866</v>
      </c>
    </row>
    <row r="192" spans="2:65" s="1" customFormat="1" ht="16.5" customHeight="1">
      <c r="B192" s="31"/>
      <c r="C192" s="190" t="s">
        <v>754</v>
      </c>
      <c r="D192" s="190" t="s">
        <v>303</v>
      </c>
      <c r="E192" s="191" t="s">
        <v>867</v>
      </c>
      <c r="F192" s="192" t="s">
        <v>868</v>
      </c>
      <c r="G192" s="193" t="s">
        <v>174</v>
      </c>
      <c r="H192" s="194">
        <v>144</v>
      </c>
      <c r="I192" s="195"/>
      <c r="J192" s="196">
        <f>ROUND(I192*H192,2)</f>
        <v>0</v>
      </c>
      <c r="K192" s="197"/>
      <c r="L192" s="198"/>
      <c r="M192" s="199" t="s">
        <v>1</v>
      </c>
      <c r="N192" s="200" t="s">
        <v>41</v>
      </c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AR192" s="155" t="s">
        <v>676</v>
      </c>
      <c r="AT192" s="155" t="s">
        <v>303</v>
      </c>
      <c r="AU192" s="155" t="s">
        <v>87</v>
      </c>
      <c r="AY192" s="16" t="s">
        <v>131</v>
      </c>
      <c r="BE192" s="156">
        <f>IF(N192="základná",J192,0)</f>
        <v>0</v>
      </c>
      <c r="BF192" s="156">
        <f>IF(N192="znížená",J192,0)</f>
        <v>0</v>
      </c>
      <c r="BG192" s="156">
        <f>IF(N192="zákl. prenesená",J192,0)</f>
        <v>0</v>
      </c>
      <c r="BH192" s="156">
        <f>IF(N192="zníž. prenesená",J192,0)</f>
        <v>0</v>
      </c>
      <c r="BI192" s="156">
        <f>IF(N192="nulová",J192,0)</f>
        <v>0</v>
      </c>
      <c r="BJ192" s="16" t="s">
        <v>87</v>
      </c>
      <c r="BK192" s="156">
        <f>ROUND(I192*H192,2)</f>
        <v>0</v>
      </c>
      <c r="BL192" s="16" t="s">
        <v>676</v>
      </c>
      <c r="BM192" s="155" t="s">
        <v>869</v>
      </c>
    </row>
    <row r="193" spans="2:65" s="1" customFormat="1" ht="16.5" customHeight="1">
      <c r="B193" s="31"/>
      <c r="C193" s="143" t="s">
        <v>870</v>
      </c>
      <c r="D193" s="143" t="s">
        <v>133</v>
      </c>
      <c r="E193" s="144" t="s">
        <v>74</v>
      </c>
      <c r="F193" s="145" t="s">
        <v>871</v>
      </c>
      <c r="G193" s="146" t="s">
        <v>325</v>
      </c>
      <c r="H193" s="201"/>
      <c r="I193" s="148"/>
      <c r="J193" s="149">
        <f>ROUND(I193*H193,2)</f>
        <v>0</v>
      </c>
      <c r="K193" s="150"/>
      <c r="L193" s="31"/>
      <c r="M193" s="151" t="s">
        <v>1</v>
      </c>
      <c r="N193" s="152" t="s">
        <v>41</v>
      </c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AR193" s="155" t="s">
        <v>673</v>
      </c>
      <c r="AT193" s="155" t="s">
        <v>133</v>
      </c>
      <c r="AU193" s="155" t="s">
        <v>87</v>
      </c>
      <c r="AY193" s="16" t="s">
        <v>131</v>
      </c>
      <c r="BE193" s="156">
        <f>IF(N193="základná",J193,0)</f>
        <v>0</v>
      </c>
      <c r="BF193" s="156">
        <f>IF(N193="znížená",J193,0)</f>
        <v>0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6" t="s">
        <v>87</v>
      </c>
      <c r="BK193" s="156">
        <f>ROUND(I193*H193,2)</f>
        <v>0</v>
      </c>
      <c r="BL193" s="16" t="s">
        <v>673</v>
      </c>
      <c r="BM193" s="155" t="s">
        <v>872</v>
      </c>
    </row>
    <row r="194" spans="2:65" s="1" customFormat="1" ht="16.5" customHeight="1">
      <c r="B194" s="31"/>
      <c r="C194" s="143" t="s">
        <v>757</v>
      </c>
      <c r="D194" s="143" t="s">
        <v>133</v>
      </c>
      <c r="E194" s="144" t="s">
        <v>873</v>
      </c>
      <c r="F194" s="145" t="s">
        <v>874</v>
      </c>
      <c r="G194" s="146" t="s">
        <v>325</v>
      </c>
      <c r="H194" s="201"/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41</v>
      </c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AR194" s="155" t="s">
        <v>673</v>
      </c>
      <c r="AT194" s="155" t="s">
        <v>133</v>
      </c>
      <c r="AU194" s="155" t="s">
        <v>87</v>
      </c>
      <c r="AY194" s="16" t="s">
        <v>131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6" t="s">
        <v>87</v>
      </c>
      <c r="BK194" s="156">
        <f>ROUND(I194*H194,2)</f>
        <v>0</v>
      </c>
      <c r="BL194" s="16" t="s">
        <v>673</v>
      </c>
      <c r="BM194" s="155" t="s">
        <v>875</v>
      </c>
    </row>
    <row r="195" spans="2:65" s="1" customFormat="1" ht="16.5" customHeight="1">
      <c r="B195" s="31"/>
      <c r="C195" s="143" t="s">
        <v>876</v>
      </c>
      <c r="D195" s="143" t="s">
        <v>133</v>
      </c>
      <c r="E195" s="144" t="s">
        <v>877</v>
      </c>
      <c r="F195" s="145" t="s">
        <v>878</v>
      </c>
      <c r="G195" s="146" t="s">
        <v>325</v>
      </c>
      <c r="H195" s="201"/>
      <c r="I195" s="148"/>
      <c r="J195" s="149">
        <f>ROUND(I195*H195,2)</f>
        <v>0</v>
      </c>
      <c r="K195" s="150"/>
      <c r="L195" s="31"/>
      <c r="M195" s="151" t="s">
        <v>1</v>
      </c>
      <c r="N195" s="152" t="s">
        <v>41</v>
      </c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AR195" s="155" t="s">
        <v>673</v>
      </c>
      <c r="AT195" s="155" t="s">
        <v>133</v>
      </c>
      <c r="AU195" s="155" t="s">
        <v>87</v>
      </c>
      <c r="AY195" s="16" t="s">
        <v>131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6" t="s">
        <v>87</v>
      </c>
      <c r="BK195" s="156">
        <f>ROUND(I195*H195,2)</f>
        <v>0</v>
      </c>
      <c r="BL195" s="16" t="s">
        <v>673</v>
      </c>
      <c r="BM195" s="155" t="s">
        <v>879</v>
      </c>
    </row>
    <row r="196" spans="2:65" s="11" customFormat="1" ht="22.9" customHeight="1">
      <c r="B196" s="132"/>
      <c r="D196" s="133" t="s">
        <v>74</v>
      </c>
      <c r="E196" s="141" t="s">
        <v>880</v>
      </c>
      <c r="F196" s="141" t="s">
        <v>881</v>
      </c>
      <c r="I196" s="135"/>
      <c r="J196" s="142">
        <f>BK196</f>
        <v>0</v>
      </c>
      <c r="L196" s="132"/>
      <c r="M196" s="136"/>
      <c r="P196" s="137">
        <f>SUM(P197:P206)</f>
        <v>0</v>
      </c>
      <c r="R196" s="137">
        <f>SUM(R197:R206)</f>
        <v>0</v>
      </c>
      <c r="T196" s="138">
        <f>SUM(T197:T206)</f>
        <v>0</v>
      </c>
      <c r="AR196" s="133" t="s">
        <v>142</v>
      </c>
      <c r="AT196" s="139" t="s">
        <v>74</v>
      </c>
      <c r="AU196" s="139" t="s">
        <v>82</v>
      </c>
      <c r="AY196" s="133" t="s">
        <v>131</v>
      </c>
      <c r="BK196" s="140">
        <f>SUM(BK197:BK206)</f>
        <v>0</v>
      </c>
    </row>
    <row r="197" spans="2:65" s="1" customFormat="1" ht="21.75" customHeight="1">
      <c r="B197" s="31"/>
      <c r="C197" s="143" t="s">
        <v>760</v>
      </c>
      <c r="D197" s="143" t="s">
        <v>133</v>
      </c>
      <c r="E197" s="144" t="s">
        <v>882</v>
      </c>
      <c r="F197" s="145" t="s">
        <v>883</v>
      </c>
      <c r="G197" s="146" t="s">
        <v>174</v>
      </c>
      <c r="H197" s="147">
        <v>108</v>
      </c>
      <c r="I197" s="148"/>
      <c r="J197" s="149">
        <f>ROUND(I197*H197,2)</f>
        <v>0</v>
      </c>
      <c r="K197" s="150"/>
      <c r="L197" s="31"/>
      <c r="M197" s="151" t="s">
        <v>1</v>
      </c>
      <c r="N197" s="152" t="s">
        <v>41</v>
      </c>
      <c r="P197" s="153">
        <f>O197*H197</f>
        <v>0</v>
      </c>
      <c r="Q197" s="153">
        <v>0</v>
      </c>
      <c r="R197" s="153">
        <f>Q197*H197</f>
        <v>0</v>
      </c>
      <c r="S197" s="153">
        <v>0</v>
      </c>
      <c r="T197" s="154">
        <f>S197*H197</f>
        <v>0</v>
      </c>
      <c r="AR197" s="155" t="s">
        <v>673</v>
      </c>
      <c r="AT197" s="155" t="s">
        <v>133</v>
      </c>
      <c r="AU197" s="155" t="s">
        <v>87</v>
      </c>
      <c r="AY197" s="16" t="s">
        <v>131</v>
      </c>
      <c r="BE197" s="156">
        <f>IF(N197="základná",J197,0)</f>
        <v>0</v>
      </c>
      <c r="BF197" s="156">
        <f>IF(N197="znížená",J197,0)</f>
        <v>0</v>
      </c>
      <c r="BG197" s="156">
        <f>IF(N197="zákl. prenesená",J197,0)</f>
        <v>0</v>
      </c>
      <c r="BH197" s="156">
        <f>IF(N197="zníž. prenesená",J197,0)</f>
        <v>0</v>
      </c>
      <c r="BI197" s="156">
        <f>IF(N197="nulová",J197,0)</f>
        <v>0</v>
      </c>
      <c r="BJ197" s="16" t="s">
        <v>87</v>
      </c>
      <c r="BK197" s="156">
        <f>ROUND(I197*H197,2)</f>
        <v>0</v>
      </c>
      <c r="BL197" s="16" t="s">
        <v>673</v>
      </c>
      <c r="BM197" s="155" t="s">
        <v>884</v>
      </c>
    </row>
    <row r="198" spans="2:65" s="1" customFormat="1" ht="16.5" customHeight="1">
      <c r="B198" s="31"/>
      <c r="C198" s="190" t="s">
        <v>885</v>
      </c>
      <c r="D198" s="190" t="s">
        <v>303</v>
      </c>
      <c r="E198" s="191" t="s">
        <v>886</v>
      </c>
      <c r="F198" s="192" t="s">
        <v>887</v>
      </c>
      <c r="G198" s="193" t="s">
        <v>174</v>
      </c>
      <c r="H198" s="194">
        <v>108</v>
      </c>
      <c r="I198" s="195"/>
      <c r="J198" s="196">
        <f>ROUND(I198*H198,2)</f>
        <v>0</v>
      </c>
      <c r="K198" s="197"/>
      <c r="L198" s="198"/>
      <c r="M198" s="199" t="s">
        <v>1</v>
      </c>
      <c r="N198" s="200" t="s">
        <v>41</v>
      </c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AR198" s="155" t="s">
        <v>676</v>
      </c>
      <c r="AT198" s="155" t="s">
        <v>303</v>
      </c>
      <c r="AU198" s="155" t="s">
        <v>87</v>
      </c>
      <c r="AY198" s="16" t="s">
        <v>131</v>
      </c>
      <c r="BE198" s="156">
        <f>IF(N198="základná",J198,0)</f>
        <v>0</v>
      </c>
      <c r="BF198" s="156">
        <f>IF(N198="znížená",J198,0)</f>
        <v>0</v>
      </c>
      <c r="BG198" s="156">
        <f>IF(N198="zákl. prenesená",J198,0)</f>
        <v>0</v>
      </c>
      <c r="BH198" s="156">
        <f>IF(N198="zníž. prenesená",J198,0)</f>
        <v>0</v>
      </c>
      <c r="BI198" s="156">
        <f>IF(N198="nulová",J198,0)</f>
        <v>0</v>
      </c>
      <c r="BJ198" s="16" t="s">
        <v>87</v>
      </c>
      <c r="BK198" s="156">
        <f>ROUND(I198*H198,2)</f>
        <v>0</v>
      </c>
      <c r="BL198" s="16" t="s">
        <v>676</v>
      </c>
      <c r="BM198" s="155" t="s">
        <v>888</v>
      </c>
    </row>
    <row r="199" spans="2:65" s="1" customFormat="1" ht="24.2" customHeight="1">
      <c r="B199" s="31"/>
      <c r="C199" s="190" t="s">
        <v>763</v>
      </c>
      <c r="D199" s="190" t="s">
        <v>303</v>
      </c>
      <c r="E199" s="191" t="s">
        <v>889</v>
      </c>
      <c r="F199" s="192" t="s">
        <v>890</v>
      </c>
      <c r="G199" s="193" t="s">
        <v>136</v>
      </c>
      <c r="H199" s="194">
        <v>4</v>
      </c>
      <c r="I199" s="195"/>
      <c r="J199" s="196">
        <f>ROUND(I199*H199,2)</f>
        <v>0</v>
      </c>
      <c r="K199" s="197"/>
      <c r="L199" s="198"/>
      <c r="M199" s="199" t="s">
        <v>1</v>
      </c>
      <c r="N199" s="200" t="s">
        <v>41</v>
      </c>
      <c r="P199" s="153">
        <f>O199*H199</f>
        <v>0</v>
      </c>
      <c r="Q199" s="153">
        <v>0</v>
      </c>
      <c r="R199" s="153">
        <f>Q199*H199</f>
        <v>0</v>
      </c>
      <c r="S199" s="153">
        <v>0</v>
      </c>
      <c r="T199" s="154">
        <f>S199*H199</f>
        <v>0</v>
      </c>
      <c r="AR199" s="155" t="s">
        <v>676</v>
      </c>
      <c r="AT199" s="155" t="s">
        <v>303</v>
      </c>
      <c r="AU199" s="155" t="s">
        <v>87</v>
      </c>
      <c r="AY199" s="16" t="s">
        <v>131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6" t="s">
        <v>87</v>
      </c>
      <c r="BK199" s="156">
        <f>ROUND(I199*H199,2)</f>
        <v>0</v>
      </c>
      <c r="BL199" s="16" t="s">
        <v>676</v>
      </c>
      <c r="BM199" s="155" t="s">
        <v>891</v>
      </c>
    </row>
    <row r="200" spans="2:65" s="1" customFormat="1" ht="24.2" customHeight="1">
      <c r="B200" s="31"/>
      <c r="C200" s="143" t="s">
        <v>892</v>
      </c>
      <c r="D200" s="143" t="s">
        <v>133</v>
      </c>
      <c r="E200" s="144" t="s">
        <v>893</v>
      </c>
      <c r="F200" s="145" t="s">
        <v>894</v>
      </c>
      <c r="G200" s="146" t="s">
        <v>136</v>
      </c>
      <c r="H200" s="147">
        <v>2</v>
      </c>
      <c r="I200" s="148"/>
      <c r="J200" s="149">
        <f>ROUND(I200*H200,2)</f>
        <v>0</v>
      </c>
      <c r="K200" s="150"/>
      <c r="L200" s="31"/>
      <c r="M200" s="151" t="s">
        <v>1</v>
      </c>
      <c r="N200" s="152" t="s">
        <v>41</v>
      </c>
      <c r="P200" s="153">
        <f>O200*H200</f>
        <v>0</v>
      </c>
      <c r="Q200" s="153">
        <v>0</v>
      </c>
      <c r="R200" s="153">
        <f>Q200*H200</f>
        <v>0</v>
      </c>
      <c r="S200" s="153">
        <v>0</v>
      </c>
      <c r="T200" s="154">
        <f>S200*H200</f>
        <v>0</v>
      </c>
      <c r="AR200" s="155" t="s">
        <v>673</v>
      </c>
      <c r="AT200" s="155" t="s">
        <v>133</v>
      </c>
      <c r="AU200" s="155" t="s">
        <v>87</v>
      </c>
      <c r="AY200" s="16" t="s">
        <v>131</v>
      </c>
      <c r="BE200" s="156">
        <f>IF(N200="základná",J200,0)</f>
        <v>0</v>
      </c>
      <c r="BF200" s="156">
        <f>IF(N200="znížená",J200,0)</f>
        <v>0</v>
      </c>
      <c r="BG200" s="156">
        <f>IF(N200="zákl. prenesená",J200,0)</f>
        <v>0</v>
      </c>
      <c r="BH200" s="156">
        <f>IF(N200="zníž. prenesená",J200,0)</f>
        <v>0</v>
      </c>
      <c r="BI200" s="156">
        <f>IF(N200="nulová",J200,0)</f>
        <v>0</v>
      </c>
      <c r="BJ200" s="16" t="s">
        <v>87</v>
      </c>
      <c r="BK200" s="156">
        <f>ROUND(I200*H200,2)</f>
        <v>0</v>
      </c>
      <c r="BL200" s="16" t="s">
        <v>673</v>
      </c>
      <c r="BM200" s="155" t="s">
        <v>895</v>
      </c>
    </row>
    <row r="201" spans="2:65" s="1" customFormat="1" ht="24.2" customHeight="1">
      <c r="B201" s="31"/>
      <c r="C201" s="190" t="s">
        <v>766</v>
      </c>
      <c r="D201" s="190" t="s">
        <v>303</v>
      </c>
      <c r="E201" s="191" t="s">
        <v>896</v>
      </c>
      <c r="F201" s="192" t="s">
        <v>897</v>
      </c>
      <c r="G201" s="193" t="s">
        <v>898</v>
      </c>
      <c r="H201" s="194">
        <v>2</v>
      </c>
      <c r="I201" s="195"/>
      <c r="J201" s="196">
        <f>ROUND(I201*H201,2)</f>
        <v>0</v>
      </c>
      <c r="K201" s="197"/>
      <c r="L201" s="198"/>
      <c r="M201" s="199" t="s">
        <v>1</v>
      </c>
      <c r="N201" s="200" t="s">
        <v>41</v>
      </c>
      <c r="P201" s="153">
        <f>O201*H201</f>
        <v>0</v>
      </c>
      <c r="Q201" s="153">
        <v>0</v>
      </c>
      <c r="R201" s="153">
        <f>Q201*H201</f>
        <v>0</v>
      </c>
      <c r="S201" s="153">
        <v>0</v>
      </c>
      <c r="T201" s="154">
        <f>S201*H201</f>
        <v>0</v>
      </c>
      <c r="AR201" s="155" t="s">
        <v>676</v>
      </c>
      <c r="AT201" s="155" t="s">
        <v>303</v>
      </c>
      <c r="AU201" s="155" t="s">
        <v>87</v>
      </c>
      <c r="AY201" s="16" t="s">
        <v>131</v>
      </c>
      <c r="BE201" s="156">
        <f>IF(N201="základná",J201,0)</f>
        <v>0</v>
      </c>
      <c r="BF201" s="156">
        <f>IF(N201="znížená",J201,0)</f>
        <v>0</v>
      </c>
      <c r="BG201" s="156">
        <f>IF(N201="zákl. prenesená",J201,0)</f>
        <v>0</v>
      </c>
      <c r="BH201" s="156">
        <f>IF(N201="zníž. prenesená",J201,0)</f>
        <v>0</v>
      </c>
      <c r="BI201" s="156">
        <f>IF(N201="nulová",J201,0)</f>
        <v>0</v>
      </c>
      <c r="BJ201" s="16" t="s">
        <v>87</v>
      </c>
      <c r="BK201" s="156">
        <f>ROUND(I201*H201,2)</f>
        <v>0</v>
      </c>
      <c r="BL201" s="16" t="s">
        <v>676</v>
      </c>
      <c r="BM201" s="155" t="s">
        <v>899</v>
      </c>
    </row>
    <row r="202" spans="2:65" s="1" customFormat="1" ht="16.5" customHeight="1">
      <c r="B202" s="31"/>
      <c r="C202" s="143" t="s">
        <v>900</v>
      </c>
      <c r="D202" s="143" t="s">
        <v>133</v>
      </c>
      <c r="E202" s="144" t="s">
        <v>901</v>
      </c>
      <c r="F202" s="145" t="s">
        <v>902</v>
      </c>
      <c r="G202" s="146" t="s">
        <v>136</v>
      </c>
      <c r="H202" s="147">
        <v>2</v>
      </c>
      <c r="I202" s="148"/>
      <c r="J202" s="149">
        <f>ROUND(I202*H202,2)</f>
        <v>0</v>
      </c>
      <c r="K202" s="150"/>
      <c r="L202" s="31"/>
      <c r="M202" s="151" t="s">
        <v>1</v>
      </c>
      <c r="N202" s="152" t="s">
        <v>41</v>
      </c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AR202" s="155" t="s">
        <v>673</v>
      </c>
      <c r="AT202" s="155" t="s">
        <v>133</v>
      </c>
      <c r="AU202" s="155" t="s">
        <v>87</v>
      </c>
      <c r="AY202" s="16" t="s">
        <v>131</v>
      </c>
      <c r="BE202" s="156">
        <f>IF(N202="základná",J202,0)</f>
        <v>0</v>
      </c>
      <c r="BF202" s="156">
        <f>IF(N202="znížená",J202,0)</f>
        <v>0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6" t="s">
        <v>87</v>
      </c>
      <c r="BK202" s="156">
        <f>ROUND(I202*H202,2)</f>
        <v>0</v>
      </c>
      <c r="BL202" s="16" t="s">
        <v>673</v>
      </c>
      <c r="BM202" s="155" t="s">
        <v>903</v>
      </c>
    </row>
    <row r="203" spans="2:65" s="1" customFormat="1" ht="37.9" customHeight="1">
      <c r="B203" s="31"/>
      <c r="C203" s="190" t="s">
        <v>769</v>
      </c>
      <c r="D203" s="190" t="s">
        <v>303</v>
      </c>
      <c r="E203" s="191" t="s">
        <v>904</v>
      </c>
      <c r="F203" s="192" t="s">
        <v>905</v>
      </c>
      <c r="G203" s="193" t="s">
        <v>898</v>
      </c>
      <c r="H203" s="194">
        <v>2</v>
      </c>
      <c r="I203" s="195"/>
      <c r="J203" s="196">
        <f>ROUND(I203*H203,2)</f>
        <v>0</v>
      </c>
      <c r="K203" s="197"/>
      <c r="L203" s="198"/>
      <c r="M203" s="199" t="s">
        <v>1</v>
      </c>
      <c r="N203" s="200" t="s">
        <v>41</v>
      </c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AR203" s="155" t="s">
        <v>676</v>
      </c>
      <c r="AT203" s="155" t="s">
        <v>303</v>
      </c>
      <c r="AU203" s="155" t="s">
        <v>87</v>
      </c>
      <c r="AY203" s="16" t="s">
        <v>131</v>
      </c>
      <c r="BE203" s="156">
        <f>IF(N203="základná",J203,0)</f>
        <v>0</v>
      </c>
      <c r="BF203" s="156">
        <f>IF(N203="znížená",J203,0)</f>
        <v>0</v>
      </c>
      <c r="BG203" s="156">
        <f>IF(N203="zákl. prenesená",J203,0)</f>
        <v>0</v>
      </c>
      <c r="BH203" s="156">
        <f>IF(N203="zníž. prenesená",J203,0)</f>
        <v>0</v>
      </c>
      <c r="BI203" s="156">
        <f>IF(N203="nulová",J203,0)</f>
        <v>0</v>
      </c>
      <c r="BJ203" s="16" t="s">
        <v>87</v>
      </c>
      <c r="BK203" s="156">
        <f>ROUND(I203*H203,2)</f>
        <v>0</v>
      </c>
      <c r="BL203" s="16" t="s">
        <v>676</v>
      </c>
      <c r="BM203" s="155" t="s">
        <v>906</v>
      </c>
    </row>
    <row r="204" spans="2:65" s="1" customFormat="1" ht="16.5" customHeight="1">
      <c r="B204" s="31"/>
      <c r="C204" s="143" t="s">
        <v>907</v>
      </c>
      <c r="D204" s="143" t="s">
        <v>133</v>
      </c>
      <c r="E204" s="144" t="s">
        <v>908</v>
      </c>
      <c r="F204" s="145" t="s">
        <v>909</v>
      </c>
      <c r="G204" s="146" t="s">
        <v>898</v>
      </c>
      <c r="H204" s="147">
        <v>1</v>
      </c>
      <c r="I204" s="148"/>
      <c r="J204" s="149">
        <f>ROUND(I204*H204,2)</f>
        <v>0</v>
      </c>
      <c r="K204" s="150"/>
      <c r="L204" s="31"/>
      <c r="M204" s="151" t="s">
        <v>1</v>
      </c>
      <c r="N204" s="152" t="s">
        <v>41</v>
      </c>
      <c r="P204" s="153">
        <f>O204*H204</f>
        <v>0</v>
      </c>
      <c r="Q204" s="153">
        <v>0</v>
      </c>
      <c r="R204" s="153">
        <f>Q204*H204</f>
        <v>0</v>
      </c>
      <c r="S204" s="153">
        <v>0</v>
      </c>
      <c r="T204" s="154">
        <f>S204*H204</f>
        <v>0</v>
      </c>
      <c r="AR204" s="155" t="s">
        <v>673</v>
      </c>
      <c r="AT204" s="155" t="s">
        <v>133</v>
      </c>
      <c r="AU204" s="155" t="s">
        <v>87</v>
      </c>
      <c r="AY204" s="16" t="s">
        <v>131</v>
      </c>
      <c r="BE204" s="156">
        <f>IF(N204="základná",J204,0)</f>
        <v>0</v>
      </c>
      <c r="BF204" s="156">
        <f>IF(N204="znížená",J204,0)</f>
        <v>0</v>
      </c>
      <c r="BG204" s="156">
        <f>IF(N204="zákl. prenesená",J204,0)</f>
        <v>0</v>
      </c>
      <c r="BH204" s="156">
        <f>IF(N204="zníž. prenesená",J204,0)</f>
        <v>0</v>
      </c>
      <c r="BI204" s="156">
        <f>IF(N204="nulová",J204,0)</f>
        <v>0</v>
      </c>
      <c r="BJ204" s="16" t="s">
        <v>87</v>
      </c>
      <c r="BK204" s="156">
        <f>ROUND(I204*H204,2)</f>
        <v>0</v>
      </c>
      <c r="BL204" s="16" t="s">
        <v>673</v>
      </c>
      <c r="BM204" s="155" t="s">
        <v>910</v>
      </c>
    </row>
    <row r="205" spans="2:65" s="1" customFormat="1" ht="16.5" customHeight="1">
      <c r="B205" s="31"/>
      <c r="C205" s="143" t="s">
        <v>772</v>
      </c>
      <c r="D205" s="143" t="s">
        <v>133</v>
      </c>
      <c r="E205" s="144" t="s">
        <v>873</v>
      </c>
      <c r="F205" s="145" t="s">
        <v>874</v>
      </c>
      <c r="G205" s="146" t="s">
        <v>325</v>
      </c>
      <c r="H205" s="201"/>
      <c r="I205" s="148"/>
      <c r="J205" s="149">
        <f>ROUND(I205*H205,2)</f>
        <v>0</v>
      </c>
      <c r="K205" s="150"/>
      <c r="L205" s="31"/>
      <c r="M205" s="151" t="s">
        <v>1</v>
      </c>
      <c r="N205" s="152" t="s">
        <v>41</v>
      </c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AR205" s="155" t="s">
        <v>673</v>
      </c>
      <c r="AT205" s="155" t="s">
        <v>133</v>
      </c>
      <c r="AU205" s="155" t="s">
        <v>87</v>
      </c>
      <c r="AY205" s="16" t="s">
        <v>131</v>
      </c>
      <c r="BE205" s="156">
        <f>IF(N205="základná",J205,0)</f>
        <v>0</v>
      </c>
      <c r="BF205" s="156">
        <f>IF(N205="znížená",J205,0)</f>
        <v>0</v>
      </c>
      <c r="BG205" s="156">
        <f>IF(N205="zákl. prenesená",J205,0)</f>
        <v>0</v>
      </c>
      <c r="BH205" s="156">
        <f>IF(N205="zníž. prenesená",J205,0)</f>
        <v>0</v>
      </c>
      <c r="BI205" s="156">
        <f>IF(N205="nulová",J205,0)</f>
        <v>0</v>
      </c>
      <c r="BJ205" s="16" t="s">
        <v>87</v>
      </c>
      <c r="BK205" s="156">
        <f>ROUND(I205*H205,2)</f>
        <v>0</v>
      </c>
      <c r="BL205" s="16" t="s">
        <v>673</v>
      </c>
      <c r="BM205" s="155" t="s">
        <v>911</v>
      </c>
    </row>
    <row r="206" spans="2:65" s="1" customFormat="1" ht="16.5" customHeight="1">
      <c r="B206" s="31"/>
      <c r="C206" s="143" t="s">
        <v>912</v>
      </c>
      <c r="D206" s="143" t="s">
        <v>133</v>
      </c>
      <c r="E206" s="144" t="s">
        <v>877</v>
      </c>
      <c r="F206" s="145" t="s">
        <v>878</v>
      </c>
      <c r="G206" s="146" t="s">
        <v>325</v>
      </c>
      <c r="H206" s="201"/>
      <c r="I206" s="148"/>
      <c r="J206" s="149">
        <f>ROUND(I206*H206,2)</f>
        <v>0</v>
      </c>
      <c r="K206" s="150"/>
      <c r="L206" s="31"/>
      <c r="M206" s="151" t="s">
        <v>1</v>
      </c>
      <c r="N206" s="152" t="s">
        <v>41</v>
      </c>
      <c r="P206" s="153">
        <f>O206*H206</f>
        <v>0</v>
      </c>
      <c r="Q206" s="153">
        <v>0</v>
      </c>
      <c r="R206" s="153">
        <f>Q206*H206</f>
        <v>0</v>
      </c>
      <c r="S206" s="153">
        <v>0</v>
      </c>
      <c r="T206" s="154">
        <f>S206*H206</f>
        <v>0</v>
      </c>
      <c r="AR206" s="155" t="s">
        <v>673</v>
      </c>
      <c r="AT206" s="155" t="s">
        <v>133</v>
      </c>
      <c r="AU206" s="155" t="s">
        <v>87</v>
      </c>
      <c r="AY206" s="16" t="s">
        <v>131</v>
      </c>
      <c r="BE206" s="156">
        <f>IF(N206="základná",J206,0)</f>
        <v>0</v>
      </c>
      <c r="BF206" s="156">
        <f>IF(N206="znížená",J206,0)</f>
        <v>0</v>
      </c>
      <c r="BG206" s="156">
        <f>IF(N206="zákl. prenesená",J206,0)</f>
        <v>0</v>
      </c>
      <c r="BH206" s="156">
        <f>IF(N206="zníž. prenesená",J206,0)</f>
        <v>0</v>
      </c>
      <c r="BI206" s="156">
        <f>IF(N206="nulová",J206,0)</f>
        <v>0</v>
      </c>
      <c r="BJ206" s="16" t="s">
        <v>87</v>
      </c>
      <c r="BK206" s="156">
        <f>ROUND(I206*H206,2)</f>
        <v>0</v>
      </c>
      <c r="BL206" s="16" t="s">
        <v>673</v>
      </c>
      <c r="BM206" s="155" t="s">
        <v>913</v>
      </c>
    </row>
    <row r="207" spans="2:65" s="11" customFormat="1" ht="25.9" customHeight="1">
      <c r="B207" s="132"/>
      <c r="D207" s="133" t="s">
        <v>74</v>
      </c>
      <c r="E207" s="134" t="s">
        <v>914</v>
      </c>
      <c r="F207" s="134" t="s">
        <v>915</v>
      </c>
      <c r="I207" s="135"/>
      <c r="J207" s="122">
        <f>BK207</f>
        <v>0</v>
      </c>
      <c r="L207" s="132"/>
      <c r="M207" s="136"/>
      <c r="P207" s="137">
        <f>SUM(P208:P211)</f>
        <v>0</v>
      </c>
      <c r="R207" s="137">
        <f>SUM(R208:R211)</f>
        <v>0</v>
      </c>
      <c r="T207" s="138">
        <f>SUM(T208:T211)</f>
        <v>0</v>
      </c>
      <c r="AR207" s="133" t="s">
        <v>137</v>
      </c>
      <c r="AT207" s="139" t="s">
        <v>74</v>
      </c>
      <c r="AU207" s="139" t="s">
        <v>75</v>
      </c>
      <c r="AY207" s="133" t="s">
        <v>131</v>
      </c>
      <c r="BK207" s="140">
        <f>SUM(BK208:BK211)</f>
        <v>0</v>
      </c>
    </row>
    <row r="208" spans="2:65" s="1" customFormat="1" ht="21.75" customHeight="1">
      <c r="B208" s="31"/>
      <c r="C208" s="143" t="s">
        <v>776</v>
      </c>
      <c r="D208" s="143" t="s">
        <v>133</v>
      </c>
      <c r="E208" s="144" t="s">
        <v>916</v>
      </c>
      <c r="F208" s="145" t="s">
        <v>917</v>
      </c>
      <c r="G208" s="146" t="s">
        <v>136</v>
      </c>
      <c r="H208" s="147">
        <v>1</v>
      </c>
      <c r="I208" s="148"/>
      <c r="J208" s="149">
        <f>ROUND(I208*H208,2)</f>
        <v>0</v>
      </c>
      <c r="K208" s="150"/>
      <c r="L208" s="31"/>
      <c r="M208" s="151" t="s">
        <v>1</v>
      </c>
      <c r="N208" s="152" t="s">
        <v>41</v>
      </c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AR208" s="155" t="s">
        <v>918</v>
      </c>
      <c r="AT208" s="155" t="s">
        <v>133</v>
      </c>
      <c r="AU208" s="155" t="s">
        <v>82</v>
      </c>
      <c r="AY208" s="16" t="s">
        <v>131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6" t="s">
        <v>87</v>
      </c>
      <c r="BK208" s="156">
        <f>ROUND(I208*H208,2)</f>
        <v>0</v>
      </c>
      <c r="BL208" s="16" t="s">
        <v>918</v>
      </c>
      <c r="BM208" s="155" t="s">
        <v>919</v>
      </c>
    </row>
    <row r="209" spans="2:65" s="1" customFormat="1" ht="16.5" customHeight="1">
      <c r="B209" s="31"/>
      <c r="C209" s="143" t="s">
        <v>920</v>
      </c>
      <c r="D209" s="143" t="s">
        <v>133</v>
      </c>
      <c r="E209" s="144" t="s">
        <v>921</v>
      </c>
      <c r="F209" s="145" t="s">
        <v>922</v>
      </c>
      <c r="G209" s="146" t="s">
        <v>533</v>
      </c>
      <c r="H209" s="147">
        <v>4</v>
      </c>
      <c r="I209" s="148"/>
      <c r="J209" s="149">
        <f>ROUND(I209*H209,2)</f>
        <v>0</v>
      </c>
      <c r="K209" s="150"/>
      <c r="L209" s="31"/>
      <c r="M209" s="151" t="s">
        <v>1</v>
      </c>
      <c r="N209" s="152" t="s">
        <v>41</v>
      </c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AR209" s="155" t="s">
        <v>918</v>
      </c>
      <c r="AT209" s="155" t="s">
        <v>133</v>
      </c>
      <c r="AU209" s="155" t="s">
        <v>82</v>
      </c>
      <c r="AY209" s="16" t="s">
        <v>131</v>
      </c>
      <c r="BE209" s="156">
        <f>IF(N209="základná",J209,0)</f>
        <v>0</v>
      </c>
      <c r="BF209" s="156">
        <f>IF(N209="znížená",J209,0)</f>
        <v>0</v>
      </c>
      <c r="BG209" s="156">
        <f>IF(N209="zákl. prenesená",J209,0)</f>
        <v>0</v>
      </c>
      <c r="BH209" s="156">
        <f>IF(N209="zníž. prenesená",J209,0)</f>
        <v>0</v>
      </c>
      <c r="BI209" s="156">
        <f>IF(N209="nulová",J209,0)</f>
        <v>0</v>
      </c>
      <c r="BJ209" s="16" t="s">
        <v>87</v>
      </c>
      <c r="BK209" s="156">
        <f>ROUND(I209*H209,2)</f>
        <v>0</v>
      </c>
      <c r="BL209" s="16" t="s">
        <v>918</v>
      </c>
      <c r="BM209" s="155" t="s">
        <v>923</v>
      </c>
    </row>
    <row r="210" spans="2:65" s="1" customFormat="1" ht="16.5" customHeight="1">
      <c r="B210" s="31"/>
      <c r="C210" s="143" t="s">
        <v>779</v>
      </c>
      <c r="D210" s="143" t="s">
        <v>133</v>
      </c>
      <c r="E210" s="144" t="s">
        <v>924</v>
      </c>
      <c r="F210" s="145" t="s">
        <v>925</v>
      </c>
      <c r="G210" s="146" t="s">
        <v>136</v>
      </c>
      <c r="H210" s="147">
        <v>1</v>
      </c>
      <c r="I210" s="148"/>
      <c r="J210" s="149">
        <f>ROUND(I210*H210,2)</f>
        <v>0</v>
      </c>
      <c r="K210" s="150"/>
      <c r="L210" s="31"/>
      <c r="M210" s="151" t="s">
        <v>1</v>
      </c>
      <c r="N210" s="152" t="s">
        <v>41</v>
      </c>
      <c r="P210" s="153">
        <f>O210*H210</f>
        <v>0</v>
      </c>
      <c r="Q210" s="153">
        <v>0</v>
      </c>
      <c r="R210" s="153">
        <f>Q210*H210</f>
        <v>0</v>
      </c>
      <c r="S210" s="153">
        <v>0</v>
      </c>
      <c r="T210" s="154">
        <f>S210*H210</f>
        <v>0</v>
      </c>
      <c r="AR210" s="155" t="s">
        <v>918</v>
      </c>
      <c r="AT210" s="155" t="s">
        <v>133</v>
      </c>
      <c r="AU210" s="155" t="s">
        <v>82</v>
      </c>
      <c r="AY210" s="16" t="s">
        <v>131</v>
      </c>
      <c r="BE210" s="156">
        <f>IF(N210="základná",J210,0)</f>
        <v>0</v>
      </c>
      <c r="BF210" s="156">
        <f>IF(N210="znížená",J210,0)</f>
        <v>0</v>
      </c>
      <c r="BG210" s="156">
        <f>IF(N210="zákl. prenesená",J210,0)</f>
        <v>0</v>
      </c>
      <c r="BH210" s="156">
        <f>IF(N210="zníž. prenesená",J210,0)</f>
        <v>0</v>
      </c>
      <c r="BI210" s="156">
        <f>IF(N210="nulová",J210,0)</f>
        <v>0</v>
      </c>
      <c r="BJ210" s="16" t="s">
        <v>87</v>
      </c>
      <c r="BK210" s="156">
        <f>ROUND(I210*H210,2)</f>
        <v>0</v>
      </c>
      <c r="BL210" s="16" t="s">
        <v>918</v>
      </c>
      <c r="BM210" s="155" t="s">
        <v>926</v>
      </c>
    </row>
    <row r="211" spans="2:65" s="1" customFormat="1" ht="37.9" customHeight="1">
      <c r="B211" s="31"/>
      <c r="C211" s="143" t="s">
        <v>927</v>
      </c>
      <c r="D211" s="143" t="s">
        <v>133</v>
      </c>
      <c r="E211" s="144" t="s">
        <v>928</v>
      </c>
      <c r="F211" s="145" t="s">
        <v>929</v>
      </c>
      <c r="G211" s="146" t="s">
        <v>533</v>
      </c>
      <c r="H211" s="147">
        <v>8</v>
      </c>
      <c r="I211" s="148"/>
      <c r="J211" s="149">
        <f>ROUND(I211*H211,2)</f>
        <v>0</v>
      </c>
      <c r="K211" s="150"/>
      <c r="L211" s="31"/>
      <c r="M211" s="151" t="s">
        <v>1</v>
      </c>
      <c r="N211" s="152" t="s">
        <v>41</v>
      </c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AR211" s="155" t="s">
        <v>918</v>
      </c>
      <c r="AT211" s="155" t="s">
        <v>133</v>
      </c>
      <c r="AU211" s="155" t="s">
        <v>82</v>
      </c>
      <c r="AY211" s="16" t="s">
        <v>131</v>
      </c>
      <c r="BE211" s="156">
        <f>IF(N211="základná",J211,0)</f>
        <v>0</v>
      </c>
      <c r="BF211" s="156">
        <f>IF(N211="znížená",J211,0)</f>
        <v>0</v>
      </c>
      <c r="BG211" s="156">
        <f>IF(N211="zákl. prenesená",J211,0)</f>
        <v>0</v>
      </c>
      <c r="BH211" s="156">
        <f>IF(N211="zníž. prenesená",J211,0)</f>
        <v>0</v>
      </c>
      <c r="BI211" s="156">
        <f>IF(N211="nulová",J211,0)</f>
        <v>0</v>
      </c>
      <c r="BJ211" s="16" t="s">
        <v>87</v>
      </c>
      <c r="BK211" s="156">
        <f>ROUND(I211*H211,2)</f>
        <v>0</v>
      </c>
      <c r="BL211" s="16" t="s">
        <v>918</v>
      </c>
      <c r="BM211" s="155" t="s">
        <v>930</v>
      </c>
    </row>
    <row r="212" spans="2:65" s="11" customFormat="1" ht="25.9" customHeight="1">
      <c r="B212" s="132"/>
      <c r="D212" s="133" t="s">
        <v>74</v>
      </c>
      <c r="E212" s="134" t="s">
        <v>931</v>
      </c>
      <c r="F212" s="134" t="s">
        <v>932</v>
      </c>
      <c r="I212" s="135"/>
      <c r="J212" s="122">
        <f>BK212</f>
        <v>0</v>
      </c>
      <c r="L212" s="132"/>
      <c r="M212" s="136"/>
      <c r="P212" s="137">
        <f>SUM(P213:P214)</f>
        <v>0</v>
      </c>
      <c r="R212" s="137">
        <f>SUM(R213:R214)</f>
        <v>0</v>
      </c>
      <c r="T212" s="138">
        <f>SUM(T213:T214)</f>
        <v>0</v>
      </c>
      <c r="AR212" s="133" t="s">
        <v>137</v>
      </c>
      <c r="AT212" s="139" t="s">
        <v>74</v>
      </c>
      <c r="AU212" s="139" t="s">
        <v>75</v>
      </c>
      <c r="AY212" s="133" t="s">
        <v>131</v>
      </c>
      <c r="BK212" s="140">
        <f>SUM(BK213:BK214)</f>
        <v>0</v>
      </c>
    </row>
    <row r="213" spans="2:65" s="1" customFormat="1" ht="16.5" customHeight="1">
      <c r="B213" s="31"/>
      <c r="C213" s="143" t="s">
        <v>783</v>
      </c>
      <c r="D213" s="143" t="s">
        <v>133</v>
      </c>
      <c r="E213" s="144" t="s">
        <v>500</v>
      </c>
      <c r="F213" s="145" t="s">
        <v>933</v>
      </c>
      <c r="G213" s="146" t="s">
        <v>1</v>
      </c>
      <c r="H213" s="147">
        <v>0</v>
      </c>
      <c r="I213" s="148"/>
      <c r="J213" s="149">
        <f>ROUND(I213*H213,2)</f>
        <v>0</v>
      </c>
      <c r="K213" s="150"/>
      <c r="L213" s="31"/>
      <c r="M213" s="151" t="s">
        <v>1</v>
      </c>
      <c r="N213" s="152" t="s">
        <v>41</v>
      </c>
      <c r="P213" s="153">
        <f>O213*H213</f>
        <v>0</v>
      </c>
      <c r="Q213" s="153">
        <v>0</v>
      </c>
      <c r="R213" s="153">
        <f>Q213*H213</f>
        <v>0</v>
      </c>
      <c r="S213" s="153">
        <v>0</v>
      </c>
      <c r="T213" s="154">
        <f>S213*H213</f>
        <v>0</v>
      </c>
      <c r="AR213" s="155" t="s">
        <v>918</v>
      </c>
      <c r="AT213" s="155" t="s">
        <v>133</v>
      </c>
      <c r="AU213" s="155" t="s">
        <v>82</v>
      </c>
      <c r="AY213" s="16" t="s">
        <v>131</v>
      </c>
      <c r="BE213" s="156">
        <f>IF(N213="základná",J213,0)</f>
        <v>0</v>
      </c>
      <c r="BF213" s="156">
        <f>IF(N213="znížená",J213,0)</f>
        <v>0</v>
      </c>
      <c r="BG213" s="156">
        <f>IF(N213="zákl. prenesená",J213,0)</f>
        <v>0</v>
      </c>
      <c r="BH213" s="156">
        <f>IF(N213="zníž. prenesená",J213,0)</f>
        <v>0</v>
      </c>
      <c r="BI213" s="156">
        <f>IF(N213="nulová",J213,0)</f>
        <v>0</v>
      </c>
      <c r="BJ213" s="16" t="s">
        <v>87</v>
      </c>
      <c r="BK213" s="156">
        <f>ROUND(I213*H213,2)</f>
        <v>0</v>
      </c>
      <c r="BL213" s="16" t="s">
        <v>918</v>
      </c>
      <c r="BM213" s="155" t="s">
        <v>934</v>
      </c>
    </row>
    <row r="214" spans="2:65" s="1" customFormat="1">
      <c r="B214" s="31"/>
      <c r="D214" s="158" t="s">
        <v>500</v>
      </c>
      <c r="F214" s="204" t="s">
        <v>935</v>
      </c>
      <c r="I214" s="203"/>
      <c r="L214" s="31"/>
      <c r="M214" s="178"/>
      <c r="T214" s="58"/>
      <c r="AT214" s="16" t="s">
        <v>500</v>
      </c>
      <c r="AU214" s="16" t="s">
        <v>82</v>
      </c>
    </row>
    <row r="215" spans="2:65" s="1" customFormat="1" ht="49.9" customHeight="1">
      <c r="B215" s="31"/>
      <c r="E215" s="134" t="s">
        <v>236</v>
      </c>
      <c r="F215" s="134" t="s">
        <v>237</v>
      </c>
      <c r="J215" s="122">
        <f>BK215</f>
        <v>0</v>
      </c>
      <c r="L215" s="31"/>
      <c r="M215" s="178"/>
      <c r="T215" s="58"/>
      <c r="AT215" s="16" t="s">
        <v>74</v>
      </c>
      <c r="AU215" s="16" t="s">
        <v>75</v>
      </c>
      <c r="AY215" s="16" t="s">
        <v>238</v>
      </c>
      <c r="BK215" s="156">
        <f>SUM(BK216:BK220)</f>
        <v>0</v>
      </c>
    </row>
    <row r="216" spans="2:65" s="1" customFormat="1" ht="16.350000000000001" customHeight="1">
      <c r="B216" s="31"/>
      <c r="C216" s="179" t="s">
        <v>1</v>
      </c>
      <c r="D216" s="179" t="s">
        <v>133</v>
      </c>
      <c r="E216" s="180" t="s">
        <v>1</v>
      </c>
      <c r="F216" s="181" t="s">
        <v>1</v>
      </c>
      <c r="G216" s="182" t="s">
        <v>1</v>
      </c>
      <c r="H216" s="183"/>
      <c r="I216" s="184"/>
      <c r="J216" s="185">
        <f>BK216</f>
        <v>0</v>
      </c>
      <c r="K216" s="150"/>
      <c r="L216" s="31"/>
      <c r="M216" s="186" t="s">
        <v>1</v>
      </c>
      <c r="N216" s="187" t="s">
        <v>41</v>
      </c>
      <c r="T216" s="58"/>
      <c r="AT216" s="16" t="s">
        <v>238</v>
      </c>
      <c r="AU216" s="16" t="s">
        <v>82</v>
      </c>
      <c r="AY216" s="16" t="s">
        <v>238</v>
      </c>
      <c r="BE216" s="156">
        <f>IF(N216="základná",J216,0)</f>
        <v>0</v>
      </c>
      <c r="BF216" s="156">
        <f>IF(N216="znížená",J216,0)</f>
        <v>0</v>
      </c>
      <c r="BG216" s="156">
        <f>IF(N216="zákl. prenesená",J216,0)</f>
        <v>0</v>
      </c>
      <c r="BH216" s="156">
        <f>IF(N216="zníž. prenesená",J216,0)</f>
        <v>0</v>
      </c>
      <c r="BI216" s="156">
        <f>IF(N216="nulová",J216,0)</f>
        <v>0</v>
      </c>
      <c r="BJ216" s="16" t="s">
        <v>87</v>
      </c>
      <c r="BK216" s="156">
        <f>I216*H216</f>
        <v>0</v>
      </c>
    </row>
    <row r="217" spans="2:65" s="1" customFormat="1" ht="16.350000000000001" customHeight="1">
      <c r="B217" s="31"/>
      <c r="C217" s="179" t="s">
        <v>1</v>
      </c>
      <c r="D217" s="179" t="s">
        <v>133</v>
      </c>
      <c r="E217" s="180" t="s">
        <v>1</v>
      </c>
      <c r="F217" s="181" t="s">
        <v>1</v>
      </c>
      <c r="G217" s="182" t="s">
        <v>1</v>
      </c>
      <c r="H217" s="183"/>
      <c r="I217" s="184"/>
      <c r="J217" s="185">
        <f>BK217</f>
        <v>0</v>
      </c>
      <c r="K217" s="150"/>
      <c r="L217" s="31"/>
      <c r="M217" s="186" t="s">
        <v>1</v>
      </c>
      <c r="N217" s="187" t="s">
        <v>41</v>
      </c>
      <c r="T217" s="58"/>
      <c r="AT217" s="16" t="s">
        <v>238</v>
      </c>
      <c r="AU217" s="16" t="s">
        <v>82</v>
      </c>
      <c r="AY217" s="16" t="s">
        <v>238</v>
      </c>
      <c r="BE217" s="156">
        <f>IF(N217="základná",J217,0)</f>
        <v>0</v>
      </c>
      <c r="BF217" s="156">
        <f>IF(N217="znížená",J217,0)</f>
        <v>0</v>
      </c>
      <c r="BG217" s="156">
        <f>IF(N217="zákl. prenesená",J217,0)</f>
        <v>0</v>
      </c>
      <c r="BH217" s="156">
        <f>IF(N217="zníž. prenesená",J217,0)</f>
        <v>0</v>
      </c>
      <c r="BI217" s="156">
        <f>IF(N217="nulová",J217,0)</f>
        <v>0</v>
      </c>
      <c r="BJ217" s="16" t="s">
        <v>87</v>
      </c>
      <c r="BK217" s="156">
        <f>I217*H217</f>
        <v>0</v>
      </c>
    </row>
    <row r="218" spans="2:65" s="1" customFormat="1" ht="16.350000000000001" customHeight="1">
      <c r="B218" s="31"/>
      <c r="C218" s="179" t="s">
        <v>1</v>
      </c>
      <c r="D218" s="179" t="s">
        <v>133</v>
      </c>
      <c r="E218" s="180" t="s">
        <v>1</v>
      </c>
      <c r="F218" s="181" t="s">
        <v>1</v>
      </c>
      <c r="G218" s="182" t="s">
        <v>1</v>
      </c>
      <c r="H218" s="183"/>
      <c r="I218" s="184"/>
      <c r="J218" s="185">
        <f>BK218</f>
        <v>0</v>
      </c>
      <c r="K218" s="150"/>
      <c r="L218" s="31"/>
      <c r="M218" s="186" t="s">
        <v>1</v>
      </c>
      <c r="N218" s="187" t="s">
        <v>41</v>
      </c>
      <c r="T218" s="58"/>
      <c r="AT218" s="16" t="s">
        <v>238</v>
      </c>
      <c r="AU218" s="16" t="s">
        <v>82</v>
      </c>
      <c r="AY218" s="16" t="s">
        <v>238</v>
      </c>
      <c r="BE218" s="156">
        <f>IF(N218="základná",J218,0)</f>
        <v>0</v>
      </c>
      <c r="BF218" s="156">
        <f>IF(N218="znížená",J218,0)</f>
        <v>0</v>
      </c>
      <c r="BG218" s="156">
        <f>IF(N218="zákl. prenesená",J218,0)</f>
        <v>0</v>
      </c>
      <c r="BH218" s="156">
        <f>IF(N218="zníž. prenesená",J218,0)</f>
        <v>0</v>
      </c>
      <c r="BI218" s="156">
        <f>IF(N218="nulová",J218,0)</f>
        <v>0</v>
      </c>
      <c r="BJ218" s="16" t="s">
        <v>87</v>
      </c>
      <c r="BK218" s="156">
        <f>I218*H218</f>
        <v>0</v>
      </c>
    </row>
    <row r="219" spans="2:65" s="1" customFormat="1" ht="16.350000000000001" customHeight="1">
      <c r="B219" s="31"/>
      <c r="C219" s="179" t="s">
        <v>1</v>
      </c>
      <c r="D219" s="179" t="s">
        <v>133</v>
      </c>
      <c r="E219" s="180" t="s">
        <v>1</v>
      </c>
      <c r="F219" s="181" t="s">
        <v>1</v>
      </c>
      <c r="G219" s="182" t="s">
        <v>1</v>
      </c>
      <c r="H219" s="183"/>
      <c r="I219" s="184"/>
      <c r="J219" s="185">
        <f>BK219</f>
        <v>0</v>
      </c>
      <c r="K219" s="150"/>
      <c r="L219" s="31"/>
      <c r="M219" s="186" t="s">
        <v>1</v>
      </c>
      <c r="N219" s="187" t="s">
        <v>41</v>
      </c>
      <c r="T219" s="58"/>
      <c r="AT219" s="16" t="s">
        <v>238</v>
      </c>
      <c r="AU219" s="16" t="s">
        <v>82</v>
      </c>
      <c r="AY219" s="16" t="s">
        <v>238</v>
      </c>
      <c r="BE219" s="156">
        <f>IF(N219="základná",J219,0)</f>
        <v>0</v>
      </c>
      <c r="BF219" s="156">
        <f>IF(N219="znížená",J219,0)</f>
        <v>0</v>
      </c>
      <c r="BG219" s="156">
        <f>IF(N219="zákl. prenesená",J219,0)</f>
        <v>0</v>
      </c>
      <c r="BH219" s="156">
        <f>IF(N219="zníž. prenesená",J219,0)</f>
        <v>0</v>
      </c>
      <c r="BI219" s="156">
        <f>IF(N219="nulová",J219,0)</f>
        <v>0</v>
      </c>
      <c r="BJ219" s="16" t="s">
        <v>87</v>
      </c>
      <c r="BK219" s="156">
        <f>I219*H219</f>
        <v>0</v>
      </c>
    </row>
    <row r="220" spans="2:65" s="1" customFormat="1" ht="16.350000000000001" customHeight="1">
      <c r="B220" s="31"/>
      <c r="C220" s="179" t="s">
        <v>1</v>
      </c>
      <c r="D220" s="179" t="s">
        <v>133</v>
      </c>
      <c r="E220" s="180" t="s">
        <v>1</v>
      </c>
      <c r="F220" s="181" t="s">
        <v>1</v>
      </c>
      <c r="G220" s="182" t="s">
        <v>1</v>
      </c>
      <c r="H220" s="183"/>
      <c r="I220" s="184"/>
      <c r="J220" s="185">
        <f>BK220</f>
        <v>0</v>
      </c>
      <c r="K220" s="150"/>
      <c r="L220" s="31"/>
      <c r="M220" s="186" t="s">
        <v>1</v>
      </c>
      <c r="N220" s="187" t="s">
        <v>41</v>
      </c>
      <c r="O220" s="188"/>
      <c r="P220" s="188"/>
      <c r="Q220" s="188"/>
      <c r="R220" s="188"/>
      <c r="S220" s="188"/>
      <c r="T220" s="189"/>
      <c r="AT220" s="16" t="s">
        <v>238</v>
      </c>
      <c r="AU220" s="16" t="s">
        <v>82</v>
      </c>
      <c r="AY220" s="16" t="s">
        <v>238</v>
      </c>
      <c r="BE220" s="156">
        <f>IF(N220="základná",J220,0)</f>
        <v>0</v>
      </c>
      <c r="BF220" s="156">
        <f>IF(N220="znížená",J220,0)</f>
        <v>0</v>
      </c>
      <c r="BG220" s="156">
        <f>IF(N220="zákl. prenesená",J220,0)</f>
        <v>0</v>
      </c>
      <c r="BH220" s="156">
        <f>IF(N220="zníž. prenesená",J220,0)</f>
        <v>0</v>
      </c>
      <c r="BI220" s="156">
        <f>IF(N220="nulová",J220,0)</f>
        <v>0</v>
      </c>
      <c r="BJ220" s="16" t="s">
        <v>87</v>
      </c>
      <c r="BK220" s="156">
        <f>I220*H220</f>
        <v>0</v>
      </c>
    </row>
    <row r="221" spans="2:65" s="1" customFormat="1" ht="6.95" customHeight="1">
      <c r="B221" s="46"/>
      <c r="C221" s="47"/>
      <c r="D221" s="47"/>
      <c r="E221" s="47"/>
      <c r="F221" s="47"/>
      <c r="G221" s="47"/>
      <c r="H221" s="47"/>
      <c r="I221" s="47"/>
      <c r="J221" s="47"/>
      <c r="K221" s="47"/>
      <c r="L221" s="31"/>
    </row>
  </sheetData>
  <sheetProtection algorithmName="SHA-512" hashValue="7xYNEvxpVm8Gl6KZBx0AwGDbg9fxxEPPG/FtuGlr2Fle3J89LYgvldtJJ9EVMyt3KHbax1EHDW6aG7Y6zLJTfw==" saltValue="MNwXppOMFRQZIY0hq1LLC4SViOOa5tu1DynKyhoREMI3pm00myFSd6e6VO3Dmi/7/FLZU04VCes5qnM7CvNIIA==" spinCount="100000" sheet="1" objects="1" scenarios="1" formatColumns="0" formatRows="0" autoFilter="0"/>
  <autoFilter ref="C121:K220" xr:uid="{00000000-0009-0000-0000-000005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16:D221" xr:uid="{00000000-0002-0000-0500-000000000000}">
      <formula1>"K, M"</formula1>
    </dataValidation>
    <dataValidation type="list" allowBlank="1" showInputMessage="1" showErrorMessage="1" error="Povolené sú hodnoty základná, znížená, nulová." sqref="N216:N221" xr:uid="{00000000-0002-0000-05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C93EE74C10104B87788225E4956724" ma:contentTypeVersion="5" ma:contentTypeDescription="Umožňuje vytvoriť nový dokument." ma:contentTypeScope="" ma:versionID="f5e9a723ea5a7e5b80cd0a32979dc855">
  <xsd:schema xmlns:xsd="http://www.w3.org/2001/XMLSchema" xmlns:xs="http://www.w3.org/2001/XMLSchema" xmlns:p="http://schemas.microsoft.com/office/2006/metadata/properties" xmlns:ns2="fbf5752e-0007-44b6-8260-c71a7b2d13bb" xmlns:ns3="66a1e177-00c5-49af-a8b9-2da973234432" targetNamespace="http://schemas.microsoft.com/office/2006/metadata/properties" ma:root="true" ma:fieldsID="abfbcd60ec2b3149012a37fa88fe909d" ns2:_="" ns3:_="">
    <xsd:import namespace="fbf5752e-0007-44b6-8260-c71a7b2d13bb"/>
    <xsd:import namespace="66a1e177-00c5-49af-a8b9-2da9732344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f5752e-0007-44b6-8260-c71a7b2d1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1e177-00c5-49af-a8b9-2da97323443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F76B354-C509-41B9-8A0E-6EACB5717F48}"/>
</file>

<file path=customXml/itemProps2.xml><?xml version="1.0" encoding="utf-8"?>
<ds:datastoreItem xmlns:ds="http://schemas.openxmlformats.org/officeDocument/2006/customXml" ds:itemID="{30514FBF-EC4F-48E0-ACFE-429F8DA0A6BC}"/>
</file>

<file path=customXml/itemProps3.xml><?xml version="1.0" encoding="utf-8"?>
<ds:datastoreItem xmlns:ds="http://schemas.openxmlformats.org/officeDocument/2006/customXml" ds:itemID="{8443D98A-8175-4325-8855-B921B83E90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PILNIK VLADIMIR</dc:creator>
  <cp:keywords/>
  <dc:description/>
  <cp:lastModifiedBy>Furinda Karol</cp:lastModifiedBy>
  <cp:revision/>
  <dcterms:created xsi:type="dcterms:W3CDTF">2023-07-18T12:14:19Z</dcterms:created>
  <dcterms:modified xsi:type="dcterms:W3CDTF">2023-08-14T12:01:46Z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0x010100CBC93EE74C10104B87788225E4956724</vt:lpwstr>
  </property>
</Properties>
</file>