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ráca\Práca 2023\TSB Project\Aktulalizácia obec Svätý Kríž\Rozpočet 15.8.2023\"/>
    </mc:Choice>
  </mc:AlternateContent>
  <bookViews>
    <workbookView xWindow="0" yWindow="0" windowWidth="0" windowHeight="0"/>
  </bookViews>
  <sheets>
    <sheet name="Rekapitulácia stavby" sheetId="1" r:id="rId1"/>
    <sheet name="2-23-1 - ROZŠÍRENIE SPLAŠ..." sheetId="2" r:id="rId2"/>
    <sheet name="2-23-2 - ROZŠÍRENIE VEREJ...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'2-23-1 - ROZŠÍRENIE SPLAŠ...'!$C$120:$K$167</definedName>
    <definedName name="_xlnm.Print_Area" localSheetId="1">'2-23-1 - ROZŠÍRENIE SPLAŠ...'!$C$4:$J$76,'2-23-1 - ROZŠÍRENIE SPLAŠ...'!$C$82:$J$102,'2-23-1 - ROZŠÍRENIE SPLAŠ...'!$C$108:$J$167</definedName>
    <definedName name="_xlnm.Print_Titles" localSheetId="1">'2-23-1 - ROZŠÍRENIE SPLAŠ...'!$120:$120</definedName>
    <definedName name="_xlnm._FilterDatabase" localSheetId="2" hidden="1">'2-23-2 - ROZŠÍRENIE VEREJ...'!$C$120:$K$172</definedName>
    <definedName name="_xlnm.Print_Area" localSheetId="2">'2-23-2 - ROZŠÍRENIE VEREJ...'!$C$4:$J$76,'2-23-2 - ROZŠÍRENIE VEREJ...'!$C$82:$J$102,'2-23-2 - ROZŠÍRENIE VEREJ...'!$C$108:$J$172</definedName>
    <definedName name="_xlnm.Print_Titles" localSheetId="2">'2-23-2 - ROZŠÍRENIE VEREJ...'!$120:$120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72"/>
  <c r="BH172"/>
  <c r="BG172"/>
  <c r="BE172"/>
  <c r="T172"/>
  <c r="T171"/>
  <c r="R172"/>
  <c r="R171"/>
  <c r="P172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92"/>
  <c r="J17"/>
  <c r="J12"/>
  <c r="J89"/>
  <c r="E7"/>
  <c r="E111"/>
  <c i="2" r="J37"/>
  <c r="J36"/>
  <c i="1" r="AY95"/>
  <c i="2" r="J35"/>
  <c i="1" r="AX95"/>
  <c i="2" r="BI167"/>
  <c r="BH167"/>
  <c r="BG167"/>
  <c r="BE167"/>
  <c r="T167"/>
  <c r="T166"/>
  <c r="R167"/>
  <c r="R166"/>
  <c r="P167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1" r="L90"/>
  <c r="AM90"/>
  <c r="AM89"/>
  <c r="L89"/>
  <c r="AM87"/>
  <c r="L87"/>
  <c r="L85"/>
  <c r="L84"/>
  <c i="2" r="BK163"/>
  <c r="BK158"/>
  <c r="BK154"/>
  <c r="J149"/>
  <c r="J139"/>
  <c r="J129"/>
  <c r="J167"/>
  <c r="J163"/>
  <c r="BK161"/>
  <c r="BK157"/>
  <c r="BK152"/>
  <c r="J148"/>
  <c r="J142"/>
  <c r="BK137"/>
  <c r="J133"/>
  <c r="BK129"/>
  <c r="BK126"/>
  <c r="J165"/>
  <c r="J161"/>
  <c r="BK155"/>
  <c r="BK153"/>
  <c r="BK147"/>
  <c r="J144"/>
  <c r="J140"/>
  <c r="J134"/>
  <c r="J126"/>
  <c r="J147"/>
  <c r="BK142"/>
  <c r="BK132"/>
  <c i="3" r="BK170"/>
  <c r="J161"/>
  <c r="J157"/>
  <c r="BK150"/>
  <c r="J145"/>
  <c r="BK141"/>
  <c r="BK131"/>
  <c r="J127"/>
  <c r="BK168"/>
  <c r="BK165"/>
  <c r="J162"/>
  <c r="J155"/>
  <c r="BK152"/>
  <c r="J147"/>
  <c r="BK144"/>
  <c r="J137"/>
  <c r="BK128"/>
  <c r="BK124"/>
  <c r="J167"/>
  <c r="J163"/>
  <c r="J152"/>
  <c r="J148"/>
  <c r="BK142"/>
  <c r="BK133"/>
  <c r="BK130"/>
  <c r="J165"/>
  <c r="BK160"/>
  <c r="J153"/>
  <c r="BK148"/>
  <c r="BK140"/>
  <c r="J135"/>
  <c r="J124"/>
  <c i="2" r="J159"/>
  <c r="J156"/>
  <c r="J152"/>
  <c r="BK140"/>
  <c r="BK133"/>
  <c r="BK128"/>
  <c i="1" r="AS94"/>
  <c i="2" r="J160"/>
  <c r="J153"/>
  <c r="J150"/>
  <c r="J143"/>
  <c r="BK139"/>
  <c r="BK134"/>
  <c r="BK130"/>
  <c r="J125"/>
  <c r="BK164"/>
  <c r="BK160"/>
  <c r="J158"/>
  <c r="J154"/>
  <c r="BK150"/>
  <c r="BK143"/>
  <c r="J137"/>
  <c r="BK131"/>
  <c r="J124"/>
  <c r="BK148"/>
  <c r="BK144"/>
  <c r="BK135"/>
  <c r="J128"/>
  <c i="3" r="BK172"/>
  <c r="BK167"/>
  <c r="J158"/>
  <c r="BK151"/>
  <c r="BK149"/>
  <c r="BK143"/>
  <c r="J140"/>
  <c r="J129"/>
  <c r="BK126"/>
  <c r="BK166"/>
  <c r="BK164"/>
  <c r="J160"/>
  <c r="J154"/>
  <c r="J149"/>
  <c r="BK145"/>
  <c r="BK138"/>
  <c r="BK135"/>
  <c r="J130"/>
  <c r="BK125"/>
  <c r="J170"/>
  <c r="J166"/>
  <c r="BK162"/>
  <c r="BK155"/>
  <c r="J150"/>
  <c r="J143"/>
  <c r="J138"/>
  <c r="J131"/>
  <c r="BK169"/>
  <c r="BK161"/>
  <c r="J156"/>
  <c r="BK147"/>
  <c r="J139"/>
  <c r="BK129"/>
  <c r="J125"/>
  <c i="2" r="J164"/>
  <c r="J155"/>
  <c r="J151"/>
  <c r="J132"/>
  <c r="BK124"/>
  <c r="BK165"/>
  <c r="J162"/>
  <c r="BK159"/>
  <c r="BK156"/>
  <c r="BK146"/>
  <c r="J141"/>
  <c r="J135"/>
  <c r="J131"/>
  <c r="J127"/>
  <c r="BK167"/>
  <c r="BK162"/>
  <c r="J157"/>
  <c r="BK151"/>
  <c r="BK141"/>
  <c r="J136"/>
  <c r="BK127"/>
  <c r="BK149"/>
  <c r="J146"/>
  <c r="BK136"/>
  <c r="J130"/>
  <c r="BK125"/>
  <c i="3" r="J169"/>
  <c r="J159"/>
  <c r="BK153"/>
  <c r="J146"/>
  <c r="J132"/>
  <c r="J128"/>
  <c r="BK163"/>
  <c r="BK159"/>
  <c r="BK146"/>
  <c r="J141"/>
  <c r="J133"/>
  <c r="J126"/>
  <c r="J172"/>
  <c r="BK158"/>
  <c r="BK156"/>
  <c r="J151"/>
  <c r="J144"/>
  <c r="BK139"/>
  <c r="BK132"/>
  <c r="J168"/>
  <c r="J164"/>
  <c r="BK157"/>
  <c r="BK154"/>
  <c r="J142"/>
  <c r="BK137"/>
  <c r="BK127"/>
  <c i="2" l="1" r="P123"/>
  <c r="BK138"/>
  <c r="J138"/>
  <c r="J99"/>
  <c r="R138"/>
  <c r="P145"/>
  <c i="3" r="R123"/>
  <c r="P136"/>
  <c i="2" r="R123"/>
  <c r="BK145"/>
  <c r="J145"/>
  <c r="J100"/>
  <c r="R145"/>
  <c i="3" r="P123"/>
  <c r="P122"/>
  <c r="P121"/>
  <c i="1" r="AU96"/>
  <c i="3" r="T123"/>
  <c r="R136"/>
  <c i="2" r="BK123"/>
  <c r="J123"/>
  <c r="J98"/>
  <c r="T123"/>
  <c r="P138"/>
  <c r="T138"/>
  <c r="T145"/>
  <c i="3" r="BK123"/>
  <c r="J123"/>
  <c r="J98"/>
  <c r="BK136"/>
  <c r="J136"/>
  <c r="J100"/>
  <c r="T136"/>
  <c i="2" r="BK166"/>
  <c r="J166"/>
  <c r="J101"/>
  <c i="3" r="BK134"/>
  <c r="J134"/>
  <c r="J99"/>
  <c r="BK171"/>
  <c r="J171"/>
  <c r="J101"/>
  <c r="J115"/>
  <c r="F118"/>
  <c r="BF124"/>
  <c r="BF125"/>
  <c r="BF131"/>
  <c r="BF133"/>
  <c r="BF146"/>
  <c r="BF152"/>
  <c r="BF162"/>
  <c r="BF164"/>
  <c r="BF168"/>
  <c r="BF172"/>
  <c r="BF128"/>
  <c r="BF130"/>
  <c r="BF137"/>
  <c r="BF139"/>
  <c r="BF141"/>
  <c r="BF143"/>
  <c r="BF147"/>
  <c r="BF149"/>
  <c r="BF150"/>
  <c r="BF151"/>
  <c r="BF161"/>
  <c r="BF163"/>
  <c r="BF165"/>
  <c r="BF169"/>
  <c r="BF132"/>
  <c r="BF138"/>
  <c r="BF145"/>
  <c r="BF154"/>
  <c r="BF159"/>
  <c r="BF166"/>
  <c r="BF167"/>
  <c r="BF170"/>
  <c r="E85"/>
  <c r="BF126"/>
  <c r="BF127"/>
  <c r="BF129"/>
  <c r="BF135"/>
  <c r="BF140"/>
  <c r="BF142"/>
  <c r="BF144"/>
  <c r="BF148"/>
  <c r="BF153"/>
  <c r="BF155"/>
  <c r="BF156"/>
  <c r="BF157"/>
  <c r="BF158"/>
  <c r="BF160"/>
  <c i="2" r="J89"/>
  <c r="BF125"/>
  <c r="BF126"/>
  <c r="BF127"/>
  <c r="BF141"/>
  <c r="BF144"/>
  <c r="BF148"/>
  <c r="BF150"/>
  <c r="F92"/>
  <c r="BF129"/>
  <c r="BF136"/>
  <c r="BF143"/>
  <c r="BF152"/>
  <c r="BF155"/>
  <c r="BF159"/>
  <c r="BF161"/>
  <c r="BF167"/>
  <c r="E85"/>
  <c r="BF130"/>
  <c r="BF131"/>
  <c r="BF132"/>
  <c r="BF135"/>
  <c r="BF137"/>
  <c r="BF139"/>
  <c r="BF142"/>
  <c r="BF147"/>
  <c r="BF149"/>
  <c r="BF153"/>
  <c r="BF154"/>
  <c r="BF157"/>
  <c r="BF158"/>
  <c r="BF124"/>
  <c r="BF128"/>
  <c r="BF133"/>
  <c r="BF134"/>
  <c r="BF140"/>
  <c r="BF146"/>
  <c r="BF151"/>
  <c r="BF156"/>
  <c r="BF160"/>
  <c r="BF162"/>
  <c r="BF163"/>
  <c r="BF164"/>
  <c r="BF165"/>
  <c r="F35"/>
  <c i="1" r="BB95"/>
  <c i="2" r="J33"/>
  <c i="1" r="AV95"/>
  <c i="3" r="F36"/>
  <c i="1" r="BC96"/>
  <c i="3" r="F37"/>
  <c i="1" r="BD96"/>
  <c i="2" r="F33"/>
  <c i="1" r="AZ95"/>
  <c i="2" r="F37"/>
  <c i="1" r="BD95"/>
  <c i="3" r="F35"/>
  <c i="1" r="BB96"/>
  <c i="2" r="F36"/>
  <c i="1" r="BC95"/>
  <c i="3" r="F33"/>
  <c i="1" r="AZ96"/>
  <c i="3" r="J33"/>
  <c i="1" r="AV96"/>
  <c i="2" l="1" r="T122"/>
  <c r="T121"/>
  <c i="3" r="T122"/>
  <c r="T121"/>
  <c i="2" r="R122"/>
  <c r="R121"/>
  <c i="3" r="R122"/>
  <c r="R121"/>
  <c i="2" r="P122"/>
  <c r="P121"/>
  <c i="1" r="AU95"/>
  <c i="2" r="BK122"/>
  <c r="J122"/>
  <c r="J97"/>
  <c i="3" r="BK122"/>
  <c r="J122"/>
  <c r="J97"/>
  <c i="1" r="AU94"/>
  <c i="2" r="F34"/>
  <c i="1" r="BA95"/>
  <c r="AZ94"/>
  <c r="W29"/>
  <c i="3" r="F34"/>
  <c i="1" r="BA96"/>
  <c i="2" r="J34"/>
  <c i="1" r="AW95"/>
  <c r="AT95"/>
  <c i="3" r="J34"/>
  <c i="1" r="AW96"/>
  <c r="AT96"/>
  <c r="BC94"/>
  <c r="W32"/>
  <c r="BD94"/>
  <c r="W33"/>
  <c r="BB94"/>
  <c r="W31"/>
  <c i="2" l="1" r="BK121"/>
  <c r="J121"/>
  <c i="3" r="BK121"/>
  <c r="J121"/>
  <c i="2" r="J30"/>
  <c i="1" r="AG95"/>
  <c i="3" r="J30"/>
  <c i="1" r="AG96"/>
  <c r="BA94"/>
  <c r="W30"/>
  <c r="AV94"/>
  <c r="AK29"/>
  <c r="AX94"/>
  <c r="AY94"/>
  <c i="2" l="1" r="J39"/>
  <c i="3" r="J39"/>
  <c r="J96"/>
  <c i="2" r="J96"/>
  <c i="1" r="AN95"/>
  <c r="AN96"/>
  <c r="AG94"/>
  <c r="AK26"/>
  <c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<sst xmlns="http://schemas.openxmlformats.org/spreadsheetml/2006/main">
  <si>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</si>
  <si>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</si>
  <si>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</si>
  <si>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</si>
  <si>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{e0143e63-d7fb-48f2-a362-69dfe44a8eff}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</si>
  <si>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</si>
  <si>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</si>
  <si>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</si>
  <si>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</si>
  <si>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</si>
  <si>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0,001</t>
  </si>
  <si>
    <t>Kód:</t>
  </si>
  <si>
    <t>2-23</t>
  </si>
  <si>
    <t>Stavba:</t>
  </si>
  <si>
    <t>ROZŠÍRENIE INŽINIERSKYCH SIETÍ - II. ETAPA</t>
  </si>
  <si>
    <t>JKSO:</t>
  </si>
  <si>
    <t>KS:</t>
  </si>
  <si>
    <t>Miesto:</t>
  </si>
  <si>
    <t>Svätý Kríž</t>
  </si>
  <si>
    <t>Dátum:</t>
  </si>
  <si>
    <t>15. 8. 2023</t>
  </si>
  <si>
    <t>Objednávateľ:</t>
  </si>
  <si>
    <t>IČO:</t>
  </si>
  <si>
    <t>Obec Svätý Kríž</t>
  </si>
  <si>
    <t>IČ DPH:</t>
  </si>
  <si>
    <t>Zhotoviteľ:</t>
  </si>
  <si>
    <t xml:space="preserve"> </t>
  </si>
  <si>
    <t>Projektant:</t>
  </si>
  <si>
    <t>Ing. Maroš Salva</t>
  </si>
  <si>
    <t>True</t>
  </si>
  <si>
    <t>Spracovateľ:</t>
  </si>
  <si>
    <t>www.rozpoctar.com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</si>
  <si>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</si>
  <si>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</si>
  <si>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</si>
  <si>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</si>
  <si>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</si>
  <si>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</si>
  <si>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</si>
  <si>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</si>
  <si>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</si>
  <si>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</si>
  <si>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</si>
  <si>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</si>
  <si>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</si>
  <si>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</si>
  <si>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</si>
  <si>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</si>
  <si>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</si>
  <si>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</si>
  <si>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</si>
  <si>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</si>
  <si>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</si>
  <si>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</si>
  <si>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</si>
  <si>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</si>
  <si>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</si>
  <si>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</si>
  <si>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</si>
  <si>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</si>
  <si>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</si>
  <si>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</si>
  <si>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</si>
  <si>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</si>
  <si>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</si>
  <si>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</si>
  <si>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</si>
  <si>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</si>
  <si>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</si>
  <si>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</si>
  <si>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</si>
  <si>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</si>
  <si>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</si>
  <si>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</si>
  <si>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</si>
  <si>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</si>
  <si>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</si>
  <si>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</si>
  <si>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2-23-1</t>
  </si>
  <si>
    <t>ROZŠÍRENIE SPLAŠKOVEJ KANALIZÁCIE - II. ETAPA</t>
  </si>
  <si>
    <t>STA</t>
  </si>
  <si>
    <t>1</t>
  </si>
  <si>
    <t>{1b220461-6b4a-4b60-a519-ab279adc0f89}</t>
  </si>
  <si>
    <t>2-23-2</t>
  </si>
  <si>
    <t>ROZŠÍRENIE VEREJNÉHO VODOVODU - II. ETAPA</t>
  </si>
  <si>
    <t>{8912cb39-62dd-484c-a918-d6e00da80d9f}</t>
  </si>
  <si>
    <t>KRYCÍ LIST ROZPOČTU</t>
  </si>
  <si>
    <t>Objekt:</t>
  </si>
  <si>
    <t>2-23-1 - ROZŠÍRENIE SPLAŠKOVEJ KANALIZÁCIE - II. ETAPA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</si>
  <si>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</si>
  <si>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</si>
  <si>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</si>
  <si>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</si>
  <si>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</si>
  <si>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</si>
  <si>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</si>
  <si>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</si>
  <si>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</si>
  <si>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</si>
  <si>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</si>
  <si>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</si>
  <si>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</si>
  <si>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</si>
  <si>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</si>
  <si>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</si>
  <si>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</si>
  <si>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</si>
  <si>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</si>
  <si>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</si>
  <si>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</si>
  <si>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</si>
  <si>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</si>
  <si>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</si>
  <si>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</si>
  <si>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</si>
  <si>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</si>
  <si>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131201102</t>
  </si>
  <si>
    <t>Výkop nezapaženej jamy v hornine 3, nad 100 do 1000 m3</t>
  </si>
  <si>
    <t>m3</t>
  </si>
  <si>
    <t>4</t>
  </si>
  <si>
    <t>2</t>
  </si>
  <si>
    <t>-585893994</t>
  </si>
  <si>
    <t>131201109</t>
  </si>
  <si>
    <t>Hĺbenie nezapažených jám a zárezov. Príplatok za lepivosť horniny 3</t>
  </si>
  <si>
    <t>722778700</t>
  </si>
  <si>
    <t>3</t>
  </si>
  <si>
    <t>132201203</t>
  </si>
  <si>
    <t>Výkop ryhy šírky 600-2000mm horn.3 nad 1000 do 10000m3</t>
  </si>
  <si>
    <t>1761517982</t>
  </si>
  <si>
    <t>132201209</t>
  </si>
  <si>
    <t>Príplatok k cenám za lepivosť pri hĺbení rýh š. nad 600 do 2 000 mm zapaž. i nezapažených, s urovnaním dna v hornine 3</t>
  </si>
  <si>
    <t>-954630589</t>
  </si>
  <si>
    <t>5</t>
  </si>
  <si>
    <t>151101101</t>
  </si>
  <si>
    <t>Paženie a rozopretie stien rýh pre podzemné vedenie, príložné do 2 m</t>
  </si>
  <si>
    <t>m2</t>
  </si>
  <si>
    <t>1235797929</t>
  </si>
  <si>
    <t>6</t>
  </si>
  <si>
    <t>151101102</t>
  </si>
  <si>
    <t>Paženie a rozopretie stien rýh pre podzemné vedenie, príložné do 4 m</t>
  </si>
  <si>
    <t>1660207942</t>
  </si>
  <si>
    <t>7</t>
  </si>
  <si>
    <t>151101111</t>
  </si>
  <si>
    <t>Odstránenie paženia rýh pre podzemné vedenie, príložné hĺbky do 2 m</t>
  </si>
  <si>
    <t>-1233936715</t>
  </si>
  <si>
    <t>8</t>
  </si>
  <si>
    <t>151101112</t>
  </si>
  <si>
    <t>Odstránenie paženia rýh pre podzemné vedenie, príložné hĺbky do 4 m</t>
  </si>
  <si>
    <t>-1986127426</t>
  </si>
  <si>
    <t>9</t>
  </si>
  <si>
    <t>162501122</t>
  </si>
  <si>
    <t xml:space="preserve">Vodorovné premiestnenie výkopku  po spevnenej ceste z  horniny tr.1-4, nad 100 do 1000 m3 na vzdialenosť do 3000 m </t>
  </si>
  <si>
    <t>-593594490</t>
  </si>
  <si>
    <t>10</t>
  </si>
  <si>
    <t>171201203</t>
  </si>
  <si>
    <t>Uloženie sypaniny na skládky nad 1000 do 10000 m3</t>
  </si>
  <si>
    <t>-2037274249</t>
  </si>
  <si>
    <t>11</t>
  </si>
  <si>
    <t>174101003</t>
  </si>
  <si>
    <t>Zásyp sypaninou so zhutnením jám, šachiet, rýh, zárezov alebo okolo objektov nad 1000 do 10000 m3</t>
  </si>
  <si>
    <t>-417464460</t>
  </si>
  <si>
    <t>12</t>
  </si>
  <si>
    <t>175101101</t>
  </si>
  <si>
    <t>Obsyp potrubia sypaninou z vhodných hornín 1 až 4 bez prehodenia sypaniny</t>
  </si>
  <si>
    <t>1625842191</t>
  </si>
  <si>
    <t>13</t>
  </si>
  <si>
    <t>M</t>
  </si>
  <si>
    <t>5833116600</t>
  </si>
  <si>
    <t>Kamenivo ťažené drobné 0-4 B</t>
  </si>
  <si>
    <t>958707705</t>
  </si>
  <si>
    <t>14</t>
  </si>
  <si>
    <t>175101109</t>
  </si>
  <si>
    <t>Príplatok k cene za prehodenie sypaniny</t>
  </si>
  <si>
    <t>-441310893</t>
  </si>
  <si>
    <t>Vodorovné konštrukcie</t>
  </si>
  <si>
    <t>15</t>
  </si>
  <si>
    <t>451572111</t>
  </si>
  <si>
    <t>Lôžko pod potrubie, stoky a drobné objekty, v otvorenom výkope z kameniva drobného ťaženého 0-4 mm</t>
  </si>
  <si>
    <t>293043323</t>
  </si>
  <si>
    <t>16</t>
  </si>
  <si>
    <t>452112111</t>
  </si>
  <si>
    <t>Osadenie prstenca alebo rámu pod poklopy a mreže, výšky do 100 mm</t>
  </si>
  <si>
    <t>ks</t>
  </si>
  <si>
    <t>-114359889</t>
  </si>
  <si>
    <t>17</t>
  </si>
  <si>
    <t>5922470220</t>
  </si>
  <si>
    <t xml:space="preserve">TECHNO TIP Vyrovnávací prstenec TBW 625/100   TECHNO TIP-PURATOR</t>
  </si>
  <si>
    <t>-1838394228</t>
  </si>
  <si>
    <t>18</t>
  </si>
  <si>
    <t>5922470200</t>
  </si>
  <si>
    <t xml:space="preserve">TECHNO TIP Vyrovnávací prstenec TBW 625/40   TECHNO TIP-PURATOR</t>
  </si>
  <si>
    <t>-2122377328</t>
  </si>
  <si>
    <t>19</t>
  </si>
  <si>
    <t>452112121</t>
  </si>
  <si>
    <t xml:space="preserve">Osadenie prstenca  pod poklopy a mreže, výšky nad 100 do 200 mm</t>
  </si>
  <si>
    <t>268413882</t>
  </si>
  <si>
    <t>5922441000</t>
  </si>
  <si>
    <t>Prefabrikát betónový-prstenec vyrovnávací TBS 120x9</t>
  </si>
  <si>
    <t>-1066612202</t>
  </si>
  <si>
    <t>Rúrové vedenie</t>
  </si>
  <si>
    <t>21</t>
  </si>
  <si>
    <t>871313121</t>
  </si>
  <si>
    <t>Montáž potrubia z kanalizačných rúr z tvrdého PVC tesn. gumovým krúžkom v skl. do 20% DN 150</t>
  </si>
  <si>
    <t>m</t>
  </si>
  <si>
    <t>1445182549</t>
  </si>
  <si>
    <t>22</t>
  </si>
  <si>
    <t>2861102500</t>
  </si>
  <si>
    <t>Kanalizačné rúry PVC-U hladké s hrdlom 160x 4.0x5000mm</t>
  </si>
  <si>
    <t>1951694444</t>
  </si>
  <si>
    <t>23</t>
  </si>
  <si>
    <t>871383121</t>
  </si>
  <si>
    <t>Montáž potrubia kanalizačného z korugovaných rúr - PVC-U tesniacich gum. krúžkom v sklone do 20 % DN 300 mm</t>
  </si>
  <si>
    <t>671057651</t>
  </si>
  <si>
    <t>24</t>
  </si>
  <si>
    <t>2860005840</t>
  </si>
  <si>
    <t xml:space="preserve">PVC rúra 300/5m-korugovaný kanalizačný systém SN4   PIPELIFE</t>
  </si>
  <si>
    <t>-980550778</t>
  </si>
  <si>
    <t>25</t>
  </si>
  <si>
    <t>2860005830</t>
  </si>
  <si>
    <t xml:space="preserve">PVC rúra 300/3m-korugovaný kanalizačný systém SN4   PIPELIFE</t>
  </si>
  <si>
    <t>671464993</t>
  </si>
  <si>
    <t>26</t>
  </si>
  <si>
    <t>877310310</t>
  </si>
  <si>
    <t>Montáž kolena na potrubie z kanalizačných polypropylénových rúr DN 150 mm</t>
  </si>
  <si>
    <t>1055940243</t>
  </si>
  <si>
    <t>27</t>
  </si>
  <si>
    <t>2860014830</t>
  </si>
  <si>
    <t>Koleno 150/45°</t>
  </si>
  <si>
    <t>-1635627219</t>
  </si>
  <si>
    <t>28</t>
  </si>
  <si>
    <t>877313123</t>
  </si>
  <si>
    <t xml:space="preserve">Montáž tvarovky na potrubí z rúr z tvrdého PVC  DN 150 mm</t>
  </si>
  <si>
    <t>-1551336357</t>
  </si>
  <si>
    <t>29</t>
  </si>
  <si>
    <t>2860004510</t>
  </si>
  <si>
    <t>PVC zátka na hladký koniec 150</t>
  </si>
  <si>
    <t>2100292184</t>
  </si>
  <si>
    <t>30</t>
  </si>
  <si>
    <t>877370430</t>
  </si>
  <si>
    <t>Montáž odbočky na potrubie z kanalizačných korungovaných polypropylénových rúr DN 300 mm</t>
  </si>
  <si>
    <t>1897886567</t>
  </si>
  <si>
    <t>31</t>
  </si>
  <si>
    <t>2860013250</t>
  </si>
  <si>
    <t xml:space="preserve">ODBOČKA  300x160/45° korugovaný kanalizačný systém</t>
  </si>
  <si>
    <t>-1418692431</t>
  </si>
  <si>
    <t>32</t>
  </si>
  <si>
    <t>892311000</t>
  </si>
  <si>
    <t>Skúška tesnosti kanalizácie D 150</t>
  </si>
  <si>
    <t>1957205928</t>
  </si>
  <si>
    <t>33</t>
  </si>
  <si>
    <t>892371000</t>
  </si>
  <si>
    <t>Skúška tesnosti kanalizácie D 300</t>
  </si>
  <si>
    <t>-240095919</t>
  </si>
  <si>
    <t>34</t>
  </si>
  <si>
    <t>894421111</t>
  </si>
  <si>
    <t>Zriadenie šachiet prefabrikovaných</t>
  </si>
  <si>
    <t>-2144667053</t>
  </si>
  <si>
    <t>35</t>
  </si>
  <si>
    <t>5922470230</t>
  </si>
  <si>
    <t xml:space="preserve">Šachtové kanalizačné dno DN 1000 H 1000 s otvorom DN 300  TECHNO TIP</t>
  </si>
  <si>
    <t>-755836834</t>
  </si>
  <si>
    <t>36</t>
  </si>
  <si>
    <t>5922470160</t>
  </si>
  <si>
    <t xml:space="preserve">Skruž betónová rovná TBS 1000/500-S s poplastovanou stupačkou    TECHNO TIP</t>
  </si>
  <si>
    <t>874562613</t>
  </si>
  <si>
    <t>37</t>
  </si>
  <si>
    <t>5922470150</t>
  </si>
  <si>
    <t xml:space="preserve">TECHNO TIP Skruž betónová rovná TBS 1000/250-S s poplastovanou stupačkou   TECHNO TIP-PURATOR</t>
  </si>
  <si>
    <t>-1366797084</t>
  </si>
  <si>
    <t>38</t>
  </si>
  <si>
    <t>5922465000</t>
  </si>
  <si>
    <t>Prefabrikát betónový-kónus TBS 1-57 Ms 57,6x100/60x9</t>
  </si>
  <si>
    <t>kus</t>
  </si>
  <si>
    <t>-1336099097</t>
  </si>
  <si>
    <t>39</t>
  </si>
  <si>
    <t>899104111</t>
  </si>
  <si>
    <t>Osadenie poklopu liatinového a oceľového vrátane rámu hmotn. nad 150 kg</t>
  </si>
  <si>
    <t>-1715909083</t>
  </si>
  <si>
    <t>40</t>
  </si>
  <si>
    <t>5524215100</t>
  </si>
  <si>
    <t>Poklop liatinový vstupný-nosnosť 40T D60</t>
  </si>
  <si>
    <t>1880270522</t>
  </si>
  <si>
    <t>99</t>
  </si>
  <si>
    <t>Presun hmôt HSV</t>
  </si>
  <si>
    <t>41</t>
  </si>
  <si>
    <t>998276101</t>
  </si>
  <si>
    <t>Presun hmôt pre rúrové vedenie hĺbené z rúr z plast. hmôt alebo sklolamin. v otvorenom výkope</t>
  </si>
  <si>
    <t>t</t>
  </si>
  <si>
    <t>-1704905716</t>
  </si>
  <si>
    <t>2-23-2 - ROZŠÍRENIE VEREJNÉHO VODOVODU - II. ETAPA</t>
  </si>
  <si>
    <t>-1616498775</t>
  </si>
  <si>
    <t>-627543655</t>
  </si>
  <si>
    <t>2077186027</t>
  </si>
  <si>
    <t>-1811088944</t>
  </si>
  <si>
    <t>1330866453</t>
  </si>
  <si>
    <t>171201202</t>
  </si>
  <si>
    <t>Uloženie sypaniny na skládky nad 100 do 1000 m3</t>
  </si>
  <si>
    <t>-1375858672</t>
  </si>
  <si>
    <t>174101002</t>
  </si>
  <si>
    <t>Zásyp sypaninou so zhutnením jám, šachiet, rýh, zárezov alebo okolo objektov nad 100 do 1000 m3</t>
  </si>
  <si>
    <t>-2142989683</t>
  </si>
  <si>
    <t>-1773527372</t>
  </si>
  <si>
    <t>1796694515</t>
  </si>
  <si>
    <t>1346412564</t>
  </si>
  <si>
    <t>31747149</t>
  </si>
  <si>
    <t>460490012</t>
  </si>
  <si>
    <t>Rozvinutie a uloženie výstražnej fólie z PVC do ryhy, šírka 33 cm</t>
  </si>
  <si>
    <t>64</t>
  </si>
  <si>
    <t>495470005</t>
  </si>
  <si>
    <t>2830002000</t>
  </si>
  <si>
    <t>Fólia biela</t>
  </si>
  <si>
    <t>128</t>
  </si>
  <si>
    <t>-1529542197</t>
  </si>
  <si>
    <t>722290229</t>
  </si>
  <si>
    <t>Tlaková skúška vodovodného potrubia</t>
  </si>
  <si>
    <t>1574397417</t>
  </si>
  <si>
    <t>722290237</t>
  </si>
  <si>
    <t>Prepláchnutie a dezinfekcia vodovodného potrubia</t>
  </si>
  <si>
    <t>-308462638</t>
  </si>
  <si>
    <t>871151121</t>
  </si>
  <si>
    <t>Montáž potrubia z tlakových rúrok polyetylénových vonkajšieho priemeru 25 mm</t>
  </si>
  <si>
    <t>-360031683</t>
  </si>
  <si>
    <t>2860017810</t>
  </si>
  <si>
    <t xml:space="preserve">HDPE rúra PE100  rúra  25x1,8/100m PN10 (SDR17)-pre tlakový rozvod pitnej vody  </t>
  </si>
  <si>
    <t>553311322</t>
  </si>
  <si>
    <t>871251121</t>
  </si>
  <si>
    <t>Montáž potrubia z tlakových rúrok polyetylénových vonkajšieho priemeru 110 mm</t>
  </si>
  <si>
    <t>-289687182</t>
  </si>
  <si>
    <t>2860017900</t>
  </si>
  <si>
    <t xml:space="preserve">HDPE rúra PE100  rúra 110x6,6/100m PN10 (SDR17)-pre tlakový rozvod pitnej vody</t>
  </si>
  <si>
    <t>-958127140</t>
  </si>
  <si>
    <t>877270001</t>
  </si>
  <si>
    <t>Montáž elektrotvarovky, objímky priamej D 110 mm</t>
  </si>
  <si>
    <t>419742706</t>
  </si>
  <si>
    <t>2862461730</t>
  </si>
  <si>
    <t>Elektrofúzna spojka DN 100 PE100</t>
  </si>
  <si>
    <t>-1466413579</t>
  </si>
  <si>
    <t>891173111</t>
  </si>
  <si>
    <t>Montáž vodovodnej armatúry</t>
  </si>
  <si>
    <t>súb</t>
  </si>
  <si>
    <t>1330819348</t>
  </si>
  <si>
    <t>5525216200</t>
  </si>
  <si>
    <t>Rúra liatinová tlaková prírubová D 100 L=600 mm</t>
  </si>
  <si>
    <t>579223089</t>
  </si>
  <si>
    <t>5525216201</t>
  </si>
  <si>
    <t>Rúra liatinová tlaková prírubová D 100 L=300 mm</t>
  </si>
  <si>
    <t>1302257301</t>
  </si>
  <si>
    <t>2865100600</t>
  </si>
  <si>
    <t>HDPE lemový nákružok 110</t>
  </si>
  <si>
    <t>401616479</t>
  </si>
  <si>
    <t>5525572000</t>
  </si>
  <si>
    <t xml:space="preserve">Koleno liatinové prírubové s pätkou D  80mm</t>
  </si>
  <si>
    <t>174400756</t>
  </si>
  <si>
    <t>3194900161</t>
  </si>
  <si>
    <t>Príruba pre HD-PE-potrubia DN 100</t>
  </si>
  <si>
    <t>1675127836</t>
  </si>
  <si>
    <t>3194900258</t>
  </si>
  <si>
    <t xml:space="preserve">Zaslepovacia príruba DN 100   voda</t>
  </si>
  <si>
    <t>1386732227</t>
  </si>
  <si>
    <t>2860027790</t>
  </si>
  <si>
    <t xml:space="preserve">Zátka  25  - systém pre rozvod vody</t>
  </si>
  <si>
    <t>-94228408</t>
  </si>
  <si>
    <t>5525038610</t>
  </si>
  <si>
    <t>T prírubová tvarovka s prírubovou odbočkou DN 100/100 EPO PN 10/16, liatinový systém</t>
  </si>
  <si>
    <t>-1917390819</t>
  </si>
  <si>
    <t>5518200344</t>
  </si>
  <si>
    <t xml:space="preserve">Šupátko prírubové s mäkkým tesnením, DN 100, 190 mm, liatina </t>
  </si>
  <si>
    <t>1573833915</t>
  </si>
  <si>
    <t>891247111</t>
  </si>
  <si>
    <t>Montáž vodovodnej armatúry na potrubí, hydrant podzemný (bez osadenia poklopov) DN 80</t>
  </si>
  <si>
    <t>-851783244</t>
  </si>
  <si>
    <t>4227365078</t>
  </si>
  <si>
    <t xml:space="preserve">Hydrant podzemný DN  80</t>
  </si>
  <si>
    <t>-2049214567</t>
  </si>
  <si>
    <t>891261111</t>
  </si>
  <si>
    <t>Montáž posúvača s osadením zemnej súpravy (bez poklopov) DN 100</t>
  </si>
  <si>
    <t>-801546716</t>
  </si>
  <si>
    <t>4222362900</t>
  </si>
  <si>
    <t xml:space="preserve">Posúvač  D 100 mm  S 13-111-606 P 3, PN 6</t>
  </si>
  <si>
    <t>1569135178</t>
  </si>
  <si>
    <t>4229126102</t>
  </si>
  <si>
    <t xml:space="preserve">Zemná súprava teleskopická 1.30-1.80 m DN  50-100   </t>
  </si>
  <si>
    <t>-1754496518</t>
  </si>
  <si>
    <t>8912672111</t>
  </si>
  <si>
    <t>D+M betónového bloku 400x400x500 mm</t>
  </si>
  <si>
    <t>1725683601</t>
  </si>
  <si>
    <t>891269111</t>
  </si>
  <si>
    <t>Montáž navrtávacieho pásu s ventilom Jt 1 MPa na potr. z rúr liat., oceľ., plast., DN 100</t>
  </si>
  <si>
    <t>-1306018036</t>
  </si>
  <si>
    <t>4227531001</t>
  </si>
  <si>
    <t>Navrtávaci pás s ventilom DN 100</t>
  </si>
  <si>
    <t>266441730</t>
  </si>
  <si>
    <t>899401112</t>
  </si>
  <si>
    <t>Osadenie poklopu liatinového posúvačového</t>
  </si>
  <si>
    <t>1969717095</t>
  </si>
  <si>
    <t>4229135200</t>
  </si>
  <si>
    <t>Poklop šupátkový</t>
  </si>
  <si>
    <t>-1882975105</t>
  </si>
  <si>
    <t>42</t>
  </si>
  <si>
    <t>899401113</t>
  </si>
  <si>
    <t>Osadenie poklopu liatinového hydrantového</t>
  </si>
  <si>
    <t>1257125763</t>
  </si>
  <si>
    <t>43</t>
  </si>
  <si>
    <t>5524218300</t>
  </si>
  <si>
    <t>Poklop hydrantový</t>
  </si>
  <si>
    <t>-653826270</t>
  </si>
  <si>
    <t>44</t>
  </si>
  <si>
    <t>899713111</t>
  </si>
  <si>
    <t>Orientačná tabuľka na vodovodných a kanalizačných radoch na stĺpiku oceľovom alebo betónovom</t>
  </si>
  <si>
    <t>962416873</t>
  </si>
  <si>
    <t>45</t>
  </si>
  <si>
    <t>899721111</t>
  </si>
  <si>
    <t>Vyhľadávací vodič na potrubí PVC DN do 150 mm</t>
  </si>
  <si>
    <t>-384955045</t>
  </si>
  <si>
    <t>46</t>
  </si>
  <si>
    <t>228123703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</si>
</sst>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3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S4" s="15" t="s">
        <v>10</v>
      </c>
    </row>
    <row r="5" s="1" customFormat="1" ht="12" customHeight="1">
      <c r="B5" s="18"/>
      <c r="D5" s="21" t="s">
        <v>11</v>
      </c>
      <c r="K5" s="22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S5" s="15" t="s">
        <v>6</v>
      </c>
    </row>
    <row r="6" s="1" customFormat="1" ht="36.96" customHeight="1">
      <c r="B6" s="18"/>
      <c r="D6" s="23" t="s">
        <v>13</v>
      </c>
      <c r="K6" s="24" t="s">
        <v>14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S6" s="15" t="s">
        <v>6</v>
      </c>
    </row>
    <row r="7" s="1" customFormat="1" ht="12" customHeight="1">
      <c r="B7" s="18"/>
      <c r="D7" s="25" t="s">
        <v>15</v>
      </c>
      <c r="K7" s="22" t="s">
        <v>1</v>
      </c>
      <c r="AK7" s="25" t="s">
        <v>16</v>
      </c>
      <c r="AN7" s="22" t="s">
        <v>1</v>
      </c>
      <c r="AR7" s="18"/>
      <c r="BS7" s="15" t="s">
        <v>6</v>
      </c>
    </row>
    <row r="8" s="1" customFormat="1" ht="12" customHeight="1">
      <c r="B8" s="18"/>
      <c r="D8" s="25" t="s">
        <v>17</v>
      </c>
      <c r="K8" s="22" t="s">
        <v>18</v>
      </c>
      <c r="AK8" s="25" t="s">
        <v>19</v>
      </c>
      <c r="AN8" s="22" t="s">
        <v>20</v>
      </c>
      <c r="AR8" s="18"/>
      <c r="BS8" s="15" t="s">
        <v>6</v>
      </c>
    </row>
    <row r="9" s="1" customFormat="1" ht="14.4" customHeight="1">
      <c r="B9" s="18"/>
      <c r="AR9" s="18"/>
      <c r="BS9" s="15" t="s">
        <v>6</v>
      </c>
    </row>
    <row r="10" s="1" customFormat="1" ht="12" customHeight="1">
      <c r="B10" s="18"/>
      <c r="D10" s="25" t="s">
        <v>21</v>
      </c>
      <c r="AK10" s="25" t="s">
        <v>22</v>
      </c>
      <c r="AN10" s="22" t="s">
        <v>1</v>
      </c>
      <c r="AR10" s="18"/>
      <c r="BS10" s="15" t="s">
        <v>6</v>
      </c>
    </row>
    <row r="11" s="1" customFormat="1" ht="18.48" customHeight="1">
      <c r="B11" s="18"/>
      <c r="E11" s="22" t="s">
        <v>23</v>
      </c>
      <c r="AK11" s="25" t="s">
        <v>24</v>
      </c>
      <c r="AN11" s="22" t="s">
        <v>1</v>
      </c>
      <c r="AR11" s="18"/>
      <c r="BS11" s="15" t="s">
        <v>6</v>
      </c>
    </row>
    <row r="12" s="1" customFormat="1" ht="6.96" customHeight="1">
      <c r="B12" s="18"/>
      <c r="AR12" s="18"/>
      <c r="BS12" s="15" t="s">
        <v>6</v>
      </c>
    </row>
    <row r="13" s="1" customFormat="1" ht="12" customHeight="1">
      <c r="B13" s="18"/>
      <c r="D13" s="25" t="s">
        <v>25</v>
      </c>
      <c r="AK13" s="25" t="s">
        <v>22</v>
      </c>
      <c r="AN13" s="22" t="s">
        <v>1</v>
      </c>
      <c r="AR13" s="18"/>
      <c r="BS13" s="15" t="s">
        <v>6</v>
      </c>
    </row>
    <row r="14">
      <c r="B14" s="18"/>
      <c r="E14" s="22" t="s">
        <v>26</v>
      </c>
      <c r="AK14" s="25" t="s">
        <v>24</v>
      </c>
      <c r="AN14" s="22" t="s">
        <v>1</v>
      </c>
      <c r="AR14" s="18"/>
      <c r="BS14" s="15" t="s">
        <v>6</v>
      </c>
    </row>
    <row r="15" s="1" customFormat="1" ht="6.96" customHeight="1">
      <c r="B15" s="18"/>
      <c r="AR15" s="18"/>
      <c r="BS15" s="15" t="s">
        <v>3</v>
      </c>
    </row>
    <row r="16" s="1" customFormat="1" ht="12" customHeight="1">
      <c r="B16" s="18"/>
      <c r="D16" s="25" t="s">
        <v>27</v>
      </c>
      <c r="AK16" s="25" t="s">
        <v>22</v>
      </c>
      <c r="AN16" s="22" t="s">
        <v>1</v>
      </c>
      <c r="AR16" s="18"/>
      <c r="BS16" s="15" t="s">
        <v>3</v>
      </c>
    </row>
    <row r="17" s="1" customFormat="1" ht="18.48" customHeight="1">
      <c r="B17" s="18"/>
      <c r="E17" s="22" t="s">
        <v>28</v>
      </c>
      <c r="AK17" s="25" t="s">
        <v>24</v>
      </c>
      <c r="AN17" s="22" t="s">
        <v>1</v>
      </c>
      <c r="AR17" s="18"/>
      <c r="BS17" s="15" t="s">
        <v>29</v>
      </c>
    </row>
    <row r="18" s="1" customFormat="1" ht="6.96" customHeight="1">
      <c r="B18" s="18"/>
      <c r="AR18" s="18"/>
      <c r="BS18" s="15" t="s">
        <v>6</v>
      </c>
    </row>
    <row r="19" s="1" customFormat="1" ht="12" customHeight="1">
      <c r="B19" s="18"/>
      <c r="D19" s="25" t="s">
        <v>30</v>
      </c>
      <c r="AK19" s="25" t="s">
        <v>22</v>
      </c>
      <c r="AN19" s="22" t="s">
        <v>1</v>
      </c>
      <c r="AR19" s="18"/>
      <c r="BS19" s="15" t="s">
        <v>6</v>
      </c>
    </row>
    <row r="20" s="1" customFormat="1" ht="18.48" customHeight="1">
      <c r="B20" s="18"/>
      <c r="E20" s="22" t="s">
        <v>31</v>
      </c>
      <c r="AK20" s="25" t="s">
        <v>24</v>
      </c>
      <c r="AN20" s="22" t="s">
        <v>1</v>
      </c>
      <c r="AR20" s="18"/>
      <c r="BS20" s="15" t="s">
        <v>29</v>
      </c>
    </row>
    <row r="21" s="1" customFormat="1" ht="6.96" customHeight="1">
      <c r="B21" s="18"/>
      <c r="AR21" s="18"/>
    </row>
    <row r="22" s="1" customFormat="1" ht="12" customHeight="1">
      <c r="B22" s="18"/>
      <c r="D22" s="25" t="s">
        <v>32</v>
      </c>
      <c r="AR22" s="18"/>
    </row>
    <row r="23" s="1" customFormat="1" ht="16.5" customHeight="1">
      <c r="B23" s="18"/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R23" s="18"/>
    </row>
    <row r="24" s="1" customFormat="1" ht="6.96" customHeight="1">
      <c r="B24" s="18"/>
      <c r="AR24" s="18"/>
    </row>
    <row r="25" s="1" customFormat="1" ht="6.96" customHeight="1">
      <c r="B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8"/>
    </row>
    <row r="26" s="2" customFormat="1" ht="25.92" customHeight="1">
      <c r="A26" s="28"/>
      <c r="B26" s="29"/>
      <c r="C26" s="28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>ROUND(AG94,2)</f>
        <v>525876.06000000006</v>
      </c>
      <c r="AL26" s="31"/>
      <c r="AM26" s="31"/>
      <c r="AN26" s="31"/>
      <c r="AO26" s="31"/>
      <c r="AP26" s="28"/>
      <c r="AQ26" s="28"/>
      <c r="AR26" s="29"/>
      <c r="BE26" s="28"/>
    </row>
    <row r="27" s="2" customFormat="1" ht="6.96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="2" customForma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3" t="s">
        <v>34</v>
      </c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33" t="s">
        <v>35</v>
      </c>
      <c r="X28" s="33"/>
      <c r="Y28" s="33"/>
      <c r="Z28" s="33"/>
      <c r="AA28" s="33"/>
      <c r="AB28" s="33"/>
      <c r="AC28" s="33"/>
      <c r="AD28" s="33"/>
      <c r="AE28" s="33"/>
      <c r="AF28" s="28"/>
      <c r="AG28" s="28"/>
      <c r="AH28" s="28"/>
      <c r="AI28" s="28"/>
      <c r="AJ28" s="28"/>
      <c r="AK28" s="33" t="s">
        <v>36</v>
      </c>
      <c r="AL28" s="33"/>
      <c r="AM28" s="33"/>
      <c r="AN28" s="33"/>
      <c r="AO28" s="33"/>
      <c r="AP28" s="28"/>
      <c r="AQ28" s="28"/>
      <c r="AR28" s="29"/>
      <c r="BE28" s="28"/>
    </row>
    <row r="29" s="3" customFormat="1" ht="14.4" customHeight="1">
      <c r="A29" s="3"/>
      <c r="B29" s="34"/>
      <c r="C29" s="3"/>
      <c r="D29" s="25" t="s">
        <v>37</v>
      </c>
      <c r="E29" s="3"/>
      <c r="F29" s="35" t="s">
        <v>38</v>
      </c>
      <c r="G29" s="3"/>
      <c r="H29" s="3"/>
      <c r="I29" s="3"/>
      <c r="J29" s="3"/>
      <c r="K29" s="3"/>
      <c r="L29" s="36">
        <v>0.20000000000000001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>
        <f>ROUND(AZ94, 2)</f>
        <v>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>
        <f>ROUND(AV94, 2)</f>
        <v>0</v>
      </c>
      <c r="AL29" s="37"/>
      <c r="AM29" s="37"/>
      <c r="AN29" s="37"/>
      <c r="AO29" s="37"/>
      <c r="AP29" s="37"/>
      <c r="AQ29" s="37"/>
      <c r="AR29" s="39"/>
      <c r="AS29" s="37"/>
      <c r="AT29" s="37"/>
      <c r="AU29" s="37"/>
      <c r="AV29" s="37"/>
      <c r="AW29" s="37"/>
      <c r="AX29" s="37"/>
      <c r="AY29" s="37"/>
      <c r="AZ29" s="37"/>
      <c r="BE29" s="3"/>
    </row>
    <row r="30" s="3" customFormat="1" ht="14.4" customHeight="1">
      <c r="A30" s="3"/>
      <c r="B30" s="34"/>
      <c r="C30" s="3"/>
      <c r="D30" s="3"/>
      <c r="E30" s="3"/>
      <c r="F30" s="35" t="s">
        <v>39</v>
      </c>
      <c r="G30" s="3"/>
      <c r="H30" s="3"/>
      <c r="I30" s="3"/>
      <c r="J30" s="3"/>
      <c r="K30" s="3"/>
      <c r="L30" s="40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1">
        <f>ROUND(BA94, 2)</f>
        <v>525876.06000000006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1">
        <f>ROUND(AW94, 2)</f>
        <v>105175.21000000001</v>
      </c>
      <c r="AL30" s="3"/>
      <c r="AM30" s="3"/>
      <c r="AN30" s="3"/>
      <c r="AO30" s="3"/>
      <c r="AP30" s="3"/>
      <c r="AQ30" s="3"/>
      <c r="AR30" s="34"/>
      <c r="BE30" s="3"/>
    </row>
    <row r="31" hidden="1" s="3" customFormat="1" ht="14.4" customHeight="1">
      <c r="A31" s="3"/>
      <c r="B31" s="34"/>
      <c r="C31" s="3"/>
      <c r="D31" s="3"/>
      <c r="E31" s="3"/>
      <c r="F31" s="25" t="s">
        <v>40</v>
      </c>
      <c r="G31" s="3"/>
      <c r="H31" s="3"/>
      <c r="I31" s="3"/>
      <c r="J31" s="3"/>
      <c r="K31" s="3"/>
      <c r="L31" s="40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1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1">
        <v>0</v>
      </c>
      <c r="AL31" s="3"/>
      <c r="AM31" s="3"/>
      <c r="AN31" s="3"/>
      <c r="AO31" s="3"/>
      <c r="AP31" s="3"/>
      <c r="AQ31" s="3"/>
      <c r="AR31" s="34"/>
      <c r="BE31" s="3"/>
    </row>
    <row r="32" hidden="1" s="3" customFormat="1" ht="14.4" customHeight="1">
      <c r="A32" s="3"/>
      <c r="B32" s="34"/>
      <c r="C32" s="3"/>
      <c r="D32" s="3"/>
      <c r="E32" s="3"/>
      <c r="F32" s="25" t="s">
        <v>41</v>
      </c>
      <c r="G32" s="3"/>
      <c r="H32" s="3"/>
      <c r="I32" s="3"/>
      <c r="J32" s="3"/>
      <c r="K32" s="3"/>
      <c r="L32" s="40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1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1">
        <v>0</v>
      </c>
      <c r="AL32" s="3"/>
      <c r="AM32" s="3"/>
      <c r="AN32" s="3"/>
      <c r="AO32" s="3"/>
      <c r="AP32" s="3"/>
      <c r="AQ32" s="3"/>
      <c r="AR32" s="34"/>
      <c r="BE32" s="3"/>
    </row>
    <row r="33" hidden="1" s="3" customFormat="1" ht="14.4" customHeight="1">
      <c r="A33" s="3"/>
      <c r="B33" s="34"/>
      <c r="C33" s="3"/>
      <c r="D33" s="3"/>
      <c r="E33" s="3"/>
      <c r="F33" s="35" t="s">
        <v>42</v>
      </c>
      <c r="G33" s="3"/>
      <c r="H33" s="3"/>
      <c r="I33" s="3"/>
      <c r="J33" s="3"/>
      <c r="K33" s="3"/>
      <c r="L33" s="3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>
        <f>ROUND(BD94, 2)</f>
        <v>0</v>
      </c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>
        <v>0</v>
      </c>
      <c r="AL33" s="37"/>
      <c r="AM33" s="37"/>
      <c r="AN33" s="37"/>
      <c r="AO33" s="37"/>
      <c r="AP33" s="37"/>
      <c r="AQ33" s="37"/>
      <c r="AR33" s="39"/>
      <c r="AS33" s="37"/>
      <c r="AT33" s="37"/>
      <c r="AU33" s="37"/>
      <c r="AV33" s="37"/>
      <c r="AW33" s="37"/>
      <c r="AX33" s="37"/>
      <c r="AY33" s="37"/>
      <c r="AZ33" s="37"/>
      <c r="BE33" s="3"/>
    </row>
    <row r="34" s="2" customFormat="1" ht="6.96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="2" customFormat="1" ht="25.92" customHeight="1">
      <c r="A35" s="28"/>
      <c r="B35" s="29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46" t="s">
        <v>45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631051.27000000002</v>
      </c>
      <c r="AL35" s="44"/>
      <c r="AM35" s="44"/>
      <c r="AN35" s="44"/>
      <c r="AO35" s="48"/>
      <c r="AP35" s="42"/>
      <c r="AQ35" s="42"/>
      <c r="AR35" s="29"/>
      <c r="BE35" s="28"/>
    </row>
    <row r="36" s="2" customFormat="1" ht="6.96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R49" s="49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28"/>
      <c r="B60" s="29"/>
      <c r="C60" s="28"/>
      <c r="D60" s="52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52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52" t="s">
        <v>48</v>
      </c>
      <c r="AI60" s="31"/>
      <c r="AJ60" s="31"/>
      <c r="AK60" s="31"/>
      <c r="AL60" s="31"/>
      <c r="AM60" s="52" t="s">
        <v>49</v>
      </c>
      <c r="AN60" s="31"/>
      <c r="AO60" s="31"/>
      <c r="AP60" s="28"/>
      <c r="AQ60" s="28"/>
      <c r="AR60" s="29"/>
      <c r="BE60" s="28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28"/>
      <c r="B64" s="29"/>
      <c r="C64" s="28"/>
      <c r="D64" s="50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0" t="s">
        <v>51</v>
      </c>
      <c r="AI64" s="53"/>
      <c r="AJ64" s="53"/>
      <c r="AK64" s="53"/>
      <c r="AL64" s="53"/>
      <c r="AM64" s="53"/>
      <c r="AN64" s="53"/>
      <c r="AO64" s="53"/>
      <c r="AP64" s="28"/>
      <c r="AQ64" s="28"/>
      <c r="AR64" s="29"/>
      <c r="BE64" s="28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28"/>
      <c r="B75" s="29"/>
      <c r="C75" s="28"/>
      <c r="D75" s="52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52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52" t="s">
        <v>48</v>
      </c>
      <c r="AI75" s="31"/>
      <c r="AJ75" s="31"/>
      <c r="AK75" s="31"/>
      <c r="AL75" s="31"/>
      <c r="AM75" s="52" t="s">
        <v>49</v>
      </c>
      <c r="AN75" s="31"/>
      <c r="AO75" s="31"/>
      <c r="AP75" s="28"/>
      <c r="AQ75" s="28"/>
      <c r="AR75" s="29"/>
      <c r="BE75" s="28"/>
    </row>
    <row r="76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="2" customFormat="1" ht="6.96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29"/>
      <c r="B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29"/>
      <c r="BE81" s="28"/>
    </row>
    <row r="82" s="2" customFormat="1" ht="24.96" customHeight="1">
      <c r="A82" s="28"/>
      <c r="B82" s="29"/>
      <c r="C82" s="19" t="s">
        <v>52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="4" customFormat="1" ht="12" customHeight="1">
      <c r="A84" s="4"/>
      <c r="B84" s="58"/>
      <c r="C84" s="25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2-23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8"/>
      <c r="BE84" s="4"/>
    </row>
    <row r="85" s="5" customFormat="1" ht="36.96" customHeight="1">
      <c r="A85" s="5"/>
      <c r="B85" s="59"/>
      <c r="C85" s="60" t="s">
        <v>13</v>
      </c>
      <c r="D85" s="5"/>
      <c r="E85" s="5"/>
      <c r="F85" s="5"/>
      <c r="G85" s="5"/>
      <c r="H85" s="5"/>
      <c r="I85" s="5"/>
      <c r="J85" s="5"/>
      <c r="K85" s="5"/>
      <c r="L85" s="61" t="str">
        <f>K6</f>
        <v>ROZŠÍRENIE INŽINIERSKYCH SIETÍ - II. ETAPA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9"/>
      <c r="BE85" s="5"/>
    </row>
    <row r="86" s="2" customFormat="1" ht="6.96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62" t="str">
        <f>IF(K8="","",K8)</f>
        <v>Svätý Kríž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63" t="str">
        <f>IF(AN8= "","",AN8)</f>
        <v>15. 8. 2023</v>
      </c>
      <c r="AN87" s="63"/>
      <c r="AO87" s="28"/>
      <c r="AP87" s="28"/>
      <c r="AQ87" s="28"/>
      <c r="AR87" s="29"/>
      <c r="B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="2" customFormat="1" ht="15.15" customHeight="1">
      <c r="A89" s="28"/>
      <c r="B89" s="29"/>
      <c r="C89" s="25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Obec Svätý Kríž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27</v>
      </c>
      <c r="AJ89" s="28"/>
      <c r="AK89" s="28"/>
      <c r="AL89" s="28"/>
      <c r="AM89" s="64" t="str">
        <f>IF(E17="","",E17)</f>
        <v>Ing. Maroš Salva</v>
      </c>
      <c r="AN89" s="4"/>
      <c r="AO89" s="4"/>
      <c r="AP89" s="4"/>
      <c r="AQ89" s="28"/>
      <c r="AR89" s="29"/>
      <c r="AS89" s="65" t="s">
        <v>53</v>
      </c>
      <c r="AT89" s="6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28"/>
    </row>
    <row r="90" s="2" customFormat="1" ht="15.15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30</v>
      </c>
      <c r="AJ90" s="28"/>
      <c r="AK90" s="28"/>
      <c r="AL90" s="28"/>
      <c r="AM90" s="64" t="str">
        <f>IF(E20="","",E20)</f>
        <v>www.rozpoctar.com</v>
      </c>
      <c r="AN90" s="4"/>
      <c r="AO90" s="4"/>
      <c r="AP90" s="4"/>
      <c r="AQ90" s="28"/>
      <c r="AR90" s="29"/>
      <c r="AS90" s="69"/>
      <c r="AT90" s="70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28"/>
    </row>
    <row r="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69"/>
      <c r="AT91" s="7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28"/>
    </row>
    <row r="92" s="2" customFormat="1" ht="29.28" customHeight="1">
      <c r="A92" s="28"/>
      <c r="B92" s="29"/>
      <c r="C92" s="73" t="s">
        <v>54</v>
      </c>
      <c r="D92" s="74"/>
      <c r="E92" s="74"/>
      <c r="F92" s="74"/>
      <c r="G92" s="74"/>
      <c r="H92" s="75"/>
      <c r="I92" s="76" t="s">
        <v>55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7" t="s">
        <v>56</v>
      </c>
      <c r="AH92" s="74"/>
      <c r="AI92" s="74"/>
      <c r="AJ92" s="74"/>
      <c r="AK92" s="74"/>
      <c r="AL92" s="74"/>
      <c r="AM92" s="74"/>
      <c r="AN92" s="76" t="s">
        <v>57</v>
      </c>
      <c r="AO92" s="74"/>
      <c r="AP92" s="78"/>
      <c r="AQ92" s="79" t="s">
        <v>58</v>
      </c>
      <c r="AR92" s="29"/>
      <c r="AS92" s="80" t="s">
        <v>59</v>
      </c>
      <c r="AT92" s="81" t="s">
        <v>60</v>
      </c>
      <c r="AU92" s="81" t="s">
        <v>61</v>
      </c>
      <c r="AV92" s="81" t="s">
        <v>62</v>
      </c>
      <c r="AW92" s="81" t="s">
        <v>63</v>
      </c>
      <c r="AX92" s="81" t="s">
        <v>64</v>
      </c>
      <c r="AY92" s="81" t="s">
        <v>65</v>
      </c>
      <c r="AZ92" s="81" t="s">
        <v>66</v>
      </c>
      <c r="BA92" s="81" t="s">
        <v>67</v>
      </c>
      <c r="BB92" s="81" t="s">
        <v>68</v>
      </c>
      <c r="BC92" s="81" t="s">
        <v>69</v>
      </c>
      <c r="BD92" s="82" t="s">
        <v>70</v>
      </c>
      <c r="BE92" s="28"/>
    </row>
    <row r="93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28"/>
    </row>
    <row r="94" s="6" customFormat="1" ht="32.4" customHeight="1">
      <c r="A94" s="6"/>
      <c r="B94" s="86"/>
      <c r="C94" s="87" t="s">
        <v>71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9">
        <f>ROUND(SUM(AG95:AG96),2)</f>
        <v>525876.06000000006</v>
      </c>
      <c r="AH94" s="89"/>
      <c r="AI94" s="89"/>
      <c r="AJ94" s="89"/>
      <c r="AK94" s="89"/>
      <c r="AL94" s="89"/>
      <c r="AM94" s="89"/>
      <c r="AN94" s="90">
        <f>SUM(AG94,AT94)</f>
        <v>631051.27000000002</v>
      </c>
      <c r="AO94" s="90"/>
      <c r="AP94" s="90"/>
      <c r="AQ94" s="91" t="s">
        <v>1</v>
      </c>
      <c r="AR94" s="86"/>
      <c r="AS94" s="92">
        <f>ROUND(SUM(AS95:AS96),2)</f>
        <v>0</v>
      </c>
      <c r="AT94" s="93">
        <f>ROUND(SUM(AV94:AW94),2)</f>
        <v>105175.21000000001</v>
      </c>
      <c r="AU94" s="94">
        <f>ROUND(SUM(AU95:AU96),5)</f>
        <v>17504.544549999999</v>
      </c>
      <c r="AV94" s="93">
        <f>ROUND(AZ94*L29,2)</f>
        <v>0</v>
      </c>
      <c r="AW94" s="93">
        <f>ROUND(BA94*L30,2)</f>
        <v>105175.21000000001</v>
      </c>
      <c r="AX94" s="93">
        <f>ROUND(BB94*L29,2)</f>
        <v>0</v>
      </c>
      <c r="AY94" s="93">
        <f>ROUND(BC94*L30,2)</f>
        <v>0</v>
      </c>
      <c r="AZ94" s="93">
        <f>ROUND(SUM(AZ95:AZ96),2)</f>
        <v>0</v>
      </c>
      <c r="BA94" s="93">
        <f>ROUND(SUM(BA95:BA96),2)</f>
        <v>525876.06000000006</v>
      </c>
      <c r="BB94" s="93">
        <f>ROUND(SUM(BB95:BB96),2)</f>
        <v>0</v>
      </c>
      <c r="BC94" s="93">
        <f>ROUND(SUM(BC95:BC96),2)</f>
        <v>0</v>
      </c>
      <c r="BD94" s="95">
        <f>ROUND(SUM(BD95:BD96),2)</f>
        <v>0</v>
      </c>
      <c r="BE94" s="6"/>
      <c r="BS94" s="96" t="s">
        <v>72</v>
      </c>
      <c r="BT94" s="96" t="s">
        <v>73</v>
      </c>
      <c r="BU94" s="97" t="s">
        <v>74</v>
      </c>
      <c r="BV94" s="96" t="s">
        <v>75</v>
      </c>
      <c r="BW94" s="96" t="s">
        <v>4</v>
      </c>
      <c r="BX94" s="96" t="s">
        <v>76</v>
      </c>
      <c r="CL94" s="96" t="s">
        <v>1</v>
      </c>
    </row>
    <row r="95" s="7" customFormat="1" ht="24.75" customHeight="1">
      <c r="A95" s="98" t="s">
        <v>77</v>
      </c>
      <c r="B95" s="99"/>
      <c r="C95" s="100"/>
      <c r="D95" s="101" t="s">
        <v>78</v>
      </c>
      <c r="E95" s="101"/>
      <c r="F95" s="101"/>
      <c r="G95" s="101"/>
      <c r="H95" s="101"/>
      <c r="I95" s="102"/>
      <c r="J95" s="101" t="s">
        <v>79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3">
        <f>'2-23-1 - ROZŠÍRENIE SPLAŠ...'!J30</f>
        <v>351743.22999999998</v>
      </c>
      <c r="AH95" s="102"/>
      <c r="AI95" s="102"/>
      <c r="AJ95" s="102"/>
      <c r="AK95" s="102"/>
      <c r="AL95" s="102"/>
      <c r="AM95" s="102"/>
      <c r="AN95" s="103">
        <f>SUM(AG95,AT95)</f>
        <v>422091.88</v>
      </c>
      <c r="AO95" s="102"/>
      <c r="AP95" s="102"/>
      <c r="AQ95" s="104" t="s">
        <v>80</v>
      </c>
      <c r="AR95" s="99"/>
      <c r="AS95" s="105">
        <v>0</v>
      </c>
      <c r="AT95" s="106">
        <f>ROUND(SUM(AV95:AW95),2)</f>
        <v>70348.649999999994</v>
      </c>
      <c r="AU95" s="107">
        <f>'2-23-1 - ROZŠÍRENIE SPLAŠ...'!P121</f>
        <v>12416.229134020003</v>
      </c>
      <c r="AV95" s="106">
        <f>'2-23-1 - ROZŠÍRENIE SPLAŠ...'!J33</f>
        <v>0</v>
      </c>
      <c r="AW95" s="106">
        <f>'2-23-1 - ROZŠÍRENIE SPLAŠ...'!J34</f>
        <v>70348.649999999994</v>
      </c>
      <c r="AX95" s="106">
        <f>'2-23-1 - ROZŠÍRENIE SPLAŠ...'!J35</f>
        <v>0</v>
      </c>
      <c r="AY95" s="106">
        <f>'2-23-1 - ROZŠÍRENIE SPLAŠ...'!J36</f>
        <v>0</v>
      </c>
      <c r="AZ95" s="106">
        <f>'2-23-1 - ROZŠÍRENIE SPLAŠ...'!F33</f>
        <v>0</v>
      </c>
      <c r="BA95" s="106">
        <f>'2-23-1 - ROZŠÍRENIE SPLAŠ...'!F34</f>
        <v>351743.22999999998</v>
      </c>
      <c r="BB95" s="106">
        <f>'2-23-1 - ROZŠÍRENIE SPLAŠ...'!F35</f>
        <v>0</v>
      </c>
      <c r="BC95" s="106">
        <f>'2-23-1 - ROZŠÍRENIE SPLAŠ...'!F36</f>
        <v>0</v>
      </c>
      <c r="BD95" s="108">
        <f>'2-23-1 - ROZŠÍRENIE SPLAŠ...'!F37</f>
        <v>0</v>
      </c>
      <c r="BE95" s="7"/>
      <c r="BT95" s="109" t="s">
        <v>81</v>
      </c>
      <c r="BV95" s="109" t="s">
        <v>75</v>
      </c>
      <c r="BW95" s="109" t="s">
        <v>82</v>
      </c>
      <c r="BX95" s="109" t="s">
        <v>4</v>
      </c>
      <c r="CL95" s="109" t="s">
        <v>1</v>
      </c>
      <c r="CM95" s="109" t="s">
        <v>73</v>
      </c>
    </row>
    <row r="96" s="7" customFormat="1" ht="24.75" customHeight="1">
      <c r="A96" s="98" t="s">
        <v>77</v>
      </c>
      <c r="B96" s="99"/>
      <c r="C96" s="100"/>
      <c r="D96" s="101" t="s">
        <v>83</v>
      </c>
      <c r="E96" s="101"/>
      <c r="F96" s="101"/>
      <c r="G96" s="101"/>
      <c r="H96" s="101"/>
      <c r="I96" s="102"/>
      <c r="J96" s="101" t="s">
        <v>84</v>
      </c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3">
        <f>'2-23-2 - ROZŠÍRENIE VEREJ...'!J30</f>
        <v>174132.82999999999</v>
      </c>
      <c r="AH96" s="102"/>
      <c r="AI96" s="102"/>
      <c r="AJ96" s="102"/>
      <c r="AK96" s="102"/>
      <c r="AL96" s="102"/>
      <c r="AM96" s="102"/>
      <c r="AN96" s="103">
        <f>SUM(AG96,AT96)</f>
        <v>208959.39999999999</v>
      </c>
      <c r="AO96" s="102"/>
      <c r="AP96" s="102"/>
      <c r="AQ96" s="104" t="s">
        <v>80</v>
      </c>
      <c r="AR96" s="99"/>
      <c r="AS96" s="110">
        <v>0</v>
      </c>
      <c r="AT96" s="111">
        <f>ROUND(SUM(AV96:AW96),2)</f>
        <v>34826.57</v>
      </c>
      <c r="AU96" s="112">
        <f>'2-23-2 - ROZŠÍRENIE VEREJ...'!P121</f>
        <v>5088.3154148800004</v>
      </c>
      <c r="AV96" s="111">
        <f>'2-23-2 - ROZŠÍRENIE VEREJ...'!J33</f>
        <v>0</v>
      </c>
      <c r="AW96" s="111">
        <f>'2-23-2 - ROZŠÍRENIE VEREJ...'!J34</f>
        <v>34826.57</v>
      </c>
      <c r="AX96" s="111">
        <f>'2-23-2 - ROZŠÍRENIE VEREJ...'!J35</f>
        <v>0</v>
      </c>
      <c r="AY96" s="111">
        <f>'2-23-2 - ROZŠÍRENIE VEREJ...'!J36</f>
        <v>0</v>
      </c>
      <c r="AZ96" s="111">
        <f>'2-23-2 - ROZŠÍRENIE VEREJ...'!F33</f>
        <v>0</v>
      </c>
      <c r="BA96" s="111">
        <f>'2-23-2 - ROZŠÍRENIE VEREJ...'!F34</f>
        <v>174132.82999999999</v>
      </c>
      <c r="BB96" s="111">
        <f>'2-23-2 - ROZŠÍRENIE VEREJ...'!F35</f>
        <v>0</v>
      </c>
      <c r="BC96" s="111">
        <f>'2-23-2 - ROZŠÍRENIE VEREJ...'!F36</f>
        <v>0</v>
      </c>
      <c r="BD96" s="113">
        <f>'2-23-2 - ROZŠÍRENIE VEREJ...'!F37</f>
        <v>0</v>
      </c>
      <c r="BE96" s="7"/>
      <c r="BT96" s="109" t="s">
        <v>81</v>
      </c>
      <c r="BV96" s="109" t="s">
        <v>75</v>
      </c>
      <c r="BW96" s="109" t="s">
        <v>85</v>
      </c>
      <c r="BX96" s="109" t="s">
        <v>4</v>
      </c>
      <c r="CL96" s="109" t="s">
        <v>1</v>
      </c>
      <c r="CM96" s="109" t="s">
        <v>73</v>
      </c>
    </row>
    <row r="9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="2" customFormat="1" ht="6.96" customHeight="1">
      <c r="A98" s="28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-23-1 - ROZŠÍRENIE SPLAŠ...'!C2" display="/"/>
    <hyperlink ref="A96" location="'2-23-2 - ROZŠÍRENIE VEREJ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4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86</v>
      </c>
      <c r="L4" s="18"/>
      <c r="M4" s="115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13</v>
      </c>
      <c r="L6" s="18"/>
    </row>
    <row r="7" s="1" customFormat="1" ht="16.5" customHeight="1">
      <c r="B7" s="18"/>
      <c r="E7" s="116" t="str">
        <f>'Rekapitulácia stavby'!K6</f>
        <v>ROZŠÍRENIE INŽINIERSKYCH SIETÍ - II. ETAPA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87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30" customHeight="1">
      <c r="A9" s="28"/>
      <c r="B9" s="29"/>
      <c r="C9" s="28"/>
      <c r="D9" s="28"/>
      <c r="E9" s="61" t="s">
        <v>88</v>
      </c>
      <c r="F9" s="28"/>
      <c r="G9" s="28"/>
      <c r="H9" s="28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15</v>
      </c>
      <c r="E11" s="28"/>
      <c r="F11" s="22" t="s">
        <v>1</v>
      </c>
      <c r="G11" s="28"/>
      <c r="H11" s="28"/>
      <c r="I11" s="25" t="s">
        <v>16</v>
      </c>
      <c r="J11" s="22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17</v>
      </c>
      <c r="E12" s="28"/>
      <c r="F12" s="22" t="s">
        <v>18</v>
      </c>
      <c r="G12" s="28"/>
      <c r="H12" s="28"/>
      <c r="I12" s="25" t="s">
        <v>19</v>
      </c>
      <c r="J12" s="63" t="str">
        <f>'Rekapitulácia stavby'!AN8</f>
        <v>15. 8. 2023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2" t="s">
        <v>1</v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">
        <v>23</v>
      </c>
      <c r="F15" s="28"/>
      <c r="G15" s="28"/>
      <c r="H15" s="28"/>
      <c r="I15" s="25" t="s">
        <v>24</v>
      </c>
      <c r="J15" s="22" t="s">
        <v>1</v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22</v>
      </c>
      <c r="J17" s="22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'Rekapitulácia stavby'!E14</f>
        <v xml:space="preserve"> </v>
      </c>
      <c r="F18" s="22"/>
      <c r="G18" s="22"/>
      <c r="H18" s="22"/>
      <c r="I18" s="25" t="s">
        <v>24</v>
      </c>
      <c r="J18" s="22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2" t="s">
        <v>1</v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28</v>
      </c>
      <c r="F21" s="28"/>
      <c r="G21" s="28"/>
      <c r="H21" s="28"/>
      <c r="I21" s="25" t="s">
        <v>24</v>
      </c>
      <c r="J21" s="22" t="s">
        <v>1</v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22</v>
      </c>
      <c r="J23" s="22" t="s">
        <v>1</v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">
        <v>31</v>
      </c>
      <c r="F24" s="28"/>
      <c r="G24" s="28"/>
      <c r="H24" s="28"/>
      <c r="I24" s="25" t="s">
        <v>24</v>
      </c>
      <c r="J24" s="22" t="s">
        <v>1</v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7"/>
      <c r="B27" s="118"/>
      <c r="C27" s="117"/>
      <c r="D27" s="117"/>
      <c r="E27" s="26" t="s">
        <v>1</v>
      </c>
      <c r="F27" s="26"/>
      <c r="G27" s="26"/>
      <c r="H27" s="2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4"/>
      <c r="E29" s="84"/>
      <c r="F29" s="84"/>
      <c r="G29" s="84"/>
      <c r="H29" s="84"/>
      <c r="I29" s="84"/>
      <c r="J29" s="84"/>
      <c r="K29" s="84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20" t="s">
        <v>33</v>
      </c>
      <c r="E30" s="28"/>
      <c r="F30" s="28"/>
      <c r="G30" s="28"/>
      <c r="H30" s="28"/>
      <c r="I30" s="28"/>
      <c r="J30" s="90">
        <f>ROUND(J121, 2)</f>
        <v>351743.22999999998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84"/>
      <c r="E31" s="84"/>
      <c r="F31" s="84"/>
      <c r="G31" s="84"/>
      <c r="H31" s="84"/>
      <c r="I31" s="84"/>
      <c r="J31" s="84"/>
      <c r="K31" s="84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35</v>
      </c>
      <c r="G32" s="28"/>
      <c r="H32" s="28"/>
      <c r="I32" s="33" t="s">
        <v>34</v>
      </c>
      <c r="J32" s="33" t="s">
        <v>36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21" t="s">
        <v>37</v>
      </c>
      <c r="E33" s="35" t="s">
        <v>38</v>
      </c>
      <c r="F33" s="122">
        <f>ROUND((SUM(BE121:BE167)),  2)</f>
        <v>0</v>
      </c>
      <c r="G33" s="123"/>
      <c r="H33" s="123"/>
      <c r="I33" s="124">
        <v>0.20000000000000001</v>
      </c>
      <c r="J33" s="122">
        <f>ROUND(((SUM(BE121:BE167))*I33),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35" t="s">
        <v>39</v>
      </c>
      <c r="F34" s="125">
        <f>ROUND((SUM(BF121:BF167)),  2)</f>
        <v>351743.22999999998</v>
      </c>
      <c r="G34" s="28"/>
      <c r="H34" s="28"/>
      <c r="I34" s="126">
        <v>0.20000000000000001</v>
      </c>
      <c r="J34" s="125">
        <f>ROUND(((SUM(BF121:BF167))*I34),  2)</f>
        <v>70348.649999999994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40</v>
      </c>
      <c r="F35" s="125">
        <f>ROUND((SUM(BG121:BG167)),  2)</f>
        <v>0</v>
      </c>
      <c r="G35" s="28"/>
      <c r="H35" s="28"/>
      <c r="I35" s="126">
        <v>0.20000000000000001</v>
      </c>
      <c r="J35" s="125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41</v>
      </c>
      <c r="F36" s="125">
        <f>ROUND((SUM(BH121:BH167)),  2)</f>
        <v>0</v>
      </c>
      <c r="G36" s="28"/>
      <c r="H36" s="28"/>
      <c r="I36" s="126">
        <v>0.20000000000000001</v>
      </c>
      <c r="J36" s="125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35" t="s">
        <v>42</v>
      </c>
      <c r="F37" s="122">
        <f>ROUND((SUM(BI121:BI167)),  2)</f>
        <v>0</v>
      </c>
      <c r="G37" s="123"/>
      <c r="H37" s="123"/>
      <c r="I37" s="124">
        <v>0</v>
      </c>
      <c r="J37" s="122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27"/>
      <c r="D39" s="128" t="s">
        <v>43</v>
      </c>
      <c r="E39" s="75"/>
      <c r="F39" s="75"/>
      <c r="G39" s="129" t="s">
        <v>44</v>
      </c>
      <c r="H39" s="130" t="s">
        <v>45</v>
      </c>
      <c r="I39" s="75"/>
      <c r="J39" s="131">
        <f>SUM(J30:J37)</f>
        <v>422091.88</v>
      </c>
      <c r="K39" s="132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9"/>
      <c r="D50" s="50" t="s">
        <v>46</v>
      </c>
      <c r="E50" s="51"/>
      <c r="F50" s="51"/>
      <c r="G50" s="50" t="s">
        <v>47</v>
      </c>
      <c r="H50" s="51"/>
      <c r="I50" s="51"/>
      <c r="J50" s="51"/>
      <c r="K50" s="51"/>
      <c r="L50" s="49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52" t="s">
        <v>48</v>
      </c>
      <c r="E61" s="31"/>
      <c r="F61" s="133" t="s">
        <v>49</v>
      </c>
      <c r="G61" s="52" t="s">
        <v>48</v>
      </c>
      <c r="H61" s="31"/>
      <c r="I61" s="31"/>
      <c r="J61" s="134" t="s">
        <v>49</v>
      </c>
      <c r="K61" s="31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50" t="s">
        <v>50</v>
      </c>
      <c r="E65" s="53"/>
      <c r="F65" s="53"/>
      <c r="G65" s="50" t="s">
        <v>51</v>
      </c>
      <c r="H65" s="53"/>
      <c r="I65" s="53"/>
      <c r="J65" s="53"/>
      <c r="K65" s="53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52" t="s">
        <v>48</v>
      </c>
      <c r="E76" s="31"/>
      <c r="F76" s="133" t="s">
        <v>49</v>
      </c>
      <c r="G76" s="52" t="s">
        <v>48</v>
      </c>
      <c r="H76" s="31"/>
      <c r="I76" s="31"/>
      <c r="J76" s="134" t="s">
        <v>49</v>
      </c>
      <c r="K76" s="31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89</v>
      </c>
      <c r="D82" s="28"/>
      <c r="E82" s="28"/>
      <c r="F82" s="28"/>
      <c r="G82" s="28"/>
      <c r="H82" s="28"/>
      <c r="I82" s="28"/>
      <c r="J82" s="28"/>
      <c r="K82" s="28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16" t="str">
        <f>E7</f>
        <v>ROZŠÍRENIE INŽINIERSKYCH SIETÍ - II. ETAPA</v>
      </c>
      <c r="F85" s="25"/>
      <c r="G85" s="25"/>
      <c r="H85" s="25"/>
      <c r="I85" s="28"/>
      <c r="J85" s="28"/>
      <c r="K85" s="28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87</v>
      </c>
      <c r="D86" s="28"/>
      <c r="E86" s="28"/>
      <c r="F86" s="28"/>
      <c r="G86" s="28"/>
      <c r="H86" s="28"/>
      <c r="I86" s="28"/>
      <c r="J86" s="28"/>
      <c r="K86" s="28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30" customHeight="1">
      <c r="A87" s="28"/>
      <c r="B87" s="29"/>
      <c r="C87" s="28"/>
      <c r="D87" s="28"/>
      <c r="E87" s="61" t="str">
        <f>E9</f>
        <v>2-23-1 - ROZŠÍRENIE SPLAŠKOVEJ KANALIZÁCIE - II. ETAPA</v>
      </c>
      <c r="F87" s="28"/>
      <c r="G87" s="28"/>
      <c r="H87" s="28"/>
      <c r="I87" s="28"/>
      <c r="J87" s="28"/>
      <c r="K87" s="28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17</v>
      </c>
      <c r="D89" s="28"/>
      <c r="E89" s="28"/>
      <c r="F89" s="22" t="str">
        <f>F12</f>
        <v>Svätý Kríž</v>
      </c>
      <c r="G89" s="28"/>
      <c r="H89" s="28"/>
      <c r="I89" s="25" t="s">
        <v>19</v>
      </c>
      <c r="J89" s="63" t="str">
        <f>IF(J12="","",J12)</f>
        <v>15. 8. 2023</v>
      </c>
      <c r="K89" s="28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15.15" customHeight="1">
      <c r="A91" s="28"/>
      <c r="B91" s="29"/>
      <c r="C91" s="25" t="s">
        <v>21</v>
      </c>
      <c r="D91" s="28"/>
      <c r="E91" s="28"/>
      <c r="F91" s="22" t="str">
        <f>E15</f>
        <v>Obec Svätý Kríž</v>
      </c>
      <c r="G91" s="28"/>
      <c r="H91" s="28"/>
      <c r="I91" s="25" t="s">
        <v>27</v>
      </c>
      <c r="J91" s="26" t="str">
        <f>E21</f>
        <v>Ing. Maroš Salva</v>
      </c>
      <c r="K91" s="28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30</v>
      </c>
      <c r="J92" s="26" t="str">
        <f>E24</f>
        <v>www.rozpoctar.com</v>
      </c>
      <c r="K92" s="28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35" t="s">
        <v>90</v>
      </c>
      <c r="D94" s="127"/>
      <c r="E94" s="127"/>
      <c r="F94" s="127"/>
      <c r="G94" s="127"/>
      <c r="H94" s="127"/>
      <c r="I94" s="127"/>
      <c r="J94" s="136" t="s">
        <v>91</v>
      </c>
      <c r="K94" s="127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37" t="s">
        <v>92</v>
      </c>
      <c r="D96" s="28"/>
      <c r="E96" s="28"/>
      <c r="F96" s="28"/>
      <c r="G96" s="28"/>
      <c r="H96" s="28"/>
      <c r="I96" s="28"/>
      <c r="J96" s="90">
        <f>J121</f>
        <v>351743.22999999998</v>
      </c>
      <c r="K96" s="28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93</v>
      </c>
    </row>
    <row r="97" s="9" customFormat="1" ht="24.96" customHeight="1">
      <c r="A97" s="9"/>
      <c r="B97" s="138"/>
      <c r="C97" s="9"/>
      <c r="D97" s="139" t="s">
        <v>94</v>
      </c>
      <c r="E97" s="140"/>
      <c r="F97" s="140"/>
      <c r="G97" s="140"/>
      <c r="H97" s="140"/>
      <c r="I97" s="140"/>
      <c r="J97" s="141">
        <f>J122</f>
        <v>351743.22999999998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2"/>
      <c r="C98" s="10"/>
      <c r="D98" s="143" t="s">
        <v>95</v>
      </c>
      <c r="E98" s="144"/>
      <c r="F98" s="144"/>
      <c r="G98" s="144"/>
      <c r="H98" s="144"/>
      <c r="I98" s="144"/>
      <c r="J98" s="145">
        <f>J123</f>
        <v>179423.90999999997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2"/>
      <c r="C99" s="10"/>
      <c r="D99" s="143" t="s">
        <v>96</v>
      </c>
      <c r="E99" s="144"/>
      <c r="F99" s="144"/>
      <c r="G99" s="144"/>
      <c r="H99" s="144"/>
      <c r="I99" s="144"/>
      <c r="J99" s="145">
        <f>J138</f>
        <v>17154.91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2"/>
      <c r="C100" s="10"/>
      <c r="D100" s="143" t="s">
        <v>97</v>
      </c>
      <c r="E100" s="144"/>
      <c r="F100" s="144"/>
      <c r="G100" s="144"/>
      <c r="H100" s="144"/>
      <c r="I100" s="144"/>
      <c r="J100" s="145">
        <f>J145</f>
        <v>84004.509999999995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2"/>
      <c r="C101" s="10"/>
      <c r="D101" s="143" t="s">
        <v>98</v>
      </c>
      <c r="E101" s="144"/>
      <c r="F101" s="144"/>
      <c r="G101" s="144"/>
      <c r="H101" s="144"/>
      <c r="I101" s="144"/>
      <c r="J101" s="145">
        <f>J166</f>
        <v>71159.899999999994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49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="2" customFormat="1" ht="6.96" customHeight="1">
      <c r="A103" s="28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4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="2" customFormat="1" ht="6.96" customHeight="1">
      <c r="A107" s="28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4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24.96" customHeight="1">
      <c r="A108" s="28"/>
      <c r="B108" s="29"/>
      <c r="C108" s="19" t="s">
        <v>99</v>
      </c>
      <c r="D108" s="28"/>
      <c r="E108" s="28"/>
      <c r="F108" s="28"/>
      <c r="G108" s="28"/>
      <c r="H108" s="28"/>
      <c r="I108" s="28"/>
      <c r="J108" s="28"/>
      <c r="K108" s="28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6.96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12" customHeight="1">
      <c r="A110" s="28"/>
      <c r="B110" s="29"/>
      <c r="C110" s="25" t="s">
        <v>13</v>
      </c>
      <c r="D110" s="28"/>
      <c r="E110" s="28"/>
      <c r="F110" s="28"/>
      <c r="G110" s="28"/>
      <c r="H110" s="28"/>
      <c r="I110" s="28"/>
      <c r="J110" s="28"/>
      <c r="K110" s="28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16.5" customHeight="1">
      <c r="A111" s="28"/>
      <c r="B111" s="29"/>
      <c r="C111" s="28"/>
      <c r="D111" s="28"/>
      <c r="E111" s="116" t="str">
        <f>E7</f>
        <v>ROZŠÍRENIE INŽINIERSKYCH SIETÍ - II. ETAPA</v>
      </c>
      <c r="F111" s="25"/>
      <c r="G111" s="25"/>
      <c r="H111" s="25"/>
      <c r="I111" s="28"/>
      <c r="J111" s="28"/>
      <c r="K111" s="28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12" customHeight="1">
      <c r="A112" s="28"/>
      <c r="B112" s="29"/>
      <c r="C112" s="25" t="s">
        <v>87</v>
      </c>
      <c r="D112" s="28"/>
      <c r="E112" s="28"/>
      <c r="F112" s="28"/>
      <c r="G112" s="28"/>
      <c r="H112" s="28"/>
      <c r="I112" s="28"/>
      <c r="J112" s="28"/>
      <c r="K112" s="28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30" customHeight="1">
      <c r="A113" s="28"/>
      <c r="B113" s="29"/>
      <c r="C113" s="28"/>
      <c r="D113" s="28"/>
      <c r="E113" s="61" t="str">
        <f>E9</f>
        <v>2-23-1 - ROZŠÍRENIE SPLAŠKOVEJ KANALIZÁCIE - II. ETAPA</v>
      </c>
      <c r="F113" s="28"/>
      <c r="G113" s="28"/>
      <c r="H113" s="28"/>
      <c r="I113" s="28"/>
      <c r="J113" s="28"/>
      <c r="K113" s="28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6.96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2" customHeight="1">
      <c r="A115" s="28"/>
      <c r="B115" s="29"/>
      <c r="C115" s="25" t="s">
        <v>17</v>
      </c>
      <c r="D115" s="28"/>
      <c r="E115" s="28"/>
      <c r="F115" s="22" t="str">
        <f>F12</f>
        <v>Svätý Kríž</v>
      </c>
      <c r="G115" s="28"/>
      <c r="H115" s="28"/>
      <c r="I115" s="25" t="s">
        <v>19</v>
      </c>
      <c r="J115" s="63" t="str">
        <f>IF(J12="","",J12)</f>
        <v>15. 8. 2023</v>
      </c>
      <c r="K115" s="28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6.96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2" customFormat="1" ht="15.15" customHeight="1">
      <c r="A117" s="28"/>
      <c r="B117" s="29"/>
      <c r="C117" s="25" t="s">
        <v>21</v>
      </c>
      <c r="D117" s="28"/>
      <c r="E117" s="28"/>
      <c r="F117" s="22" t="str">
        <f>E15</f>
        <v>Obec Svätý Kríž</v>
      </c>
      <c r="G117" s="28"/>
      <c r="H117" s="28"/>
      <c r="I117" s="25" t="s">
        <v>27</v>
      </c>
      <c r="J117" s="26" t="str">
        <f>E21</f>
        <v>Ing. Maroš Salva</v>
      </c>
      <c r="K117" s="28"/>
      <c r="L117" s="4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="2" customFormat="1" ht="15.15" customHeight="1">
      <c r="A118" s="28"/>
      <c r="B118" s="29"/>
      <c r="C118" s="25" t="s">
        <v>25</v>
      </c>
      <c r="D118" s="28"/>
      <c r="E118" s="28"/>
      <c r="F118" s="22" t="str">
        <f>IF(E18="","",E18)</f>
        <v xml:space="preserve"> </v>
      </c>
      <c r="G118" s="28"/>
      <c r="H118" s="28"/>
      <c r="I118" s="25" t="s">
        <v>30</v>
      </c>
      <c r="J118" s="26" t="str">
        <f>E24</f>
        <v>www.rozpoctar.com</v>
      </c>
      <c r="K118" s="28"/>
      <c r="L118" s="4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="2" customFormat="1" ht="10.32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="11" customFormat="1" ht="29.28" customHeight="1">
      <c r="A120" s="146"/>
      <c r="B120" s="147"/>
      <c r="C120" s="148" t="s">
        <v>100</v>
      </c>
      <c r="D120" s="149" t="s">
        <v>58</v>
      </c>
      <c r="E120" s="149" t="s">
        <v>54</v>
      </c>
      <c r="F120" s="149" t="s">
        <v>55</v>
      </c>
      <c r="G120" s="149" t="s">
        <v>101</v>
      </c>
      <c r="H120" s="149" t="s">
        <v>102</v>
      </c>
      <c r="I120" s="149" t="s">
        <v>103</v>
      </c>
      <c r="J120" s="150" t="s">
        <v>91</v>
      </c>
      <c r="K120" s="151" t="s">
        <v>104</v>
      </c>
      <c r="L120" s="152"/>
      <c r="M120" s="80" t="s">
        <v>1</v>
      </c>
      <c r="N120" s="81" t="s">
        <v>37</v>
      </c>
      <c r="O120" s="81" t="s">
        <v>105</v>
      </c>
      <c r="P120" s="81" t="s">
        <v>106</v>
      </c>
      <c r="Q120" s="81" t="s">
        <v>107</v>
      </c>
      <c r="R120" s="81" t="s">
        <v>108</v>
      </c>
      <c r="S120" s="81" t="s">
        <v>109</v>
      </c>
      <c r="T120" s="82" t="s">
        <v>110</v>
      </c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</row>
    <row r="121" s="2" customFormat="1" ht="22.8" customHeight="1">
      <c r="A121" s="28"/>
      <c r="B121" s="29"/>
      <c r="C121" s="87" t="s">
        <v>92</v>
      </c>
      <c r="D121" s="28"/>
      <c r="E121" s="28"/>
      <c r="F121" s="28"/>
      <c r="G121" s="28"/>
      <c r="H121" s="28"/>
      <c r="I121" s="28"/>
      <c r="J121" s="153">
        <f>BK121</f>
        <v>351743.22999999998</v>
      </c>
      <c r="K121" s="28"/>
      <c r="L121" s="29"/>
      <c r="M121" s="83"/>
      <c r="N121" s="67"/>
      <c r="O121" s="84"/>
      <c r="P121" s="154">
        <f>P122</f>
        <v>12416.229134020003</v>
      </c>
      <c r="Q121" s="84"/>
      <c r="R121" s="154">
        <f>R122</f>
        <v>1832.6014102600002</v>
      </c>
      <c r="S121" s="84"/>
      <c r="T121" s="155">
        <f>T122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5" t="s">
        <v>72</v>
      </c>
      <c r="AU121" s="15" t="s">
        <v>93</v>
      </c>
      <c r="BK121" s="156">
        <f>BK122</f>
        <v>351743.22999999998</v>
      </c>
    </row>
    <row r="122" s="12" customFormat="1" ht="25.92" customHeight="1">
      <c r="A122" s="12"/>
      <c r="B122" s="157"/>
      <c r="C122" s="12"/>
      <c r="D122" s="158" t="s">
        <v>72</v>
      </c>
      <c r="E122" s="159" t="s">
        <v>111</v>
      </c>
      <c r="F122" s="159" t="s">
        <v>112</v>
      </c>
      <c r="G122" s="12"/>
      <c r="H122" s="12"/>
      <c r="I122" s="12"/>
      <c r="J122" s="160">
        <f>BK122</f>
        <v>351743.22999999998</v>
      </c>
      <c r="K122" s="12"/>
      <c r="L122" s="157"/>
      <c r="M122" s="161"/>
      <c r="N122" s="162"/>
      <c r="O122" s="162"/>
      <c r="P122" s="163">
        <f>P123+P138+P145+P166</f>
        <v>12416.229134020003</v>
      </c>
      <c r="Q122" s="162"/>
      <c r="R122" s="163">
        <f>R123+R138+R145+R166</f>
        <v>1832.6014102600002</v>
      </c>
      <c r="S122" s="162"/>
      <c r="T122" s="164">
        <f>T123+T138+T145+T166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81</v>
      </c>
      <c r="AT122" s="165" t="s">
        <v>72</v>
      </c>
      <c r="AU122" s="165" t="s">
        <v>73</v>
      </c>
      <c r="AY122" s="158" t="s">
        <v>113</v>
      </c>
      <c r="BK122" s="166">
        <f>BK123+BK138+BK145+BK166</f>
        <v>351743.22999999998</v>
      </c>
    </row>
    <row r="123" s="12" customFormat="1" ht="22.8" customHeight="1">
      <c r="A123" s="12"/>
      <c r="B123" s="157"/>
      <c r="C123" s="12"/>
      <c r="D123" s="158" t="s">
        <v>72</v>
      </c>
      <c r="E123" s="167" t="s">
        <v>81</v>
      </c>
      <c r="F123" s="167" t="s">
        <v>114</v>
      </c>
      <c r="G123" s="12"/>
      <c r="H123" s="12"/>
      <c r="I123" s="12"/>
      <c r="J123" s="168">
        <f>BK123</f>
        <v>179423.90999999997</v>
      </c>
      <c r="K123" s="12"/>
      <c r="L123" s="157"/>
      <c r="M123" s="161"/>
      <c r="N123" s="162"/>
      <c r="O123" s="162"/>
      <c r="P123" s="163">
        <f>SUM(P124:P137)</f>
        <v>9009.4242352000001</v>
      </c>
      <c r="Q123" s="162"/>
      <c r="R123" s="163">
        <f>SUM(R124:R137)</f>
        <v>1290.8650786000001</v>
      </c>
      <c r="S123" s="162"/>
      <c r="T123" s="164">
        <f>SUM(T124:T137)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81</v>
      </c>
      <c r="AT123" s="165" t="s">
        <v>72</v>
      </c>
      <c r="AU123" s="165" t="s">
        <v>81</v>
      </c>
      <c r="AY123" s="158" t="s">
        <v>113</v>
      </c>
      <c r="BK123" s="166">
        <f>SUM(BK124:BK137)</f>
        <v>179423.90999999997</v>
      </c>
    </row>
    <row r="124" s="2" customFormat="1" ht="24.15" customHeight="1">
      <c r="A124" s="28"/>
      <c r="B124" s="169"/>
      <c r="C124" s="170" t="s">
        <v>81</v>
      </c>
      <c r="D124" s="170" t="s">
        <v>115</v>
      </c>
      <c r="E124" s="171" t="s">
        <v>116</v>
      </c>
      <c r="F124" s="172" t="s">
        <v>117</v>
      </c>
      <c r="G124" s="173" t="s">
        <v>118</v>
      </c>
      <c r="H124" s="174">
        <v>236.84</v>
      </c>
      <c r="I124" s="175">
        <v>7.9699999999999998</v>
      </c>
      <c r="J124" s="175">
        <f>ROUND(I124*H124,2)</f>
        <v>1887.6099999999999</v>
      </c>
      <c r="K124" s="176"/>
      <c r="L124" s="29"/>
      <c r="M124" s="177" t="s">
        <v>1</v>
      </c>
      <c r="N124" s="178" t="s">
        <v>39</v>
      </c>
      <c r="O124" s="179">
        <v>0.433</v>
      </c>
      <c r="P124" s="179">
        <f>O124*H124</f>
        <v>102.55172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81" t="s">
        <v>119</v>
      </c>
      <c r="AT124" s="181" t="s">
        <v>115</v>
      </c>
      <c r="AU124" s="181" t="s">
        <v>120</v>
      </c>
      <c r="AY124" s="15" t="s">
        <v>113</v>
      </c>
      <c r="BE124" s="182">
        <f>IF(N124="základná",J124,0)</f>
        <v>0</v>
      </c>
      <c r="BF124" s="182">
        <f>IF(N124="znížená",J124,0)</f>
        <v>1887.6099999999999</v>
      </c>
      <c r="BG124" s="182">
        <f>IF(N124="zákl. prenesená",J124,0)</f>
        <v>0</v>
      </c>
      <c r="BH124" s="182">
        <f>IF(N124="zníž. prenesená",J124,0)</f>
        <v>0</v>
      </c>
      <c r="BI124" s="182">
        <f>IF(N124="nulová",J124,0)</f>
        <v>0</v>
      </c>
      <c r="BJ124" s="15" t="s">
        <v>120</v>
      </c>
      <c r="BK124" s="182">
        <f>ROUND(I124*H124,2)</f>
        <v>1887.6099999999999</v>
      </c>
      <c r="BL124" s="15" t="s">
        <v>119</v>
      </c>
      <c r="BM124" s="181" t="s">
        <v>121</v>
      </c>
    </row>
    <row r="125" s="2" customFormat="1" ht="24.15" customHeight="1">
      <c r="A125" s="28"/>
      <c r="B125" s="169"/>
      <c r="C125" s="170" t="s">
        <v>120</v>
      </c>
      <c r="D125" s="170" t="s">
        <v>115</v>
      </c>
      <c r="E125" s="171" t="s">
        <v>122</v>
      </c>
      <c r="F125" s="172" t="s">
        <v>123</v>
      </c>
      <c r="G125" s="173" t="s">
        <v>118</v>
      </c>
      <c r="H125" s="174">
        <v>118.42</v>
      </c>
      <c r="I125" s="175">
        <v>1.1000000000000001</v>
      </c>
      <c r="J125" s="175">
        <f>ROUND(I125*H125,2)</f>
        <v>130.25999999999999</v>
      </c>
      <c r="K125" s="176"/>
      <c r="L125" s="29"/>
      <c r="M125" s="177" t="s">
        <v>1</v>
      </c>
      <c r="N125" s="178" t="s">
        <v>39</v>
      </c>
      <c r="O125" s="179">
        <v>0.042000000000000003</v>
      </c>
      <c r="P125" s="179">
        <f>O125*H125</f>
        <v>4.9736400000000005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81" t="s">
        <v>119</v>
      </c>
      <c r="AT125" s="181" t="s">
        <v>115</v>
      </c>
      <c r="AU125" s="181" t="s">
        <v>120</v>
      </c>
      <c r="AY125" s="15" t="s">
        <v>113</v>
      </c>
      <c r="BE125" s="182">
        <f>IF(N125="základná",J125,0)</f>
        <v>0</v>
      </c>
      <c r="BF125" s="182">
        <f>IF(N125="znížená",J125,0)</f>
        <v>130.25999999999999</v>
      </c>
      <c r="BG125" s="182">
        <f>IF(N125="zákl. prenesená",J125,0)</f>
        <v>0</v>
      </c>
      <c r="BH125" s="182">
        <f>IF(N125="zníž. prenesená",J125,0)</f>
        <v>0</v>
      </c>
      <c r="BI125" s="182">
        <f>IF(N125="nulová",J125,0)</f>
        <v>0</v>
      </c>
      <c r="BJ125" s="15" t="s">
        <v>120</v>
      </c>
      <c r="BK125" s="182">
        <f>ROUND(I125*H125,2)</f>
        <v>130.25999999999999</v>
      </c>
      <c r="BL125" s="15" t="s">
        <v>119</v>
      </c>
      <c r="BM125" s="181" t="s">
        <v>124</v>
      </c>
    </row>
    <row r="126" s="2" customFormat="1" ht="24.15" customHeight="1">
      <c r="A126" s="28"/>
      <c r="B126" s="169"/>
      <c r="C126" s="170" t="s">
        <v>125</v>
      </c>
      <c r="D126" s="170" t="s">
        <v>115</v>
      </c>
      <c r="E126" s="171" t="s">
        <v>126</v>
      </c>
      <c r="F126" s="172" t="s">
        <v>127</v>
      </c>
      <c r="G126" s="173" t="s">
        <v>118</v>
      </c>
      <c r="H126" s="174">
        <v>3328.549</v>
      </c>
      <c r="I126" s="175">
        <v>10.800000000000001</v>
      </c>
      <c r="J126" s="175">
        <f>ROUND(I126*H126,2)</f>
        <v>35948.330000000002</v>
      </c>
      <c r="K126" s="176"/>
      <c r="L126" s="29"/>
      <c r="M126" s="177" t="s">
        <v>1</v>
      </c>
      <c r="N126" s="178" t="s">
        <v>39</v>
      </c>
      <c r="O126" s="179">
        <v>0.61199999999999999</v>
      </c>
      <c r="P126" s="179">
        <f>O126*H126</f>
        <v>2037.0719879999999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81" t="s">
        <v>119</v>
      </c>
      <c r="AT126" s="181" t="s">
        <v>115</v>
      </c>
      <c r="AU126" s="181" t="s">
        <v>120</v>
      </c>
      <c r="AY126" s="15" t="s">
        <v>113</v>
      </c>
      <c r="BE126" s="182">
        <f>IF(N126="základná",J126,0)</f>
        <v>0</v>
      </c>
      <c r="BF126" s="182">
        <f>IF(N126="znížená",J126,0)</f>
        <v>35948.330000000002</v>
      </c>
      <c r="BG126" s="182">
        <f>IF(N126="zákl. prenesená",J126,0)</f>
        <v>0</v>
      </c>
      <c r="BH126" s="182">
        <f>IF(N126="zníž. prenesená",J126,0)</f>
        <v>0</v>
      </c>
      <c r="BI126" s="182">
        <f>IF(N126="nulová",J126,0)</f>
        <v>0</v>
      </c>
      <c r="BJ126" s="15" t="s">
        <v>120</v>
      </c>
      <c r="BK126" s="182">
        <f>ROUND(I126*H126,2)</f>
        <v>35948.330000000002</v>
      </c>
      <c r="BL126" s="15" t="s">
        <v>119</v>
      </c>
      <c r="BM126" s="181" t="s">
        <v>128</v>
      </c>
    </row>
    <row r="127" s="2" customFormat="1" ht="37.8" customHeight="1">
      <c r="A127" s="28"/>
      <c r="B127" s="169"/>
      <c r="C127" s="170" t="s">
        <v>119</v>
      </c>
      <c r="D127" s="170" t="s">
        <v>115</v>
      </c>
      <c r="E127" s="171" t="s">
        <v>129</v>
      </c>
      <c r="F127" s="172" t="s">
        <v>130</v>
      </c>
      <c r="G127" s="173" t="s">
        <v>118</v>
      </c>
      <c r="H127" s="174">
        <v>1664.2750000000001</v>
      </c>
      <c r="I127" s="175">
        <v>1.3700000000000001</v>
      </c>
      <c r="J127" s="175">
        <f>ROUND(I127*H127,2)</f>
        <v>2280.0599999999999</v>
      </c>
      <c r="K127" s="176"/>
      <c r="L127" s="29"/>
      <c r="M127" s="177" t="s">
        <v>1</v>
      </c>
      <c r="N127" s="178" t="s">
        <v>39</v>
      </c>
      <c r="O127" s="179">
        <v>0.080000000000000002</v>
      </c>
      <c r="P127" s="179">
        <f>O127*H127</f>
        <v>133.142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81" t="s">
        <v>119</v>
      </c>
      <c r="AT127" s="181" t="s">
        <v>115</v>
      </c>
      <c r="AU127" s="181" t="s">
        <v>120</v>
      </c>
      <c r="AY127" s="15" t="s">
        <v>113</v>
      </c>
      <c r="BE127" s="182">
        <f>IF(N127="základná",J127,0)</f>
        <v>0</v>
      </c>
      <c r="BF127" s="182">
        <f>IF(N127="znížená",J127,0)</f>
        <v>2280.0599999999999</v>
      </c>
      <c r="BG127" s="182">
        <f>IF(N127="zákl. prenesená",J127,0)</f>
        <v>0</v>
      </c>
      <c r="BH127" s="182">
        <f>IF(N127="zníž. prenesená",J127,0)</f>
        <v>0</v>
      </c>
      <c r="BI127" s="182">
        <f>IF(N127="nulová",J127,0)</f>
        <v>0</v>
      </c>
      <c r="BJ127" s="15" t="s">
        <v>120</v>
      </c>
      <c r="BK127" s="182">
        <f>ROUND(I127*H127,2)</f>
        <v>2280.0599999999999</v>
      </c>
      <c r="BL127" s="15" t="s">
        <v>119</v>
      </c>
      <c r="BM127" s="181" t="s">
        <v>131</v>
      </c>
    </row>
    <row r="128" s="2" customFormat="1" ht="24.15" customHeight="1">
      <c r="A128" s="28"/>
      <c r="B128" s="169"/>
      <c r="C128" s="170" t="s">
        <v>132</v>
      </c>
      <c r="D128" s="170" t="s">
        <v>115</v>
      </c>
      <c r="E128" s="171" t="s">
        <v>133</v>
      </c>
      <c r="F128" s="172" t="s">
        <v>134</v>
      </c>
      <c r="G128" s="173" t="s">
        <v>135</v>
      </c>
      <c r="H128" s="174">
        <v>1240</v>
      </c>
      <c r="I128" s="175">
        <v>5.1100000000000003</v>
      </c>
      <c r="J128" s="175">
        <f>ROUND(I128*H128,2)</f>
        <v>6336.3999999999996</v>
      </c>
      <c r="K128" s="176"/>
      <c r="L128" s="29"/>
      <c r="M128" s="177" t="s">
        <v>1</v>
      </c>
      <c r="N128" s="178" t="s">
        <v>39</v>
      </c>
      <c r="O128" s="179">
        <v>0.249</v>
      </c>
      <c r="P128" s="179">
        <f>O128*H128</f>
        <v>308.75999999999999</v>
      </c>
      <c r="Q128" s="179">
        <v>0.00097000000000000005</v>
      </c>
      <c r="R128" s="179">
        <f>Q128*H128</f>
        <v>1.2028000000000001</v>
      </c>
      <c r="S128" s="179">
        <v>0</v>
      </c>
      <c r="T128" s="180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81" t="s">
        <v>119</v>
      </c>
      <c r="AT128" s="181" t="s">
        <v>115</v>
      </c>
      <c r="AU128" s="181" t="s">
        <v>120</v>
      </c>
      <c r="AY128" s="15" t="s">
        <v>113</v>
      </c>
      <c r="BE128" s="182">
        <f>IF(N128="základná",J128,0)</f>
        <v>0</v>
      </c>
      <c r="BF128" s="182">
        <f>IF(N128="znížená",J128,0)</f>
        <v>6336.3999999999996</v>
      </c>
      <c r="BG128" s="182">
        <f>IF(N128="zákl. prenesená",J128,0)</f>
        <v>0</v>
      </c>
      <c r="BH128" s="182">
        <f>IF(N128="zníž. prenesená",J128,0)</f>
        <v>0</v>
      </c>
      <c r="BI128" s="182">
        <f>IF(N128="nulová",J128,0)</f>
        <v>0</v>
      </c>
      <c r="BJ128" s="15" t="s">
        <v>120</v>
      </c>
      <c r="BK128" s="182">
        <f>ROUND(I128*H128,2)</f>
        <v>6336.3999999999996</v>
      </c>
      <c r="BL128" s="15" t="s">
        <v>119</v>
      </c>
      <c r="BM128" s="181" t="s">
        <v>136</v>
      </c>
    </row>
    <row r="129" s="2" customFormat="1" ht="24.15" customHeight="1">
      <c r="A129" s="28"/>
      <c r="B129" s="169"/>
      <c r="C129" s="170" t="s">
        <v>137</v>
      </c>
      <c r="D129" s="170" t="s">
        <v>115</v>
      </c>
      <c r="E129" s="171" t="s">
        <v>138</v>
      </c>
      <c r="F129" s="172" t="s">
        <v>139</v>
      </c>
      <c r="G129" s="173" t="s">
        <v>135</v>
      </c>
      <c r="H129" s="174">
        <v>4720.9160000000002</v>
      </c>
      <c r="I129" s="175">
        <v>9.0899999999999999</v>
      </c>
      <c r="J129" s="175">
        <f>ROUND(I129*H129,2)</f>
        <v>42913.129999999997</v>
      </c>
      <c r="K129" s="176"/>
      <c r="L129" s="29"/>
      <c r="M129" s="177" t="s">
        <v>1</v>
      </c>
      <c r="N129" s="178" t="s">
        <v>39</v>
      </c>
      <c r="O129" s="179">
        <v>0.48299999999999998</v>
      </c>
      <c r="P129" s="179">
        <f>O129*H129</f>
        <v>2280.2024280000001</v>
      </c>
      <c r="Q129" s="179">
        <v>0.00084999999999999995</v>
      </c>
      <c r="R129" s="179">
        <f>Q129*H129</f>
        <v>4.0127785999999999</v>
      </c>
      <c r="S129" s="179">
        <v>0</v>
      </c>
      <c r="T129" s="180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81" t="s">
        <v>119</v>
      </c>
      <c r="AT129" s="181" t="s">
        <v>115</v>
      </c>
      <c r="AU129" s="181" t="s">
        <v>120</v>
      </c>
      <c r="AY129" s="15" t="s">
        <v>113</v>
      </c>
      <c r="BE129" s="182">
        <f>IF(N129="základná",J129,0)</f>
        <v>0</v>
      </c>
      <c r="BF129" s="182">
        <f>IF(N129="znížená",J129,0)</f>
        <v>42913.129999999997</v>
      </c>
      <c r="BG129" s="182">
        <f>IF(N129="zákl. prenesená",J129,0)</f>
        <v>0</v>
      </c>
      <c r="BH129" s="182">
        <f>IF(N129="zníž. prenesená",J129,0)</f>
        <v>0</v>
      </c>
      <c r="BI129" s="182">
        <f>IF(N129="nulová",J129,0)</f>
        <v>0</v>
      </c>
      <c r="BJ129" s="15" t="s">
        <v>120</v>
      </c>
      <c r="BK129" s="182">
        <f>ROUND(I129*H129,2)</f>
        <v>42913.129999999997</v>
      </c>
      <c r="BL129" s="15" t="s">
        <v>119</v>
      </c>
      <c r="BM129" s="181" t="s">
        <v>140</v>
      </c>
    </row>
    <row r="130" s="2" customFormat="1" ht="24.15" customHeight="1">
      <c r="A130" s="28"/>
      <c r="B130" s="169"/>
      <c r="C130" s="170" t="s">
        <v>141</v>
      </c>
      <c r="D130" s="170" t="s">
        <v>115</v>
      </c>
      <c r="E130" s="171" t="s">
        <v>142</v>
      </c>
      <c r="F130" s="172" t="s">
        <v>143</v>
      </c>
      <c r="G130" s="173" t="s">
        <v>135</v>
      </c>
      <c r="H130" s="174">
        <v>1240</v>
      </c>
      <c r="I130" s="175">
        <v>3.21</v>
      </c>
      <c r="J130" s="175">
        <f>ROUND(I130*H130,2)</f>
        <v>3980.4000000000001</v>
      </c>
      <c r="K130" s="176"/>
      <c r="L130" s="29"/>
      <c r="M130" s="177" t="s">
        <v>1</v>
      </c>
      <c r="N130" s="178" t="s">
        <v>39</v>
      </c>
      <c r="O130" s="179">
        <v>0.188</v>
      </c>
      <c r="P130" s="179">
        <f>O130*H130</f>
        <v>233.12000000000001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81" t="s">
        <v>119</v>
      </c>
      <c r="AT130" s="181" t="s">
        <v>115</v>
      </c>
      <c r="AU130" s="181" t="s">
        <v>120</v>
      </c>
      <c r="AY130" s="15" t="s">
        <v>113</v>
      </c>
      <c r="BE130" s="182">
        <f>IF(N130="základná",J130,0)</f>
        <v>0</v>
      </c>
      <c r="BF130" s="182">
        <f>IF(N130="znížená",J130,0)</f>
        <v>3980.4000000000001</v>
      </c>
      <c r="BG130" s="182">
        <f>IF(N130="zákl. prenesená",J130,0)</f>
        <v>0</v>
      </c>
      <c r="BH130" s="182">
        <f>IF(N130="zníž. prenesená",J130,0)</f>
        <v>0</v>
      </c>
      <c r="BI130" s="182">
        <f>IF(N130="nulová",J130,0)</f>
        <v>0</v>
      </c>
      <c r="BJ130" s="15" t="s">
        <v>120</v>
      </c>
      <c r="BK130" s="182">
        <f>ROUND(I130*H130,2)</f>
        <v>3980.4000000000001</v>
      </c>
      <c r="BL130" s="15" t="s">
        <v>119</v>
      </c>
      <c r="BM130" s="181" t="s">
        <v>144</v>
      </c>
    </row>
    <row r="131" s="2" customFormat="1" ht="24.15" customHeight="1">
      <c r="A131" s="28"/>
      <c r="B131" s="169"/>
      <c r="C131" s="170" t="s">
        <v>145</v>
      </c>
      <c r="D131" s="170" t="s">
        <v>115</v>
      </c>
      <c r="E131" s="171" t="s">
        <v>146</v>
      </c>
      <c r="F131" s="172" t="s">
        <v>147</v>
      </c>
      <c r="G131" s="173" t="s">
        <v>135</v>
      </c>
      <c r="H131" s="174">
        <v>4720.9160000000002</v>
      </c>
      <c r="I131" s="175">
        <v>5.29</v>
      </c>
      <c r="J131" s="175">
        <f>ROUND(I131*H131,2)</f>
        <v>24973.650000000001</v>
      </c>
      <c r="K131" s="176"/>
      <c r="L131" s="29"/>
      <c r="M131" s="177" t="s">
        <v>1</v>
      </c>
      <c r="N131" s="178" t="s">
        <v>39</v>
      </c>
      <c r="O131" s="179">
        <v>0.31</v>
      </c>
      <c r="P131" s="179">
        <f>O131*H131</f>
        <v>1463.48396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81" t="s">
        <v>119</v>
      </c>
      <c r="AT131" s="181" t="s">
        <v>115</v>
      </c>
      <c r="AU131" s="181" t="s">
        <v>120</v>
      </c>
      <c r="AY131" s="15" t="s">
        <v>113</v>
      </c>
      <c r="BE131" s="182">
        <f>IF(N131="základná",J131,0)</f>
        <v>0</v>
      </c>
      <c r="BF131" s="182">
        <f>IF(N131="znížená",J131,0)</f>
        <v>24973.650000000001</v>
      </c>
      <c r="BG131" s="182">
        <f>IF(N131="zákl. prenesená",J131,0)</f>
        <v>0</v>
      </c>
      <c r="BH131" s="182">
        <f>IF(N131="zníž. prenesená",J131,0)</f>
        <v>0</v>
      </c>
      <c r="BI131" s="182">
        <f>IF(N131="nulová",J131,0)</f>
        <v>0</v>
      </c>
      <c r="BJ131" s="15" t="s">
        <v>120</v>
      </c>
      <c r="BK131" s="182">
        <f>ROUND(I131*H131,2)</f>
        <v>24973.650000000001</v>
      </c>
      <c r="BL131" s="15" t="s">
        <v>119</v>
      </c>
      <c r="BM131" s="181" t="s">
        <v>148</v>
      </c>
    </row>
    <row r="132" s="2" customFormat="1" ht="37.8" customHeight="1">
      <c r="A132" s="28"/>
      <c r="B132" s="169"/>
      <c r="C132" s="170" t="s">
        <v>149</v>
      </c>
      <c r="D132" s="170" t="s">
        <v>115</v>
      </c>
      <c r="E132" s="171" t="s">
        <v>150</v>
      </c>
      <c r="F132" s="172" t="s">
        <v>151</v>
      </c>
      <c r="G132" s="173" t="s">
        <v>118</v>
      </c>
      <c r="H132" s="174">
        <v>1063.2480000000001</v>
      </c>
      <c r="I132" s="175">
        <v>3.7400000000000002</v>
      </c>
      <c r="J132" s="175">
        <f>ROUND(I132*H132,2)</f>
        <v>3976.5500000000002</v>
      </c>
      <c r="K132" s="176"/>
      <c r="L132" s="29"/>
      <c r="M132" s="177" t="s">
        <v>1</v>
      </c>
      <c r="N132" s="178" t="s">
        <v>39</v>
      </c>
      <c r="O132" s="179">
        <v>0.054399999999999997</v>
      </c>
      <c r="P132" s="179">
        <f>O132*H132</f>
        <v>57.840691200000002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81" t="s">
        <v>119</v>
      </c>
      <c r="AT132" s="181" t="s">
        <v>115</v>
      </c>
      <c r="AU132" s="181" t="s">
        <v>120</v>
      </c>
      <c r="AY132" s="15" t="s">
        <v>113</v>
      </c>
      <c r="BE132" s="182">
        <f>IF(N132="základná",J132,0)</f>
        <v>0</v>
      </c>
      <c r="BF132" s="182">
        <f>IF(N132="znížená",J132,0)</f>
        <v>3976.5500000000002</v>
      </c>
      <c r="BG132" s="182">
        <f>IF(N132="zákl. prenesená",J132,0)</f>
        <v>0</v>
      </c>
      <c r="BH132" s="182">
        <f>IF(N132="zníž. prenesená",J132,0)</f>
        <v>0</v>
      </c>
      <c r="BI132" s="182">
        <f>IF(N132="nulová",J132,0)</f>
        <v>0</v>
      </c>
      <c r="BJ132" s="15" t="s">
        <v>120</v>
      </c>
      <c r="BK132" s="182">
        <f>ROUND(I132*H132,2)</f>
        <v>3976.5500000000002</v>
      </c>
      <c r="BL132" s="15" t="s">
        <v>119</v>
      </c>
      <c r="BM132" s="181" t="s">
        <v>152</v>
      </c>
    </row>
    <row r="133" s="2" customFormat="1" ht="21.75" customHeight="1">
      <c r="A133" s="28"/>
      <c r="B133" s="169"/>
      <c r="C133" s="170" t="s">
        <v>153</v>
      </c>
      <c r="D133" s="170" t="s">
        <v>115</v>
      </c>
      <c r="E133" s="171" t="s">
        <v>154</v>
      </c>
      <c r="F133" s="172" t="s">
        <v>155</v>
      </c>
      <c r="G133" s="173" t="s">
        <v>118</v>
      </c>
      <c r="H133" s="174">
        <v>1063.2480000000001</v>
      </c>
      <c r="I133" s="175">
        <v>0.66000000000000003</v>
      </c>
      <c r="J133" s="175">
        <f>ROUND(I133*H133,2)</f>
        <v>701.74000000000001</v>
      </c>
      <c r="K133" s="176"/>
      <c r="L133" s="29"/>
      <c r="M133" s="177" t="s">
        <v>1</v>
      </c>
      <c r="N133" s="178" t="s">
        <v>39</v>
      </c>
      <c r="O133" s="179">
        <v>0.0070000000000000001</v>
      </c>
      <c r="P133" s="179">
        <f>O133*H133</f>
        <v>7.4427360000000009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81" t="s">
        <v>119</v>
      </c>
      <c r="AT133" s="181" t="s">
        <v>115</v>
      </c>
      <c r="AU133" s="181" t="s">
        <v>120</v>
      </c>
      <c r="AY133" s="15" t="s">
        <v>113</v>
      </c>
      <c r="BE133" s="182">
        <f>IF(N133="základná",J133,0)</f>
        <v>0</v>
      </c>
      <c r="BF133" s="182">
        <f>IF(N133="znížená",J133,0)</f>
        <v>701.74000000000001</v>
      </c>
      <c r="BG133" s="182">
        <f>IF(N133="zákl. prenesená",J133,0)</f>
        <v>0</v>
      </c>
      <c r="BH133" s="182">
        <f>IF(N133="zníž. prenesená",J133,0)</f>
        <v>0</v>
      </c>
      <c r="BI133" s="182">
        <f>IF(N133="nulová",J133,0)</f>
        <v>0</v>
      </c>
      <c r="BJ133" s="15" t="s">
        <v>120</v>
      </c>
      <c r="BK133" s="182">
        <f>ROUND(I133*H133,2)</f>
        <v>701.74000000000001</v>
      </c>
      <c r="BL133" s="15" t="s">
        <v>119</v>
      </c>
      <c r="BM133" s="181" t="s">
        <v>156</v>
      </c>
    </row>
    <row r="134" s="2" customFormat="1" ht="33" customHeight="1">
      <c r="A134" s="28"/>
      <c r="B134" s="169"/>
      <c r="C134" s="170" t="s">
        <v>157</v>
      </c>
      <c r="D134" s="170" t="s">
        <v>115</v>
      </c>
      <c r="E134" s="171" t="s">
        <v>158</v>
      </c>
      <c r="F134" s="172" t="s">
        <v>159</v>
      </c>
      <c r="G134" s="173" t="s">
        <v>118</v>
      </c>
      <c r="H134" s="174">
        <v>2502.1410000000001</v>
      </c>
      <c r="I134" s="175">
        <v>3.8999999999999999</v>
      </c>
      <c r="J134" s="175">
        <f>ROUND(I134*H134,2)</f>
        <v>9758.3500000000004</v>
      </c>
      <c r="K134" s="176"/>
      <c r="L134" s="29"/>
      <c r="M134" s="177" t="s">
        <v>1</v>
      </c>
      <c r="N134" s="178" t="s">
        <v>39</v>
      </c>
      <c r="O134" s="179">
        <v>0.216</v>
      </c>
      <c r="P134" s="179">
        <f>O134*H134</f>
        <v>540.46245599999997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81" t="s">
        <v>119</v>
      </c>
      <c r="AT134" s="181" t="s">
        <v>115</v>
      </c>
      <c r="AU134" s="181" t="s">
        <v>120</v>
      </c>
      <c r="AY134" s="15" t="s">
        <v>113</v>
      </c>
      <c r="BE134" s="182">
        <f>IF(N134="základná",J134,0)</f>
        <v>0</v>
      </c>
      <c r="BF134" s="182">
        <f>IF(N134="znížená",J134,0)</f>
        <v>9758.3500000000004</v>
      </c>
      <c r="BG134" s="182">
        <f>IF(N134="zákl. prenesená",J134,0)</f>
        <v>0</v>
      </c>
      <c r="BH134" s="182">
        <f>IF(N134="zníž. prenesená",J134,0)</f>
        <v>0</v>
      </c>
      <c r="BI134" s="182">
        <f>IF(N134="nulová",J134,0)</f>
        <v>0</v>
      </c>
      <c r="BJ134" s="15" t="s">
        <v>120</v>
      </c>
      <c r="BK134" s="182">
        <f>ROUND(I134*H134,2)</f>
        <v>9758.3500000000004</v>
      </c>
      <c r="BL134" s="15" t="s">
        <v>119</v>
      </c>
      <c r="BM134" s="181" t="s">
        <v>160</v>
      </c>
    </row>
    <row r="135" s="2" customFormat="1" ht="24.15" customHeight="1">
      <c r="A135" s="28"/>
      <c r="B135" s="169"/>
      <c r="C135" s="170" t="s">
        <v>161</v>
      </c>
      <c r="D135" s="170" t="s">
        <v>115</v>
      </c>
      <c r="E135" s="171" t="s">
        <v>162</v>
      </c>
      <c r="F135" s="172" t="s">
        <v>163</v>
      </c>
      <c r="G135" s="173" t="s">
        <v>118</v>
      </c>
      <c r="H135" s="174">
        <v>769.85000000000002</v>
      </c>
      <c r="I135" s="175">
        <v>21.600000000000001</v>
      </c>
      <c r="J135" s="175">
        <f>ROUND(I135*H135,2)</f>
        <v>16628.759999999998</v>
      </c>
      <c r="K135" s="176"/>
      <c r="L135" s="29"/>
      <c r="M135" s="177" t="s">
        <v>1</v>
      </c>
      <c r="N135" s="178" t="s">
        <v>39</v>
      </c>
      <c r="O135" s="179">
        <v>1.5011399999999999</v>
      </c>
      <c r="P135" s="179">
        <f>O135*H135</f>
        <v>1155.6526289999999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81" t="s">
        <v>119</v>
      </c>
      <c r="AT135" s="181" t="s">
        <v>115</v>
      </c>
      <c r="AU135" s="181" t="s">
        <v>120</v>
      </c>
      <c r="AY135" s="15" t="s">
        <v>113</v>
      </c>
      <c r="BE135" s="182">
        <f>IF(N135="základná",J135,0)</f>
        <v>0</v>
      </c>
      <c r="BF135" s="182">
        <f>IF(N135="znížená",J135,0)</f>
        <v>16628.759999999998</v>
      </c>
      <c r="BG135" s="182">
        <f>IF(N135="zákl. prenesená",J135,0)</f>
        <v>0</v>
      </c>
      <c r="BH135" s="182">
        <f>IF(N135="zníž. prenesená",J135,0)</f>
        <v>0</v>
      </c>
      <c r="BI135" s="182">
        <f>IF(N135="nulová",J135,0)</f>
        <v>0</v>
      </c>
      <c r="BJ135" s="15" t="s">
        <v>120</v>
      </c>
      <c r="BK135" s="182">
        <f>ROUND(I135*H135,2)</f>
        <v>16628.759999999998</v>
      </c>
      <c r="BL135" s="15" t="s">
        <v>119</v>
      </c>
      <c r="BM135" s="181" t="s">
        <v>164</v>
      </c>
    </row>
    <row r="136" s="2" customFormat="1" ht="16.5" customHeight="1">
      <c r="A136" s="28"/>
      <c r="B136" s="169"/>
      <c r="C136" s="183" t="s">
        <v>165</v>
      </c>
      <c r="D136" s="183" t="s">
        <v>166</v>
      </c>
      <c r="E136" s="184" t="s">
        <v>167</v>
      </c>
      <c r="F136" s="185" t="s">
        <v>168</v>
      </c>
      <c r="G136" s="186" t="s">
        <v>118</v>
      </c>
      <c r="H136" s="187">
        <v>769.85000000000002</v>
      </c>
      <c r="I136" s="188">
        <v>32.640000000000001</v>
      </c>
      <c r="J136" s="188">
        <f>ROUND(I136*H136,2)</f>
        <v>25127.900000000001</v>
      </c>
      <c r="K136" s="189"/>
      <c r="L136" s="190"/>
      <c r="M136" s="191" t="s">
        <v>1</v>
      </c>
      <c r="N136" s="192" t="s">
        <v>39</v>
      </c>
      <c r="O136" s="179">
        <v>0</v>
      </c>
      <c r="P136" s="179">
        <f>O136*H136</f>
        <v>0</v>
      </c>
      <c r="Q136" s="179">
        <v>1.6699999999999999</v>
      </c>
      <c r="R136" s="179">
        <f>Q136*H136</f>
        <v>1285.6495</v>
      </c>
      <c r="S136" s="179">
        <v>0</v>
      </c>
      <c r="T136" s="180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81" t="s">
        <v>145</v>
      </c>
      <c r="AT136" s="181" t="s">
        <v>166</v>
      </c>
      <c r="AU136" s="181" t="s">
        <v>120</v>
      </c>
      <c r="AY136" s="15" t="s">
        <v>113</v>
      </c>
      <c r="BE136" s="182">
        <f>IF(N136="základná",J136,0)</f>
        <v>0</v>
      </c>
      <c r="BF136" s="182">
        <f>IF(N136="znížená",J136,0)</f>
        <v>25127.900000000001</v>
      </c>
      <c r="BG136" s="182">
        <f>IF(N136="zákl. prenesená",J136,0)</f>
        <v>0</v>
      </c>
      <c r="BH136" s="182">
        <f>IF(N136="zníž. prenesená",J136,0)</f>
        <v>0</v>
      </c>
      <c r="BI136" s="182">
        <f>IF(N136="nulová",J136,0)</f>
        <v>0</v>
      </c>
      <c r="BJ136" s="15" t="s">
        <v>120</v>
      </c>
      <c r="BK136" s="182">
        <f>ROUND(I136*H136,2)</f>
        <v>25127.900000000001</v>
      </c>
      <c r="BL136" s="15" t="s">
        <v>119</v>
      </c>
      <c r="BM136" s="181" t="s">
        <v>169</v>
      </c>
    </row>
    <row r="137" s="2" customFormat="1" ht="16.5" customHeight="1">
      <c r="A137" s="28"/>
      <c r="B137" s="169"/>
      <c r="C137" s="170" t="s">
        <v>170</v>
      </c>
      <c r="D137" s="170" t="s">
        <v>115</v>
      </c>
      <c r="E137" s="171" t="s">
        <v>171</v>
      </c>
      <c r="F137" s="172" t="s">
        <v>172</v>
      </c>
      <c r="G137" s="173" t="s">
        <v>118</v>
      </c>
      <c r="H137" s="174">
        <v>769.85000000000002</v>
      </c>
      <c r="I137" s="175">
        <v>6.21</v>
      </c>
      <c r="J137" s="175">
        <f>ROUND(I137*H137,2)</f>
        <v>4780.7700000000004</v>
      </c>
      <c r="K137" s="176"/>
      <c r="L137" s="29"/>
      <c r="M137" s="177" t="s">
        <v>1</v>
      </c>
      <c r="N137" s="178" t="s">
        <v>39</v>
      </c>
      <c r="O137" s="179">
        <v>0.88941999999999999</v>
      </c>
      <c r="P137" s="179">
        <f>O137*H137</f>
        <v>684.71998700000006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81" t="s">
        <v>119</v>
      </c>
      <c r="AT137" s="181" t="s">
        <v>115</v>
      </c>
      <c r="AU137" s="181" t="s">
        <v>120</v>
      </c>
      <c r="AY137" s="15" t="s">
        <v>113</v>
      </c>
      <c r="BE137" s="182">
        <f>IF(N137="základná",J137,0)</f>
        <v>0</v>
      </c>
      <c r="BF137" s="182">
        <f>IF(N137="znížená",J137,0)</f>
        <v>4780.7700000000004</v>
      </c>
      <c r="BG137" s="182">
        <f>IF(N137="zákl. prenesená",J137,0)</f>
        <v>0</v>
      </c>
      <c r="BH137" s="182">
        <f>IF(N137="zníž. prenesená",J137,0)</f>
        <v>0</v>
      </c>
      <c r="BI137" s="182">
        <f>IF(N137="nulová",J137,0)</f>
        <v>0</v>
      </c>
      <c r="BJ137" s="15" t="s">
        <v>120</v>
      </c>
      <c r="BK137" s="182">
        <f>ROUND(I137*H137,2)</f>
        <v>4780.7700000000004</v>
      </c>
      <c r="BL137" s="15" t="s">
        <v>119</v>
      </c>
      <c r="BM137" s="181" t="s">
        <v>173</v>
      </c>
    </row>
    <row r="138" s="12" customFormat="1" ht="22.8" customHeight="1">
      <c r="A138" s="12"/>
      <c r="B138" s="157"/>
      <c r="C138" s="12"/>
      <c r="D138" s="158" t="s">
        <v>72</v>
      </c>
      <c r="E138" s="167" t="s">
        <v>119</v>
      </c>
      <c r="F138" s="167" t="s">
        <v>174</v>
      </c>
      <c r="G138" s="12"/>
      <c r="H138" s="12"/>
      <c r="I138" s="12"/>
      <c r="J138" s="168">
        <f>BK138</f>
        <v>17154.91</v>
      </c>
      <c r="K138" s="12"/>
      <c r="L138" s="157"/>
      <c r="M138" s="161"/>
      <c r="N138" s="162"/>
      <c r="O138" s="162"/>
      <c r="P138" s="163">
        <f>SUM(P139:P144)</f>
        <v>397.92071699999997</v>
      </c>
      <c r="Q138" s="162"/>
      <c r="R138" s="163">
        <f>SUM(R139:R144)</f>
        <v>464.45924475999999</v>
      </c>
      <c r="S138" s="162"/>
      <c r="T138" s="164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8" t="s">
        <v>81</v>
      </c>
      <c r="AT138" s="165" t="s">
        <v>72</v>
      </c>
      <c r="AU138" s="165" t="s">
        <v>81</v>
      </c>
      <c r="AY138" s="158" t="s">
        <v>113</v>
      </c>
      <c r="BK138" s="166">
        <f>SUM(BK139:BK144)</f>
        <v>17154.91</v>
      </c>
    </row>
    <row r="139" s="2" customFormat="1" ht="37.8" customHeight="1">
      <c r="A139" s="28"/>
      <c r="B139" s="169"/>
      <c r="C139" s="170" t="s">
        <v>175</v>
      </c>
      <c r="D139" s="170" t="s">
        <v>115</v>
      </c>
      <c r="E139" s="171" t="s">
        <v>176</v>
      </c>
      <c r="F139" s="172" t="s">
        <v>177</v>
      </c>
      <c r="G139" s="173" t="s">
        <v>118</v>
      </c>
      <c r="H139" s="174">
        <v>234.18799999999999</v>
      </c>
      <c r="I139" s="175">
        <v>65.480000000000004</v>
      </c>
      <c r="J139" s="175">
        <f>ROUND(I139*H139,2)</f>
        <v>15334.629999999999</v>
      </c>
      <c r="K139" s="176"/>
      <c r="L139" s="29"/>
      <c r="M139" s="177" t="s">
        <v>1</v>
      </c>
      <c r="N139" s="178" t="s">
        <v>39</v>
      </c>
      <c r="O139" s="179">
        <v>1.6027499999999999</v>
      </c>
      <c r="P139" s="179">
        <f>O139*H139</f>
        <v>375.34481699999998</v>
      </c>
      <c r="Q139" s="179">
        <v>1.8907700000000001</v>
      </c>
      <c r="R139" s="179">
        <f>Q139*H139</f>
        <v>442.79564476000002</v>
      </c>
      <c r="S139" s="179">
        <v>0</v>
      </c>
      <c r="T139" s="180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81" t="s">
        <v>119</v>
      </c>
      <c r="AT139" s="181" t="s">
        <v>115</v>
      </c>
      <c r="AU139" s="181" t="s">
        <v>120</v>
      </c>
      <c r="AY139" s="15" t="s">
        <v>113</v>
      </c>
      <c r="BE139" s="182">
        <f>IF(N139="základná",J139,0)</f>
        <v>0</v>
      </c>
      <c r="BF139" s="182">
        <f>IF(N139="znížená",J139,0)</f>
        <v>15334.629999999999</v>
      </c>
      <c r="BG139" s="182">
        <f>IF(N139="zákl. prenesená",J139,0)</f>
        <v>0</v>
      </c>
      <c r="BH139" s="182">
        <f>IF(N139="zníž. prenesená",J139,0)</f>
        <v>0</v>
      </c>
      <c r="BI139" s="182">
        <f>IF(N139="nulová",J139,0)</f>
        <v>0</v>
      </c>
      <c r="BJ139" s="15" t="s">
        <v>120</v>
      </c>
      <c r="BK139" s="182">
        <f>ROUND(I139*H139,2)</f>
        <v>15334.629999999999</v>
      </c>
      <c r="BL139" s="15" t="s">
        <v>119</v>
      </c>
      <c r="BM139" s="181" t="s">
        <v>178</v>
      </c>
    </row>
    <row r="140" s="2" customFormat="1" ht="24.15" customHeight="1">
      <c r="A140" s="28"/>
      <c r="B140" s="169"/>
      <c r="C140" s="170" t="s">
        <v>179</v>
      </c>
      <c r="D140" s="170" t="s">
        <v>115</v>
      </c>
      <c r="E140" s="171" t="s">
        <v>180</v>
      </c>
      <c r="F140" s="172" t="s">
        <v>181</v>
      </c>
      <c r="G140" s="173" t="s">
        <v>182</v>
      </c>
      <c r="H140" s="174">
        <v>12</v>
      </c>
      <c r="I140" s="175">
        <v>9.8499999999999996</v>
      </c>
      <c r="J140" s="175">
        <f>ROUND(I140*H140,2)</f>
        <v>118.2</v>
      </c>
      <c r="K140" s="176"/>
      <c r="L140" s="29"/>
      <c r="M140" s="177" t="s">
        <v>1</v>
      </c>
      <c r="N140" s="178" t="s">
        <v>39</v>
      </c>
      <c r="O140" s="179">
        <v>0.3639</v>
      </c>
      <c r="P140" s="179">
        <f>O140*H140</f>
        <v>4.3667999999999996</v>
      </c>
      <c r="Q140" s="179">
        <v>0.0066</v>
      </c>
      <c r="R140" s="179">
        <f>Q140*H140</f>
        <v>0.079199999999999993</v>
      </c>
      <c r="S140" s="179">
        <v>0</v>
      </c>
      <c r="T140" s="180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81" t="s">
        <v>119</v>
      </c>
      <c r="AT140" s="181" t="s">
        <v>115</v>
      </c>
      <c r="AU140" s="181" t="s">
        <v>120</v>
      </c>
      <c r="AY140" s="15" t="s">
        <v>113</v>
      </c>
      <c r="BE140" s="182">
        <f>IF(N140="základná",J140,0)</f>
        <v>0</v>
      </c>
      <c r="BF140" s="182">
        <f>IF(N140="znížená",J140,0)</f>
        <v>118.2</v>
      </c>
      <c r="BG140" s="182">
        <f>IF(N140="zákl. prenesená",J140,0)</f>
        <v>0</v>
      </c>
      <c r="BH140" s="182">
        <f>IF(N140="zníž. prenesená",J140,0)</f>
        <v>0</v>
      </c>
      <c r="BI140" s="182">
        <f>IF(N140="nulová",J140,0)</f>
        <v>0</v>
      </c>
      <c r="BJ140" s="15" t="s">
        <v>120</v>
      </c>
      <c r="BK140" s="182">
        <f>ROUND(I140*H140,2)</f>
        <v>118.2</v>
      </c>
      <c r="BL140" s="15" t="s">
        <v>119</v>
      </c>
      <c r="BM140" s="181" t="s">
        <v>183</v>
      </c>
    </row>
    <row r="141" s="2" customFormat="1" ht="24.15" customHeight="1">
      <c r="A141" s="28"/>
      <c r="B141" s="169"/>
      <c r="C141" s="183" t="s">
        <v>184</v>
      </c>
      <c r="D141" s="183" t="s">
        <v>166</v>
      </c>
      <c r="E141" s="184" t="s">
        <v>185</v>
      </c>
      <c r="F141" s="185" t="s">
        <v>186</v>
      </c>
      <c r="G141" s="186" t="s">
        <v>182</v>
      </c>
      <c r="H141" s="187">
        <v>2</v>
      </c>
      <c r="I141" s="188">
        <v>19.02</v>
      </c>
      <c r="J141" s="188">
        <f>ROUND(I141*H141,2)</f>
        <v>38.039999999999999</v>
      </c>
      <c r="K141" s="189"/>
      <c r="L141" s="190"/>
      <c r="M141" s="191" t="s">
        <v>1</v>
      </c>
      <c r="N141" s="192" t="s">
        <v>39</v>
      </c>
      <c r="O141" s="179">
        <v>0</v>
      </c>
      <c r="P141" s="179">
        <f>O141*H141</f>
        <v>0</v>
      </c>
      <c r="Q141" s="179">
        <v>0.044999999999999998</v>
      </c>
      <c r="R141" s="179">
        <f>Q141*H141</f>
        <v>0.089999999999999997</v>
      </c>
      <c r="S141" s="179">
        <v>0</v>
      </c>
      <c r="T141" s="180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81" t="s">
        <v>145</v>
      </c>
      <c r="AT141" s="181" t="s">
        <v>166</v>
      </c>
      <c r="AU141" s="181" t="s">
        <v>120</v>
      </c>
      <c r="AY141" s="15" t="s">
        <v>113</v>
      </c>
      <c r="BE141" s="182">
        <f>IF(N141="základná",J141,0)</f>
        <v>0</v>
      </c>
      <c r="BF141" s="182">
        <f>IF(N141="znížená",J141,0)</f>
        <v>38.039999999999999</v>
      </c>
      <c r="BG141" s="182">
        <f>IF(N141="zákl. prenesená",J141,0)</f>
        <v>0</v>
      </c>
      <c r="BH141" s="182">
        <f>IF(N141="zníž. prenesená",J141,0)</f>
        <v>0</v>
      </c>
      <c r="BI141" s="182">
        <f>IF(N141="nulová",J141,0)</f>
        <v>0</v>
      </c>
      <c r="BJ141" s="15" t="s">
        <v>120</v>
      </c>
      <c r="BK141" s="182">
        <f>ROUND(I141*H141,2)</f>
        <v>38.039999999999999</v>
      </c>
      <c r="BL141" s="15" t="s">
        <v>119</v>
      </c>
      <c r="BM141" s="181" t="s">
        <v>187</v>
      </c>
    </row>
    <row r="142" s="2" customFormat="1" ht="24.15" customHeight="1">
      <c r="A142" s="28"/>
      <c r="B142" s="169"/>
      <c r="C142" s="183" t="s">
        <v>188</v>
      </c>
      <c r="D142" s="183" t="s">
        <v>166</v>
      </c>
      <c r="E142" s="184" t="s">
        <v>189</v>
      </c>
      <c r="F142" s="185" t="s">
        <v>190</v>
      </c>
      <c r="G142" s="186" t="s">
        <v>182</v>
      </c>
      <c r="H142" s="187">
        <v>3</v>
      </c>
      <c r="I142" s="188">
        <v>15.57</v>
      </c>
      <c r="J142" s="188">
        <f>ROUND(I142*H142,2)</f>
        <v>46.710000000000001</v>
      </c>
      <c r="K142" s="189"/>
      <c r="L142" s="190"/>
      <c r="M142" s="191" t="s">
        <v>1</v>
      </c>
      <c r="N142" s="192" t="s">
        <v>39</v>
      </c>
      <c r="O142" s="179">
        <v>0</v>
      </c>
      <c r="P142" s="179">
        <f>O142*H142</f>
        <v>0</v>
      </c>
      <c r="Q142" s="179">
        <v>0.025000000000000001</v>
      </c>
      <c r="R142" s="179">
        <f>Q142*H142</f>
        <v>0.075000000000000011</v>
      </c>
      <c r="S142" s="179">
        <v>0</v>
      </c>
      <c r="T142" s="180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81" t="s">
        <v>145</v>
      </c>
      <c r="AT142" s="181" t="s">
        <v>166</v>
      </c>
      <c r="AU142" s="181" t="s">
        <v>120</v>
      </c>
      <c r="AY142" s="15" t="s">
        <v>113</v>
      </c>
      <c r="BE142" s="182">
        <f>IF(N142="základná",J142,0)</f>
        <v>0</v>
      </c>
      <c r="BF142" s="182">
        <f>IF(N142="znížená",J142,0)</f>
        <v>46.710000000000001</v>
      </c>
      <c r="BG142" s="182">
        <f>IF(N142="zákl. prenesená",J142,0)</f>
        <v>0</v>
      </c>
      <c r="BH142" s="182">
        <f>IF(N142="zníž. prenesená",J142,0)</f>
        <v>0</v>
      </c>
      <c r="BI142" s="182">
        <f>IF(N142="nulová",J142,0)</f>
        <v>0</v>
      </c>
      <c r="BJ142" s="15" t="s">
        <v>120</v>
      </c>
      <c r="BK142" s="182">
        <f>ROUND(I142*H142,2)</f>
        <v>46.710000000000001</v>
      </c>
      <c r="BL142" s="15" t="s">
        <v>119</v>
      </c>
      <c r="BM142" s="181" t="s">
        <v>191</v>
      </c>
    </row>
    <row r="143" s="2" customFormat="1" ht="24.15" customHeight="1">
      <c r="A143" s="28"/>
      <c r="B143" s="169"/>
      <c r="C143" s="170" t="s">
        <v>192</v>
      </c>
      <c r="D143" s="170" t="s">
        <v>115</v>
      </c>
      <c r="E143" s="171" t="s">
        <v>193</v>
      </c>
      <c r="F143" s="172" t="s">
        <v>194</v>
      </c>
      <c r="G143" s="173" t="s">
        <v>182</v>
      </c>
      <c r="H143" s="174">
        <v>29</v>
      </c>
      <c r="I143" s="175">
        <v>15.09</v>
      </c>
      <c r="J143" s="175">
        <f>ROUND(I143*H143,2)</f>
        <v>437.61000000000001</v>
      </c>
      <c r="K143" s="176"/>
      <c r="L143" s="29"/>
      <c r="M143" s="177" t="s">
        <v>1</v>
      </c>
      <c r="N143" s="178" t="s">
        <v>39</v>
      </c>
      <c r="O143" s="179">
        <v>0.62790000000000001</v>
      </c>
      <c r="P143" s="179">
        <f>O143*H143</f>
        <v>18.209099999999999</v>
      </c>
      <c r="Q143" s="179">
        <v>0.0066</v>
      </c>
      <c r="R143" s="179">
        <f>Q143*H143</f>
        <v>0.19139999999999999</v>
      </c>
      <c r="S143" s="179">
        <v>0</v>
      </c>
      <c r="T143" s="180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81" t="s">
        <v>119</v>
      </c>
      <c r="AT143" s="181" t="s">
        <v>115</v>
      </c>
      <c r="AU143" s="181" t="s">
        <v>120</v>
      </c>
      <c r="AY143" s="15" t="s">
        <v>113</v>
      </c>
      <c r="BE143" s="182">
        <f>IF(N143="základná",J143,0)</f>
        <v>0</v>
      </c>
      <c r="BF143" s="182">
        <f>IF(N143="znížená",J143,0)</f>
        <v>437.61000000000001</v>
      </c>
      <c r="BG143" s="182">
        <f>IF(N143="zákl. prenesená",J143,0)</f>
        <v>0</v>
      </c>
      <c r="BH143" s="182">
        <f>IF(N143="zníž. prenesená",J143,0)</f>
        <v>0</v>
      </c>
      <c r="BI143" s="182">
        <f>IF(N143="nulová",J143,0)</f>
        <v>0</v>
      </c>
      <c r="BJ143" s="15" t="s">
        <v>120</v>
      </c>
      <c r="BK143" s="182">
        <f>ROUND(I143*H143,2)</f>
        <v>437.61000000000001</v>
      </c>
      <c r="BL143" s="15" t="s">
        <v>119</v>
      </c>
      <c r="BM143" s="181" t="s">
        <v>195</v>
      </c>
    </row>
    <row r="144" s="2" customFormat="1" ht="21.75" customHeight="1">
      <c r="A144" s="28"/>
      <c r="B144" s="169"/>
      <c r="C144" s="183" t="s">
        <v>7</v>
      </c>
      <c r="D144" s="183" t="s">
        <v>166</v>
      </c>
      <c r="E144" s="184" t="s">
        <v>196</v>
      </c>
      <c r="F144" s="185" t="s">
        <v>197</v>
      </c>
      <c r="G144" s="186" t="s">
        <v>182</v>
      </c>
      <c r="H144" s="187">
        <v>29</v>
      </c>
      <c r="I144" s="188">
        <v>40.68</v>
      </c>
      <c r="J144" s="188">
        <f>ROUND(I144*H144,2)</f>
        <v>1179.72</v>
      </c>
      <c r="K144" s="189"/>
      <c r="L144" s="190"/>
      <c r="M144" s="191" t="s">
        <v>1</v>
      </c>
      <c r="N144" s="192" t="s">
        <v>39</v>
      </c>
      <c r="O144" s="179">
        <v>0</v>
      </c>
      <c r="P144" s="179">
        <f>O144*H144</f>
        <v>0</v>
      </c>
      <c r="Q144" s="179">
        <v>0.73199999999999998</v>
      </c>
      <c r="R144" s="179">
        <f>Q144*H144</f>
        <v>21.227999999999998</v>
      </c>
      <c r="S144" s="179">
        <v>0</v>
      </c>
      <c r="T144" s="180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81" t="s">
        <v>145</v>
      </c>
      <c r="AT144" s="181" t="s">
        <v>166</v>
      </c>
      <c r="AU144" s="181" t="s">
        <v>120</v>
      </c>
      <c r="AY144" s="15" t="s">
        <v>113</v>
      </c>
      <c r="BE144" s="182">
        <f>IF(N144="základná",J144,0)</f>
        <v>0</v>
      </c>
      <c r="BF144" s="182">
        <f>IF(N144="znížená",J144,0)</f>
        <v>1179.72</v>
      </c>
      <c r="BG144" s="182">
        <f>IF(N144="zákl. prenesená",J144,0)</f>
        <v>0</v>
      </c>
      <c r="BH144" s="182">
        <f>IF(N144="zníž. prenesená",J144,0)</f>
        <v>0</v>
      </c>
      <c r="BI144" s="182">
        <f>IF(N144="nulová",J144,0)</f>
        <v>0</v>
      </c>
      <c r="BJ144" s="15" t="s">
        <v>120</v>
      </c>
      <c r="BK144" s="182">
        <f>ROUND(I144*H144,2)</f>
        <v>1179.72</v>
      </c>
      <c r="BL144" s="15" t="s">
        <v>119</v>
      </c>
      <c r="BM144" s="181" t="s">
        <v>198</v>
      </c>
    </row>
    <row r="145" s="12" customFormat="1" ht="22.8" customHeight="1">
      <c r="A145" s="12"/>
      <c r="B145" s="157"/>
      <c r="C145" s="12"/>
      <c r="D145" s="158" t="s">
        <v>72</v>
      </c>
      <c r="E145" s="167" t="s">
        <v>145</v>
      </c>
      <c r="F145" s="167" t="s">
        <v>199</v>
      </c>
      <c r="G145" s="12"/>
      <c r="H145" s="12"/>
      <c r="I145" s="12"/>
      <c r="J145" s="168">
        <f>BK145</f>
        <v>84004.509999999995</v>
      </c>
      <c r="K145" s="12"/>
      <c r="L145" s="157"/>
      <c r="M145" s="161"/>
      <c r="N145" s="162"/>
      <c r="O145" s="162"/>
      <c r="P145" s="163">
        <f>SUM(P146:P165)</f>
        <v>351.94259999999997</v>
      </c>
      <c r="Q145" s="162"/>
      <c r="R145" s="163">
        <f>SUM(R146:R165)</f>
        <v>77.2770869</v>
      </c>
      <c r="S145" s="162"/>
      <c r="T145" s="164">
        <f>SUM(T146:T165)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8" t="s">
        <v>81</v>
      </c>
      <c r="AT145" s="165" t="s">
        <v>72</v>
      </c>
      <c r="AU145" s="165" t="s">
        <v>81</v>
      </c>
      <c r="AY145" s="158" t="s">
        <v>113</v>
      </c>
      <c r="BK145" s="166">
        <f>SUM(BK146:BK165)</f>
        <v>84004.509999999995</v>
      </c>
    </row>
    <row r="146" s="2" customFormat="1" ht="33" customHeight="1">
      <c r="A146" s="28"/>
      <c r="B146" s="169"/>
      <c r="C146" s="170" t="s">
        <v>200</v>
      </c>
      <c r="D146" s="170" t="s">
        <v>115</v>
      </c>
      <c r="E146" s="171" t="s">
        <v>201</v>
      </c>
      <c r="F146" s="172" t="s">
        <v>202</v>
      </c>
      <c r="G146" s="173" t="s">
        <v>203</v>
      </c>
      <c r="H146" s="174">
        <v>310</v>
      </c>
      <c r="I146" s="175">
        <v>1.02</v>
      </c>
      <c r="J146" s="175">
        <f>ROUND(I146*H146,2)</f>
        <v>316.19999999999999</v>
      </c>
      <c r="K146" s="176"/>
      <c r="L146" s="29"/>
      <c r="M146" s="177" t="s">
        <v>1</v>
      </c>
      <c r="N146" s="178" t="s">
        <v>39</v>
      </c>
      <c r="O146" s="179">
        <v>0.070999999999999994</v>
      </c>
      <c r="P146" s="179">
        <f>O146*H146</f>
        <v>22.009999999999998</v>
      </c>
      <c r="Q146" s="179">
        <v>1.0000000000000001E-05</v>
      </c>
      <c r="R146" s="179">
        <f>Q146*H146</f>
        <v>0.0031000000000000003</v>
      </c>
      <c r="S146" s="179">
        <v>0</v>
      </c>
      <c r="T146" s="180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81" t="s">
        <v>119</v>
      </c>
      <c r="AT146" s="181" t="s">
        <v>115</v>
      </c>
      <c r="AU146" s="181" t="s">
        <v>120</v>
      </c>
      <c r="AY146" s="15" t="s">
        <v>113</v>
      </c>
      <c r="BE146" s="182">
        <f>IF(N146="základná",J146,0)</f>
        <v>0</v>
      </c>
      <c r="BF146" s="182">
        <f>IF(N146="znížená",J146,0)</f>
        <v>316.19999999999999</v>
      </c>
      <c r="BG146" s="182">
        <f>IF(N146="zákl. prenesená",J146,0)</f>
        <v>0</v>
      </c>
      <c r="BH146" s="182">
        <f>IF(N146="zníž. prenesená",J146,0)</f>
        <v>0</v>
      </c>
      <c r="BI146" s="182">
        <f>IF(N146="nulová",J146,0)</f>
        <v>0</v>
      </c>
      <c r="BJ146" s="15" t="s">
        <v>120</v>
      </c>
      <c r="BK146" s="182">
        <f>ROUND(I146*H146,2)</f>
        <v>316.19999999999999</v>
      </c>
      <c r="BL146" s="15" t="s">
        <v>119</v>
      </c>
      <c r="BM146" s="181" t="s">
        <v>204</v>
      </c>
    </row>
    <row r="147" s="2" customFormat="1" ht="24.15" customHeight="1">
      <c r="A147" s="28"/>
      <c r="B147" s="169"/>
      <c r="C147" s="183" t="s">
        <v>205</v>
      </c>
      <c r="D147" s="183" t="s">
        <v>166</v>
      </c>
      <c r="E147" s="184" t="s">
        <v>206</v>
      </c>
      <c r="F147" s="185" t="s">
        <v>207</v>
      </c>
      <c r="G147" s="186" t="s">
        <v>182</v>
      </c>
      <c r="H147" s="187">
        <v>62</v>
      </c>
      <c r="I147" s="188">
        <v>94.170000000000002</v>
      </c>
      <c r="J147" s="188">
        <f>ROUND(I147*H147,2)</f>
        <v>5838.54</v>
      </c>
      <c r="K147" s="189"/>
      <c r="L147" s="190"/>
      <c r="M147" s="191" t="s">
        <v>1</v>
      </c>
      <c r="N147" s="192" t="s">
        <v>39</v>
      </c>
      <c r="O147" s="179">
        <v>0</v>
      </c>
      <c r="P147" s="179">
        <f>O147*H147</f>
        <v>0</v>
      </c>
      <c r="Q147" s="179">
        <v>0.01575</v>
      </c>
      <c r="R147" s="179">
        <f>Q147*H147</f>
        <v>0.97650000000000003</v>
      </c>
      <c r="S147" s="179">
        <v>0</v>
      </c>
      <c r="T147" s="180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81" t="s">
        <v>145</v>
      </c>
      <c r="AT147" s="181" t="s">
        <v>166</v>
      </c>
      <c r="AU147" s="181" t="s">
        <v>120</v>
      </c>
      <c r="AY147" s="15" t="s">
        <v>113</v>
      </c>
      <c r="BE147" s="182">
        <f>IF(N147="základná",J147,0)</f>
        <v>0</v>
      </c>
      <c r="BF147" s="182">
        <f>IF(N147="znížená",J147,0)</f>
        <v>5838.54</v>
      </c>
      <c r="BG147" s="182">
        <f>IF(N147="zákl. prenesená",J147,0)</f>
        <v>0</v>
      </c>
      <c r="BH147" s="182">
        <f>IF(N147="zníž. prenesená",J147,0)</f>
        <v>0</v>
      </c>
      <c r="BI147" s="182">
        <f>IF(N147="nulová",J147,0)</f>
        <v>0</v>
      </c>
      <c r="BJ147" s="15" t="s">
        <v>120</v>
      </c>
      <c r="BK147" s="182">
        <f>ROUND(I147*H147,2)</f>
        <v>5838.54</v>
      </c>
      <c r="BL147" s="15" t="s">
        <v>119</v>
      </c>
      <c r="BM147" s="181" t="s">
        <v>208</v>
      </c>
    </row>
    <row r="148" s="2" customFormat="1" ht="37.8" customHeight="1">
      <c r="A148" s="28"/>
      <c r="B148" s="169"/>
      <c r="C148" s="170" t="s">
        <v>209</v>
      </c>
      <c r="D148" s="170" t="s">
        <v>115</v>
      </c>
      <c r="E148" s="171" t="s">
        <v>210</v>
      </c>
      <c r="F148" s="172" t="s">
        <v>211</v>
      </c>
      <c r="G148" s="173" t="s">
        <v>203</v>
      </c>
      <c r="H148" s="174">
        <v>977</v>
      </c>
      <c r="I148" s="175">
        <v>3.29</v>
      </c>
      <c r="J148" s="175">
        <f>ROUND(I148*H148,2)</f>
        <v>3214.3299999999999</v>
      </c>
      <c r="K148" s="176"/>
      <c r="L148" s="29"/>
      <c r="M148" s="177" t="s">
        <v>1</v>
      </c>
      <c r="N148" s="178" t="s">
        <v>39</v>
      </c>
      <c r="O148" s="179">
        <v>0.11</v>
      </c>
      <c r="P148" s="179">
        <f>O148*H148</f>
        <v>107.47</v>
      </c>
      <c r="Q148" s="179">
        <v>1.0000000000000001E-05</v>
      </c>
      <c r="R148" s="179">
        <f>Q148*H148</f>
        <v>0.0097700000000000009</v>
      </c>
      <c r="S148" s="179">
        <v>0</v>
      </c>
      <c r="T148" s="180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81" t="s">
        <v>119</v>
      </c>
      <c r="AT148" s="181" t="s">
        <v>115</v>
      </c>
      <c r="AU148" s="181" t="s">
        <v>120</v>
      </c>
      <c r="AY148" s="15" t="s">
        <v>113</v>
      </c>
      <c r="BE148" s="182">
        <f>IF(N148="základná",J148,0)</f>
        <v>0</v>
      </c>
      <c r="BF148" s="182">
        <f>IF(N148="znížená",J148,0)</f>
        <v>3214.3299999999999</v>
      </c>
      <c r="BG148" s="182">
        <f>IF(N148="zákl. prenesená",J148,0)</f>
        <v>0</v>
      </c>
      <c r="BH148" s="182">
        <f>IF(N148="zníž. prenesená",J148,0)</f>
        <v>0</v>
      </c>
      <c r="BI148" s="182">
        <f>IF(N148="nulová",J148,0)</f>
        <v>0</v>
      </c>
      <c r="BJ148" s="15" t="s">
        <v>120</v>
      </c>
      <c r="BK148" s="182">
        <f>ROUND(I148*H148,2)</f>
        <v>3214.3299999999999</v>
      </c>
      <c r="BL148" s="15" t="s">
        <v>119</v>
      </c>
      <c r="BM148" s="181" t="s">
        <v>212</v>
      </c>
    </row>
    <row r="149" s="2" customFormat="1" ht="24.15" customHeight="1">
      <c r="A149" s="28"/>
      <c r="B149" s="169"/>
      <c r="C149" s="183" t="s">
        <v>213</v>
      </c>
      <c r="D149" s="183" t="s">
        <v>166</v>
      </c>
      <c r="E149" s="184" t="s">
        <v>214</v>
      </c>
      <c r="F149" s="185" t="s">
        <v>215</v>
      </c>
      <c r="G149" s="186" t="s">
        <v>182</v>
      </c>
      <c r="H149" s="187">
        <v>195</v>
      </c>
      <c r="I149" s="188">
        <v>137.5</v>
      </c>
      <c r="J149" s="188">
        <f>ROUND(I149*H149,2)</f>
        <v>26812.5</v>
      </c>
      <c r="K149" s="189"/>
      <c r="L149" s="190"/>
      <c r="M149" s="191" t="s">
        <v>1</v>
      </c>
      <c r="N149" s="192" t="s">
        <v>39</v>
      </c>
      <c r="O149" s="179">
        <v>0</v>
      </c>
      <c r="P149" s="179">
        <f>O149*H149</f>
        <v>0</v>
      </c>
      <c r="Q149" s="179">
        <v>0.03619</v>
      </c>
      <c r="R149" s="179">
        <f>Q149*H149</f>
        <v>7.0570500000000003</v>
      </c>
      <c r="S149" s="179">
        <v>0</v>
      </c>
      <c r="T149" s="180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81" t="s">
        <v>145</v>
      </c>
      <c r="AT149" s="181" t="s">
        <v>166</v>
      </c>
      <c r="AU149" s="181" t="s">
        <v>120</v>
      </c>
      <c r="AY149" s="15" t="s">
        <v>113</v>
      </c>
      <c r="BE149" s="182">
        <f>IF(N149="základná",J149,0)</f>
        <v>0</v>
      </c>
      <c r="BF149" s="182">
        <f>IF(N149="znížená",J149,0)</f>
        <v>26812.5</v>
      </c>
      <c r="BG149" s="182">
        <f>IF(N149="zákl. prenesená",J149,0)</f>
        <v>0</v>
      </c>
      <c r="BH149" s="182">
        <f>IF(N149="zníž. prenesená",J149,0)</f>
        <v>0</v>
      </c>
      <c r="BI149" s="182">
        <f>IF(N149="nulová",J149,0)</f>
        <v>0</v>
      </c>
      <c r="BJ149" s="15" t="s">
        <v>120</v>
      </c>
      <c r="BK149" s="182">
        <f>ROUND(I149*H149,2)</f>
        <v>26812.5</v>
      </c>
      <c r="BL149" s="15" t="s">
        <v>119</v>
      </c>
      <c r="BM149" s="181" t="s">
        <v>216</v>
      </c>
    </row>
    <row r="150" s="2" customFormat="1" ht="24.15" customHeight="1">
      <c r="A150" s="28"/>
      <c r="B150" s="169"/>
      <c r="C150" s="183" t="s">
        <v>217</v>
      </c>
      <c r="D150" s="183" t="s">
        <v>166</v>
      </c>
      <c r="E150" s="184" t="s">
        <v>218</v>
      </c>
      <c r="F150" s="185" t="s">
        <v>219</v>
      </c>
      <c r="G150" s="186" t="s">
        <v>182</v>
      </c>
      <c r="H150" s="187">
        <v>1</v>
      </c>
      <c r="I150" s="188">
        <v>82.5</v>
      </c>
      <c r="J150" s="188">
        <f>ROUND(I150*H150,2)</f>
        <v>82.5</v>
      </c>
      <c r="K150" s="189"/>
      <c r="L150" s="190"/>
      <c r="M150" s="191" t="s">
        <v>1</v>
      </c>
      <c r="N150" s="192" t="s">
        <v>39</v>
      </c>
      <c r="O150" s="179">
        <v>0</v>
      </c>
      <c r="P150" s="179">
        <f>O150*H150</f>
        <v>0</v>
      </c>
      <c r="Q150" s="179">
        <v>0.023099999999999999</v>
      </c>
      <c r="R150" s="179">
        <f>Q150*H150</f>
        <v>0.023099999999999999</v>
      </c>
      <c r="S150" s="179">
        <v>0</v>
      </c>
      <c r="T150" s="180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81" t="s">
        <v>145</v>
      </c>
      <c r="AT150" s="181" t="s">
        <v>166</v>
      </c>
      <c r="AU150" s="181" t="s">
        <v>120</v>
      </c>
      <c r="AY150" s="15" t="s">
        <v>113</v>
      </c>
      <c r="BE150" s="182">
        <f>IF(N150="základná",J150,0)</f>
        <v>0</v>
      </c>
      <c r="BF150" s="182">
        <f>IF(N150="znížená",J150,0)</f>
        <v>82.5</v>
      </c>
      <c r="BG150" s="182">
        <f>IF(N150="zákl. prenesená",J150,0)</f>
        <v>0</v>
      </c>
      <c r="BH150" s="182">
        <f>IF(N150="zníž. prenesená",J150,0)</f>
        <v>0</v>
      </c>
      <c r="BI150" s="182">
        <f>IF(N150="nulová",J150,0)</f>
        <v>0</v>
      </c>
      <c r="BJ150" s="15" t="s">
        <v>120</v>
      </c>
      <c r="BK150" s="182">
        <f>ROUND(I150*H150,2)</f>
        <v>82.5</v>
      </c>
      <c r="BL150" s="15" t="s">
        <v>119</v>
      </c>
      <c r="BM150" s="181" t="s">
        <v>220</v>
      </c>
    </row>
    <row r="151" s="2" customFormat="1" ht="24.15" customHeight="1">
      <c r="A151" s="28"/>
      <c r="B151" s="169"/>
      <c r="C151" s="170" t="s">
        <v>221</v>
      </c>
      <c r="D151" s="170" t="s">
        <v>115</v>
      </c>
      <c r="E151" s="171" t="s">
        <v>222</v>
      </c>
      <c r="F151" s="172" t="s">
        <v>223</v>
      </c>
      <c r="G151" s="173" t="s">
        <v>182</v>
      </c>
      <c r="H151" s="174">
        <v>46</v>
      </c>
      <c r="I151" s="175">
        <v>5.4000000000000004</v>
      </c>
      <c r="J151" s="175">
        <f>ROUND(I151*H151,2)</f>
        <v>248.40000000000001</v>
      </c>
      <c r="K151" s="176"/>
      <c r="L151" s="29"/>
      <c r="M151" s="177" t="s">
        <v>1</v>
      </c>
      <c r="N151" s="178" t="s">
        <v>39</v>
      </c>
      <c r="O151" s="179">
        <v>0.27100000000000002</v>
      </c>
      <c r="P151" s="179">
        <f>O151*H151</f>
        <v>12.466000000000001</v>
      </c>
      <c r="Q151" s="179">
        <v>0.00088000000000000003</v>
      </c>
      <c r="R151" s="179">
        <f>Q151*H151</f>
        <v>0.040480000000000002</v>
      </c>
      <c r="S151" s="179">
        <v>0</v>
      </c>
      <c r="T151" s="180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81" t="s">
        <v>119</v>
      </c>
      <c r="AT151" s="181" t="s">
        <v>115</v>
      </c>
      <c r="AU151" s="181" t="s">
        <v>120</v>
      </c>
      <c r="AY151" s="15" t="s">
        <v>113</v>
      </c>
      <c r="BE151" s="182">
        <f>IF(N151="základná",J151,0)</f>
        <v>0</v>
      </c>
      <c r="BF151" s="182">
        <f>IF(N151="znížená",J151,0)</f>
        <v>248.40000000000001</v>
      </c>
      <c r="BG151" s="182">
        <f>IF(N151="zákl. prenesená",J151,0)</f>
        <v>0</v>
      </c>
      <c r="BH151" s="182">
        <f>IF(N151="zníž. prenesená",J151,0)</f>
        <v>0</v>
      </c>
      <c r="BI151" s="182">
        <f>IF(N151="nulová",J151,0)</f>
        <v>0</v>
      </c>
      <c r="BJ151" s="15" t="s">
        <v>120</v>
      </c>
      <c r="BK151" s="182">
        <f>ROUND(I151*H151,2)</f>
        <v>248.40000000000001</v>
      </c>
      <c r="BL151" s="15" t="s">
        <v>119</v>
      </c>
      <c r="BM151" s="181" t="s">
        <v>224</v>
      </c>
    </row>
    <row r="152" s="2" customFormat="1" ht="16.5" customHeight="1">
      <c r="A152" s="28"/>
      <c r="B152" s="169"/>
      <c r="C152" s="183" t="s">
        <v>225</v>
      </c>
      <c r="D152" s="183" t="s">
        <v>166</v>
      </c>
      <c r="E152" s="184" t="s">
        <v>226</v>
      </c>
      <c r="F152" s="185" t="s">
        <v>227</v>
      </c>
      <c r="G152" s="186" t="s">
        <v>182</v>
      </c>
      <c r="H152" s="187">
        <v>46</v>
      </c>
      <c r="I152" s="188">
        <v>12.6</v>
      </c>
      <c r="J152" s="188">
        <f>ROUND(I152*H152,2)</f>
        <v>579.60000000000002</v>
      </c>
      <c r="K152" s="189"/>
      <c r="L152" s="190"/>
      <c r="M152" s="191" t="s">
        <v>1</v>
      </c>
      <c r="N152" s="192" t="s">
        <v>39</v>
      </c>
      <c r="O152" s="179">
        <v>0</v>
      </c>
      <c r="P152" s="179">
        <f>O152*H152</f>
        <v>0</v>
      </c>
      <c r="Q152" s="179">
        <v>0.013860000000000001</v>
      </c>
      <c r="R152" s="179">
        <f>Q152*H152</f>
        <v>0.63756000000000002</v>
      </c>
      <c r="S152" s="179">
        <v>0</v>
      </c>
      <c r="T152" s="180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81" t="s">
        <v>145</v>
      </c>
      <c r="AT152" s="181" t="s">
        <v>166</v>
      </c>
      <c r="AU152" s="181" t="s">
        <v>120</v>
      </c>
      <c r="AY152" s="15" t="s">
        <v>113</v>
      </c>
      <c r="BE152" s="182">
        <f>IF(N152="základná",J152,0)</f>
        <v>0</v>
      </c>
      <c r="BF152" s="182">
        <f>IF(N152="znížená",J152,0)</f>
        <v>579.60000000000002</v>
      </c>
      <c r="BG152" s="182">
        <f>IF(N152="zákl. prenesená",J152,0)</f>
        <v>0</v>
      </c>
      <c r="BH152" s="182">
        <f>IF(N152="zníž. prenesená",J152,0)</f>
        <v>0</v>
      </c>
      <c r="BI152" s="182">
        <f>IF(N152="nulová",J152,0)</f>
        <v>0</v>
      </c>
      <c r="BJ152" s="15" t="s">
        <v>120</v>
      </c>
      <c r="BK152" s="182">
        <f>ROUND(I152*H152,2)</f>
        <v>579.60000000000002</v>
      </c>
      <c r="BL152" s="15" t="s">
        <v>119</v>
      </c>
      <c r="BM152" s="181" t="s">
        <v>228</v>
      </c>
    </row>
    <row r="153" s="2" customFormat="1" ht="24.15" customHeight="1">
      <c r="A153" s="28"/>
      <c r="B153" s="169"/>
      <c r="C153" s="170" t="s">
        <v>229</v>
      </c>
      <c r="D153" s="170" t="s">
        <v>115</v>
      </c>
      <c r="E153" s="171" t="s">
        <v>230</v>
      </c>
      <c r="F153" s="172" t="s">
        <v>231</v>
      </c>
      <c r="G153" s="173" t="s">
        <v>182</v>
      </c>
      <c r="H153" s="174">
        <v>46</v>
      </c>
      <c r="I153" s="175">
        <v>5.0899999999999999</v>
      </c>
      <c r="J153" s="175">
        <f>ROUND(I153*H153,2)</f>
        <v>234.13999999999999</v>
      </c>
      <c r="K153" s="176"/>
      <c r="L153" s="29"/>
      <c r="M153" s="177" t="s">
        <v>1</v>
      </c>
      <c r="N153" s="178" t="s">
        <v>39</v>
      </c>
      <c r="O153" s="179">
        <v>0.18099999999999999</v>
      </c>
      <c r="P153" s="179">
        <f>O153*H153</f>
        <v>8.3260000000000005</v>
      </c>
      <c r="Q153" s="179">
        <v>2.0000000000000002E-05</v>
      </c>
      <c r="R153" s="179">
        <f>Q153*H153</f>
        <v>0.00092000000000000003</v>
      </c>
      <c r="S153" s="179">
        <v>0</v>
      </c>
      <c r="T153" s="180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81" t="s">
        <v>119</v>
      </c>
      <c r="AT153" s="181" t="s">
        <v>115</v>
      </c>
      <c r="AU153" s="181" t="s">
        <v>120</v>
      </c>
      <c r="AY153" s="15" t="s">
        <v>113</v>
      </c>
      <c r="BE153" s="182">
        <f>IF(N153="základná",J153,0)</f>
        <v>0</v>
      </c>
      <c r="BF153" s="182">
        <f>IF(N153="znížená",J153,0)</f>
        <v>234.13999999999999</v>
      </c>
      <c r="BG153" s="182">
        <f>IF(N153="zákl. prenesená",J153,0)</f>
        <v>0</v>
      </c>
      <c r="BH153" s="182">
        <f>IF(N153="zníž. prenesená",J153,0)</f>
        <v>0</v>
      </c>
      <c r="BI153" s="182">
        <f>IF(N153="nulová",J153,0)</f>
        <v>0</v>
      </c>
      <c r="BJ153" s="15" t="s">
        <v>120</v>
      </c>
      <c r="BK153" s="182">
        <f>ROUND(I153*H153,2)</f>
        <v>234.13999999999999</v>
      </c>
      <c r="BL153" s="15" t="s">
        <v>119</v>
      </c>
      <c r="BM153" s="181" t="s">
        <v>232</v>
      </c>
    </row>
    <row r="154" s="2" customFormat="1" ht="16.5" customHeight="1">
      <c r="A154" s="28"/>
      <c r="B154" s="169"/>
      <c r="C154" s="183" t="s">
        <v>233</v>
      </c>
      <c r="D154" s="183" t="s">
        <v>166</v>
      </c>
      <c r="E154" s="184" t="s">
        <v>234</v>
      </c>
      <c r="F154" s="185" t="s">
        <v>235</v>
      </c>
      <c r="G154" s="186" t="s">
        <v>182</v>
      </c>
      <c r="H154" s="187">
        <v>46</v>
      </c>
      <c r="I154" s="188">
        <v>2.8999999999999999</v>
      </c>
      <c r="J154" s="188">
        <f>ROUND(I154*H154,2)</f>
        <v>133.40000000000001</v>
      </c>
      <c r="K154" s="189"/>
      <c r="L154" s="190"/>
      <c r="M154" s="191" t="s">
        <v>1</v>
      </c>
      <c r="N154" s="192" t="s">
        <v>39</v>
      </c>
      <c r="O154" s="179">
        <v>0</v>
      </c>
      <c r="P154" s="179">
        <f>O154*H154</f>
        <v>0</v>
      </c>
      <c r="Q154" s="179">
        <v>0.00068000000000000005</v>
      </c>
      <c r="R154" s="179">
        <f>Q154*H154</f>
        <v>0.031280000000000002</v>
      </c>
      <c r="S154" s="179">
        <v>0</v>
      </c>
      <c r="T154" s="180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81" t="s">
        <v>145</v>
      </c>
      <c r="AT154" s="181" t="s">
        <v>166</v>
      </c>
      <c r="AU154" s="181" t="s">
        <v>120</v>
      </c>
      <c r="AY154" s="15" t="s">
        <v>113</v>
      </c>
      <c r="BE154" s="182">
        <f>IF(N154="základná",J154,0)</f>
        <v>0</v>
      </c>
      <c r="BF154" s="182">
        <f>IF(N154="znížená",J154,0)</f>
        <v>133.40000000000001</v>
      </c>
      <c r="BG154" s="182">
        <f>IF(N154="zákl. prenesená",J154,0)</f>
        <v>0</v>
      </c>
      <c r="BH154" s="182">
        <f>IF(N154="zníž. prenesená",J154,0)</f>
        <v>0</v>
      </c>
      <c r="BI154" s="182">
        <f>IF(N154="nulová",J154,0)</f>
        <v>0</v>
      </c>
      <c r="BJ154" s="15" t="s">
        <v>120</v>
      </c>
      <c r="BK154" s="182">
        <f>ROUND(I154*H154,2)</f>
        <v>133.40000000000001</v>
      </c>
      <c r="BL154" s="15" t="s">
        <v>119</v>
      </c>
      <c r="BM154" s="181" t="s">
        <v>236</v>
      </c>
    </row>
    <row r="155" s="2" customFormat="1" ht="33" customHeight="1">
      <c r="A155" s="28"/>
      <c r="B155" s="169"/>
      <c r="C155" s="170" t="s">
        <v>237</v>
      </c>
      <c r="D155" s="170" t="s">
        <v>115</v>
      </c>
      <c r="E155" s="171" t="s">
        <v>238</v>
      </c>
      <c r="F155" s="172" t="s">
        <v>239</v>
      </c>
      <c r="G155" s="173" t="s">
        <v>182</v>
      </c>
      <c r="H155" s="174">
        <v>46</v>
      </c>
      <c r="I155" s="175">
        <v>9.1999999999999993</v>
      </c>
      <c r="J155" s="175">
        <f>ROUND(I155*H155,2)</f>
        <v>423.19999999999999</v>
      </c>
      <c r="K155" s="176"/>
      <c r="L155" s="29"/>
      <c r="M155" s="177" t="s">
        <v>1</v>
      </c>
      <c r="N155" s="178" t="s">
        <v>39</v>
      </c>
      <c r="O155" s="179">
        <v>0.32496000000000003</v>
      </c>
      <c r="P155" s="179">
        <f>O155*H155</f>
        <v>14.948160000000001</v>
      </c>
      <c r="Q155" s="179">
        <v>0.00266</v>
      </c>
      <c r="R155" s="179">
        <f>Q155*H155</f>
        <v>0.12236</v>
      </c>
      <c r="S155" s="179">
        <v>0</v>
      </c>
      <c r="T155" s="180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81" t="s">
        <v>119</v>
      </c>
      <c r="AT155" s="181" t="s">
        <v>115</v>
      </c>
      <c r="AU155" s="181" t="s">
        <v>120</v>
      </c>
      <c r="AY155" s="15" t="s">
        <v>113</v>
      </c>
      <c r="BE155" s="182">
        <f>IF(N155="základná",J155,0)</f>
        <v>0</v>
      </c>
      <c r="BF155" s="182">
        <f>IF(N155="znížená",J155,0)</f>
        <v>423.19999999999999</v>
      </c>
      <c r="BG155" s="182">
        <f>IF(N155="zákl. prenesená",J155,0)</f>
        <v>0</v>
      </c>
      <c r="BH155" s="182">
        <f>IF(N155="zníž. prenesená",J155,0)</f>
        <v>0</v>
      </c>
      <c r="BI155" s="182">
        <f>IF(N155="nulová",J155,0)</f>
        <v>0</v>
      </c>
      <c r="BJ155" s="15" t="s">
        <v>120</v>
      </c>
      <c r="BK155" s="182">
        <f>ROUND(I155*H155,2)</f>
        <v>423.19999999999999</v>
      </c>
      <c r="BL155" s="15" t="s">
        <v>119</v>
      </c>
      <c r="BM155" s="181" t="s">
        <v>240</v>
      </c>
    </row>
    <row r="156" s="2" customFormat="1" ht="24.15" customHeight="1">
      <c r="A156" s="28"/>
      <c r="B156" s="169"/>
      <c r="C156" s="183" t="s">
        <v>241</v>
      </c>
      <c r="D156" s="183" t="s">
        <v>166</v>
      </c>
      <c r="E156" s="184" t="s">
        <v>242</v>
      </c>
      <c r="F156" s="185" t="s">
        <v>243</v>
      </c>
      <c r="G156" s="186" t="s">
        <v>182</v>
      </c>
      <c r="H156" s="187">
        <v>46</v>
      </c>
      <c r="I156" s="188">
        <v>313.44999999999999</v>
      </c>
      <c r="J156" s="188">
        <f>ROUND(I156*H156,2)</f>
        <v>14418.700000000001</v>
      </c>
      <c r="K156" s="189"/>
      <c r="L156" s="190"/>
      <c r="M156" s="191" t="s">
        <v>1</v>
      </c>
      <c r="N156" s="192" t="s">
        <v>39</v>
      </c>
      <c r="O156" s="179">
        <v>0</v>
      </c>
      <c r="P156" s="179">
        <f>O156*H156</f>
        <v>0</v>
      </c>
      <c r="Q156" s="179">
        <v>0.023099999999999999</v>
      </c>
      <c r="R156" s="179">
        <f>Q156*H156</f>
        <v>1.0626</v>
      </c>
      <c r="S156" s="179">
        <v>0</v>
      </c>
      <c r="T156" s="180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81" t="s">
        <v>145</v>
      </c>
      <c r="AT156" s="181" t="s">
        <v>166</v>
      </c>
      <c r="AU156" s="181" t="s">
        <v>120</v>
      </c>
      <c r="AY156" s="15" t="s">
        <v>113</v>
      </c>
      <c r="BE156" s="182">
        <f>IF(N156="základná",J156,0)</f>
        <v>0</v>
      </c>
      <c r="BF156" s="182">
        <f>IF(N156="znížená",J156,0)</f>
        <v>14418.700000000001</v>
      </c>
      <c r="BG156" s="182">
        <f>IF(N156="zákl. prenesená",J156,0)</f>
        <v>0</v>
      </c>
      <c r="BH156" s="182">
        <f>IF(N156="zníž. prenesená",J156,0)</f>
        <v>0</v>
      </c>
      <c r="BI156" s="182">
        <f>IF(N156="nulová",J156,0)</f>
        <v>0</v>
      </c>
      <c r="BJ156" s="15" t="s">
        <v>120</v>
      </c>
      <c r="BK156" s="182">
        <f>ROUND(I156*H156,2)</f>
        <v>14418.700000000001</v>
      </c>
      <c r="BL156" s="15" t="s">
        <v>119</v>
      </c>
      <c r="BM156" s="181" t="s">
        <v>244</v>
      </c>
    </row>
    <row r="157" s="2" customFormat="1" ht="16.5" customHeight="1">
      <c r="A157" s="28"/>
      <c r="B157" s="169"/>
      <c r="C157" s="170" t="s">
        <v>245</v>
      </c>
      <c r="D157" s="170" t="s">
        <v>115</v>
      </c>
      <c r="E157" s="171" t="s">
        <v>246</v>
      </c>
      <c r="F157" s="172" t="s">
        <v>247</v>
      </c>
      <c r="G157" s="173" t="s">
        <v>203</v>
      </c>
      <c r="H157" s="174">
        <v>310</v>
      </c>
      <c r="I157" s="175">
        <v>1.8799999999999999</v>
      </c>
      <c r="J157" s="175">
        <f>ROUND(I157*H157,2)</f>
        <v>582.79999999999995</v>
      </c>
      <c r="K157" s="176"/>
      <c r="L157" s="29"/>
      <c r="M157" s="177" t="s">
        <v>1</v>
      </c>
      <c r="N157" s="178" t="s">
        <v>39</v>
      </c>
      <c r="O157" s="179">
        <v>0.057349999999999998</v>
      </c>
      <c r="P157" s="179">
        <f>O157*H157</f>
        <v>17.778500000000001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81" t="s">
        <v>119</v>
      </c>
      <c r="AT157" s="181" t="s">
        <v>115</v>
      </c>
      <c r="AU157" s="181" t="s">
        <v>120</v>
      </c>
      <c r="AY157" s="15" t="s">
        <v>113</v>
      </c>
      <c r="BE157" s="182">
        <f>IF(N157="základná",J157,0)</f>
        <v>0</v>
      </c>
      <c r="BF157" s="182">
        <f>IF(N157="znížená",J157,0)</f>
        <v>582.79999999999995</v>
      </c>
      <c r="BG157" s="182">
        <f>IF(N157="zákl. prenesená",J157,0)</f>
        <v>0</v>
      </c>
      <c r="BH157" s="182">
        <f>IF(N157="zníž. prenesená",J157,0)</f>
        <v>0</v>
      </c>
      <c r="BI157" s="182">
        <f>IF(N157="nulová",J157,0)</f>
        <v>0</v>
      </c>
      <c r="BJ157" s="15" t="s">
        <v>120</v>
      </c>
      <c r="BK157" s="182">
        <f>ROUND(I157*H157,2)</f>
        <v>582.79999999999995</v>
      </c>
      <c r="BL157" s="15" t="s">
        <v>119</v>
      </c>
      <c r="BM157" s="181" t="s">
        <v>248</v>
      </c>
    </row>
    <row r="158" s="2" customFormat="1" ht="16.5" customHeight="1">
      <c r="A158" s="28"/>
      <c r="B158" s="169"/>
      <c r="C158" s="170" t="s">
        <v>249</v>
      </c>
      <c r="D158" s="170" t="s">
        <v>115</v>
      </c>
      <c r="E158" s="171" t="s">
        <v>250</v>
      </c>
      <c r="F158" s="172" t="s">
        <v>251</v>
      </c>
      <c r="G158" s="173" t="s">
        <v>203</v>
      </c>
      <c r="H158" s="174">
        <v>977</v>
      </c>
      <c r="I158" s="175">
        <v>2.96</v>
      </c>
      <c r="J158" s="175">
        <f>ROUND(I158*H158,2)</f>
        <v>2891.9200000000001</v>
      </c>
      <c r="K158" s="176"/>
      <c r="L158" s="29"/>
      <c r="M158" s="177" t="s">
        <v>1</v>
      </c>
      <c r="N158" s="178" t="s">
        <v>39</v>
      </c>
      <c r="O158" s="179">
        <v>0.086999999999999994</v>
      </c>
      <c r="P158" s="179">
        <f>O158*H158</f>
        <v>84.998999999999995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81" t="s">
        <v>119</v>
      </c>
      <c r="AT158" s="181" t="s">
        <v>115</v>
      </c>
      <c r="AU158" s="181" t="s">
        <v>120</v>
      </c>
      <c r="AY158" s="15" t="s">
        <v>113</v>
      </c>
      <c r="BE158" s="182">
        <f>IF(N158="základná",J158,0)</f>
        <v>0</v>
      </c>
      <c r="BF158" s="182">
        <f>IF(N158="znížená",J158,0)</f>
        <v>2891.9200000000001</v>
      </c>
      <c r="BG158" s="182">
        <f>IF(N158="zákl. prenesená",J158,0)</f>
        <v>0</v>
      </c>
      <c r="BH158" s="182">
        <f>IF(N158="zníž. prenesená",J158,0)</f>
        <v>0</v>
      </c>
      <c r="BI158" s="182">
        <f>IF(N158="nulová",J158,0)</f>
        <v>0</v>
      </c>
      <c r="BJ158" s="15" t="s">
        <v>120</v>
      </c>
      <c r="BK158" s="182">
        <f>ROUND(I158*H158,2)</f>
        <v>2891.9200000000001</v>
      </c>
      <c r="BL158" s="15" t="s">
        <v>119</v>
      </c>
      <c r="BM158" s="181" t="s">
        <v>252</v>
      </c>
    </row>
    <row r="159" s="2" customFormat="1" ht="16.5" customHeight="1">
      <c r="A159" s="28"/>
      <c r="B159" s="169"/>
      <c r="C159" s="170" t="s">
        <v>253</v>
      </c>
      <c r="D159" s="170" t="s">
        <v>115</v>
      </c>
      <c r="E159" s="171" t="s">
        <v>254</v>
      </c>
      <c r="F159" s="172" t="s">
        <v>255</v>
      </c>
      <c r="G159" s="173" t="s">
        <v>182</v>
      </c>
      <c r="H159" s="174">
        <v>23</v>
      </c>
      <c r="I159" s="175">
        <v>255</v>
      </c>
      <c r="J159" s="175">
        <f>ROUND(I159*H159,2)</f>
        <v>5865</v>
      </c>
      <c r="K159" s="176"/>
      <c r="L159" s="29"/>
      <c r="M159" s="177" t="s">
        <v>1</v>
      </c>
      <c r="N159" s="178" t="s">
        <v>39</v>
      </c>
      <c r="O159" s="179">
        <v>2.03294</v>
      </c>
      <c r="P159" s="179">
        <f>O159*H159</f>
        <v>46.757620000000003</v>
      </c>
      <c r="Q159" s="179">
        <v>0.0033</v>
      </c>
      <c r="R159" s="179">
        <f>Q159*H159</f>
        <v>0.075899999999999995</v>
      </c>
      <c r="S159" s="179">
        <v>0</v>
      </c>
      <c r="T159" s="180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81" t="s">
        <v>119</v>
      </c>
      <c r="AT159" s="181" t="s">
        <v>115</v>
      </c>
      <c r="AU159" s="181" t="s">
        <v>120</v>
      </c>
      <c r="AY159" s="15" t="s">
        <v>113</v>
      </c>
      <c r="BE159" s="182">
        <f>IF(N159="základná",J159,0)</f>
        <v>0</v>
      </c>
      <c r="BF159" s="182">
        <f>IF(N159="znížená",J159,0)</f>
        <v>5865</v>
      </c>
      <c r="BG159" s="182">
        <f>IF(N159="zákl. prenesená",J159,0)</f>
        <v>0</v>
      </c>
      <c r="BH159" s="182">
        <f>IF(N159="zníž. prenesená",J159,0)</f>
        <v>0</v>
      </c>
      <c r="BI159" s="182">
        <f>IF(N159="nulová",J159,0)</f>
        <v>0</v>
      </c>
      <c r="BJ159" s="15" t="s">
        <v>120</v>
      </c>
      <c r="BK159" s="182">
        <f>ROUND(I159*H159,2)</f>
        <v>5865</v>
      </c>
      <c r="BL159" s="15" t="s">
        <v>119</v>
      </c>
      <c r="BM159" s="181" t="s">
        <v>256</v>
      </c>
    </row>
    <row r="160" s="2" customFormat="1" ht="24.15" customHeight="1">
      <c r="A160" s="28"/>
      <c r="B160" s="169"/>
      <c r="C160" s="183" t="s">
        <v>257</v>
      </c>
      <c r="D160" s="183" t="s">
        <v>166</v>
      </c>
      <c r="E160" s="184" t="s">
        <v>258</v>
      </c>
      <c r="F160" s="185" t="s">
        <v>259</v>
      </c>
      <c r="G160" s="186" t="s">
        <v>182</v>
      </c>
      <c r="H160" s="187">
        <v>23</v>
      </c>
      <c r="I160" s="188">
        <v>470.08999999999998</v>
      </c>
      <c r="J160" s="188">
        <f>ROUND(I160*H160,2)</f>
        <v>10812.07</v>
      </c>
      <c r="K160" s="189"/>
      <c r="L160" s="190"/>
      <c r="M160" s="191" t="s">
        <v>1</v>
      </c>
      <c r="N160" s="192" t="s">
        <v>39</v>
      </c>
      <c r="O160" s="179">
        <v>0</v>
      </c>
      <c r="P160" s="179">
        <f>O160*H160</f>
        <v>0</v>
      </c>
      <c r="Q160" s="179">
        <v>2</v>
      </c>
      <c r="R160" s="179">
        <f>Q160*H160</f>
        <v>46</v>
      </c>
      <c r="S160" s="179">
        <v>0</v>
      </c>
      <c r="T160" s="180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81" t="s">
        <v>145</v>
      </c>
      <c r="AT160" s="181" t="s">
        <v>166</v>
      </c>
      <c r="AU160" s="181" t="s">
        <v>120</v>
      </c>
      <c r="AY160" s="15" t="s">
        <v>113</v>
      </c>
      <c r="BE160" s="182">
        <f>IF(N160="základná",J160,0)</f>
        <v>0</v>
      </c>
      <c r="BF160" s="182">
        <f>IF(N160="znížená",J160,0)</f>
        <v>10812.07</v>
      </c>
      <c r="BG160" s="182">
        <f>IF(N160="zákl. prenesená",J160,0)</f>
        <v>0</v>
      </c>
      <c r="BH160" s="182">
        <f>IF(N160="zníž. prenesená",J160,0)</f>
        <v>0</v>
      </c>
      <c r="BI160" s="182">
        <f>IF(N160="nulová",J160,0)</f>
        <v>0</v>
      </c>
      <c r="BJ160" s="15" t="s">
        <v>120</v>
      </c>
      <c r="BK160" s="182">
        <f>ROUND(I160*H160,2)</f>
        <v>10812.07</v>
      </c>
      <c r="BL160" s="15" t="s">
        <v>119</v>
      </c>
      <c r="BM160" s="181" t="s">
        <v>260</v>
      </c>
    </row>
    <row r="161" s="2" customFormat="1" ht="24.15" customHeight="1">
      <c r="A161" s="28"/>
      <c r="B161" s="169"/>
      <c r="C161" s="183" t="s">
        <v>261</v>
      </c>
      <c r="D161" s="183" t="s">
        <v>166</v>
      </c>
      <c r="E161" s="184" t="s">
        <v>262</v>
      </c>
      <c r="F161" s="185" t="s">
        <v>263</v>
      </c>
      <c r="G161" s="186" t="s">
        <v>182</v>
      </c>
      <c r="H161" s="187">
        <v>17</v>
      </c>
      <c r="I161" s="188">
        <v>77.599999999999994</v>
      </c>
      <c r="J161" s="188">
        <f>ROUND(I161*H161,2)</f>
        <v>1319.2000000000001</v>
      </c>
      <c r="K161" s="189"/>
      <c r="L161" s="190"/>
      <c r="M161" s="191" t="s">
        <v>1</v>
      </c>
      <c r="N161" s="192" t="s">
        <v>39</v>
      </c>
      <c r="O161" s="179">
        <v>0</v>
      </c>
      <c r="P161" s="179">
        <f>O161*H161</f>
        <v>0</v>
      </c>
      <c r="Q161" s="179">
        <v>0.35999999999999999</v>
      </c>
      <c r="R161" s="179">
        <f>Q161*H161</f>
        <v>6.1200000000000001</v>
      </c>
      <c r="S161" s="179">
        <v>0</v>
      </c>
      <c r="T161" s="180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81" t="s">
        <v>145</v>
      </c>
      <c r="AT161" s="181" t="s">
        <v>166</v>
      </c>
      <c r="AU161" s="181" t="s">
        <v>120</v>
      </c>
      <c r="AY161" s="15" t="s">
        <v>113</v>
      </c>
      <c r="BE161" s="182">
        <f>IF(N161="základná",J161,0)</f>
        <v>0</v>
      </c>
      <c r="BF161" s="182">
        <f>IF(N161="znížená",J161,0)</f>
        <v>1319.2000000000001</v>
      </c>
      <c r="BG161" s="182">
        <f>IF(N161="zákl. prenesená",J161,0)</f>
        <v>0</v>
      </c>
      <c r="BH161" s="182">
        <f>IF(N161="zníž. prenesená",J161,0)</f>
        <v>0</v>
      </c>
      <c r="BI161" s="182">
        <f>IF(N161="nulová",J161,0)</f>
        <v>0</v>
      </c>
      <c r="BJ161" s="15" t="s">
        <v>120</v>
      </c>
      <c r="BK161" s="182">
        <f>ROUND(I161*H161,2)</f>
        <v>1319.2000000000001</v>
      </c>
      <c r="BL161" s="15" t="s">
        <v>119</v>
      </c>
      <c r="BM161" s="181" t="s">
        <v>264</v>
      </c>
    </row>
    <row r="162" s="2" customFormat="1" ht="33" customHeight="1">
      <c r="A162" s="28"/>
      <c r="B162" s="169"/>
      <c r="C162" s="183" t="s">
        <v>265</v>
      </c>
      <c r="D162" s="183" t="s">
        <v>166</v>
      </c>
      <c r="E162" s="184" t="s">
        <v>266</v>
      </c>
      <c r="F162" s="185" t="s">
        <v>267</v>
      </c>
      <c r="G162" s="186" t="s">
        <v>182</v>
      </c>
      <c r="H162" s="187">
        <v>16</v>
      </c>
      <c r="I162" s="188">
        <v>51.060000000000002</v>
      </c>
      <c r="J162" s="188">
        <f>ROUND(I162*H162,2)</f>
        <v>816.96000000000004</v>
      </c>
      <c r="K162" s="189"/>
      <c r="L162" s="190"/>
      <c r="M162" s="191" t="s">
        <v>1</v>
      </c>
      <c r="N162" s="192" t="s">
        <v>39</v>
      </c>
      <c r="O162" s="179">
        <v>0</v>
      </c>
      <c r="P162" s="179">
        <f>O162*H162</f>
        <v>0</v>
      </c>
      <c r="Q162" s="179">
        <v>0.17999999999999999</v>
      </c>
      <c r="R162" s="179">
        <f>Q162*H162</f>
        <v>2.8799999999999999</v>
      </c>
      <c r="S162" s="179">
        <v>0</v>
      </c>
      <c r="T162" s="180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81" t="s">
        <v>145</v>
      </c>
      <c r="AT162" s="181" t="s">
        <v>166</v>
      </c>
      <c r="AU162" s="181" t="s">
        <v>120</v>
      </c>
      <c r="AY162" s="15" t="s">
        <v>113</v>
      </c>
      <c r="BE162" s="182">
        <f>IF(N162="základná",J162,0)</f>
        <v>0</v>
      </c>
      <c r="BF162" s="182">
        <f>IF(N162="znížená",J162,0)</f>
        <v>816.96000000000004</v>
      </c>
      <c r="BG162" s="182">
        <f>IF(N162="zákl. prenesená",J162,0)</f>
        <v>0</v>
      </c>
      <c r="BH162" s="182">
        <f>IF(N162="zníž. prenesená",J162,0)</f>
        <v>0</v>
      </c>
      <c r="BI162" s="182">
        <f>IF(N162="nulová",J162,0)</f>
        <v>0</v>
      </c>
      <c r="BJ162" s="15" t="s">
        <v>120</v>
      </c>
      <c r="BK162" s="182">
        <f>ROUND(I162*H162,2)</f>
        <v>816.96000000000004</v>
      </c>
      <c r="BL162" s="15" t="s">
        <v>119</v>
      </c>
      <c r="BM162" s="181" t="s">
        <v>268</v>
      </c>
    </row>
    <row r="163" s="2" customFormat="1" ht="24.15" customHeight="1">
      <c r="A163" s="28"/>
      <c r="B163" s="169"/>
      <c r="C163" s="183" t="s">
        <v>269</v>
      </c>
      <c r="D163" s="183" t="s">
        <v>166</v>
      </c>
      <c r="E163" s="184" t="s">
        <v>270</v>
      </c>
      <c r="F163" s="185" t="s">
        <v>271</v>
      </c>
      <c r="G163" s="186" t="s">
        <v>272</v>
      </c>
      <c r="H163" s="187">
        <v>23</v>
      </c>
      <c r="I163" s="188">
        <v>146.86000000000001</v>
      </c>
      <c r="J163" s="188">
        <f>ROUND(I163*H163,2)</f>
        <v>3377.7800000000002</v>
      </c>
      <c r="K163" s="189"/>
      <c r="L163" s="190"/>
      <c r="M163" s="191" t="s">
        <v>1</v>
      </c>
      <c r="N163" s="192" t="s">
        <v>39</v>
      </c>
      <c r="O163" s="179">
        <v>0</v>
      </c>
      <c r="P163" s="179">
        <f>O163*H163</f>
        <v>0</v>
      </c>
      <c r="Q163" s="179">
        <v>0.36499999999999999</v>
      </c>
      <c r="R163" s="179">
        <f>Q163*H163</f>
        <v>8.3949999999999996</v>
      </c>
      <c r="S163" s="179">
        <v>0</v>
      </c>
      <c r="T163" s="180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81" t="s">
        <v>145</v>
      </c>
      <c r="AT163" s="181" t="s">
        <v>166</v>
      </c>
      <c r="AU163" s="181" t="s">
        <v>120</v>
      </c>
      <c r="AY163" s="15" t="s">
        <v>113</v>
      </c>
      <c r="BE163" s="182">
        <f>IF(N163="základná",J163,0)</f>
        <v>0</v>
      </c>
      <c r="BF163" s="182">
        <f>IF(N163="znížená",J163,0)</f>
        <v>3377.7800000000002</v>
      </c>
      <c r="BG163" s="182">
        <f>IF(N163="zákl. prenesená",J163,0)</f>
        <v>0</v>
      </c>
      <c r="BH163" s="182">
        <f>IF(N163="zníž. prenesená",J163,0)</f>
        <v>0</v>
      </c>
      <c r="BI163" s="182">
        <f>IF(N163="nulová",J163,0)</f>
        <v>0</v>
      </c>
      <c r="BJ163" s="15" t="s">
        <v>120</v>
      </c>
      <c r="BK163" s="182">
        <f>ROUND(I163*H163,2)</f>
        <v>3377.7800000000002</v>
      </c>
      <c r="BL163" s="15" t="s">
        <v>119</v>
      </c>
      <c r="BM163" s="181" t="s">
        <v>273</v>
      </c>
    </row>
    <row r="164" s="2" customFormat="1" ht="24.15" customHeight="1">
      <c r="A164" s="28"/>
      <c r="B164" s="169"/>
      <c r="C164" s="170" t="s">
        <v>274</v>
      </c>
      <c r="D164" s="170" t="s">
        <v>115</v>
      </c>
      <c r="E164" s="171" t="s">
        <v>275</v>
      </c>
      <c r="F164" s="172" t="s">
        <v>276</v>
      </c>
      <c r="G164" s="173" t="s">
        <v>182</v>
      </c>
      <c r="H164" s="174">
        <v>23</v>
      </c>
      <c r="I164" s="175">
        <v>39.490000000000002</v>
      </c>
      <c r="J164" s="175">
        <f>ROUND(I164*H164,2)</f>
        <v>908.26999999999998</v>
      </c>
      <c r="K164" s="176"/>
      <c r="L164" s="29"/>
      <c r="M164" s="177" t="s">
        <v>1</v>
      </c>
      <c r="N164" s="178" t="s">
        <v>39</v>
      </c>
      <c r="O164" s="179">
        <v>1.6168400000000001</v>
      </c>
      <c r="P164" s="179">
        <f>O164*H164</f>
        <v>37.18732</v>
      </c>
      <c r="Q164" s="179">
        <v>0.0070203000000000002</v>
      </c>
      <c r="R164" s="179">
        <f>Q164*H164</f>
        <v>0.1614669</v>
      </c>
      <c r="S164" s="179">
        <v>0</v>
      </c>
      <c r="T164" s="180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81" t="s">
        <v>119</v>
      </c>
      <c r="AT164" s="181" t="s">
        <v>115</v>
      </c>
      <c r="AU164" s="181" t="s">
        <v>120</v>
      </c>
      <c r="AY164" s="15" t="s">
        <v>113</v>
      </c>
      <c r="BE164" s="182">
        <f>IF(N164="základná",J164,0)</f>
        <v>0</v>
      </c>
      <c r="BF164" s="182">
        <f>IF(N164="znížená",J164,0)</f>
        <v>908.26999999999998</v>
      </c>
      <c r="BG164" s="182">
        <f>IF(N164="zákl. prenesená",J164,0)</f>
        <v>0</v>
      </c>
      <c r="BH164" s="182">
        <f>IF(N164="zníž. prenesená",J164,0)</f>
        <v>0</v>
      </c>
      <c r="BI164" s="182">
        <f>IF(N164="nulová",J164,0)</f>
        <v>0</v>
      </c>
      <c r="BJ164" s="15" t="s">
        <v>120</v>
      </c>
      <c r="BK164" s="182">
        <f>ROUND(I164*H164,2)</f>
        <v>908.26999999999998</v>
      </c>
      <c r="BL164" s="15" t="s">
        <v>119</v>
      </c>
      <c r="BM164" s="181" t="s">
        <v>277</v>
      </c>
    </row>
    <row r="165" s="2" customFormat="1" ht="16.5" customHeight="1">
      <c r="A165" s="28"/>
      <c r="B165" s="169"/>
      <c r="C165" s="183" t="s">
        <v>278</v>
      </c>
      <c r="D165" s="183" t="s">
        <v>166</v>
      </c>
      <c r="E165" s="184" t="s">
        <v>279</v>
      </c>
      <c r="F165" s="185" t="s">
        <v>280</v>
      </c>
      <c r="G165" s="186" t="s">
        <v>272</v>
      </c>
      <c r="H165" s="187">
        <v>23</v>
      </c>
      <c r="I165" s="188">
        <v>223</v>
      </c>
      <c r="J165" s="188">
        <f>ROUND(I165*H165,2)</f>
        <v>5129</v>
      </c>
      <c r="K165" s="189"/>
      <c r="L165" s="190"/>
      <c r="M165" s="191" t="s">
        <v>1</v>
      </c>
      <c r="N165" s="192" t="s">
        <v>39</v>
      </c>
      <c r="O165" s="179">
        <v>0</v>
      </c>
      <c r="P165" s="179">
        <f>O165*H165</f>
        <v>0</v>
      </c>
      <c r="Q165" s="179">
        <v>0.16</v>
      </c>
      <c r="R165" s="179">
        <f>Q165*H165</f>
        <v>3.6800000000000002</v>
      </c>
      <c r="S165" s="179">
        <v>0</v>
      </c>
      <c r="T165" s="180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81" t="s">
        <v>145</v>
      </c>
      <c r="AT165" s="181" t="s">
        <v>166</v>
      </c>
      <c r="AU165" s="181" t="s">
        <v>120</v>
      </c>
      <c r="AY165" s="15" t="s">
        <v>113</v>
      </c>
      <c r="BE165" s="182">
        <f>IF(N165="základná",J165,0)</f>
        <v>0</v>
      </c>
      <c r="BF165" s="182">
        <f>IF(N165="znížená",J165,0)</f>
        <v>5129</v>
      </c>
      <c r="BG165" s="182">
        <f>IF(N165="zákl. prenesená",J165,0)</f>
        <v>0</v>
      </c>
      <c r="BH165" s="182">
        <f>IF(N165="zníž. prenesená",J165,0)</f>
        <v>0</v>
      </c>
      <c r="BI165" s="182">
        <f>IF(N165="nulová",J165,0)</f>
        <v>0</v>
      </c>
      <c r="BJ165" s="15" t="s">
        <v>120</v>
      </c>
      <c r="BK165" s="182">
        <f>ROUND(I165*H165,2)</f>
        <v>5129</v>
      </c>
      <c r="BL165" s="15" t="s">
        <v>119</v>
      </c>
      <c r="BM165" s="181" t="s">
        <v>281</v>
      </c>
    </row>
    <row r="166" s="12" customFormat="1" ht="22.8" customHeight="1">
      <c r="A166" s="12"/>
      <c r="B166" s="157"/>
      <c r="C166" s="12"/>
      <c r="D166" s="158" t="s">
        <v>72</v>
      </c>
      <c r="E166" s="167" t="s">
        <v>282</v>
      </c>
      <c r="F166" s="167" t="s">
        <v>283</v>
      </c>
      <c r="G166" s="12"/>
      <c r="H166" s="12"/>
      <c r="I166" s="12"/>
      <c r="J166" s="168">
        <f>BK166</f>
        <v>71159.899999999994</v>
      </c>
      <c r="K166" s="12"/>
      <c r="L166" s="157"/>
      <c r="M166" s="161"/>
      <c r="N166" s="162"/>
      <c r="O166" s="162"/>
      <c r="P166" s="163">
        <f>P167</f>
        <v>2656.9415818200005</v>
      </c>
      <c r="Q166" s="162"/>
      <c r="R166" s="163">
        <f>R167</f>
        <v>0</v>
      </c>
      <c r="S166" s="162"/>
      <c r="T166" s="164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8" t="s">
        <v>81</v>
      </c>
      <c r="AT166" s="165" t="s">
        <v>72</v>
      </c>
      <c r="AU166" s="165" t="s">
        <v>81</v>
      </c>
      <c r="AY166" s="158" t="s">
        <v>113</v>
      </c>
      <c r="BK166" s="166">
        <f>BK167</f>
        <v>71159.899999999994</v>
      </c>
    </row>
    <row r="167" s="2" customFormat="1" ht="24.15" customHeight="1">
      <c r="A167" s="28"/>
      <c r="B167" s="169"/>
      <c r="C167" s="170" t="s">
        <v>284</v>
      </c>
      <c r="D167" s="170" t="s">
        <v>115</v>
      </c>
      <c r="E167" s="171" t="s">
        <v>285</v>
      </c>
      <c r="F167" s="172" t="s">
        <v>286</v>
      </c>
      <c r="G167" s="173" t="s">
        <v>287</v>
      </c>
      <c r="H167" s="174">
        <v>1832.6010000000001</v>
      </c>
      <c r="I167" s="175">
        <v>38.829999999999998</v>
      </c>
      <c r="J167" s="175">
        <f>ROUND(I167*H167,2)</f>
        <v>71159.899999999994</v>
      </c>
      <c r="K167" s="176"/>
      <c r="L167" s="29"/>
      <c r="M167" s="193" t="s">
        <v>1</v>
      </c>
      <c r="N167" s="194" t="s">
        <v>39</v>
      </c>
      <c r="O167" s="195">
        <v>1.4498200000000001</v>
      </c>
      <c r="P167" s="195">
        <f>O167*H167</f>
        <v>2656.9415818200005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81" t="s">
        <v>119</v>
      </c>
      <c r="AT167" s="181" t="s">
        <v>115</v>
      </c>
      <c r="AU167" s="181" t="s">
        <v>120</v>
      </c>
      <c r="AY167" s="15" t="s">
        <v>113</v>
      </c>
      <c r="BE167" s="182">
        <f>IF(N167="základná",J167,0)</f>
        <v>0</v>
      </c>
      <c r="BF167" s="182">
        <f>IF(N167="znížená",J167,0)</f>
        <v>71159.899999999994</v>
      </c>
      <c r="BG167" s="182">
        <f>IF(N167="zákl. prenesená",J167,0)</f>
        <v>0</v>
      </c>
      <c r="BH167" s="182">
        <f>IF(N167="zníž. prenesená",J167,0)</f>
        <v>0</v>
      </c>
      <c r="BI167" s="182">
        <f>IF(N167="nulová",J167,0)</f>
        <v>0</v>
      </c>
      <c r="BJ167" s="15" t="s">
        <v>120</v>
      </c>
      <c r="BK167" s="182">
        <f>ROUND(I167*H167,2)</f>
        <v>71159.899999999994</v>
      </c>
      <c r="BL167" s="15" t="s">
        <v>119</v>
      </c>
      <c r="BM167" s="181" t="s">
        <v>288</v>
      </c>
    </row>
    <row r="168" s="2" customFormat="1" ht="6.96" customHeight="1">
      <c r="A168" s="28"/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29"/>
      <c r="M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</sheetData>
  <autoFilter ref="C120:K16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4"/>
    </row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="1" customFormat="1" ht="24.96" customHeight="1">
      <c r="B4" s="18"/>
      <c r="D4" s="19" t="s">
        <v>86</v>
      </c>
      <c r="L4" s="18"/>
      <c r="M4" s="115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5" t="s">
        <v>13</v>
      </c>
      <c r="L6" s="18"/>
    </row>
    <row r="7" s="1" customFormat="1" ht="16.5" customHeight="1">
      <c r="B7" s="18"/>
      <c r="E7" s="116" t="str">
        <f>'Rekapitulácia stavby'!K6</f>
        <v>ROZŠÍRENIE INŽINIERSKYCH SIETÍ - II. ETAPA</v>
      </c>
      <c r="F7" s="25"/>
      <c r="G7" s="25"/>
      <c r="H7" s="25"/>
      <c r="L7" s="18"/>
    </row>
    <row r="8" s="2" customFormat="1" ht="12" customHeight="1">
      <c r="A8" s="28"/>
      <c r="B8" s="29"/>
      <c r="C8" s="28"/>
      <c r="D8" s="25" t="s">
        <v>87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="2" customFormat="1" ht="30" customHeight="1">
      <c r="A9" s="28"/>
      <c r="B9" s="29"/>
      <c r="C9" s="28"/>
      <c r="D9" s="28"/>
      <c r="E9" s="61" t="s">
        <v>289</v>
      </c>
      <c r="F9" s="28"/>
      <c r="G9" s="28"/>
      <c r="H9" s="28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="2" customFormat="1" ht="12" customHeight="1">
      <c r="A11" s="28"/>
      <c r="B11" s="29"/>
      <c r="C11" s="28"/>
      <c r="D11" s="25" t="s">
        <v>15</v>
      </c>
      <c r="E11" s="28"/>
      <c r="F11" s="22" t="s">
        <v>1</v>
      </c>
      <c r="G11" s="28"/>
      <c r="H11" s="28"/>
      <c r="I11" s="25" t="s">
        <v>16</v>
      </c>
      <c r="J11" s="22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="2" customFormat="1" ht="12" customHeight="1">
      <c r="A12" s="28"/>
      <c r="B12" s="29"/>
      <c r="C12" s="28"/>
      <c r="D12" s="25" t="s">
        <v>17</v>
      </c>
      <c r="E12" s="28"/>
      <c r="F12" s="22" t="s">
        <v>18</v>
      </c>
      <c r="G12" s="28"/>
      <c r="H12" s="28"/>
      <c r="I12" s="25" t="s">
        <v>19</v>
      </c>
      <c r="J12" s="63" t="str">
        <f>'Rekapitulácia stavby'!AN8</f>
        <v>15. 8. 2023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="2" customFormat="1" ht="12" customHeight="1">
      <c r="A14" s="28"/>
      <c r="B14" s="29"/>
      <c r="C14" s="28"/>
      <c r="D14" s="25" t="s">
        <v>21</v>
      </c>
      <c r="E14" s="28"/>
      <c r="F14" s="28"/>
      <c r="G14" s="28"/>
      <c r="H14" s="28"/>
      <c r="I14" s="25" t="s">
        <v>22</v>
      </c>
      <c r="J14" s="22" t="s">
        <v>1</v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="2" customFormat="1" ht="18" customHeight="1">
      <c r="A15" s="28"/>
      <c r="B15" s="29"/>
      <c r="C15" s="28"/>
      <c r="D15" s="28"/>
      <c r="E15" s="22" t="s">
        <v>23</v>
      </c>
      <c r="F15" s="28"/>
      <c r="G15" s="28"/>
      <c r="H15" s="28"/>
      <c r="I15" s="25" t="s">
        <v>24</v>
      </c>
      <c r="J15" s="22" t="s">
        <v>1</v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="2" customFormat="1" ht="6.96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22</v>
      </c>
      <c r="J17" s="22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="2" customFormat="1" ht="18" customHeight="1">
      <c r="A18" s="28"/>
      <c r="B18" s="29"/>
      <c r="C18" s="28"/>
      <c r="D18" s="28"/>
      <c r="E18" s="22" t="str">
        <f>'Rekapitulácia stavby'!E14</f>
        <v xml:space="preserve"> </v>
      </c>
      <c r="F18" s="22"/>
      <c r="G18" s="22"/>
      <c r="H18" s="22"/>
      <c r="I18" s="25" t="s">
        <v>24</v>
      </c>
      <c r="J18" s="22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="2" customFormat="1" ht="6.9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="2" customFormat="1" ht="12" customHeight="1">
      <c r="A20" s="28"/>
      <c r="B20" s="29"/>
      <c r="C20" s="28"/>
      <c r="D20" s="25" t="s">
        <v>27</v>
      </c>
      <c r="E20" s="28"/>
      <c r="F20" s="28"/>
      <c r="G20" s="28"/>
      <c r="H20" s="28"/>
      <c r="I20" s="25" t="s">
        <v>22</v>
      </c>
      <c r="J20" s="22" t="s">
        <v>1</v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="2" customFormat="1" ht="18" customHeight="1">
      <c r="A21" s="28"/>
      <c r="B21" s="29"/>
      <c r="C21" s="28"/>
      <c r="D21" s="28"/>
      <c r="E21" s="22" t="s">
        <v>28</v>
      </c>
      <c r="F21" s="28"/>
      <c r="G21" s="28"/>
      <c r="H21" s="28"/>
      <c r="I21" s="25" t="s">
        <v>24</v>
      </c>
      <c r="J21" s="22" t="s">
        <v>1</v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="2" customFormat="1" ht="6.96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="2" customFormat="1" ht="12" customHeight="1">
      <c r="A23" s="28"/>
      <c r="B23" s="29"/>
      <c r="C23" s="28"/>
      <c r="D23" s="25" t="s">
        <v>30</v>
      </c>
      <c r="E23" s="28"/>
      <c r="F23" s="28"/>
      <c r="G23" s="28"/>
      <c r="H23" s="28"/>
      <c r="I23" s="25" t="s">
        <v>22</v>
      </c>
      <c r="J23" s="22" t="s">
        <v>1</v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="2" customFormat="1" ht="18" customHeight="1">
      <c r="A24" s="28"/>
      <c r="B24" s="29"/>
      <c r="C24" s="28"/>
      <c r="D24" s="28"/>
      <c r="E24" s="22" t="s">
        <v>31</v>
      </c>
      <c r="F24" s="28"/>
      <c r="G24" s="28"/>
      <c r="H24" s="28"/>
      <c r="I24" s="25" t="s">
        <v>24</v>
      </c>
      <c r="J24" s="22" t="s">
        <v>1</v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="2" customFormat="1" ht="6.96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="2" customFormat="1" ht="12" customHeight="1">
      <c r="A26" s="28"/>
      <c r="B26" s="29"/>
      <c r="C26" s="28"/>
      <c r="D26" s="25" t="s">
        <v>32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="8" customFormat="1" ht="16.5" customHeight="1">
      <c r="A27" s="117"/>
      <c r="B27" s="118"/>
      <c r="C27" s="117"/>
      <c r="D27" s="117"/>
      <c r="E27" s="26" t="s">
        <v>1</v>
      </c>
      <c r="F27" s="26"/>
      <c r="G27" s="26"/>
      <c r="H27" s="2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="2" customFormat="1" ht="6.96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="2" customFormat="1" ht="6.96" customHeight="1">
      <c r="A29" s="28"/>
      <c r="B29" s="29"/>
      <c r="C29" s="28"/>
      <c r="D29" s="84"/>
      <c r="E29" s="84"/>
      <c r="F29" s="84"/>
      <c r="G29" s="84"/>
      <c r="H29" s="84"/>
      <c r="I29" s="84"/>
      <c r="J29" s="84"/>
      <c r="K29" s="84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="2" customFormat="1" ht="25.44" customHeight="1">
      <c r="A30" s="28"/>
      <c r="B30" s="29"/>
      <c r="C30" s="28"/>
      <c r="D30" s="120" t="s">
        <v>33</v>
      </c>
      <c r="E30" s="28"/>
      <c r="F30" s="28"/>
      <c r="G30" s="28"/>
      <c r="H30" s="28"/>
      <c r="I30" s="28"/>
      <c r="J30" s="90">
        <f>ROUND(J121, 2)</f>
        <v>174132.82999999999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="2" customFormat="1" ht="6.96" customHeight="1">
      <c r="A31" s="28"/>
      <c r="B31" s="29"/>
      <c r="C31" s="28"/>
      <c r="D31" s="84"/>
      <c r="E31" s="84"/>
      <c r="F31" s="84"/>
      <c r="G31" s="84"/>
      <c r="H31" s="84"/>
      <c r="I31" s="84"/>
      <c r="J31" s="84"/>
      <c r="K31" s="84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="2" customFormat="1" ht="14.4" customHeight="1">
      <c r="A32" s="28"/>
      <c r="B32" s="29"/>
      <c r="C32" s="28"/>
      <c r="D32" s="28"/>
      <c r="E32" s="28"/>
      <c r="F32" s="33" t="s">
        <v>35</v>
      </c>
      <c r="G32" s="28"/>
      <c r="H32" s="28"/>
      <c r="I32" s="33" t="s">
        <v>34</v>
      </c>
      <c r="J32" s="33" t="s">
        <v>36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="2" customFormat="1" ht="14.4" customHeight="1">
      <c r="A33" s="28"/>
      <c r="B33" s="29"/>
      <c r="C33" s="28"/>
      <c r="D33" s="121" t="s">
        <v>37</v>
      </c>
      <c r="E33" s="35" t="s">
        <v>38</v>
      </c>
      <c r="F33" s="122">
        <f>ROUND((SUM(BE121:BE172)),  2)</f>
        <v>0</v>
      </c>
      <c r="G33" s="123"/>
      <c r="H33" s="123"/>
      <c r="I33" s="124">
        <v>0.20000000000000001</v>
      </c>
      <c r="J33" s="122">
        <f>ROUND(((SUM(BE121:BE172))*I33),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="2" customFormat="1" ht="14.4" customHeight="1">
      <c r="A34" s="28"/>
      <c r="B34" s="29"/>
      <c r="C34" s="28"/>
      <c r="D34" s="28"/>
      <c r="E34" s="35" t="s">
        <v>39</v>
      </c>
      <c r="F34" s="125">
        <f>ROUND((SUM(BF121:BF172)),  2)</f>
        <v>174132.82999999999</v>
      </c>
      <c r="G34" s="28"/>
      <c r="H34" s="28"/>
      <c r="I34" s="126">
        <v>0.20000000000000001</v>
      </c>
      <c r="J34" s="125">
        <f>ROUND(((SUM(BF121:BF172))*I34),  2)</f>
        <v>34826.57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hidden="1" s="2" customFormat="1" ht="14.4" customHeight="1">
      <c r="A35" s="28"/>
      <c r="B35" s="29"/>
      <c r="C35" s="28"/>
      <c r="D35" s="28"/>
      <c r="E35" s="25" t="s">
        <v>40</v>
      </c>
      <c r="F35" s="125">
        <f>ROUND((SUM(BG121:BG172)),  2)</f>
        <v>0</v>
      </c>
      <c r="G35" s="28"/>
      <c r="H35" s="28"/>
      <c r="I35" s="126">
        <v>0.20000000000000001</v>
      </c>
      <c r="J35" s="125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hidden="1" s="2" customFormat="1" ht="14.4" customHeight="1">
      <c r="A36" s="28"/>
      <c r="B36" s="29"/>
      <c r="C36" s="28"/>
      <c r="D36" s="28"/>
      <c r="E36" s="25" t="s">
        <v>41</v>
      </c>
      <c r="F36" s="125">
        <f>ROUND((SUM(BH121:BH172)),  2)</f>
        <v>0</v>
      </c>
      <c r="G36" s="28"/>
      <c r="H36" s="28"/>
      <c r="I36" s="126">
        <v>0.20000000000000001</v>
      </c>
      <c r="J36" s="125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hidden="1" s="2" customFormat="1" ht="14.4" customHeight="1">
      <c r="A37" s="28"/>
      <c r="B37" s="29"/>
      <c r="C37" s="28"/>
      <c r="D37" s="28"/>
      <c r="E37" s="35" t="s">
        <v>42</v>
      </c>
      <c r="F37" s="122">
        <f>ROUND((SUM(BI121:BI172)),  2)</f>
        <v>0</v>
      </c>
      <c r="G37" s="123"/>
      <c r="H37" s="123"/>
      <c r="I37" s="124">
        <v>0</v>
      </c>
      <c r="J37" s="122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="2" customFormat="1" ht="6.96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="2" customFormat="1" ht="25.44" customHeight="1">
      <c r="A39" s="28"/>
      <c r="B39" s="29"/>
      <c r="C39" s="127"/>
      <c r="D39" s="128" t="s">
        <v>43</v>
      </c>
      <c r="E39" s="75"/>
      <c r="F39" s="75"/>
      <c r="G39" s="129" t="s">
        <v>44</v>
      </c>
      <c r="H39" s="130" t="s">
        <v>45</v>
      </c>
      <c r="I39" s="75"/>
      <c r="J39" s="131">
        <f>SUM(J30:J37)</f>
        <v>208959.39999999999</v>
      </c>
      <c r="K39" s="132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49"/>
      <c r="D50" s="50" t="s">
        <v>46</v>
      </c>
      <c r="E50" s="51"/>
      <c r="F50" s="51"/>
      <c r="G50" s="50" t="s">
        <v>47</v>
      </c>
      <c r="H50" s="51"/>
      <c r="I50" s="51"/>
      <c r="J50" s="51"/>
      <c r="K50" s="51"/>
      <c r="L50" s="49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28"/>
      <c r="B61" s="29"/>
      <c r="C61" s="28"/>
      <c r="D61" s="52" t="s">
        <v>48</v>
      </c>
      <c r="E61" s="31"/>
      <c r="F61" s="133" t="s">
        <v>49</v>
      </c>
      <c r="G61" s="52" t="s">
        <v>48</v>
      </c>
      <c r="H61" s="31"/>
      <c r="I61" s="31"/>
      <c r="J61" s="134" t="s">
        <v>49</v>
      </c>
      <c r="K61" s="31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28"/>
      <c r="B65" s="29"/>
      <c r="C65" s="28"/>
      <c r="D65" s="50" t="s">
        <v>50</v>
      </c>
      <c r="E65" s="53"/>
      <c r="F65" s="53"/>
      <c r="G65" s="50" t="s">
        <v>51</v>
      </c>
      <c r="H65" s="53"/>
      <c r="I65" s="53"/>
      <c r="J65" s="53"/>
      <c r="K65" s="53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28"/>
      <c r="B76" s="29"/>
      <c r="C76" s="28"/>
      <c r="D76" s="52" t="s">
        <v>48</v>
      </c>
      <c r="E76" s="31"/>
      <c r="F76" s="133" t="s">
        <v>49</v>
      </c>
      <c r="G76" s="52" t="s">
        <v>48</v>
      </c>
      <c r="H76" s="31"/>
      <c r="I76" s="31"/>
      <c r="J76" s="134" t="s">
        <v>49</v>
      </c>
      <c r="K76" s="31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="2" customFormat="1" ht="14.4" customHeight="1">
      <c r="A77" s="28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="2" customFormat="1" ht="6.96" customHeight="1">
      <c r="A81" s="28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="2" customFormat="1" ht="24.96" customHeight="1">
      <c r="A82" s="28"/>
      <c r="B82" s="29"/>
      <c r="C82" s="19" t="s">
        <v>89</v>
      </c>
      <c r="D82" s="28"/>
      <c r="E82" s="28"/>
      <c r="F82" s="28"/>
      <c r="G82" s="28"/>
      <c r="H82" s="28"/>
      <c r="I82" s="28"/>
      <c r="J82" s="28"/>
      <c r="K82" s="28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="2" customFormat="1" ht="6.96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="2" customFormat="1" ht="16.5" customHeight="1">
      <c r="A85" s="28"/>
      <c r="B85" s="29"/>
      <c r="C85" s="28"/>
      <c r="D85" s="28"/>
      <c r="E85" s="116" t="str">
        <f>E7</f>
        <v>ROZŠÍRENIE INŽINIERSKYCH SIETÍ - II. ETAPA</v>
      </c>
      <c r="F85" s="25"/>
      <c r="G85" s="25"/>
      <c r="H85" s="25"/>
      <c r="I85" s="28"/>
      <c r="J85" s="28"/>
      <c r="K85" s="28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="2" customFormat="1" ht="12" customHeight="1">
      <c r="A86" s="28"/>
      <c r="B86" s="29"/>
      <c r="C86" s="25" t="s">
        <v>87</v>
      </c>
      <c r="D86" s="28"/>
      <c r="E86" s="28"/>
      <c r="F86" s="28"/>
      <c r="G86" s="28"/>
      <c r="H86" s="28"/>
      <c r="I86" s="28"/>
      <c r="J86" s="28"/>
      <c r="K86" s="28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="2" customFormat="1" ht="30" customHeight="1">
      <c r="A87" s="28"/>
      <c r="B87" s="29"/>
      <c r="C87" s="28"/>
      <c r="D87" s="28"/>
      <c r="E87" s="61" t="str">
        <f>E9</f>
        <v>2-23-2 - ROZŠÍRENIE VEREJNÉHO VODOVODU - II. ETAPA</v>
      </c>
      <c r="F87" s="28"/>
      <c r="G87" s="28"/>
      <c r="H87" s="28"/>
      <c r="I87" s="28"/>
      <c r="J87" s="28"/>
      <c r="K87" s="28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="2" customFormat="1" ht="6.96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="2" customFormat="1" ht="12" customHeight="1">
      <c r="A89" s="28"/>
      <c r="B89" s="29"/>
      <c r="C89" s="25" t="s">
        <v>17</v>
      </c>
      <c r="D89" s="28"/>
      <c r="E89" s="28"/>
      <c r="F89" s="22" t="str">
        <f>F12</f>
        <v>Svätý Kríž</v>
      </c>
      <c r="G89" s="28"/>
      <c r="H89" s="28"/>
      <c r="I89" s="25" t="s">
        <v>19</v>
      </c>
      <c r="J89" s="63" t="str">
        <f>IF(J12="","",J12)</f>
        <v>15. 8. 2023</v>
      </c>
      <c r="K89" s="28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="2" customFormat="1" ht="6.96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="2" customFormat="1" ht="15.15" customHeight="1">
      <c r="A91" s="28"/>
      <c r="B91" s="29"/>
      <c r="C91" s="25" t="s">
        <v>21</v>
      </c>
      <c r="D91" s="28"/>
      <c r="E91" s="28"/>
      <c r="F91" s="22" t="str">
        <f>E15</f>
        <v>Obec Svätý Kríž</v>
      </c>
      <c r="G91" s="28"/>
      <c r="H91" s="28"/>
      <c r="I91" s="25" t="s">
        <v>27</v>
      </c>
      <c r="J91" s="26" t="str">
        <f>E21</f>
        <v>Ing. Maroš Salva</v>
      </c>
      <c r="K91" s="28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="2" customFormat="1" ht="15.15" customHeight="1">
      <c r="A92" s="28"/>
      <c r="B92" s="29"/>
      <c r="C92" s="25" t="s">
        <v>25</v>
      </c>
      <c r="D92" s="28"/>
      <c r="E92" s="28"/>
      <c r="F92" s="22" t="str">
        <f>IF(E18="","",E18)</f>
        <v xml:space="preserve"> </v>
      </c>
      <c r="G92" s="28"/>
      <c r="H92" s="28"/>
      <c r="I92" s="25" t="s">
        <v>30</v>
      </c>
      <c r="J92" s="26" t="str">
        <f>E24</f>
        <v>www.rozpoctar.com</v>
      </c>
      <c r="K92" s="28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="2" customFormat="1" ht="10.32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="2" customFormat="1" ht="29.28" customHeight="1">
      <c r="A94" s="28"/>
      <c r="B94" s="29"/>
      <c r="C94" s="135" t="s">
        <v>90</v>
      </c>
      <c r="D94" s="127"/>
      <c r="E94" s="127"/>
      <c r="F94" s="127"/>
      <c r="G94" s="127"/>
      <c r="H94" s="127"/>
      <c r="I94" s="127"/>
      <c r="J94" s="136" t="s">
        <v>91</v>
      </c>
      <c r="K94" s="127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="2" customFormat="1" ht="10.32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="2" customFormat="1" ht="22.8" customHeight="1">
      <c r="A96" s="28"/>
      <c r="B96" s="29"/>
      <c r="C96" s="137" t="s">
        <v>92</v>
      </c>
      <c r="D96" s="28"/>
      <c r="E96" s="28"/>
      <c r="F96" s="28"/>
      <c r="G96" s="28"/>
      <c r="H96" s="28"/>
      <c r="I96" s="28"/>
      <c r="J96" s="90">
        <f>J121</f>
        <v>174132.82999999999</v>
      </c>
      <c r="K96" s="28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5" t="s">
        <v>93</v>
      </c>
    </row>
    <row r="97" s="9" customFormat="1" ht="24.96" customHeight="1">
      <c r="A97" s="9"/>
      <c r="B97" s="138"/>
      <c r="C97" s="9"/>
      <c r="D97" s="139" t="s">
        <v>94</v>
      </c>
      <c r="E97" s="140"/>
      <c r="F97" s="140"/>
      <c r="G97" s="140"/>
      <c r="H97" s="140"/>
      <c r="I97" s="140"/>
      <c r="J97" s="141">
        <f>J122</f>
        <v>174132.82999999999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2"/>
      <c r="C98" s="10"/>
      <c r="D98" s="143" t="s">
        <v>95</v>
      </c>
      <c r="E98" s="144"/>
      <c r="F98" s="144"/>
      <c r="G98" s="144"/>
      <c r="H98" s="144"/>
      <c r="I98" s="144"/>
      <c r="J98" s="145">
        <f>J123</f>
        <v>57683.529999999999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2"/>
      <c r="C99" s="10"/>
      <c r="D99" s="143" t="s">
        <v>96</v>
      </c>
      <c r="E99" s="144"/>
      <c r="F99" s="144"/>
      <c r="G99" s="144"/>
      <c r="H99" s="144"/>
      <c r="I99" s="144"/>
      <c r="J99" s="145">
        <f>J134</f>
        <v>9295.5400000000009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2"/>
      <c r="C100" s="10"/>
      <c r="D100" s="143" t="s">
        <v>97</v>
      </c>
      <c r="E100" s="144"/>
      <c r="F100" s="144"/>
      <c r="G100" s="144"/>
      <c r="H100" s="144"/>
      <c r="I100" s="144"/>
      <c r="J100" s="145">
        <f>J136</f>
        <v>72852.110000000001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2"/>
      <c r="C101" s="10"/>
      <c r="D101" s="143" t="s">
        <v>98</v>
      </c>
      <c r="E101" s="144"/>
      <c r="F101" s="144"/>
      <c r="G101" s="144"/>
      <c r="H101" s="144"/>
      <c r="I101" s="144"/>
      <c r="J101" s="145">
        <f>J171</f>
        <v>34301.650000000001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49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="2" customFormat="1" ht="6.96" customHeight="1">
      <c r="A103" s="28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4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="2" customFormat="1" ht="6.96" customHeight="1">
      <c r="A107" s="28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4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="2" customFormat="1" ht="24.96" customHeight="1">
      <c r="A108" s="28"/>
      <c r="B108" s="29"/>
      <c r="C108" s="19" t="s">
        <v>99</v>
      </c>
      <c r="D108" s="28"/>
      <c r="E108" s="28"/>
      <c r="F108" s="28"/>
      <c r="G108" s="28"/>
      <c r="H108" s="28"/>
      <c r="I108" s="28"/>
      <c r="J108" s="28"/>
      <c r="K108" s="28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="2" customFormat="1" ht="6.96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="2" customFormat="1" ht="12" customHeight="1">
      <c r="A110" s="28"/>
      <c r="B110" s="29"/>
      <c r="C110" s="25" t="s">
        <v>13</v>
      </c>
      <c r="D110" s="28"/>
      <c r="E110" s="28"/>
      <c r="F110" s="28"/>
      <c r="G110" s="28"/>
      <c r="H110" s="28"/>
      <c r="I110" s="28"/>
      <c r="J110" s="28"/>
      <c r="K110" s="28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="2" customFormat="1" ht="16.5" customHeight="1">
      <c r="A111" s="28"/>
      <c r="B111" s="29"/>
      <c r="C111" s="28"/>
      <c r="D111" s="28"/>
      <c r="E111" s="116" t="str">
        <f>E7</f>
        <v>ROZŠÍRENIE INŽINIERSKYCH SIETÍ - II. ETAPA</v>
      </c>
      <c r="F111" s="25"/>
      <c r="G111" s="25"/>
      <c r="H111" s="25"/>
      <c r="I111" s="28"/>
      <c r="J111" s="28"/>
      <c r="K111" s="28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="2" customFormat="1" ht="12" customHeight="1">
      <c r="A112" s="28"/>
      <c r="B112" s="29"/>
      <c r="C112" s="25" t="s">
        <v>87</v>
      </c>
      <c r="D112" s="28"/>
      <c r="E112" s="28"/>
      <c r="F112" s="28"/>
      <c r="G112" s="28"/>
      <c r="H112" s="28"/>
      <c r="I112" s="28"/>
      <c r="J112" s="28"/>
      <c r="K112" s="28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="2" customFormat="1" ht="30" customHeight="1">
      <c r="A113" s="28"/>
      <c r="B113" s="29"/>
      <c r="C113" s="28"/>
      <c r="D113" s="28"/>
      <c r="E113" s="61" t="str">
        <f>E9</f>
        <v>2-23-2 - ROZŠÍRENIE VEREJNÉHO VODOVODU - II. ETAPA</v>
      </c>
      <c r="F113" s="28"/>
      <c r="G113" s="28"/>
      <c r="H113" s="28"/>
      <c r="I113" s="28"/>
      <c r="J113" s="28"/>
      <c r="K113" s="28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="2" customFormat="1" ht="6.96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="2" customFormat="1" ht="12" customHeight="1">
      <c r="A115" s="28"/>
      <c r="B115" s="29"/>
      <c r="C115" s="25" t="s">
        <v>17</v>
      </c>
      <c r="D115" s="28"/>
      <c r="E115" s="28"/>
      <c r="F115" s="22" t="str">
        <f>F12</f>
        <v>Svätý Kríž</v>
      </c>
      <c r="G115" s="28"/>
      <c r="H115" s="28"/>
      <c r="I115" s="25" t="s">
        <v>19</v>
      </c>
      <c r="J115" s="63" t="str">
        <f>IF(J12="","",J12)</f>
        <v>15. 8. 2023</v>
      </c>
      <c r="K115" s="28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="2" customFormat="1" ht="6.96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="2" customFormat="1" ht="15.15" customHeight="1">
      <c r="A117" s="28"/>
      <c r="B117" s="29"/>
      <c r="C117" s="25" t="s">
        <v>21</v>
      </c>
      <c r="D117" s="28"/>
      <c r="E117" s="28"/>
      <c r="F117" s="22" t="str">
        <f>E15</f>
        <v>Obec Svätý Kríž</v>
      </c>
      <c r="G117" s="28"/>
      <c r="H117" s="28"/>
      <c r="I117" s="25" t="s">
        <v>27</v>
      </c>
      <c r="J117" s="26" t="str">
        <f>E21</f>
        <v>Ing. Maroš Salva</v>
      </c>
      <c r="K117" s="28"/>
      <c r="L117" s="4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="2" customFormat="1" ht="15.15" customHeight="1">
      <c r="A118" s="28"/>
      <c r="B118" s="29"/>
      <c r="C118" s="25" t="s">
        <v>25</v>
      </c>
      <c r="D118" s="28"/>
      <c r="E118" s="28"/>
      <c r="F118" s="22" t="str">
        <f>IF(E18="","",E18)</f>
        <v xml:space="preserve"> </v>
      </c>
      <c r="G118" s="28"/>
      <c r="H118" s="28"/>
      <c r="I118" s="25" t="s">
        <v>30</v>
      </c>
      <c r="J118" s="26" t="str">
        <f>E24</f>
        <v>www.rozpoctar.com</v>
      </c>
      <c r="K118" s="28"/>
      <c r="L118" s="4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="2" customFormat="1" ht="10.32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="11" customFormat="1" ht="29.28" customHeight="1">
      <c r="A120" s="146"/>
      <c r="B120" s="147"/>
      <c r="C120" s="148" t="s">
        <v>100</v>
      </c>
      <c r="D120" s="149" t="s">
        <v>58</v>
      </c>
      <c r="E120" s="149" t="s">
        <v>54</v>
      </c>
      <c r="F120" s="149" t="s">
        <v>55</v>
      </c>
      <c r="G120" s="149" t="s">
        <v>101</v>
      </c>
      <c r="H120" s="149" t="s">
        <v>102</v>
      </c>
      <c r="I120" s="149" t="s">
        <v>103</v>
      </c>
      <c r="J120" s="150" t="s">
        <v>91</v>
      </c>
      <c r="K120" s="151" t="s">
        <v>104</v>
      </c>
      <c r="L120" s="152"/>
      <c r="M120" s="80" t="s">
        <v>1</v>
      </c>
      <c r="N120" s="81" t="s">
        <v>37</v>
      </c>
      <c r="O120" s="81" t="s">
        <v>105</v>
      </c>
      <c r="P120" s="81" t="s">
        <v>106</v>
      </c>
      <c r="Q120" s="81" t="s">
        <v>107</v>
      </c>
      <c r="R120" s="81" t="s">
        <v>108</v>
      </c>
      <c r="S120" s="81" t="s">
        <v>109</v>
      </c>
      <c r="T120" s="82" t="s">
        <v>110</v>
      </c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</row>
    <row r="121" s="2" customFormat="1" ht="22.8" customHeight="1">
      <c r="A121" s="28"/>
      <c r="B121" s="29"/>
      <c r="C121" s="87" t="s">
        <v>92</v>
      </c>
      <c r="D121" s="28"/>
      <c r="E121" s="28"/>
      <c r="F121" s="28"/>
      <c r="G121" s="28"/>
      <c r="H121" s="28"/>
      <c r="I121" s="28"/>
      <c r="J121" s="153">
        <f>BK121</f>
        <v>174132.82999999999</v>
      </c>
      <c r="K121" s="28"/>
      <c r="L121" s="29"/>
      <c r="M121" s="83"/>
      <c r="N121" s="67"/>
      <c r="O121" s="84"/>
      <c r="P121" s="154">
        <f>P122</f>
        <v>5088.3154148800004</v>
      </c>
      <c r="Q121" s="84"/>
      <c r="R121" s="154">
        <f>R122</f>
        <v>884.07904719999999</v>
      </c>
      <c r="S121" s="84"/>
      <c r="T121" s="155">
        <f>T122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5" t="s">
        <v>72</v>
      </c>
      <c r="AU121" s="15" t="s">
        <v>93</v>
      </c>
      <c r="BK121" s="156">
        <f>BK122</f>
        <v>174132.82999999999</v>
      </c>
    </row>
    <row r="122" s="12" customFormat="1" ht="25.92" customHeight="1">
      <c r="A122" s="12"/>
      <c r="B122" s="157"/>
      <c r="C122" s="12"/>
      <c r="D122" s="158" t="s">
        <v>72</v>
      </c>
      <c r="E122" s="159" t="s">
        <v>111</v>
      </c>
      <c r="F122" s="159" t="s">
        <v>112</v>
      </c>
      <c r="G122" s="12"/>
      <c r="H122" s="12"/>
      <c r="I122" s="12"/>
      <c r="J122" s="160">
        <f>BK122</f>
        <v>174132.82999999999</v>
      </c>
      <c r="K122" s="12"/>
      <c r="L122" s="157"/>
      <c r="M122" s="161"/>
      <c r="N122" s="162"/>
      <c r="O122" s="162"/>
      <c r="P122" s="163">
        <f>P123+P134+P136+P171</f>
        <v>5088.3154148800004</v>
      </c>
      <c r="Q122" s="162"/>
      <c r="R122" s="163">
        <f>R123+R134+R136+R171</f>
        <v>884.07904719999999</v>
      </c>
      <c r="S122" s="162"/>
      <c r="T122" s="164">
        <f>T123+T134+T136+T171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81</v>
      </c>
      <c r="AT122" s="165" t="s">
        <v>72</v>
      </c>
      <c r="AU122" s="165" t="s">
        <v>73</v>
      </c>
      <c r="AY122" s="158" t="s">
        <v>113</v>
      </c>
      <c r="BK122" s="166">
        <f>BK123+BK134+BK136+BK171</f>
        <v>174132.82999999999</v>
      </c>
    </row>
    <row r="123" s="12" customFormat="1" ht="22.8" customHeight="1">
      <c r="A123" s="12"/>
      <c r="B123" s="157"/>
      <c r="C123" s="12"/>
      <c r="D123" s="158" t="s">
        <v>72</v>
      </c>
      <c r="E123" s="167" t="s">
        <v>81</v>
      </c>
      <c r="F123" s="167" t="s">
        <v>114</v>
      </c>
      <c r="G123" s="12"/>
      <c r="H123" s="12"/>
      <c r="I123" s="12"/>
      <c r="J123" s="168">
        <f>BK123</f>
        <v>57683.529999999999</v>
      </c>
      <c r="K123" s="12"/>
      <c r="L123" s="157"/>
      <c r="M123" s="161"/>
      <c r="N123" s="162"/>
      <c r="O123" s="162"/>
      <c r="P123" s="163">
        <f>SUM(P124:P133)</f>
        <v>2735.8696032800003</v>
      </c>
      <c r="Q123" s="162"/>
      <c r="R123" s="163">
        <f>SUM(R124:R133)</f>
        <v>600.87327519999997</v>
      </c>
      <c r="S123" s="162"/>
      <c r="T123" s="164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81</v>
      </c>
      <c r="AT123" s="165" t="s">
        <v>72</v>
      </c>
      <c r="AU123" s="165" t="s">
        <v>81</v>
      </c>
      <c r="AY123" s="158" t="s">
        <v>113</v>
      </c>
      <c r="BK123" s="166">
        <f>SUM(BK124:BK133)</f>
        <v>57683.529999999999</v>
      </c>
    </row>
    <row r="124" s="2" customFormat="1" ht="24.15" customHeight="1">
      <c r="A124" s="28"/>
      <c r="B124" s="169"/>
      <c r="C124" s="170" t="s">
        <v>81</v>
      </c>
      <c r="D124" s="170" t="s">
        <v>115</v>
      </c>
      <c r="E124" s="171" t="s">
        <v>126</v>
      </c>
      <c r="F124" s="172" t="s">
        <v>127</v>
      </c>
      <c r="G124" s="173" t="s">
        <v>118</v>
      </c>
      <c r="H124" s="174">
        <v>1384.1400000000001</v>
      </c>
      <c r="I124" s="175">
        <v>10.800000000000001</v>
      </c>
      <c r="J124" s="175">
        <f>ROUND(I124*H124,2)</f>
        <v>14948.709999999999</v>
      </c>
      <c r="K124" s="176"/>
      <c r="L124" s="29"/>
      <c r="M124" s="177" t="s">
        <v>1</v>
      </c>
      <c r="N124" s="178" t="s">
        <v>39</v>
      </c>
      <c r="O124" s="179">
        <v>0.61199999999999999</v>
      </c>
      <c r="P124" s="179">
        <f>O124*H124</f>
        <v>847.09368000000006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81" t="s">
        <v>119</v>
      </c>
      <c r="AT124" s="181" t="s">
        <v>115</v>
      </c>
      <c r="AU124" s="181" t="s">
        <v>120</v>
      </c>
      <c r="AY124" s="15" t="s">
        <v>113</v>
      </c>
      <c r="BE124" s="182">
        <f>IF(N124="základná",J124,0)</f>
        <v>0</v>
      </c>
      <c r="BF124" s="182">
        <f>IF(N124="znížená",J124,0)</f>
        <v>14948.709999999999</v>
      </c>
      <c r="BG124" s="182">
        <f>IF(N124="zákl. prenesená",J124,0)</f>
        <v>0</v>
      </c>
      <c r="BH124" s="182">
        <f>IF(N124="zníž. prenesená",J124,0)</f>
        <v>0</v>
      </c>
      <c r="BI124" s="182">
        <f>IF(N124="nulová",J124,0)</f>
        <v>0</v>
      </c>
      <c r="BJ124" s="15" t="s">
        <v>120</v>
      </c>
      <c r="BK124" s="182">
        <f>ROUND(I124*H124,2)</f>
        <v>14948.709999999999</v>
      </c>
      <c r="BL124" s="15" t="s">
        <v>119</v>
      </c>
      <c r="BM124" s="181" t="s">
        <v>290</v>
      </c>
    </row>
    <row r="125" s="2" customFormat="1" ht="37.8" customHeight="1">
      <c r="A125" s="28"/>
      <c r="B125" s="169"/>
      <c r="C125" s="170" t="s">
        <v>120</v>
      </c>
      <c r="D125" s="170" t="s">
        <v>115</v>
      </c>
      <c r="E125" s="171" t="s">
        <v>129</v>
      </c>
      <c r="F125" s="172" t="s">
        <v>130</v>
      </c>
      <c r="G125" s="173" t="s">
        <v>118</v>
      </c>
      <c r="H125" s="174">
        <v>692.07000000000005</v>
      </c>
      <c r="I125" s="175">
        <v>1.3700000000000001</v>
      </c>
      <c r="J125" s="175">
        <f>ROUND(I125*H125,2)</f>
        <v>948.13999999999999</v>
      </c>
      <c r="K125" s="176"/>
      <c r="L125" s="29"/>
      <c r="M125" s="177" t="s">
        <v>1</v>
      </c>
      <c r="N125" s="178" t="s">
        <v>39</v>
      </c>
      <c r="O125" s="179">
        <v>0.080000000000000002</v>
      </c>
      <c r="P125" s="179">
        <f>O125*H125</f>
        <v>55.365600000000008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81" t="s">
        <v>119</v>
      </c>
      <c r="AT125" s="181" t="s">
        <v>115</v>
      </c>
      <c r="AU125" s="181" t="s">
        <v>120</v>
      </c>
      <c r="AY125" s="15" t="s">
        <v>113</v>
      </c>
      <c r="BE125" s="182">
        <f>IF(N125="základná",J125,0)</f>
        <v>0</v>
      </c>
      <c r="BF125" s="182">
        <f>IF(N125="znížená",J125,0)</f>
        <v>948.13999999999999</v>
      </c>
      <c r="BG125" s="182">
        <f>IF(N125="zákl. prenesená",J125,0)</f>
        <v>0</v>
      </c>
      <c r="BH125" s="182">
        <f>IF(N125="zníž. prenesená",J125,0)</f>
        <v>0</v>
      </c>
      <c r="BI125" s="182">
        <f>IF(N125="nulová",J125,0)</f>
        <v>0</v>
      </c>
      <c r="BJ125" s="15" t="s">
        <v>120</v>
      </c>
      <c r="BK125" s="182">
        <f>ROUND(I125*H125,2)</f>
        <v>948.13999999999999</v>
      </c>
      <c r="BL125" s="15" t="s">
        <v>119</v>
      </c>
      <c r="BM125" s="181" t="s">
        <v>291</v>
      </c>
    </row>
    <row r="126" s="2" customFormat="1" ht="24.15" customHeight="1">
      <c r="A126" s="28"/>
      <c r="B126" s="169"/>
      <c r="C126" s="170" t="s">
        <v>125</v>
      </c>
      <c r="D126" s="170" t="s">
        <v>115</v>
      </c>
      <c r="E126" s="171" t="s">
        <v>133</v>
      </c>
      <c r="F126" s="172" t="s">
        <v>134</v>
      </c>
      <c r="G126" s="173" t="s">
        <v>135</v>
      </c>
      <c r="H126" s="174">
        <v>1698.1600000000001</v>
      </c>
      <c r="I126" s="175">
        <v>5.1100000000000003</v>
      </c>
      <c r="J126" s="175">
        <f>ROUND(I126*H126,2)</f>
        <v>8677.6000000000004</v>
      </c>
      <c r="K126" s="176"/>
      <c r="L126" s="29"/>
      <c r="M126" s="177" t="s">
        <v>1</v>
      </c>
      <c r="N126" s="178" t="s">
        <v>39</v>
      </c>
      <c r="O126" s="179">
        <v>0.249</v>
      </c>
      <c r="P126" s="179">
        <f>O126*H126</f>
        <v>422.84183999999999</v>
      </c>
      <c r="Q126" s="179">
        <v>0.00097000000000000005</v>
      </c>
      <c r="R126" s="179">
        <f>Q126*H126</f>
        <v>1.6472152000000002</v>
      </c>
      <c r="S126" s="179">
        <v>0</v>
      </c>
      <c r="T126" s="180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81" t="s">
        <v>119</v>
      </c>
      <c r="AT126" s="181" t="s">
        <v>115</v>
      </c>
      <c r="AU126" s="181" t="s">
        <v>120</v>
      </c>
      <c r="AY126" s="15" t="s">
        <v>113</v>
      </c>
      <c r="BE126" s="182">
        <f>IF(N126="základná",J126,0)</f>
        <v>0</v>
      </c>
      <c r="BF126" s="182">
        <f>IF(N126="znížená",J126,0)</f>
        <v>8677.6000000000004</v>
      </c>
      <c r="BG126" s="182">
        <f>IF(N126="zákl. prenesená",J126,0)</f>
        <v>0</v>
      </c>
      <c r="BH126" s="182">
        <f>IF(N126="zníž. prenesená",J126,0)</f>
        <v>0</v>
      </c>
      <c r="BI126" s="182">
        <f>IF(N126="nulová",J126,0)</f>
        <v>0</v>
      </c>
      <c r="BJ126" s="15" t="s">
        <v>120</v>
      </c>
      <c r="BK126" s="182">
        <f>ROUND(I126*H126,2)</f>
        <v>8677.6000000000004</v>
      </c>
      <c r="BL126" s="15" t="s">
        <v>119</v>
      </c>
      <c r="BM126" s="181" t="s">
        <v>292</v>
      </c>
    </row>
    <row r="127" s="2" customFormat="1" ht="24.15" customHeight="1">
      <c r="A127" s="28"/>
      <c r="B127" s="169"/>
      <c r="C127" s="170" t="s">
        <v>119</v>
      </c>
      <c r="D127" s="170" t="s">
        <v>115</v>
      </c>
      <c r="E127" s="171" t="s">
        <v>142</v>
      </c>
      <c r="F127" s="172" t="s">
        <v>143</v>
      </c>
      <c r="G127" s="173" t="s">
        <v>135</v>
      </c>
      <c r="H127" s="174">
        <v>1698.1600000000001</v>
      </c>
      <c r="I127" s="175">
        <v>3.21</v>
      </c>
      <c r="J127" s="175">
        <f>ROUND(I127*H127,2)</f>
        <v>5451.0900000000001</v>
      </c>
      <c r="K127" s="176"/>
      <c r="L127" s="29"/>
      <c r="M127" s="177" t="s">
        <v>1</v>
      </c>
      <c r="N127" s="178" t="s">
        <v>39</v>
      </c>
      <c r="O127" s="179">
        <v>0.188</v>
      </c>
      <c r="P127" s="179">
        <f>O127*H127</f>
        <v>319.25408000000004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81" t="s">
        <v>119</v>
      </c>
      <c r="AT127" s="181" t="s">
        <v>115</v>
      </c>
      <c r="AU127" s="181" t="s">
        <v>120</v>
      </c>
      <c r="AY127" s="15" t="s">
        <v>113</v>
      </c>
      <c r="BE127" s="182">
        <f>IF(N127="základná",J127,0)</f>
        <v>0</v>
      </c>
      <c r="BF127" s="182">
        <f>IF(N127="znížená",J127,0)</f>
        <v>5451.0900000000001</v>
      </c>
      <c r="BG127" s="182">
        <f>IF(N127="zákl. prenesená",J127,0)</f>
        <v>0</v>
      </c>
      <c r="BH127" s="182">
        <f>IF(N127="zníž. prenesená",J127,0)</f>
        <v>0</v>
      </c>
      <c r="BI127" s="182">
        <f>IF(N127="nulová",J127,0)</f>
        <v>0</v>
      </c>
      <c r="BJ127" s="15" t="s">
        <v>120</v>
      </c>
      <c r="BK127" s="182">
        <f>ROUND(I127*H127,2)</f>
        <v>5451.0900000000001</v>
      </c>
      <c r="BL127" s="15" t="s">
        <v>119</v>
      </c>
      <c r="BM127" s="181" t="s">
        <v>293</v>
      </c>
    </row>
    <row r="128" s="2" customFormat="1" ht="37.8" customHeight="1">
      <c r="A128" s="28"/>
      <c r="B128" s="169"/>
      <c r="C128" s="170" t="s">
        <v>132</v>
      </c>
      <c r="D128" s="170" t="s">
        <v>115</v>
      </c>
      <c r="E128" s="171" t="s">
        <v>150</v>
      </c>
      <c r="F128" s="172" t="s">
        <v>151</v>
      </c>
      <c r="G128" s="173" t="s">
        <v>118</v>
      </c>
      <c r="H128" s="174">
        <v>500.77800000000002</v>
      </c>
      <c r="I128" s="175">
        <v>3.7400000000000002</v>
      </c>
      <c r="J128" s="175">
        <f>ROUND(I128*H128,2)</f>
        <v>1872.9100000000001</v>
      </c>
      <c r="K128" s="176"/>
      <c r="L128" s="29"/>
      <c r="M128" s="177" t="s">
        <v>1</v>
      </c>
      <c r="N128" s="178" t="s">
        <v>39</v>
      </c>
      <c r="O128" s="179">
        <v>0.054399999999999997</v>
      </c>
      <c r="P128" s="179">
        <f>O128*H128</f>
        <v>27.242323200000001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81" t="s">
        <v>119</v>
      </c>
      <c r="AT128" s="181" t="s">
        <v>115</v>
      </c>
      <c r="AU128" s="181" t="s">
        <v>120</v>
      </c>
      <c r="AY128" s="15" t="s">
        <v>113</v>
      </c>
      <c r="BE128" s="182">
        <f>IF(N128="základná",J128,0)</f>
        <v>0</v>
      </c>
      <c r="BF128" s="182">
        <f>IF(N128="znížená",J128,0)</f>
        <v>1872.9100000000001</v>
      </c>
      <c r="BG128" s="182">
        <f>IF(N128="zákl. prenesená",J128,0)</f>
        <v>0</v>
      </c>
      <c r="BH128" s="182">
        <f>IF(N128="zníž. prenesená",J128,0)</f>
        <v>0</v>
      </c>
      <c r="BI128" s="182">
        <f>IF(N128="nulová",J128,0)</f>
        <v>0</v>
      </c>
      <c r="BJ128" s="15" t="s">
        <v>120</v>
      </c>
      <c r="BK128" s="182">
        <f>ROUND(I128*H128,2)</f>
        <v>1872.9100000000001</v>
      </c>
      <c r="BL128" s="15" t="s">
        <v>119</v>
      </c>
      <c r="BM128" s="181" t="s">
        <v>294</v>
      </c>
    </row>
    <row r="129" s="2" customFormat="1" ht="21.75" customHeight="1">
      <c r="A129" s="28"/>
      <c r="B129" s="169"/>
      <c r="C129" s="170" t="s">
        <v>137</v>
      </c>
      <c r="D129" s="170" t="s">
        <v>115</v>
      </c>
      <c r="E129" s="171" t="s">
        <v>295</v>
      </c>
      <c r="F129" s="172" t="s">
        <v>296</v>
      </c>
      <c r="G129" s="173" t="s">
        <v>118</v>
      </c>
      <c r="H129" s="174">
        <v>500.77800000000002</v>
      </c>
      <c r="I129" s="175">
        <v>0.75</v>
      </c>
      <c r="J129" s="175">
        <f>ROUND(I129*H129,2)</f>
        <v>375.57999999999998</v>
      </c>
      <c r="K129" s="176"/>
      <c r="L129" s="29"/>
      <c r="M129" s="177" t="s">
        <v>1</v>
      </c>
      <c r="N129" s="178" t="s">
        <v>39</v>
      </c>
      <c r="O129" s="179">
        <v>0.0080000000000000002</v>
      </c>
      <c r="P129" s="179">
        <f>O129*H129</f>
        <v>4.0062240000000005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81" t="s">
        <v>119</v>
      </c>
      <c r="AT129" s="181" t="s">
        <v>115</v>
      </c>
      <c r="AU129" s="181" t="s">
        <v>120</v>
      </c>
      <c r="AY129" s="15" t="s">
        <v>113</v>
      </c>
      <c r="BE129" s="182">
        <f>IF(N129="základná",J129,0)</f>
        <v>0</v>
      </c>
      <c r="BF129" s="182">
        <f>IF(N129="znížená",J129,0)</f>
        <v>375.57999999999998</v>
      </c>
      <c r="BG129" s="182">
        <f>IF(N129="zákl. prenesená",J129,0)</f>
        <v>0</v>
      </c>
      <c r="BH129" s="182">
        <f>IF(N129="zníž. prenesená",J129,0)</f>
        <v>0</v>
      </c>
      <c r="BI129" s="182">
        <f>IF(N129="nulová",J129,0)</f>
        <v>0</v>
      </c>
      <c r="BJ129" s="15" t="s">
        <v>120</v>
      </c>
      <c r="BK129" s="182">
        <f>ROUND(I129*H129,2)</f>
        <v>375.57999999999998</v>
      </c>
      <c r="BL129" s="15" t="s">
        <v>119</v>
      </c>
      <c r="BM129" s="181" t="s">
        <v>297</v>
      </c>
    </row>
    <row r="130" s="2" customFormat="1" ht="33" customHeight="1">
      <c r="A130" s="28"/>
      <c r="B130" s="169"/>
      <c r="C130" s="170" t="s">
        <v>141</v>
      </c>
      <c r="D130" s="170" t="s">
        <v>115</v>
      </c>
      <c r="E130" s="171" t="s">
        <v>298</v>
      </c>
      <c r="F130" s="172" t="s">
        <v>299</v>
      </c>
      <c r="G130" s="173" t="s">
        <v>118</v>
      </c>
      <c r="H130" s="174">
        <v>883.36199999999997</v>
      </c>
      <c r="I130" s="175">
        <v>4.21</v>
      </c>
      <c r="J130" s="175">
        <f>ROUND(I130*H130,2)</f>
        <v>3718.9499999999998</v>
      </c>
      <c r="K130" s="176"/>
      <c r="L130" s="29"/>
      <c r="M130" s="177" t="s">
        <v>1</v>
      </c>
      <c r="N130" s="178" t="s">
        <v>39</v>
      </c>
      <c r="O130" s="179">
        <v>0.22900000000000001</v>
      </c>
      <c r="P130" s="179">
        <f>O130*H130</f>
        <v>202.28989799999999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81" t="s">
        <v>119</v>
      </c>
      <c r="AT130" s="181" t="s">
        <v>115</v>
      </c>
      <c r="AU130" s="181" t="s">
        <v>120</v>
      </c>
      <c r="AY130" s="15" t="s">
        <v>113</v>
      </c>
      <c r="BE130" s="182">
        <f>IF(N130="základná",J130,0)</f>
        <v>0</v>
      </c>
      <c r="BF130" s="182">
        <f>IF(N130="znížená",J130,0)</f>
        <v>3718.9499999999998</v>
      </c>
      <c r="BG130" s="182">
        <f>IF(N130="zákl. prenesená",J130,0)</f>
        <v>0</v>
      </c>
      <c r="BH130" s="182">
        <f>IF(N130="zníž. prenesená",J130,0)</f>
        <v>0</v>
      </c>
      <c r="BI130" s="182">
        <f>IF(N130="nulová",J130,0)</f>
        <v>0</v>
      </c>
      <c r="BJ130" s="15" t="s">
        <v>120</v>
      </c>
      <c r="BK130" s="182">
        <f>ROUND(I130*H130,2)</f>
        <v>3718.9499999999998</v>
      </c>
      <c r="BL130" s="15" t="s">
        <v>119</v>
      </c>
      <c r="BM130" s="181" t="s">
        <v>300</v>
      </c>
    </row>
    <row r="131" s="2" customFormat="1" ht="24.15" customHeight="1">
      <c r="A131" s="28"/>
      <c r="B131" s="169"/>
      <c r="C131" s="170" t="s">
        <v>145</v>
      </c>
      <c r="D131" s="170" t="s">
        <v>115</v>
      </c>
      <c r="E131" s="171" t="s">
        <v>162</v>
      </c>
      <c r="F131" s="172" t="s">
        <v>163</v>
      </c>
      <c r="G131" s="173" t="s">
        <v>118</v>
      </c>
      <c r="H131" s="174">
        <v>358.81799999999998</v>
      </c>
      <c r="I131" s="175">
        <v>21.600000000000001</v>
      </c>
      <c r="J131" s="175">
        <f>ROUND(I131*H131,2)</f>
        <v>7750.4700000000003</v>
      </c>
      <c r="K131" s="176"/>
      <c r="L131" s="29"/>
      <c r="M131" s="177" t="s">
        <v>1</v>
      </c>
      <c r="N131" s="178" t="s">
        <v>39</v>
      </c>
      <c r="O131" s="179">
        <v>1.5011399999999999</v>
      </c>
      <c r="P131" s="179">
        <f>O131*H131</f>
        <v>538.63605251999991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81" t="s">
        <v>119</v>
      </c>
      <c r="AT131" s="181" t="s">
        <v>115</v>
      </c>
      <c r="AU131" s="181" t="s">
        <v>120</v>
      </c>
      <c r="AY131" s="15" t="s">
        <v>113</v>
      </c>
      <c r="BE131" s="182">
        <f>IF(N131="základná",J131,0)</f>
        <v>0</v>
      </c>
      <c r="BF131" s="182">
        <f>IF(N131="znížená",J131,0)</f>
        <v>7750.4700000000003</v>
      </c>
      <c r="BG131" s="182">
        <f>IF(N131="zákl. prenesená",J131,0)</f>
        <v>0</v>
      </c>
      <c r="BH131" s="182">
        <f>IF(N131="zníž. prenesená",J131,0)</f>
        <v>0</v>
      </c>
      <c r="BI131" s="182">
        <f>IF(N131="nulová",J131,0)</f>
        <v>0</v>
      </c>
      <c r="BJ131" s="15" t="s">
        <v>120</v>
      </c>
      <c r="BK131" s="182">
        <f>ROUND(I131*H131,2)</f>
        <v>7750.4700000000003</v>
      </c>
      <c r="BL131" s="15" t="s">
        <v>119</v>
      </c>
      <c r="BM131" s="181" t="s">
        <v>301</v>
      </c>
    </row>
    <row r="132" s="2" customFormat="1" ht="16.5" customHeight="1">
      <c r="A132" s="28"/>
      <c r="B132" s="169"/>
      <c r="C132" s="183" t="s">
        <v>149</v>
      </c>
      <c r="D132" s="183" t="s">
        <v>166</v>
      </c>
      <c r="E132" s="184" t="s">
        <v>167</v>
      </c>
      <c r="F132" s="185" t="s">
        <v>168</v>
      </c>
      <c r="G132" s="186" t="s">
        <v>118</v>
      </c>
      <c r="H132" s="187">
        <v>358.81799999999998</v>
      </c>
      <c r="I132" s="188">
        <v>32.640000000000001</v>
      </c>
      <c r="J132" s="188">
        <f>ROUND(I132*H132,2)</f>
        <v>11711.82</v>
      </c>
      <c r="K132" s="189"/>
      <c r="L132" s="190"/>
      <c r="M132" s="191" t="s">
        <v>1</v>
      </c>
      <c r="N132" s="192" t="s">
        <v>39</v>
      </c>
      <c r="O132" s="179">
        <v>0</v>
      </c>
      <c r="P132" s="179">
        <f>O132*H132</f>
        <v>0</v>
      </c>
      <c r="Q132" s="179">
        <v>1.6699999999999999</v>
      </c>
      <c r="R132" s="179">
        <f>Q132*H132</f>
        <v>599.22605999999996</v>
      </c>
      <c r="S132" s="179">
        <v>0</v>
      </c>
      <c r="T132" s="180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81" t="s">
        <v>145</v>
      </c>
      <c r="AT132" s="181" t="s">
        <v>166</v>
      </c>
      <c r="AU132" s="181" t="s">
        <v>120</v>
      </c>
      <c r="AY132" s="15" t="s">
        <v>113</v>
      </c>
      <c r="BE132" s="182">
        <f>IF(N132="základná",J132,0)</f>
        <v>0</v>
      </c>
      <c r="BF132" s="182">
        <f>IF(N132="znížená",J132,0)</f>
        <v>11711.82</v>
      </c>
      <c r="BG132" s="182">
        <f>IF(N132="zákl. prenesená",J132,0)</f>
        <v>0</v>
      </c>
      <c r="BH132" s="182">
        <f>IF(N132="zníž. prenesená",J132,0)</f>
        <v>0</v>
      </c>
      <c r="BI132" s="182">
        <f>IF(N132="nulová",J132,0)</f>
        <v>0</v>
      </c>
      <c r="BJ132" s="15" t="s">
        <v>120</v>
      </c>
      <c r="BK132" s="182">
        <f>ROUND(I132*H132,2)</f>
        <v>11711.82</v>
      </c>
      <c r="BL132" s="15" t="s">
        <v>119</v>
      </c>
      <c r="BM132" s="181" t="s">
        <v>302</v>
      </c>
    </row>
    <row r="133" s="2" customFormat="1" ht="16.5" customHeight="1">
      <c r="A133" s="28"/>
      <c r="B133" s="169"/>
      <c r="C133" s="170" t="s">
        <v>153</v>
      </c>
      <c r="D133" s="170" t="s">
        <v>115</v>
      </c>
      <c r="E133" s="171" t="s">
        <v>171</v>
      </c>
      <c r="F133" s="172" t="s">
        <v>172</v>
      </c>
      <c r="G133" s="173" t="s">
        <v>118</v>
      </c>
      <c r="H133" s="174">
        <v>358.81799999999998</v>
      </c>
      <c r="I133" s="175">
        <v>6.21</v>
      </c>
      <c r="J133" s="175">
        <f>ROUND(I133*H133,2)</f>
        <v>2228.2600000000002</v>
      </c>
      <c r="K133" s="176"/>
      <c r="L133" s="29"/>
      <c r="M133" s="177" t="s">
        <v>1</v>
      </c>
      <c r="N133" s="178" t="s">
        <v>39</v>
      </c>
      <c r="O133" s="179">
        <v>0.88941999999999999</v>
      </c>
      <c r="P133" s="179">
        <f>O133*H133</f>
        <v>319.13990555999999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81" t="s">
        <v>119</v>
      </c>
      <c r="AT133" s="181" t="s">
        <v>115</v>
      </c>
      <c r="AU133" s="181" t="s">
        <v>120</v>
      </c>
      <c r="AY133" s="15" t="s">
        <v>113</v>
      </c>
      <c r="BE133" s="182">
        <f>IF(N133="základná",J133,0)</f>
        <v>0</v>
      </c>
      <c r="BF133" s="182">
        <f>IF(N133="znížená",J133,0)</f>
        <v>2228.2600000000002</v>
      </c>
      <c r="BG133" s="182">
        <f>IF(N133="zákl. prenesená",J133,0)</f>
        <v>0</v>
      </c>
      <c r="BH133" s="182">
        <f>IF(N133="zníž. prenesená",J133,0)</f>
        <v>0</v>
      </c>
      <c r="BI133" s="182">
        <f>IF(N133="nulová",J133,0)</f>
        <v>0</v>
      </c>
      <c r="BJ133" s="15" t="s">
        <v>120</v>
      </c>
      <c r="BK133" s="182">
        <f>ROUND(I133*H133,2)</f>
        <v>2228.2600000000002</v>
      </c>
      <c r="BL133" s="15" t="s">
        <v>119</v>
      </c>
      <c r="BM133" s="181" t="s">
        <v>303</v>
      </c>
    </row>
    <row r="134" s="12" customFormat="1" ht="22.8" customHeight="1">
      <c r="A134" s="12"/>
      <c r="B134" s="157"/>
      <c r="C134" s="12"/>
      <c r="D134" s="158" t="s">
        <v>72</v>
      </c>
      <c r="E134" s="167" t="s">
        <v>119</v>
      </c>
      <c r="F134" s="167" t="s">
        <v>174</v>
      </c>
      <c r="G134" s="12"/>
      <c r="H134" s="12"/>
      <c r="I134" s="12"/>
      <c r="J134" s="168">
        <f>BK134</f>
        <v>9295.5400000000009</v>
      </c>
      <c r="K134" s="12"/>
      <c r="L134" s="157"/>
      <c r="M134" s="161"/>
      <c r="N134" s="162"/>
      <c r="O134" s="162"/>
      <c r="P134" s="163">
        <f>P135</f>
        <v>227.52638999999999</v>
      </c>
      <c r="Q134" s="162"/>
      <c r="R134" s="163">
        <f>R135</f>
        <v>268.41370920000003</v>
      </c>
      <c r="S134" s="162"/>
      <c r="T134" s="164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8" t="s">
        <v>81</v>
      </c>
      <c r="AT134" s="165" t="s">
        <v>72</v>
      </c>
      <c r="AU134" s="165" t="s">
        <v>81</v>
      </c>
      <c r="AY134" s="158" t="s">
        <v>113</v>
      </c>
      <c r="BK134" s="166">
        <f>BK135</f>
        <v>9295.5400000000009</v>
      </c>
    </row>
    <row r="135" s="2" customFormat="1" ht="37.8" customHeight="1">
      <c r="A135" s="28"/>
      <c r="B135" s="169"/>
      <c r="C135" s="170" t="s">
        <v>157</v>
      </c>
      <c r="D135" s="170" t="s">
        <v>115</v>
      </c>
      <c r="E135" s="171" t="s">
        <v>176</v>
      </c>
      <c r="F135" s="172" t="s">
        <v>177</v>
      </c>
      <c r="G135" s="173" t="s">
        <v>118</v>
      </c>
      <c r="H135" s="174">
        <v>141.96000000000001</v>
      </c>
      <c r="I135" s="175">
        <v>65.480000000000004</v>
      </c>
      <c r="J135" s="175">
        <f>ROUND(I135*H135,2)</f>
        <v>9295.5400000000009</v>
      </c>
      <c r="K135" s="176"/>
      <c r="L135" s="29"/>
      <c r="M135" s="177" t="s">
        <v>1</v>
      </c>
      <c r="N135" s="178" t="s">
        <v>39</v>
      </c>
      <c r="O135" s="179">
        <v>1.6027499999999999</v>
      </c>
      <c r="P135" s="179">
        <f>O135*H135</f>
        <v>227.52638999999999</v>
      </c>
      <c r="Q135" s="179">
        <v>1.8907700000000001</v>
      </c>
      <c r="R135" s="179">
        <f>Q135*H135</f>
        <v>268.41370920000003</v>
      </c>
      <c r="S135" s="179">
        <v>0</v>
      </c>
      <c r="T135" s="180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81" t="s">
        <v>119</v>
      </c>
      <c r="AT135" s="181" t="s">
        <v>115</v>
      </c>
      <c r="AU135" s="181" t="s">
        <v>120</v>
      </c>
      <c r="AY135" s="15" t="s">
        <v>113</v>
      </c>
      <c r="BE135" s="182">
        <f>IF(N135="základná",J135,0)</f>
        <v>0</v>
      </c>
      <c r="BF135" s="182">
        <f>IF(N135="znížená",J135,0)</f>
        <v>9295.5400000000009</v>
      </c>
      <c r="BG135" s="182">
        <f>IF(N135="zákl. prenesená",J135,0)</f>
        <v>0</v>
      </c>
      <c r="BH135" s="182">
        <f>IF(N135="zníž. prenesená",J135,0)</f>
        <v>0</v>
      </c>
      <c r="BI135" s="182">
        <f>IF(N135="nulová",J135,0)</f>
        <v>0</v>
      </c>
      <c r="BJ135" s="15" t="s">
        <v>120</v>
      </c>
      <c r="BK135" s="182">
        <f>ROUND(I135*H135,2)</f>
        <v>9295.5400000000009</v>
      </c>
      <c r="BL135" s="15" t="s">
        <v>119</v>
      </c>
      <c r="BM135" s="181" t="s">
        <v>304</v>
      </c>
    </row>
    <row r="136" s="12" customFormat="1" ht="22.8" customHeight="1">
      <c r="A136" s="12"/>
      <c r="B136" s="157"/>
      <c r="C136" s="12"/>
      <c r="D136" s="158" t="s">
        <v>72</v>
      </c>
      <c r="E136" s="167" t="s">
        <v>145</v>
      </c>
      <c r="F136" s="167" t="s">
        <v>199</v>
      </c>
      <c r="G136" s="12"/>
      <c r="H136" s="12"/>
      <c r="I136" s="12"/>
      <c r="J136" s="168">
        <f>BK136</f>
        <v>72852.110000000001</v>
      </c>
      <c r="K136" s="12"/>
      <c r="L136" s="157"/>
      <c r="M136" s="161"/>
      <c r="N136" s="162"/>
      <c r="O136" s="162"/>
      <c r="P136" s="163">
        <f>SUM(P137:P170)</f>
        <v>844.17742999999996</v>
      </c>
      <c r="Q136" s="162"/>
      <c r="R136" s="163">
        <f>SUM(R137:R170)</f>
        <v>14.792062799999998</v>
      </c>
      <c r="S136" s="162"/>
      <c r="T136" s="164">
        <f>SUM(T137:T170)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8" t="s">
        <v>81</v>
      </c>
      <c r="AT136" s="165" t="s">
        <v>72</v>
      </c>
      <c r="AU136" s="165" t="s">
        <v>81</v>
      </c>
      <c r="AY136" s="158" t="s">
        <v>113</v>
      </c>
      <c r="BK136" s="166">
        <f>SUM(BK137:BK170)</f>
        <v>72852.110000000001</v>
      </c>
    </row>
    <row r="137" s="2" customFormat="1" ht="24.15" customHeight="1">
      <c r="A137" s="28"/>
      <c r="B137" s="169"/>
      <c r="C137" s="170" t="s">
        <v>161</v>
      </c>
      <c r="D137" s="170" t="s">
        <v>115</v>
      </c>
      <c r="E137" s="171" t="s">
        <v>305</v>
      </c>
      <c r="F137" s="172" t="s">
        <v>306</v>
      </c>
      <c r="G137" s="173" t="s">
        <v>203</v>
      </c>
      <c r="H137" s="174">
        <v>1249</v>
      </c>
      <c r="I137" s="175">
        <v>0.67000000000000004</v>
      </c>
      <c r="J137" s="175">
        <f>ROUND(I137*H137,2)</f>
        <v>836.83000000000004</v>
      </c>
      <c r="K137" s="176"/>
      <c r="L137" s="29"/>
      <c r="M137" s="177" t="s">
        <v>1</v>
      </c>
      <c r="N137" s="178" t="s">
        <v>39</v>
      </c>
      <c r="O137" s="179">
        <v>0.032500000000000001</v>
      </c>
      <c r="P137" s="179">
        <f>O137*H137</f>
        <v>40.592500000000001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81" t="s">
        <v>307</v>
      </c>
      <c r="AT137" s="181" t="s">
        <v>115</v>
      </c>
      <c r="AU137" s="181" t="s">
        <v>120</v>
      </c>
      <c r="AY137" s="15" t="s">
        <v>113</v>
      </c>
      <c r="BE137" s="182">
        <f>IF(N137="základná",J137,0)</f>
        <v>0</v>
      </c>
      <c r="BF137" s="182">
        <f>IF(N137="znížená",J137,0)</f>
        <v>836.83000000000004</v>
      </c>
      <c r="BG137" s="182">
        <f>IF(N137="zákl. prenesená",J137,0)</f>
        <v>0</v>
      </c>
      <c r="BH137" s="182">
        <f>IF(N137="zníž. prenesená",J137,0)</f>
        <v>0</v>
      </c>
      <c r="BI137" s="182">
        <f>IF(N137="nulová",J137,0)</f>
        <v>0</v>
      </c>
      <c r="BJ137" s="15" t="s">
        <v>120</v>
      </c>
      <c r="BK137" s="182">
        <f>ROUND(I137*H137,2)</f>
        <v>836.83000000000004</v>
      </c>
      <c r="BL137" s="15" t="s">
        <v>307</v>
      </c>
      <c r="BM137" s="181" t="s">
        <v>308</v>
      </c>
    </row>
    <row r="138" s="2" customFormat="1" ht="16.5" customHeight="1">
      <c r="A138" s="28"/>
      <c r="B138" s="169"/>
      <c r="C138" s="183" t="s">
        <v>165</v>
      </c>
      <c r="D138" s="183" t="s">
        <v>166</v>
      </c>
      <c r="E138" s="184" t="s">
        <v>309</v>
      </c>
      <c r="F138" s="185" t="s">
        <v>310</v>
      </c>
      <c r="G138" s="186" t="s">
        <v>203</v>
      </c>
      <c r="H138" s="187">
        <v>1249</v>
      </c>
      <c r="I138" s="188">
        <v>0.65000000000000002</v>
      </c>
      <c r="J138" s="188">
        <f>ROUND(I138*H138,2)</f>
        <v>811.85000000000002</v>
      </c>
      <c r="K138" s="189"/>
      <c r="L138" s="190"/>
      <c r="M138" s="191" t="s">
        <v>1</v>
      </c>
      <c r="N138" s="192" t="s">
        <v>39</v>
      </c>
      <c r="O138" s="179">
        <v>0</v>
      </c>
      <c r="P138" s="179">
        <f>O138*H138</f>
        <v>0</v>
      </c>
      <c r="Q138" s="179">
        <v>0.00021000000000000001</v>
      </c>
      <c r="R138" s="179">
        <f>Q138*H138</f>
        <v>0.26229000000000002</v>
      </c>
      <c r="S138" s="179">
        <v>0</v>
      </c>
      <c r="T138" s="180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81" t="s">
        <v>311</v>
      </c>
      <c r="AT138" s="181" t="s">
        <v>166</v>
      </c>
      <c r="AU138" s="181" t="s">
        <v>120</v>
      </c>
      <c r="AY138" s="15" t="s">
        <v>113</v>
      </c>
      <c r="BE138" s="182">
        <f>IF(N138="základná",J138,0)</f>
        <v>0</v>
      </c>
      <c r="BF138" s="182">
        <f>IF(N138="znížená",J138,0)</f>
        <v>811.85000000000002</v>
      </c>
      <c r="BG138" s="182">
        <f>IF(N138="zákl. prenesená",J138,0)</f>
        <v>0</v>
      </c>
      <c r="BH138" s="182">
        <f>IF(N138="zníž. prenesená",J138,0)</f>
        <v>0</v>
      </c>
      <c r="BI138" s="182">
        <f>IF(N138="nulová",J138,0)</f>
        <v>0</v>
      </c>
      <c r="BJ138" s="15" t="s">
        <v>120</v>
      </c>
      <c r="BK138" s="182">
        <f>ROUND(I138*H138,2)</f>
        <v>811.85000000000002</v>
      </c>
      <c r="BL138" s="15" t="s">
        <v>311</v>
      </c>
      <c r="BM138" s="181" t="s">
        <v>312</v>
      </c>
    </row>
    <row r="139" s="2" customFormat="1" ht="16.5" customHeight="1">
      <c r="A139" s="28"/>
      <c r="B139" s="169"/>
      <c r="C139" s="170" t="s">
        <v>170</v>
      </c>
      <c r="D139" s="170" t="s">
        <v>115</v>
      </c>
      <c r="E139" s="171" t="s">
        <v>313</v>
      </c>
      <c r="F139" s="172" t="s">
        <v>314</v>
      </c>
      <c r="G139" s="173" t="s">
        <v>203</v>
      </c>
      <c r="H139" s="174">
        <v>1249</v>
      </c>
      <c r="I139" s="175">
        <v>4.1799999999999997</v>
      </c>
      <c r="J139" s="175">
        <f>ROUND(I139*H139,2)</f>
        <v>5220.8199999999997</v>
      </c>
      <c r="K139" s="176"/>
      <c r="L139" s="29"/>
      <c r="M139" s="177" t="s">
        <v>1</v>
      </c>
      <c r="N139" s="178" t="s">
        <v>39</v>
      </c>
      <c r="O139" s="179">
        <v>0.13088</v>
      </c>
      <c r="P139" s="179">
        <f>O139*H139</f>
        <v>163.46912</v>
      </c>
      <c r="Q139" s="179">
        <v>0.00034000000000000002</v>
      </c>
      <c r="R139" s="179">
        <f>Q139*H139</f>
        <v>0.42466000000000004</v>
      </c>
      <c r="S139" s="179">
        <v>0</v>
      </c>
      <c r="T139" s="180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81" t="s">
        <v>179</v>
      </c>
      <c r="AT139" s="181" t="s">
        <v>115</v>
      </c>
      <c r="AU139" s="181" t="s">
        <v>120</v>
      </c>
      <c r="AY139" s="15" t="s">
        <v>113</v>
      </c>
      <c r="BE139" s="182">
        <f>IF(N139="základná",J139,0)</f>
        <v>0</v>
      </c>
      <c r="BF139" s="182">
        <f>IF(N139="znížená",J139,0)</f>
        <v>5220.8199999999997</v>
      </c>
      <c r="BG139" s="182">
        <f>IF(N139="zákl. prenesená",J139,0)</f>
        <v>0</v>
      </c>
      <c r="BH139" s="182">
        <f>IF(N139="zníž. prenesená",J139,0)</f>
        <v>0</v>
      </c>
      <c r="BI139" s="182">
        <f>IF(N139="nulová",J139,0)</f>
        <v>0</v>
      </c>
      <c r="BJ139" s="15" t="s">
        <v>120</v>
      </c>
      <c r="BK139" s="182">
        <f>ROUND(I139*H139,2)</f>
        <v>5220.8199999999997</v>
      </c>
      <c r="BL139" s="15" t="s">
        <v>179</v>
      </c>
      <c r="BM139" s="181" t="s">
        <v>315</v>
      </c>
    </row>
    <row r="140" s="2" customFormat="1" ht="16.5" customHeight="1">
      <c r="A140" s="28"/>
      <c r="B140" s="169"/>
      <c r="C140" s="170" t="s">
        <v>175</v>
      </c>
      <c r="D140" s="170" t="s">
        <v>115</v>
      </c>
      <c r="E140" s="171" t="s">
        <v>316</v>
      </c>
      <c r="F140" s="172" t="s">
        <v>317</v>
      </c>
      <c r="G140" s="173" t="s">
        <v>203</v>
      </c>
      <c r="H140" s="174">
        <v>1249</v>
      </c>
      <c r="I140" s="175">
        <v>2.1699999999999999</v>
      </c>
      <c r="J140" s="175">
        <f>ROUND(I140*H140,2)</f>
        <v>2710.3299999999999</v>
      </c>
      <c r="K140" s="176"/>
      <c r="L140" s="29"/>
      <c r="M140" s="177" t="s">
        <v>1</v>
      </c>
      <c r="N140" s="178" t="s">
        <v>39</v>
      </c>
      <c r="O140" s="179">
        <v>0.088050000000000003</v>
      </c>
      <c r="P140" s="179">
        <f>O140*H140</f>
        <v>109.97445</v>
      </c>
      <c r="Q140" s="179">
        <v>1.0000000000000001E-05</v>
      </c>
      <c r="R140" s="179">
        <f>Q140*H140</f>
        <v>0.012490000000000001</v>
      </c>
      <c r="S140" s="179">
        <v>0</v>
      </c>
      <c r="T140" s="180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81" t="s">
        <v>179</v>
      </c>
      <c r="AT140" s="181" t="s">
        <v>115</v>
      </c>
      <c r="AU140" s="181" t="s">
        <v>120</v>
      </c>
      <c r="AY140" s="15" t="s">
        <v>113</v>
      </c>
      <c r="BE140" s="182">
        <f>IF(N140="základná",J140,0)</f>
        <v>0</v>
      </c>
      <c r="BF140" s="182">
        <f>IF(N140="znížená",J140,0)</f>
        <v>2710.3299999999999</v>
      </c>
      <c r="BG140" s="182">
        <f>IF(N140="zákl. prenesená",J140,0)</f>
        <v>0</v>
      </c>
      <c r="BH140" s="182">
        <f>IF(N140="zníž. prenesená",J140,0)</f>
        <v>0</v>
      </c>
      <c r="BI140" s="182">
        <f>IF(N140="nulová",J140,0)</f>
        <v>0</v>
      </c>
      <c r="BJ140" s="15" t="s">
        <v>120</v>
      </c>
      <c r="BK140" s="182">
        <f>ROUND(I140*H140,2)</f>
        <v>2710.3299999999999</v>
      </c>
      <c r="BL140" s="15" t="s">
        <v>179</v>
      </c>
      <c r="BM140" s="181" t="s">
        <v>318</v>
      </c>
    </row>
    <row r="141" s="2" customFormat="1" ht="24.15" customHeight="1">
      <c r="A141" s="28"/>
      <c r="B141" s="169"/>
      <c r="C141" s="170" t="s">
        <v>179</v>
      </c>
      <c r="D141" s="170" t="s">
        <v>115</v>
      </c>
      <c r="E141" s="171" t="s">
        <v>319</v>
      </c>
      <c r="F141" s="172" t="s">
        <v>320</v>
      </c>
      <c r="G141" s="173" t="s">
        <v>203</v>
      </c>
      <c r="H141" s="174">
        <v>264</v>
      </c>
      <c r="I141" s="175">
        <v>0.34999999999999998</v>
      </c>
      <c r="J141" s="175">
        <f>ROUND(I141*H141,2)</f>
        <v>92.400000000000006</v>
      </c>
      <c r="K141" s="176"/>
      <c r="L141" s="29"/>
      <c r="M141" s="177" t="s">
        <v>1</v>
      </c>
      <c r="N141" s="178" t="s">
        <v>39</v>
      </c>
      <c r="O141" s="179">
        <v>0.0080000000000000002</v>
      </c>
      <c r="P141" s="179">
        <f>O141*H141</f>
        <v>2.1120000000000001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81" t="s">
        <v>119</v>
      </c>
      <c r="AT141" s="181" t="s">
        <v>115</v>
      </c>
      <c r="AU141" s="181" t="s">
        <v>120</v>
      </c>
      <c r="AY141" s="15" t="s">
        <v>113</v>
      </c>
      <c r="BE141" s="182">
        <f>IF(N141="základná",J141,0)</f>
        <v>0</v>
      </c>
      <c r="BF141" s="182">
        <f>IF(N141="znížená",J141,0)</f>
        <v>92.400000000000006</v>
      </c>
      <c r="BG141" s="182">
        <f>IF(N141="zákl. prenesená",J141,0)</f>
        <v>0</v>
      </c>
      <c r="BH141" s="182">
        <f>IF(N141="zníž. prenesená",J141,0)</f>
        <v>0</v>
      </c>
      <c r="BI141" s="182">
        <f>IF(N141="nulová",J141,0)</f>
        <v>0</v>
      </c>
      <c r="BJ141" s="15" t="s">
        <v>120</v>
      </c>
      <c r="BK141" s="182">
        <f>ROUND(I141*H141,2)</f>
        <v>92.400000000000006</v>
      </c>
      <c r="BL141" s="15" t="s">
        <v>119</v>
      </c>
      <c r="BM141" s="181" t="s">
        <v>321</v>
      </c>
    </row>
    <row r="142" s="2" customFormat="1" ht="24.15" customHeight="1">
      <c r="A142" s="28"/>
      <c r="B142" s="169"/>
      <c r="C142" s="183" t="s">
        <v>184</v>
      </c>
      <c r="D142" s="183" t="s">
        <v>166</v>
      </c>
      <c r="E142" s="184" t="s">
        <v>322</v>
      </c>
      <c r="F142" s="185" t="s">
        <v>323</v>
      </c>
      <c r="G142" s="186" t="s">
        <v>203</v>
      </c>
      <c r="H142" s="187">
        <v>288.55200000000002</v>
      </c>
      <c r="I142" s="188">
        <v>2.1499999999999999</v>
      </c>
      <c r="J142" s="188">
        <f>ROUND(I142*H142,2)</f>
        <v>620.38999999999999</v>
      </c>
      <c r="K142" s="189"/>
      <c r="L142" s="190"/>
      <c r="M142" s="191" t="s">
        <v>1</v>
      </c>
      <c r="N142" s="192" t="s">
        <v>39</v>
      </c>
      <c r="O142" s="179">
        <v>0</v>
      </c>
      <c r="P142" s="179">
        <f>O142*H142</f>
        <v>0</v>
      </c>
      <c r="Q142" s="179">
        <v>0.00014999999999999999</v>
      </c>
      <c r="R142" s="179">
        <f>Q142*H142</f>
        <v>0.043282799999999996</v>
      </c>
      <c r="S142" s="179">
        <v>0</v>
      </c>
      <c r="T142" s="180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81" t="s">
        <v>145</v>
      </c>
      <c r="AT142" s="181" t="s">
        <v>166</v>
      </c>
      <c r="AU142" s="181" t="s">
        <v>120</v>
      </c>
      <c r="AY142" s="15" t="s">
        <v>113</v>
      </c>
      <c r="BE142" s="182">
        <f>IF(N142="základná",J142,0)</f>
        <v>0</v>
      </c>
      <c r="BF142" s="182">
        <f>IF(N142="znížená",J142,0)</f>
        <v>620.38999999999999</v>
      </c>
      <c r="BG142" s="182">
        <f>IF(N142="zákl. prenesená",J142,0)</f>
        <v>0</v>
      </c>
      <c r="BH142" s="182">
        <f>IF(N142="zníž. prenesená",J142,0)</f>
        <v>0</v>
      </c>
      <c r="BI142" s="182">
        <f>IF(N142="nulová",J142,0)</f>
        <v>0</v>
      </c>
      <c r="BJ142" s="15" t="s">
        <v>120</v>
      </c>
      <c r="BK142" s="182">
        <f>ROUND(I142*H142,2)</f>
        <v>620.38999999999999</v>
      </c>
      <c r="BL142" s="15" t="s">
        <v>119</v>
      </c>
      <c r="BM142" s="181" t="s">
        <v>324</v>
      </c>
    </row>
    <row r="143" s="2" customFormat="1" ht="24.15" customHeight="1">
      <c r="A143" s="28"/>
      <c r="B143" s="169"/>
      <c r="C143" s="170" t="s">
        <v>188</v>
      </c>
      <c r="D143" s="170" t="s">
        <v>115</v>
      </c>
      <c r="E143" s="171" t="s">
        <v>325</v>
      </c>
      <c r="F143" s="172" t="s">
        <v>326</v>
      </c>
      <c r="G143" s="173" t="s">
        <v>203</v>
      </c>
      <c r="H143" s="174">
        <v>985</v>
      </c>
      <c r="I143" s="175">
        <v>1.4099999999999999</v>
      </c>
      <c r="J143" s="175">
        <f>ROUND(I143*H143,2)</f>
        <v>1388.8499999999999</v>
      </c>
      <c r="K143" s="176"/>
      <c r="L143" s="29"/>
      <c r="M143" s="177" t="s">
        <v>1</v>
      </c>
      <c r="N143" s="178" t="s">
        <v>39</v>
      </c>
      <c r="O143" s="179">
        <v>0.126</v>
      </c>
      <c r="P143" s="179">
        <f>O143*H143</f>
        <v>124.11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81" t="s">
        <v>119</v>
      </c>
      <c r="AT143" s="181" t="s">
        <v>115</v>
      </c>
      <c r="AU143" s="181" t="s">
        <v>120</v>
      </c>
      <c r="AY143" s="15" t="s">
        <v>113</v>
      </c>
      <c r="BE143" s="182">
        <f>IF(N143="základná",J143,0)</f>
        <v>0</v>
      </c>
      <c r="BF143" s="182">
        <f>IF(N143="znížená",J143,0)</f>
        <v>1388.8499999999999</v>
      </c>
      <c r="BG143" s="182">
        <f>IF(N143="zákl. prenesená",J143,0)</f>
        <v>0</v>
      </c>
      <c r="BH143" s="182">
        <f>IF(N143="zníž. prenesená",J143,0)</f>
        <v>0</v>
      </c>
      <c r="BI143" s="182">
        <f>IF(N143="nulová",J143,0)</f>
        <v>0</v>
      </c>
      <c r="BJ143" s="15" t="s">
        <v>120</v>
      </c>
      <c r="BK143" s="182">
        <f>ROUND(I143*H143,2)</f>
        <v>1388.8499999999999</v>
      </c>
      <c r="BL143" s="15" t="s">
        <v>119</v>
      </c>
      <c r="BM143" s="181" t="s">
        <v>327</v>
      </c>
    </row>
    <row r="144" s="2" customFormat="1" ht="24.15" customHeight="1">
      <c r="A144" s="28"/>
      <c r="B144" s="169"/>
      <c r="C144" s="183" t="s">
        <v>192</v>
      </c>
      <c r="D144" s="183" t="s">
        <v>166</v>
      </c>
      <c r="E144" s="184" t="s">
        <v>328</v>
      </c>
      <c r="F144" s="185" t="s">
        <v>329</v>
      </c>
      <c r="G144" s="186" t="s">
        <v>203</v>
      </c>
      <c r="H144" s="187">
        <v>1073.6500000000001</v>
      </c>
      <c r="I144" s="188">
        <v>17.73</v>
      </c>
      <c r="J144" s="188">
        <f>ROUND(I144*H144,2)</f>
        <v>19035.810000000001</v>
      </c>
      <c r="K144" s="189"/>
      <c r="L144" s="190"/>
      <c r="M144" s="191" t="s">
        <v>1</v>
      </c>
      <c r="N144" s="192" t="s">
        <v>39</v>
      </c>
      <c r="O144" s="179">
        <v>0</v>
      </c>
      <c r="P144" s="179">
        <f>O144*H144</f>
        <v>0</v>
      </c>
      <c r="Q144" s="179">
        <v>0.0023500000000000001</v>
      </c>
      <c r="R144" s="179">
        <f>Q144*H144</f>
        <v>2.5230775000000003</v>
      </c>
      <c r="S144" s="179">
        <v>0</v>
      </c>
      <c r="T144" s="180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81" t="s">
        <v>145</v>
      </c>
      <c r="AT144" s="181" t="s">
        <v>166</v>
      </c>
      <c r="AU144" s="181" t="s">
        <v>120</v>
      </c>
      <c r="AY144" s="15" t="s">
        <v>113</v>
      </c>
      <c r="BE144" s="182">
        <f>IF(N144="základná",J144,0)</f>
        <v>0</v>
      </c>
      <c r="BF144" s="182">
        <f>IF(N144="znížená",J144,0)</f>
        <v>19035.810000000001</v>
      </c>
      <c r="BG144" s="182">
        <f>IF(N144="zákl. prenesená",J144,0)</f>
        <v>0</v>
      </c>
      <c r="BH144" s="182">
        <f>IF(N144="zníž. prenesená",J144,0)</f>
        <v>0</v>
      </c>
      <c r="BI144" s="182">
        <f>IF(N144="nulová",J144,0)</f>
        <v>0</v>
      </c>
      <c r="BJ144" s="15" t="s">
        <v>120</v>
      </c>
      <c r="BK144" s="182">
        <f>ROUND(I144*H144,2)</f>
        <v>19035.810000000001</v>
      </c>
      <c r="BL144" s="15" t="s">
        <v>119</v>
      </c>
      <c r="BM144" s="181" t="s">
        <v>330</v>
      </c>
    </row>
    <row r="145" s="2" customFormat="1" ht="21.75" customHeight="1">
      <c r="A145" s="28"/>
      <c r="B145" s="169"/>
      <c r="C145" s="170" t="s">
        <v>7</v>
      </c>
      <c r="D145" s="170" t="s">
        <v>115</v>
      </c>
      <c r="E145" s="171" t="s">
        <v>331</v>
      </c>
      <c r="F145" s="172" t="s">
        <v>332</v>
      </c>
      <c r="G145" s="173" t="s">
        <v>182</v>
      </c>
      <c r="H145" s="174">
        <v>170</v>
      </c>
      <c r="I145" s="175">
        <v>9.6799999999999997</v>
      </c>
      <c r="J145" s="175">
        <f>ROUND(I145*H145,2)</f>
        <v>1645.5999999999999</v>
      </c>
      <c r="K145" s="176"/>
      <c r="L145" s="29"/>
      <c r="M145" s="177" t="s">
        <v>1</v>
      </c>
      <c r="N145" s="178" t="s">
        <v>39</v>
      </c>
      <c r="O145" s="179">
        <v>0.36630000000000001</v>
      </c>
      <c r="P145" s="179">
        <f>O145*H145</f>
        <v>62.271000000000001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81" t="s">
        <v>119</v>
      </c>
      <c r="AT145" s="181" t="s">
        <v>115</v>
      </c>
      <c r="AU145" s="181" t="s">
        <v>120</v>
      </c>
      <c r="AY145" s="15" t="s">
        <v>113</v>
      </c>
      <c r="BE145" s="182">
        <f>IF(N145="základná",J145,0)</f>
        <v>0</v>
      </c>
      <c r="BF145" s="182">
        <f>IF(N145="znížená",J145,0)</f>
        <v>1645.5999999999999</v>
      </c>
      <c r="BG145" s="182">
        <f>IF(N145="zákl. prenesená",J145,0)</f>
        <v>0</v>
      </c>
      <c r="BH145" s="182">
        <f>IF(N145="zníž. prenesená",J145,0)</f>
        <v>0</v>
      </c>
      <c r="BI145" s="182">
        <f>IF(N145="nulová",J145,0)</f>
        <v>0</v>
      </c>
      <c r="BJ145" s="15" t="s">
        <v>120</v>
      </c>
      <c r="BK145" s="182">
        <f>ROUND(I145*H145,2)</f>
        <v>1645.5999999999999</v>
      </c>
      <c r="BL145" s="15" t="s">
        <v>119</v>
      </c>
      <c r="BM145" s="181" t="s">
        <v>333</v>
      </c>
    </row>
    <row r="146" s="2" customFormat="1" ht="16.5" customHeight="1">
      <c r="A146" s="28"/>
      <c r="B146" s="169"/>
      <c r="C146" s="183" t="s">
        <v>200</v>
      </c>
      <c r="D146" s="183" t="s">
        <v>166</v>
      </c>
      <c r="E146" s="184" t="s">
        <v>334</v>
      </c>
      <c r="F146" s="185" t="s">
        <v>335</v>
      </c>
      <c r="G146" s="186" t="s">
        <v>182</v>
      </c>
      <c r="H146" s="187">
        <v>172.55000000000001</v>
      </c>
      <c r="I146" s="188">
        <v>22.300000000000001</v>
      </c>
      <c r="J146" s="188">
        <f>ROUND(I146*H146,2)</f>
        <v>3847.8699999999999</v>
      </c>
      <c r="K146" s="189"/>
      <c r="L146" s="190"/>
      <c r="M146" s="191" t="s">
        <v>1</v>
      </c>
      <c r="N146" s="192" t="s">
        <v>39</v>
      </c>
      <c r="O146" s="179">
        <v>0</v>
      </c>
      <c r="P146" s="179">
        <f>O146*H146</f>
        <v>0</v>
      </c>
      <c r="Q146" s="179">
        <v>0.00038999999999999999</v>
      </c>
      <c r="R146" s="179">
        <f>Q146*H146</f>
        <v>0.067294500000000007</v>
      </c>
      <c r="S146" s="179">
        <v>0</v>
      </c>
      <c r="T146" s="180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81" t="s">
        <v>145</v>
      </c>
      <c r="AT146" s="181" t="s">
        <v>166</v>
      </c>
      <c r="AU146" s="181" t="s">
        <v>120</v>
      </c>
      <c r="AY146" s="15" t="s">
        <v>113</v>
      </c>
      <c r="BE146" s="182">
        <f>IF(N146="základná",J146,0)</f>
        <v>0</v>
      </c>
      <c r="BF146" s="182">
        <f>IF(N146="znížená",J146,0)</f>
        <v>3847.8699999999999</v>
      </c>
      <c r="BG146" s="182">
        <f>IF(N146="zákl. prenesená",J146,0)</f>
        <v>0</v>
      </c>
      <c r="BH146" s="182">
        <f>IF(N146="zníž. prenesená",J146,0)</f>
        <v>0</v>
      </c>
      <c r="BI146" s="182">
        <f>IF(N146="nulová",J146,0)</f>
        <v>0</v>
      </c>
      <c r="BJ146" s="15" t="s">
        <v>120</v>
      </c>
      <c r="BK146" s="182">
        <f>ROUND(I146*H146,2)</f>
        <v>3847.8699999999999</v>
      </c>
      <c r="BL146" s="15" t="s">
        <v>119</v>
      </c>
      <c r="BM146" s="181" t="s">
        <v>336</v>
      </c>
    </row>
    <row r="147" s="2" customFormat="1" ht="16.5" customHeight="1">
      <c r="A147" s="28"/>
      <c r="B147" s="169"/>
      <c r="C147" s="170" t="s">
        <v>205</v>
      </c>
      <c r="D147" s="170" t="s">
        <v>115</v>
      </c>
      <c r="E147" s="171" t="s">
        <v>337</v>
      </c>
      <c r="F147" s="172" t="s">
        <v>338</v>
      </c>
      <c r="G147" s="173" t="s">
        <v>339</v>
      </c>
      <c r="H147" s="174">
        <v>1</v>
      </c>
      <c r="I147" s="175">
        <v>499</v>
      </c>
      <c r="J147" s="175">
        <f>ROUND(I147*H147,2)</f>
        <v>499</v>
      </c>
      <c r="K147" s="176"/>
      <c r="L147" s="29"/>
      <c r="M147" s="177" t="s">
        <v>1</v>
      </c>
      <c r="N147" s="178" t="s">
        <v>39</v>
      </c>
      <c r="O147" s="179">
        <v>0.40848000000000001</v>
      </c>
      <c r="P147" s="179">
        <f>O147*H147</f>
        <v>0.40848000000000001</v>
      </c>
      <c r="Q147" s="179">
        <v>2.0000000000000002E-05</v>
      </c>
      <c r="R147" s="179">
        <f>Q147*H147</f>
        <v>2.0000000000000002E-05</v>
      </c>
      <c r="S147" s="179">
        <v>0</v>
      </c>
      <c r="T147" s="180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81" t="s">
        <v>119</v>
      </c>
      <c r="AT147" s="181" t="s">
        <v>115</v>
      </c>
      <c r="AU147" s="181" t="s">
        <v>120</v>
      </c>
      <c r="AY147" s="15" t="s">
        <v>113</v>
      </c>
      <c r="BE147" s="182">
        <f>IF(N147="základná",J147,0)</f>
        <v>0</v>
      </c>
      <c r="BF147" s="182">
        <f>IF(N147="znížená",J147,0)</f>
        <v>499</v>
      </c>
      <c r="BG147" s="182">
        <f>IF(N147="zákl. prenesená",J147,0)</f>
        <v>0</v>
      </c>
      <c r="BH147" s="182">
        <f>IF(N147="zníž. prenesená",J147,0)</f>
        <v>0</v>
      </c>
      <c r="BI147" s="182">
        <f>IF(N147="nulová",J147,0)</f>
        <v>0</v>
      </c>
      <c r="BJ147" s="15" t="s">
        <v>120</v>
      </c>
      <c r="BK147" s="182">
        <f>ROUND(I147*H147,2)</f>
        <v>499</v>
      </c>
      <c r="BL147" s="15" t="s">
        <v>119</v>
      </c>
      <c r="BM147" s="181" t="s">
        <v>340</v>
      </c>
    </row>
    <row r="148" s="2" customFormat="1" ht="21.75" customHeight="1">
      <c r="A148" s="28"/>
      <c r="B148" s="169"/>
      <c r="C148" s="183" t="s">
        <v>209</v>
      </c>
      <c r="D148" s="183" t="s">
        <v>166</v>
      </c>
      <c r="E148" s="184" t="s">
        <v>341</v>
      </c>
      <c r="F148" s="185" t="s">
        <v>342</v>
      </c>
      <c r="G148" s="186" t="s">
        <v>182</v>
      </c>
      <c r="H148" s="187">
        <v>7</v>
      </c>
      <c r="I148" s="188">
        <v>210.30000000000001</v>
      </c>
      <c r="J148" s="188">
        <f>ROUND(I148*H148,2)</f>
        <v>1472.0999999999999</v>
      </c>
      <c r="K148" s="189"/>
      <c r="L148" s="190"/>
      <c r="M148" s="191" t="s">
        <v>1</v>
      </c>
      <c r="N148" s="192" t="s">
        <v>39</v>
      </c>
      <c r="O148" s="179">
        <v>0</v>
      </c>
      <c r="P148" s="179">
        <f>O148*H148</f>
        <v>0</v>
      </c>
      <c r="Q148" s="179">
        <v>0.021999999999999999</v>
      </c>
      <c r="R148" s="179">
        <f>Q148*H148</f>
        <v>0.154</v>
      </c>
      <c r="S148" s="179">
        <v>0</v>
      </c>
      <c r="T148" s="180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81" t="s">
        <v>145</v>
      </c>
      <c r="AT148" s="181" t="s">
        <v>166</v>
      </c>
      <c r="AU148" s="181" t="s">
        <v>120</v>
      </c>
      <c r="AY148" s="15" t="s">
        <v>113</v>
      </c>
      <c r="BE148" s="182">
        <f>IF(N148="základná",J148,0)</f>
        <v>0</v>
      </c>
      <c r="BF148" s="182">
        <f>IF(N148="znížená",J148,0)</f>
        <v>1472.0999999999999</v>
      </c>
      <c r="BG148" s="182">
        <f>IF(N148="zákl. prenesená",J148,0)</f>
        <v>0</v>
      </c>
      <c r="BH148" s="182">
        <f>IF(N148="zníž. prenesená",J148,0)</f>
        <v>0</v>
      </c>
      <c r="BI148" s="182">
        <f>IF(N148="nulová",J148,0)</f>
        <v>0</v>
      </c>
      <c r="BJ148" s="15" t="s">
        <v>120</v>
      </c>
      <c r="BK148" s="182">
        <f>ROUND(I148*H148,2)</f>
        <v>1472.0999999999999</v>
      </c>
      <c r="BL148" s="15" t="s">
        <v>119</v>
      </c>
      <c r="BM148" s="181" t="s">
        <v>343</v>
      </c>
    </row>
    <row r="149" s="2" customFormat="1" ht="21.75" customHeight="1">
      <c r="A149" s="28"/>
      <c r="B149" s="169"/>
      <c r="C149" s="183" t="s">
        <v>213</v>
      </c>
      <c r="D149" s="183" t="s">
        <v>166</v>
      </c>
      <c r="E149" s="184" t="s">
        <v>344</v>
      </c>
      <c r="F149" s="185" t="s">
        <v>345</v>
      </c>
      <c r="G149" s="186" t="s">
        <v>182</v>
      </c>
      <c r="H149" s="187">
        <v>1</v>
      </c>
      <c r="I149" s="188">
        <v>112.90000000000001</v>
      </c>
      <c r="J149" s="188">
        <f>ROUND(I149*H149,2)</f>
        <v>112.90000000000001</v>
      </c>
      <c r="K149" s="189"/>
      <c r="L149" s="190"/>
      <c r="M149" s="191" t="s">
        <v>1</v>
      </c>
      <c r="N149" s="192" t="s">
        <v>39</v>
      </c>
      <c r="O149" s="179">
        <v>0</v>
      </c>
      <c r="P149" s="179">
        <f>O149*H149</f>
        <v>0</v>
      </c>
      <c r="Q149" s="179">
        <v>0.021999999999999999</v>
      </c>
      <c r="R149" s="179">
        <f>Q149*H149</f>
        <v>0.021999999999999999</v>
      </c>
      <c r="S149" s="179">
        <v>0</v>
      </c>
      <c r="T149" s="180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81" t="s">
        <v>145</v>
      </c>
      <c r="AT149" s="181" t="s">
        <v>166</v>
      </c>
      <c r="AU149" s="181" t="s">
        <v>120</v>
      </c>
      <c r="AY149" s="15" t="s">
        <v>113</v>
      </c>
      <c r="BE149" s="182">
        <f>IF(N149="základná",J149,0)</f>
        <v>0</v>
      </c>
      <c r="BF149" s="182">
        <f>IF(N149="znížená",J149,0)</f>
        <v>112.90000000000001</v>
      </c>
      <c r="BG149" s="182">
        <f>IF(N149="zákl. prenesená",J149,0)</f>
        <v>0</v>
      </c>
      <c r="BH149" s="182">
        <f>IF(N149="zníž. prenesená",J149,0)</f>
        <v>0</v>
      </c>
      <c r="BI149" s="182">
        <f>IF(N149="nulová",J149,0)</f>
        <v>0</v>
      </c>
      <c r="BJ149" s="15" t="s">
        <v>120</v>
      </c>
      <c r="BK149" s="182">
        <f>ROUND(I149*H149,2)</f>
        <v>112.90000000000001</v>
      </c>
      <c r="BL149" s="15" t="s">
        <v>119</v>
      </c>
      <c r="BM149" s="181" t="s">
        <v>346</v>
      </c>
    </row>
    <row r="150" s="2" customFormat="1" ht="16.5" customHeight="1">
      <c r="A150" s="28"/>
      <c r="B150" s="169"/>
      <c r="C150" s="183" t="s">
        <v>217</v>
      </c>
      <c r="D150" s="183" t="s">
        <v>166</v>
      </c>
      <c r="E150" s="184" t="s">
        <v>347</v>
      </c>
      <c r="F150" s="185" t="s">
        <v>348</v>
      </c>
      <c r="G150" s="186" t="s">
        <v>182</v>
      </c>
      <c r="H150" s="187">
        <v>18</v>
      </c>
      <c r="I150" s="188">
        <v>3.96</v>
      </c>
      <c r="J150" s="188">
        <f>ROUND(I150*H150,2)</f>
        <v>71.280000000000001</v>
      </c>
      <c r="K150" s="189"/>
      <c r="L150" s="190"/>
      <c r="M150" s="191" t="s">
        <v>1</v>
      </c>
      <c r="N150" s="192" t="s">
        <v>39</v>
      </c>
      <c r="O150" s="179">
        <v>0</v>
      </c>
      <c r="P150" s="179">
        <f>O150*H150</f>
        <v>0</v>
      </c>
      <c r="Q150" s="179">
        <v>0.00027999999999999998</v>
      </c>
      <c r="R150" s="179">
        <f>Q150*H150</f>
        <v>0.0050399999999999993</v>
      </c>
      <c r="S150" s="179">
        <v>0</v>
      </c>
      <c r="T150" s="180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81" t="s">
        <v>145</v>
      </c>
      <c r="AT150" s="181" t="s">
        <v>166</v>
      </c>
      <c r="AU150" s="181" t="s">
        <v>120</v>
      </c>
      <c r="AY150" s="15" t="s">
        <v>113</v>
      </c>
      <c r="BE150" s="182">
        <f>IF(N150="základná",J150,0)</f>
        <v>0</v>
      </c>
      <c r="BF150" s="182">
        <f>IF(N150="znížená",J150,0)</f>
        <v>71.280000000000001</v>
      </c>
      <c r="BG150" s="182">
        <f>IF(N150="zákl. prenesená",J150,0)</f>
        <v>0</v>
      </c>
      <c r="BH150" s="182">
        <f>IF(N150="zníž. prenesená",J150,0)</f>
        <v>0</v>
      </c>
      <c r="BI150" s="182">
        <f>IF(N150="nulová",J150,0)</f>
        <v>0</v>
      </c>
      <c r="BJ150" s="15" t="s">
        <v>120</v>
      </c>
      <c r="BK150" s="182">
        <f>ROUND(I150*H150,2)</f>
        <v>71.280000000000001</v>
      </c>
      <c r="BL150" s="15" t="s">
        <v>119</v>
      </c>
      <c r="BM150" s="181" t="s">
        <v>349</v>
      </c>
    </row>
    <row r="151" s="2" customFormat="1" ht="16.5" customHeight="1">
      <c r="A151" s="28"/>
      <c r="B151" s="169"/>
      <c r="C151" s="183" t="s">
        <v>221</v>
      </c>
      <c r="D151" s="183" t="s">
        <v>166</v>
      </c>
      <c r="E151" s="184" t="s">
        <v>350</v>
      </c>
      <c r="F151" s="185" t="s">
        <v>351</v>
      </c>
      <c r="G151" s="186" t="s">
        <v>182</v>
      </c>
      <c r="H151" s="187">
        <v>7</v>
      </c>
      <c r="I151" s="188">
        <v>150.58000000000001</v>
      </c>
      <c r="J151" s="188">
        <f>ROUND(I151*H151,2)</f>
        <v>1054.06</v>
      </c>
      <c r="K151" s="189"/>
      <c r="L151" s="190"/>
      <c r="M151" s="191" t="s">
        <v>1</v>
      </c>
      <c r="N151" s="192" t="s">
        <v>39</v>
      </c>
      <c r="O151" s="179">
        <v>0</v>
      </c>
      <c r="P151" s="179">
        <f>O151*H151</f>
        <v>0</v>
      </c>
      <c r="Q151" s="179">
        <v>0.025000000000000001</v>
      </c>
      <c r="R151" s="179">
        <f>Q151*H151</f>
        <v>0.17500000000000002</v>
      </c>
      <c r="S151" s="179">
        <v>0</v>
      </c>
      <c r="T151" s="180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81" t="s">
        <v>145</v>
      </c>
      <c r="AT151" s="181" t="s">
        <v>166</v>
      </c>
      <c r="AU151" s="181" t="s">
        <v>120</v>
      </c>
      <c r="AY151" s="15" t="s">
        <v>113</v>
      </c>
      <c r="BE151" s="182">
        <f>IF(N151="základná",J151,0)</f>
        <v>0</v>
      </c>
      <c r="BF151" s="182">
        <f>IF(N151="znížená",J151,0)</f>
        <v>1054.06</v>
      </c>
      <c r="BG151" s="182">
        <f>IF(N151="zákl. prenesená",J151,0)</f>
        <v>0</v>
      </c>
      <c r="BH151" s="182">
        <f>IF(N151="zníž. prenesená",J151,0)</f>
        <v>0</v>
      </c>
      <c r="BI151" s="182">
        <f>IF(N151="nulová",J151,0)</f>
        <v>0</v>
      </c>
      <c r="BJ151" s="15" t="s">
        <v>120</v>
      </c>
      <c r="BK151" s="182">
        <f>ROUND(I151*H151,2)</f>
        <v>1054.06</v>
      </c>
      <c r="BL151" s="15" t="s">
        <v>119</v>
      </c>
      <c r="BM151" s="181" t="s">
        <v>352</v>
      </c>
    </row>
    <row r="152" s="2" customFormat="1" ht="16.5" customHeight="1">
      <c r="A152" s="28"/>
      <c r="B152" s="169"/>
      <c r="C152" s="183" t="s">
        <v>225</v>
      </c>
      <c r="D152" s="183" t="s">
        <v>166</v>
      </c>
      <c r="E152" s="184" t="s">
        <v>353</v>
      </c>
      <c r="F152" s="185" t="s">
        <v>354</v>
      </c>
      <c r="G152" s="186" t="s">
        <v>182</v>
      </c>
      <c r="H152" s="187">
        <v>18</v>
      </c>
      <c r="I152" s="188">
        <v>170.91</v>
      </c>
      <c r="J152" s="188">
        <f>ROUND(I152*H152,2)</f>
        <v>3076.3800000000001</v>
      </c>
      <c r="K152" s="189"/>
      <c r="L152" s="190"/>
      <c r="M152" s="191" t="s">
        <v>1</v>
      </c>
      <c r="N152" s="192" t="s">
        <v>39</v>
      </c>
      <c r="O152" s="179">
        <v>0</v>
      </c>
      <c r="P152" s="179">
        <f>O152*H152</f>
        <v>0</v>
      </c>
      <c r="Q152" s="179">
        <v>0.0092999999999999992</v>
      </c>
      <c r="R152" s="179">
        <f>Q152*H152</f>
        <v>0.16739999999999999</v>
      </c>
      <c r="S152" s="179">
        <v>0</v>
      </c>
      <c r="T152" s="180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81" t="s">
        <v>145</v>
      </c>
      <c r="AT152" s="181" t="s">
        <v>166</v>
      </c>
      <c r="AU152" s="181" t="s">
        <v>120</v>
      </c>
      <c r="AY152" s="15" t="s">
        <v>113</v>
      </c>
      <c r="BE152" s="182">
        <f>IF(N152="základná",J152,0)</f>
        <v>0</v>
      </c>
      <c r="BF152" s="182">
        <f>IF(N152="znížená",J152,0)</f>
        <v>3076.3800000000001</v>
      </c>
      <c r="BG152" s="182">
        <f>IF(N152="zákl. prenesená",J152,0)</f>
        <v>0</v>
      </c>
      <c r="BH152" s="182">
        <f>IF(N152="zníž. prenesená",J152,0)</f>
        <v>0</v>
      </c>
      <c r="BI152" s="182">
        <f>IF(N152="nulová",J152,0)</f>
        <v>0</v>
      </c>
      <c r="BJ152" s="15" t="s">
        <v>120</v>
      </c>
      <c r="BK152" s="182">
        <f>ROUND(I152*H152,2)</f>
        <v>3076.3800000000001</v>
      </c>
      <c r="BL152" s="15" t="s">
        <v>119</v>
      </c>
      <c r="BM152" s="181" t="s">
        <v>355</v>
      </c>
    </row>
    <row r="153" s="2" customFormat="1" ht="16.5" customHeight="1">
      <c r="A153" s="28"/>
      <c r="B153" s="169"/>
      <c r="C153" s="183" t="s">
        <v>229</v>
      </c>
      <c r="D153" s="183" t="s">
        <v>166</v>
      </c>
      <c r="E153" s="184" t="s">
        <v>356</v>
      </c>
      <c r="F153" s="185" t="s">
        <v>357</v>
      </c>
      <c r="G153" s="186" t="s">
        <v>182</v>
      </c>
      <c r="H153" s="187">
        <v>1</v>
      </c>
      <c r="I153" s="188">
        <v>25.57</v>
      </c>
      <c r="J153" s="188">
        <f>ROUND(I153*H153,2)</f>
        <v>25.57</v>
      </c>
      <c r="K153" s="189"/>
      <c r="L153" s="190"/>
      <c r="M153" s="191" t="s">
        <v>1</v>
      </c>
      <c r="N153" s="192" t="s">
        <v>39</v>
      </c>
      <c r="O153" s="179">
        <v>0</v>
      </c>
      <c r="P153" s="179">
        <f>O153*H153</f>
        <v>0</v>
      </c>
      <c r="Q153" s="179">
        <v>0.0045999999999999999</v>
      </c>
      <c r="R153" s="179">
        <f>Q153*H153</f>
        <v>0.0045999999999999999</v>
      </c>
      <c r="S153" s="179">
        <v>0</v>
      </c>
      <c r="T153" s="180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81" t="s">
        <v>145</v>
      </c>
      <c r="AT153" s="181" t="s">
        <v>166</v>
      </c>
      <c r="AU153" s="181" t="s">
        <v>120</v>
      </c>
      <c r="AY153" s="15" t="s">
        <v>113</v>
      </c>
      <c r="BE153" s="182">
        <f>IF(N153="základná",J153,0)</f>
        <v>0</v>
      </c>
      <c r="BF153" s="182">
        <f>IF(N153="znížená",J153,0)</f>
        <v>25.57</v>
      </c>
      <c r="BG153" s="182">
        <f>IF(N153="zákl. prenesená",J153,0)</f>
        <v>0</v>
      </c>
      <c r="BH153" s="182">
        <f>IF(N153="zníž. prenesená",J153,0)</f>
        <v>0</v>
      </c>
      <c r="BI153" s="182">
        <f>IF(N153="nulová",J153,0)</f>
        <v>0</v>
      </c>
      <c r="BJ153" s="15" t="s">
        <v>120</v>
      </c>
      <c r="BK153" s="182">
        <f>ROUND(I153*H153,2)</f>
        <v>25.57</v>
      </c>
      <c r="BL153" s="15" t="s">
        <v>119</v>
      </c>
      <c r="BM153" s="181" t="s">
        <v>358</v>
      </c>
    </row>
    <row r="154" s="2" customFormat="1" ht="16.5" customHeight="1">
      <c r="A154" s="28"/>
      <c r="B154" s="169"/>
      <c r="C154" s="183" t="s">
        <v>233</v>
      </c>
      <c r="D154" s="183" t="s">
        <v>166</v>
      </c>
      <c r="E154" s="184" t="s">
        <v>359</v>
      </c>
      <c r="F154" s="185" t="s">
        <v>360</v>
      </c>
      <c r="G154" s="186" t="s">
        <v>182</v>
      </c>
      <c r="H154" s="187">
        <v>44</v>
      </c>
      <c r="I154" s="188">
        <v>0.90000000000000002</v>
      </c>
      <c r="J154" s="188">
        <f>ROUND(I154*H154,2)</f>
        <v>39.600000000000001</v>
      </c>
      <c r="K154" s="189"/>
      <c r="L154" s="190"/>
      <c r="M154" s="191" t="s">
        <v>1</v>
      </c>
      <c r="N154" s="192" t="s">
        <v>39</v>
      </c>
      <c r="O154" s="179">
        <v>0</v>
      </c>
      <c r="P154" s="179">
        <f>O154*H154</f>
        <v>0</v>
      </c>
      <c r="Q154" s="179">
        <v>6.9999999999999994E-05</v>
      </c>
      <c r="R154" s="179">
        <f>Q154*H154</f>
        <v>0.0030799999999999998</v>
      </c>
      <c r="S154" s="179">
        <v>0</v>
      </c>
      <c r="T154" s="180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81" t="s">
        <v>145</v>
      </c>
      <c r="AT154" s="181" t="s">
        <v>166</v>
      </c>
      <c r="AU154" s="181" t="s">
        <v>120</v>
      </c>
      <c r="AY154" s="15" t="s">
        <v>113</v>
      </c>
      <c r="BE154" s="182">
        <f>IF(N154="základná",J154,0)</f>
        <v>0</v>
      </c>
      <c r="BF154" s="182">
        <f>IF(N154="znížená",J154,0)</f>
        <v>39.600000000000001</v>
      </c>
      <c r="BG154" s="182">
        <f>IF(N154="zákl. prenesená",J154,0)</f>
        <v>0</v>
      </c>
      <c r="BH154" s="182">
        <f>IF(N154="zníž. prenesená",J154,0)</f>
        <v>0</v>
      </c>
      <c r="BI154" s="182">
        <f>IF(N154="nulová",J154,0)</f>
        <v>0</v>
      </c>
      <c r="BJ154" s="15" t="s">
        <v>120</v>
      </c>
      <c r="BK154" s="182">
        <f>ROUND(I154*H154,2)</f>
        <v>39.600000000000001</v>
      </c>
      <c r="BL154" s="15" t="s">
        <v>119</v>
      </c>
      <c r="BM154" s="181" t="s">
        <v>361</v>
      </c>
    </row>
    <row r="155" s="2" customFormat="1" ht="24.15" customHeight="1">
      <c r="A155" s="28"/>
      <c r="B155" s="169"/>
      <c r="C155" s="183" t="s">
        <v>237</v>
      </c>
      <c r="D155" s="183" t="s">
        <v>166</v>
      </c>
      <c r="E155" s="184" t="s">
        <v>362</v>
      </c>
      <c r="F155" s="185" t="s">
        <v>363</v>
      </c>
      <c r="G155" s="186" t="s">
        <v>182</v>
      </c>
      <c r="H155" s="187">
        <v>7</v>
      </c>
      <c r="I155" s="188">
        <v>98.299999999999997</v>
      </c>
      <c r="J155" s="188">
        <f>ROUND(I155*H155,2)</f>
        <v>688.10000000000002</v>
      </c>
      <c r="K155" s="189"/>
      <c r="L155" s="190"/>
      <c r="M155" s="191" t="s">
        <v>1</v>
      </c>
      <c r="N155" s="192" t="s">
        <v>39</v>
      </c>
      <c r="O155" s="179">
        <v>0</v>
      </c>
      <c r="P155" s="179">
        <f>O155*H155</f>
        <v>0</v>
      </c>
      <c r="Q155" s="179">
        <v>0.020500000000000001</v>
      </c>
      <c r="R155" s="179">
        <f>Q155*H155</f>
        <v>0.14350000000000002</v>
      </c>
      <c r="S155" s="179">
        <v>0</v>
      </c>
      <c r="T155" s="180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81" t="s">
        <v>145</v>
      </c>
      <c r="AT155" s="181" t="s">
        <v>166</v>
      </c>
      <c r="AU155" s="181" t="s">
        <v>120</v>
      </c>
      <c r="AY155" s="15" t="s">
        <v>113</v>
      </c>
      <c r="BE155" s="182">
        <f>IF(N155="základná",J155,0)</f>
        <v>0</v>
      </c>
      <c r="BF155" s="182">
        <f>IF(N155="znížená",J155,0)</f>
        <v>688.10000000000002</v>
      </c>
      <c r="BG155" s="182">
        <f>IF(N155="zákl. prenesená",J155,0)</f>
        <v>0</v>
      </c>
      <c r="BH155" s="182">
        <f>IF(N155="zníž. prenesená",J155,0)</f>
        <v>0</v>
      </c>
      <c r="BI155" s="182">
        <f>IF(N155="nulová",J155,0)</f>
        <v>0</v>
      </c>
      <c r="BJ155" s="15" t="s">
        <v>120</v>
      </c>
      <c r="BK155" s="182">
        <f>ROUND(I155*H155,2)</f>
        <v>688.10000000000002</v>
      </c>
      <c r="BL155" s="15" t="s">
        <v>119</v>
      </c>
      <c r="BM155" s="181" t="s">
        <v>364</v>
      </c>
    </row>
    <row r="156" s="2" customFormat="1" ht="24.15" customHeight="1">
      <c r="A156" s="28"/>
      <c r="B156" s="169"/>
      <c r="C156" s="183" t="s">
        <v>241</v>
      </c>
      <c r="D156" s="183" t="s">
        <v>166</v>
      </c>
      <c r="E156" s="184" t="s">
        <v>365</v>
      </c>
      <c r="F156" s="185" t="s">
        <v>366</v>
      </c>
      <c r="G156" s="186" t="s">
        <v>182</v>
      </c>
      <c r="H156" s="187">
        <v>11</v>
      </c>
      <c r="I156" s="188">
        <v>344.95999999999998</v>
      </c>
      <c r="J156" s="188">
        <f>ROUND(I156*H156,2)</f>
        <v>3794.5599999999999</v>
      </c>
      <c r="K156" s="189"/>
      <c r="L156" s="190"/>
      <c r="M156" s="191" t="s">
        <v>1</v>
      </c>
      <c r="N156" s="192" t="s">
        <v>39</v>
      </c>
      <c r="O156" s="179">
        <v>0</v>
      </c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81" t="s">
        <v>145</v>
      </c>
      <c r="AT156" s="181" t="s">
        <v>166</v>
      </c>
      <c r="AU156" s="181" t="s">
        <v>120</v>
      </c>
      <c r="AY156" s="15" t="s">
        <v>113</v>
      </c>
      <c r="BE156" s="182">
        <f>IF(N156="základná",J156,0)</f>
        <v>0</v>
      </c>
      <c r="BF156" s="182">
        <f>IF(N156="znížená",J156,0)</f>
        <v>3794.5599999999999</v>
      </c>
      <c r="BG156" s="182">
        <f>IF(N156="zákl. prenesená",J156,0)</f>
        <v>0</v>
      </c>
      <c r="BH156" s="182">
        <f>IF(N156="zníž. prenesená",J156,0)</f>
        <v>0</v>
      </c>
      <c r="BI156" s="182">
        <f>IF(N156="nulová",J156,0)</f>
        <v>0</v>
      </c>
      <c r="BJ156" s="15" t="s">
        <v>120</v>
      </c>
      <c r="BK156" s="182">
        <f>ROUND(I156*H156,2)</f>
        <v>3794.5599999999999</v>
      </c>
      <c r="BL156" s="15" t="s">
        <v>119</v>
      </c>
      <c r="BM156" s="181" t="s">
        <v>367</v>
      </c>
    </row>
    <row r="157" s="2" customFormat="1" ht="24.15" customHeight="1">
      <c r="A157" s="28"/>
      <c r="B157" s="169"/>
      <c r="C157" s="170" t="s">
        <v>245</v>
      </c>
      <c r="D157" s="170" t="s">
        <v>115</v>
      </c>
      <c r="E157" s="171" t="s">
        <v>368</v>
      </c>
      <c r="F157" s="172" t="s">
        <v>369</v>
      </c>
      <c r="G157" s="173" t="s">
        <v>182</v>
      </c>
      <c r="H157" s="174">
        <v>7</v>
      </c>
      <c r="I157" s="175">
        <v>14.24</v>
      </c>
      <c r="J157" s="175">
        <f>ROUND(I157*H157,2)</f>
        <v>99.680000000000007</v>
      </c>
      <c r="K157" s="176"/>
      <c r="L157" s="29"/>
      <c r="M157" s="177" t="s">
        <v>1</v>
      </c>
      <c r="N157" s="178" t="s">
        <v>39</v>
      </c>
      <c r="O157" s="179">
        <v>0.67000000000000004</v>
      </c>
      <c r="P157" s="179">
        <f>O157*H157</f>
        <v>4.6900000000000004</v>
      </c>
      <c r="Q157" s="179">
        <v>0.00036000000000000002</v>
      </c>
      <c r="R157" s="179">
        <f>Q157*H157</f>
        <v>0.0025200000000000001</v>
      </c>
      <c r="S157" s="179">
        <v>0</v>
      </c>
      <c r="T157" s="180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81" t="s">
        <v>119</v>
      </c>
      <c r="AT157" s="181" t="s">
        <v>115</v>
      </c>
      <c r="AU157" s="181" t="s">
        <v>120</v>
      </c>
      <c r="AY157" s="15" t="s">
        <v>113</v>
      </c>
      <c r="BE157" s="182">
        <f>IF(N157="základná",J157,0)</f>
        <v>0</v>
      </c>
      <c r="BF157" s="182">
        <f>IF(N157="znížená",J157,0)</f>
        <v>99.680000000000007</v>
      </c>
      <c r="BG157" s="182">
        <f>IF(N157="zákl. prenesená",J157,0)</f>
        <v>0</v>
      </c>
      <c r="BH157" s="182">
        <f>IF(N157="zníž. prenesená",J157,0)</f>
        <v>0</v>
      </c>
      <c r="BI157" s="182">
        <f>IF(N157="nulová",J157,0)</f>
        <v>0</v>
      </c>
      <c r="BJ157" s="15" t="s">
        <v>120</v>
      </c>
      <c r="BK157" s="182">
        <f>ROUND(I157*H157,2)</f>
        <v>99.680000000000007</v>
      </c>
      <c r="BL157" s="15" t="s">
        <v>119</v>
      </c>
      <c r="BM157" s="181" t="s">
        <v>370</v>
      </c>
    </row>
    <row r="158" s="2" customFormat="1" ht="16.5" customHeight="1">
      <c r="A158" s="28"/>
      <c r="B158" s="169"/>
      <c r="C158" s="183" t="s">
        <v>249</v>
      </c>
      <c r="D158" s="183" t="s">
        <v>166</v>
      </c>
      <c r="E158" s="184" t="s">
        <v>371</v>
      </c>
      <c r="F158" s="185" t="s">
        <v>372</v>
      </c>
      <c r="G158" s="186" t="s">
        <v>182</v>
      </c>
      <c r="H158" s="187">
        <v>7</v>
      </c>
      <c r="I158" s="188">
        <v>966</v>
      </c>
      <c r="J158" s="188">
        <f>ROUND(I158*H158,2)</f>
        <v>6762</v>
      </c>
      <c r="K158" s="189"/>
      <c r="L158" s="190"/>
      <c r="M158" s="191" t="s">
        <v>1</v>
      </c>
      <c r="N158" s="192" t="s">
        <v>39</v>
      </c>
      <c r="O158" s="179">
        <v>0</v>
      </c>
      <c r="P158" s="179">
        <f>O158*H158</f>
        <v>0</v>
      </c>
      <c r="Q158" s="179">
        <v>0.0395</v>
      </c>
      <c r="R158" s="179">
        <f>Q158*H158</f>
        <v>0.27650000000000002</v>
      </c>
      <c r="S158" s="179">
        <v>0</v>
      </c>
      <c r="T158" s="180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81" t="s">
        <v>145</v>
      </c>
      <c r="AT158" s="181" t="s">
        <v>166</v>
      </c>
      <c r="AU158" s="181" t="s">
        <v>120</v>
      </c>
      <c r="AY158" s="15" t="s">
        <v>113</v>
      </c>
      <c r="BE158" s="182">
        <f>IF(N158="základná",J158,0)</f>
        <v>0</v>
      </c>
      <c r="BF158" s="182">
        <f>IF(N158="znížená",J158,0)</f>
        <v>6762</v>
      </c>
      <c r="BG158" s="182">
        <f>IF(N158="zákl. prenesená",J158,0)</f>
        <v>0</v>
      </c>
      <c r="BH158" s="182">
        <f>IF(N158="zníž. prenesená",J158,0)</f>
        <v>0</v>
      </c>
      <c r="BI158" s="182">
        <f>IF(N158="nulová",J158,0)</f>
        <v>0</v>
      </c>
      <c r="BJ158" s="15" t="s">
        <v>120</v>
      </c>
      <c r="BK158" s="182">
        <f>ROUND(I158*H158,2)</f>
        <v>6762</v>
      </c>
      <c r="BL158" s="15" t="s">
        <v>119</v>
      </c>
      <c r="BM158" s="181" t="s">
        <v>373</v>
      </c>
    </row>
    <row r="159" s="2" customFormat="1" ht="24.15" customHeight="1">
      <c r="A159" s="28"/>
      <c r="B159" s="169"/>
      <c r="C159" s="170" t="s">
        <v>253</v>
      </c>
      <c r="D159" s="170" t="s">
        <v>115</v>
      </c>
      <c r="E159" s="171" t="s">
        <v>374</v>
      </c>
      <c r="F159" s="172" t="s">
        <v>375</v>
      </c>
      <c r="G159" s="173" t="s">
        <v>182</v>
      </c>
      <c r="H159" s="174">
        <v>11</v>
      </c>
      <c r="I159" s="175">
        <v>39.109999999999999</v>
      </c>
      <c r="J159" s="175">
        <f>ROUND(I159*H159,2)</f>
        <v>430.20999999999998</v>
      </c>
      <c r="K159" s="176"/>
      <c r="L159" s="29"/>
      <c r="M159" s="177" t="s">
        <v>1</v>
      </c>
      <c r="N159" s="178" t="s">
        <v>39</v>
      </c>
      <c r="O159" s="179">
        <v>1.7649999999999999</v>
      </c>
      <c r="P159" s="179">
        <f>O159*H159</f>
        <v>19.414999999999999</v>
      </c>
      <c r="Q159" s="179">
        <v>0.0016199999999999999</v>
      </c>
      <c r="R159" s="179">
        <f>Q159*H159</f>
        <v>0.017819999999999999</v>
      </c>
      <c r="S159" s="179">
        <v>0</v>
      </c>
      <c r="T159" s="180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81" t="s">
        <v>119</v>
      </c>
      <c r="AT159" s="181" t="s">
        <v>115</v>
      </c>
      <c r="AU159" s="181" t="s">
        <v>120</v>
      </c>
      <c r="AY159" s="15" t="s">
        <v>113</v>
      </c>
      <c r="BE159" s="182">
        <f>IF(N159="základná",J159,0)</f>
        <v>0</v>
      </c>
      <c r="BF159" s="182">
        <f>IF(N159="znížená",J159,0)</f>
        <v>430.20999999999998</v>
      </c>
      <c r="BG159" s="182">
        <f>IF(N159="zákl. prenesená",J159,0)</f>
        <v>0</v>
      </c>
      <c r="BH159" s="182">
        <f>IF(N159="zníž. prenesená",J159,0)</f>
        <v>0</v>
      </c>
      <c r="BI159" s="182">
        <f>IF(N159="nulová",J159,0)</f>
        <v>0</v>
      </c>
      <c r="BJ159" s="15" t="s">
        <v>120</v>
      </c>
      <c r="BK159" s="182">
        <f>ROUND(I159*H159,2)</f>
        <v>430.20999999999998</v>
      </c>
      <c r="BL159" s="15" t="s">
        <v>119</v>
      </c>
      <c r="BM159" s="181" t="s">
        <v>376</v>
      </c>
    </row>
    <row r="160" s="2" customFormat="1" ht="21.75" customHeight="1">
      <c r="A160" s="28"/>
      <c r="B160" s="169"/>
      <c r="C160" s="183" t="s">
        <v>257</v>
      </c>
      <c r="D160" s="183" t="s">
        <v>166</v>
      </c>
      <c r="E160" s="184" t="s">
        <v>377</v>
      </c>
      <c r="F160" s="185" t="s">
        <v>378</v>
      </c>
      <c r="G160" s="186" t="s">
        <v>182</v>
      </c>
      <c r="H160" s="187">
        <v>11</v>
      </c>
      <c r="I160" s="188">
        <v>135.44</v>
      </c>
      <c r="J160" s="188">
        <f>ROUND(I160*H160,2)</f>
        <v>1489.8399999999999</v>
      </c>
      <c r="K160" s="189"/>
      <c r="L160" s="190"/>
      <c r="M160" s="191" t="s">
        <v>1</v>
      </c>
      <c r="N160" s="192" t="s">
        <v>39</v>
      </c>
      <c r="O160" s="179">
        <v>0</v>
      </c>
      <c r="P160" s="179">
        <f>O160*H160</f>
        <v>0</v>
      </c>
      <c r="Q160" s="179">
        <v>0.028000000000000001</v>
      </c>
      <c r="R160" s="179">
        <f>Q160*H160</f>
        <v>0.308</v>
      </c>
      <c r="S160" s="179">
        <v>0</v>
      </c>
      <c r="T160" s="180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81" t="s">
        <v>145</v>
      </c>
      <c r="AT160" s="181" t="s">
        <v>166</v>
      </c>
      <c r="AU160" s="181" t="s">
        <v>120</v>
      </c>
      <c r="AY160" s="15" t="s">
        <v>113</v>
      </c>
      <c r="BE160" s="182">
        <f>IF(N160="základná",J160,0)</f>
        <v>0</v>
      </c>
      <c r="BF160" s="182">
        <f>IF(N160="znížená",J160,0)</f>
        <v>1489.8399999999999</v>
      </c>
      <c r="BG160" s="182">
        <f>IF(N160="zákl. prenesená",J160,0)</f>
        <v>0</v>
      </c>
      <c r="BH160" s="182">
        <f>IF(N160="zníž. prenesená",J160,0)</f>
        <v>0</v>
      </c>
      <c r="BI160" s="182">
        <f>IF(N160="nulová",J160,0)</f>
        <v>0</v>
      </c>
      <c r="BJ160" s="15" t="s">
        <v>120</v>
      </c>
      <c r="BK160" s="182">
        <f>ROUND(I160*H160,2)</f>
        <v>1489.8399999999999</v>
      </c>
      <c r="BL160" s="15" t="s">
        <v>119</v>
      </c>
      <c r="BM160" s="181" t="s">
        <v>379</v>
      </c>
    </row>
    <row r="161" s="2" customFormat="1" ht="21.75" customHeight="1">
      <c r="A161" s="28"/>
      <c r="B161" s="169"/>
      <c r="C161" s="183" t="s">
        <v>261</v>
      </c>
      <c r="D161" s="183" t="s">
        <v>166</v>
      </c>
      <c r="E161" s="184" t="s">
        <v>380</v>
      </c>
      <c r="F161" s="185" t="s">
        <v>381</v>
      </c>
      <c r="G161" s="186" t="s">
        <v>182</v>
      </c>
      <c r="H161" s="187">
        <v>11</v>
      </c>
      <c r="I161" s="188">
        <v>43.380000000000003</v>
      </c>
      <c r="J161" s="188">
        <f>ROUND(I161*H161,2)</f>
        <v>477.18000000000001</v>
      </c>
      <c r="K161" s="189"/>
      <c r="L161" s="190"/>
      <c r="M161" s="191" t="s">
        <v>1</v>
      </c>
      <c r="N161" s="192" t="s">
        <v>39</v>
      </c>
      <c r="O161" s="179">
        <v>0</v>
      </c>
      <c r="P161" s="179">
        <f>O161*H161</f>
        <v>0</v>
      </c>
      <c r="Q161" s="179">
        <v>0.0068500000000000002</v>
      </c>
      <c r="R161" s="179">
        <f>Q161*H161</f>
        <v>0.07535</v>
      </c>
      <c r="S161" s="179">
        <v>0</v>
      </c>
      <c r="T161" s="180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81" t="s">
        <v>145</v>
      </c>
      <c r="AT161" s="181" t="s">
        <v>166</v>
      </c>
      <c r="AU161" s="181" t="s">
        <v>120</v>
      </c>
      <c r="AY161" s="15" t="s">
        <v>113</v>
      </c>
      <c r="BE161" s="182">
        <f>IF(N161="základná",J161,0)</f>
        <v>0</v>
      </c>
      <c r="BF161" s="182">
        <f>IF(N161="znížená",J161,0)</f>
        <v>477.18000000000001</v>
      </c>
      <c r="BG161" s="182">
        <f>IF(N161="zákl. prenesená",J161,0)</f>
        <v>0</v>
      </c>
      <c r="BH161" s="182">
        <f>IF(N161="zníž. prenesená",J161,0)</f>
        <v>0</v>
      </c>
      <c r="BI161" s="182">
        <f>IF(N161="nulová",J161,0)</f>
        <v>0</v>
      </c>
      <c r="BJ161" s="15" t="s">
        <v>120</v>
      </c>
      <c r="BK161" s="182">
        <f>ROUND(I161*H161,2)</f>
        <v>477.18000000000001</v>
      </c>
      <c r="BL161" s="15" t="s">
        <v>119</v>
      </c>
      <c r="BM161" s="181" t="s">
        <v>382</v>
      </c>
    </row>
    <row r="162" s="2" customFormat="1" ht="16.5" customHeight="1">
      <c r="A162" s="28"/>
      <c r="B162" s="169"/>
      <c r="C162" s="170" t="s">
        <v>265</v>
      </c>
      <c r="D162" s="170" t="s">
        <v>115</v>
      </c>
      <c r="E162" s="171" t="s">
        <v>383</v>
      </c>
      <c r="F162" s="172" t="s">
        <v>384</v>
      </c>
      <c r="G162" s="173" t="s">
        <v>182</v>
      </c>
      <c r="H162" s="174">
        <v>25</v>
      </c>
      <c r="I162" s="175">
        <v>45</v>
      </c>
      <c r="J162" s="175">
        <f>ROUND(I162*H162,2)</f>
        <v>1125</v>
      </c>
      <c r="K162" s="176"/>
      <c r="L162" s="29"/>
      <c r="M162" s="177" t="s">
        <v>1</v>
      </c>
      <c r="N162" s="178" t="s">
        <v>39</v>
      </c>
      <c r="O162" s="179">
        <v>1.629</v>
      </c>
      <c r="P162" s="179">
        <f>O162*H162</f>
        <v>40.725000000000001</v>
      </c>
      <c r="Q162" s="179">
        <v>0.00036000000000000002</v>
      </c>
      <c r="R162" s="179">
        <f>Q162*H162</f>
        <v>0.0090000000000000011</v>
      </c>
      <c r="S162" s="179">
        <v>0</v>
      </c>
      <c r="T162" s="180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81" t="s">
        <v>119</v>
      </c>
      <c r="AT162" s="181" t="s">
        <v>115</v>
      </c>
      <c r="AU162" s="181" t="s">
        <v>120</v>
      </c>
      <c r="AY162" s="15" t="s">
        <v>113</v>
      </c>
      <c r="BE162" s="182">
        <f>IF(N162="základná",J162,0)</f>
        <v>0</v>
      </c>
      <c r="BF162" s="182">
        <f>IF(N162="znížená",J162,0)</f>
        <v>1125</v>
      </c>
      <c r="BG162" s="182">
        <f>IF(N162="zákl. prenesená",J162,0)</f>
        <v>0</v>
      </c>
      <c r="BH162" s="182">
        <f>IF(N162="zníž. prenesená",J162,0)</f>
        <v>0</v>
      </c>
      <c r="BI162" s="182">
        <f>IF(N162="nulová",J162,0)</f>
        <v>0</v>
      </c>
      <c r="BJ162" s="15" t="s">
        <v>120</v>
      </c>
      <c r="BK162" s="182">
        <f>ROUND(I162*H162,2)</f>
        <v>1125</v>
      </c>
      <c r="BL162" s="15" t="s">
        <v>119</v>
      </c>
      <c r="BM162" s="181" t="s">
        <v>385</v>
      </c>
    </row>
    <row r="163" s="2" customFormat="1" ht="24.15" customHeight="1">
      <c r="A163" s="28"/>
      <c r="B163" s="169"/>
      <c r="C163" s="170" t="s">
        <v>269</v>
      </c>
      <c r="D163" s="170" t="s">
        <v>115</v>
      </c>
      <c r="E163" s="171" t="s">
        <v>386</v>
      </c>
      <c r="F163" s="172" t="s">
        <v>387</v>
      </c>
      <c r="G163" s="173" t="s">
        <v>182</v>
      </c>
      <c r="H163" s="174">
        <v>55</v>
      </c>
      <c r="I163" s="175">
        <v>66.530000000000001</v>
      </c>
      <c r="J163" s="175">
        <f>ROUND(I163*H163,2)</f>
        <v>3659.1500000000001</v>
      </c>
      <c r="K163" s="176"/>
      <c r="L163" s="29"/>
      <c r="M163" s="177" t="s">
        <v>1</v>
      </c>
      <c r="N163" s="178" t="s">
        <v>39</v>
      </c>
      <c r="O163" s="179">
        <v>3.3210000000000002</v>
      </c>
      <c r="P163" s="179">
        <f>O163*H163</f>
        <v>182.655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81" t="s">
        <v>119</v>
      </c>
      <c r="AT163" s="181" t="s">
        <v>115</v>
      </c>
      <c r="AU163" s="181" t="s">
        <v>120</v>
      </c>
      <c r="AY163" s="15" t="s">
        <v>113</v>
      </c>
      <c r="BE163" s="182">
        <f>IF(N163="základná",J163,0)</f>
        <v>0</v>
      </c>
      <c r="BF163" s="182">
        <f>IF(N163="znížená",J163,0)</f>
        <v>3659.1500000000001</v>
      </c>
      <c r="BG163" s="182">
        <f>IF(N163="zákl. prenesená",J163,0)</f>
        <v>0</v>
      </c>
      <c r="BH163" s="182">
        <f>IF(N163="zníž. prenesená",J163,0)</f>
        <v>0</v>
      </c>
      <c r="BI163" s="182">
        <f>IF(N163="nulová",J163,0)</f>
        <v>0</v>
      </c>
      <c r="BJ163" s="15" t="s">
        <v>120</v>
      </c>
      <c r="BK163" s="182">
        <f>ROUND(I163*H163,2)</f>
        <v>3659.1500000000001</v>
      </c>
      <c r="BL163" s="15" t="s">
        <v>119</v>
      </c>
      <c r="BM163" s="181" t="s">
        <v>388</v>
      </c>
    </row>
    <row r="164" s="2" customFormat="1" ht="16.5" customHeight="1">
      <c r="A164" s="28"/>
      <c r="B164" s="169"/>
      <c r="C164" s="183" t="s">
        <v>274</v>
      </c>
      <c r="D164" s="183" t="s">
        <v>166</v>
      </c>
      <c r="E164" s="184" t="s">
        <v>389</v>
      </c>
      <c r="F164" s="185" t="s">
        <v>390</v>
      </c>
      <c r="G164" s="186" t="s">
        <v>182</v>
      </c>
      <c r="H164" s="187">
        <v>55</v>
      </c>
      <c r="I164" s="188">
        <v>95.599999999999994</v>
      </c>
      <c r="J164" s="188">
        <f>ROUND(I164*H164,2)</f>
        <v>5258</v>
      </c>
      <c r="K164" s="189"/>
      <c r="L164" s="190"/>
      <c r="M164" s="191" t="s">
        <v>1</v>
      </c>
      <c r="N164" s="192" t="s">
        <v>39</v>
      </c>
      <c r="O164" s="179">
        <v>0</v>
      </c>
      <c r="P164" s="179">
        <f>O164*H164</f>
        <v>0</v>
      </c>
      <c r="Q164" s="179">
        <v>0.0025000000000000001</v>
      </c>
      <c r="R164" s="179">
        <f>Q164*H164</f>
        <v>0.13750000000000001</v>
      </c>
      <c r="S164" s="179">
        <v>0</v>
      </c>
      <c r="T164" s="180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81" t="s">
        <v>145</v>
      </c>
      <c r="AT164" s="181" t="s">
        <v>166</v>
      </c>
      <c r="AU164" s="181" t="s">
        <v>120</v>
      </c>
      <c r="AY164" s="15" t="s">
        <v>113</v>
      </c>
      <c r="BE164" s="182">
        <f>IF(N164="základná",J164,0)</f>
        <v>0</v>
      </c>
      <c r="BF164" s="182">
        <f>IF(N164="znížená",J164,0)</f>
        <v>5258</v>
      </c>
      <c r="BG164" s="182">
        <f>IF(N164="zákl. prenesená",J164,0)</f>
        <v>0</v>
      </c>
      <c r="BH164" s="182">
        <f>IF(N164="zníž. prenesená",J164,0)</f>
        <v>0</v>
      </c>
      <c r="BI164" s="182">
        <f>IF(N164="nulová",J164,0)</f>
        <v>0</v>
      </c>
      <c r="BJ164" s="15" t="s">
        <v>120</v>
      </c>
      <c r="BK164" s="182">
        <f>ROUND(I164*H164,2)</f>
        <v>5258</v>
      </c>
      <c r="BL164" s="15" t="s">
        <v>119</v>
      </c>
      <c r="BM164" s="181" t="s">
        <v>391</v>
      </c>
    </row>
    <row r="165" s="2" customFormat="1" ht="16.5" customHeight="1">
      <c r="A165" s="28"/>
      <c r="B165" s="169"/>
      <c r="C165" s="170" t="s">
        <v>278</v>
      </c>
      <c r="D165" s="170" t="s">
        <v>115</v>
      </c>
      <c r="E165" s="171" t="s">
        <v>392</v>
      </c>
      <c r="F165" s="172" t="s">
        <v>393</v>
      </c>
      <c r="G165" s="173" t="s">
        <v>182</v>
      </c>
      <c r="H165" s="174">
        <v>55</v>
      </c>
      <c r="I165" s="175">
        <v>34.049999999999997</v>
      </c>
      <c r="J165" s="175">
        <f>ROUND(I165*H165,2)</f>
        <v>1872.75</v>
      </c>
      <c r="K165" s="176"/>
      <c r="L165" s="29"/>
      <c r="M165" s="177" t="s">
        <v>1</v>
      </c>
      <c r="N165" s="178" t="s">
        <v>39</v>
      </c>
      <c r="O165" s="179">
        <v>0.81599999999999995</v>
      </c>
      <c r="P165" s="179">
        <f>O165*H165</f>
        <v>44.879999999999995</v>
      </c>
      <c r="Q165" s="179">
        <v>0.11406</v>
      </c>
      <c r="R165" s="179">
        <f>Q165*H165</f>
        <v>6.2732999999999999</v>
      </c>
      <c r="S165" s="179">
        <v>0</v>
      </c>
      <c r="T165" s="180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81" t="s">
        <v>119</v>
      </c>
      <c r="AT165" s="181" t="s">
        <v>115</v>
      </c>
      <c r="AU165" s="181" t="s">
        <v>120</v>
      </c>
      <c r="AY165" s="15" t="s">
        <v>113</v>
      </c>
      <c r="BE165" s="182">
        <f>IF(N165="základná",J165,0)</f>
        <v>0</v>
      </c>
      <c r="BF165" s="182">
        <f>IF(N165="znížená",J165,0)</f>
        <v>1872.75</v>
      </c>
      <c r="BG165" s="182">
        <f>IF(N165="zákl. prenesená",J165,0)</f>
        <v>0</v>
      </c>
      <c r="BH165" s="182">
        <f>IF(N165="zníž. prenesená",J165,0)</f>
        <v>0</v>
      </c>
      <c r="BI165" s="182">
        <f>IF(N165="nulová",J165,0)</f>
        <v>0</v>
      </c>
      <c r="BJ165" s="15" t="s">
        <v>120</v>
      </c>
      <c r="BK165" s="182">
        <f>ROUND(I165*H165,2)</f>
        <v>1872.75</v>
      </c>
      <c r="BL165" s="15" t="s">
        <v>119</v>
      </c>
      <c r="BM165" s="181" t="s">
        <v>394</v>
      </c>
    </row>
    <row r="166" s="2" customFormat="1" ht="16.5" customHeight="1">
      <c r="A166" s="28"/>
      <c r="B166" s="169"/>
      <c r="C166" s="183" t="s">
        <v>284</v>
      </c>
      <c r="D166" s="183" t="s">
        <v>166</v>
      </c>
      <c r="E166" s="184" t="s">
        <v>395</v>
      </c>
      <c r="F166" s="185" t="s">
        <v>396</v>
      </c>
      <c r="G166" s="186" t="s">
        <v>182</v>
      </c>
      <c r="H166" s="187">
        <v>55</v>
      </c>
      <c r="I166" s="188">
        <v>23.600000000000001</v>
      </c>
      <c r="J166" s="188">
        <f>ROUND(I166*H166,2)</f>
        <v>1298</v>
      </c>
      <c r="K166" s="189"/>
      <c r="L166" s="190"/>
      <c r="M166" s="191" t="s">
        <v>1</v>
      </c>
      <c r="N166" s="192" t="s">
        <v>39</v>
      </c>
      <c r="O166" s="179">
        <v>0</v>
      </c>
      <c r="P166" s="179">
        <f>O166*H166</f>
        <v>0</v>
      </c>
      <c r="Q166" s="179">
        <v>0.016</v>
      </c>
      <c r="R166" s="179">
        <f>Q166*H166</f>
        <v>0.88</v>
      </c>
      <c r="S166" s="179">
        <v>0</v>
      </c>
      <c r="T166" s="180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81" t="s">
        <v>145</v>
      </c>
      <c r="AT166" s="181" t="s">
        <v>166</v>
      </c>
      <c r="AU166" s="181" t="s">
        <v>120</v>
      </c>
      <c r="AY166" s="15" t="s">
        <v>113</v>
      </c>
      <c r="BE166" s="182">
        <f>IF(N166="základná",J166,0)</f>
        <v>0</v>
      </c>
      <c r="BF166" s="182">
        <f>IF(N166="znížená",J166,0)</f>
        <v>1298</v>
      </c>
      <c r="BG166" s="182">
        <f>IF(N166="zákl. prenesená",J166,0)</f>
        <v>0</v>
      </c>
      <c r="BH166" s="182">
        <f>IF(N166="zníž. prenesená",J166,0)</f>
        <v>0</v>
      </c>
      <c r="BI166" s="182">
        <f>IF(N166="nulová",J166,0)</f>
        <v>0</v>
      </c>
      <c r="BJ166" s="15" t="s">
        <v>120</v>
      </c>
      <c r="BK166" s="182">
        <f>ROUND(I166*H166,2)</f>
        <v>1298</v>
      </c>
      <c r="BL166" s="15" t="s">
        <v>119</v>
      </c>
      <c r="BM166" s="181" t="s">
        <v>397</v>
      </c>
    </row>
    <row r="167" s="2" customFormat="1" ht="16.5" customHeight="1">
      <c r="A167" s="28"/>
      <c r="B167" s="169"/>
      <c r="C167" s="170" t="s">
        <v>398</v>
      </c>
      <c r="D167" s="170" t="s">
        <v>115</v>
      </c>
      <c r="E167" s="171" t="s">
        <v>399</v>
      </c>
      <c r="F167" s="172" t="s">
        <v>400</v>
      </c>
      <c r="G167" s="173" t="s">
        <v>182</v>
      </c>
      <c r="H167" s="174">
        <v>7</v>
      </c>
      <c r="I167" s="175">
        <v>70.689999999999998</v>
      </c>
      <c r="J167" s="175">
        <f>ROUND(I167*H167,2)</f>
        <v>494.82999999999998</v>
      </c>
      <c r="K167" s="176"/>
      <c r="L167" s="29"/>
      <c r="M167" s="177" t="s">
        <v>1</v>
      </c>
      <c r="N167" s="178" t="s">
        <v>39</v>
      </c>
      <c r="O167" s="179">
        <v>1.1180000000000001</v>
      </c>
      <c r="P167" s="179">
        <f>O167*H167</f>
        <v>7.8260000000000005</v>
      </c>
      <c r="Q167" s="179">
        <v>0.30526999999999999</v>
      </c>
      <c r="R167" s="179">
        <f>Q167*H167</f>
        <v>2.1368899999999997</v>
      </c>
      <c r="S167" s="179">
        <v>0</v>
      </c>
      <c r="T167" s="180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81" t="s">
        <v>119</v>
      </c>
      <c r="AT167" s="181" t="s">
        <v>115</v>
      </c>
      <c r="AU167" s="181" t="s">
        <v>120</v>
      </c>
      <c r="AY167" s="15" t="s">
        <v>113</v>
      </c>
      <c r="BE167" s="182">
        <f>IF(N167="základná",J167,0)</f>
        <v>0</v>
      </c>
      <c r="BF167" s="182">
        <f>IF(N167="znížená",J167,0)</f>
        <v>494.82999999999998</v>
      </c>
      <c r="BG167" s="182">
        <f>IF(N167="zákl. prenesená",J167,0)</f>
        <v>0</v>
      </c>
      <c r="BH167" s="182">
        <f>IF(N167="zníž. prenesená",J167,0)</f>
        <v>0</v>
      </c>
      <c r="BI167" s="182">
        <f>IF(N167="nulová",J167,0)</f>
        <v>0</v>
      </c>
      <c r="BJ167" s="15" t="s">
        <v>120</v>
      </c>
      <c r="BK167" s="182">
        <f>ROUND(I167*H167,2)</f>
        <v>494.82999999999998</v>
      </c>
      <c r="BL167" s="15" t="s">
        <v>119</v>
      </c>
      <c r="BM167" s="181" t="s">
        <v>401</v>
      </c>
    </row>
    <row r="168" s="2" customFormat="1" ht="16.5" customHeight="1">
      <c r="A168" s="28"/>
      <c r="B168" s="169"/>
      <c r="C168" s="183" t="s">
        <v>402</v>
      </c>
      <c r="D168" s="183" t="s">
        <v>166</v>
      </c>
      <c r="E168" s="184" t="s">
        <v>403</v>
      </c>
      <c r="F168" s="185" t="s">
        <v>404</v>
      </c>
      <c r="G168" s="186" t="s">
        <v>182</v>
      </c>
      <c r="H168" s="187">
        <v>7</v>
      </c>
      <c r="I168" s="188">
        <v>85.239999999999995</v>
      </c>
      <c r="J168" s="188">
        <f>ROUND(I168*H168,2)</f>
        <v>596.67999999999995</v>
      </c>
      <c r="K168" s="189"/>
      <c r="L168" s="190"/>
      <c r="M168" s="191" t="s">
        <v>1</v>
      </c>
      <c r="N168" s="192" t="s">
        <v>39</v>
      </c>
      <c r="O168" s="179">
        <v>0</v>
      </c>
      <c r="P168" s="179">
        <f>O168*H168</f>
        <v>0</v>
      </c>
      <c r="Q168" s="179">
        <v>0.037600000000000001</v>
      </c>
      <c r="R168" s="179">
        <f>Q168*H168</f>
        <v>0.26319999999999999</v>
      </c>
      <c r="S168" s="179">
        <v>0</v>
      </c>
      <c r="T168" s="180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81" t="s">
        <v>145</v>
      </c>
      <c r="AT168" s="181" t="s">
        <v>166</v>
      </c>
      <c r="AU168" s="181" t="s">
        <v>120</v>
      </c>
      <c r="AY168" s="15" t="s">
        <v>113</v>
      </c>
      <c r="BE168" s="182">
        <f>IF(N168="základná",J168,0)</f>
        <v>0</v>
      </c>
      <c r="BF168" s="182">
        <f>IF(N168="znížená",J168,0)</f>
        <v>596.67999999999995</v>
      </c>
      <c r="BG168" s="182">
        <f>IF(N168="zákl. prenesená",J168,0)</f>
        <v>0</v>
      </c>
      <c r="BH168" s="182">
        <f>IF(N168="zníž. prenesená",J168,0)</f>
        <v>0</v>
      </c>
      <c r="BI168" s="182">
        <f>IF(N168="nulová",J168,0)</f>
        <v>0</v>
      </c>
      <c r="BJ168" s="15" t="s">
        <v>120</v>
      </c>
      <c r="BK168" s="182">
        <f>ROUND(I168*H168,2)</f>
        <v>596.67999999999995</v>
      </c>
      <c r="BL168" s="15" t="s">
        <v>119</v>
      </c>
      <c r="BM168" s="181" t="s">
        <v>405</v>
      </c>
    </row>
    <row r="169" s="2" customFormat="1" ht="33" customHeight="1">
      <c r="A169" s="28"/>
      <c r="B169" s="169"/>
      <c r="C169" s="170" t="s">
        <v>406</v>
      </c>
      <c r="D169" s="170" t="s">
        <v>115</v>
      </c>
      <c r="E169" s="171" t="s">
        <v>407</v>
      </c>
      <c r="F169" s="172" t="s">
        <v>408</v>
      </c>
      <c r="G169" s="173" t="s">
        <v>182</v>
      </c>
      <c r="H169" s="174">
        <v>9</v>
      </c>
      <c r="I169" s="175">
        <v>10.69</v>
      </c>
      <c r="J169" s="175">
        <f>ROUND(I169*H169,2)</f>
        <v>96.209999999999994</v>
      </c>
      <c r="K169" s="176"/>
      <c r="L169" s="29"/>
      <c r="M169" s="177" t="s">
        <v>1</v>
      </c>
      <c r="N169" s="178" t="s">
        <v>39</v>
      </c>
      <c r="O169" s="179">
        <v>0.38100000000000001</v>
      </c>
      <c r="P169" s="179">
        <f>O169*H169</f>
        <v>3.4290000000000003</v>
      </c>
      <c r="Q169" s="179">
        <v>0.00023000000000000001</v>
      </c>
      <c r="R169" s="179">
        <f>Q169*H169</f>
        <v>0.0020700000000000002</v>
      </c>
      <c r="S169" s="179">
        <v>0</v>
      </c>
      <c r="T169" s="180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81" t="s">
        <v>119</v>
      </c>
      <c r="AT169" s="181" t="s">
        <v>115</v>
      </c>
      <c r="AU169" s="181" t="s">
        <v>120</v>
      </c>
      <c r="AY169" s="15" t="s">
        <v>113</v>
      </c>
      <c r="BE169" s="182">
        <f>IF(N169="základná",J169,0)</f>
        <v>0</v>
      </c>
      <c r="BF169" s="182">
        <f>IF(N169="znížená",J169,0)</f>
        <v>96.209999999999994</v>
      </c>
      <c r="BG169" s="182">
        <f>IF(N169="zákl. prenesená",J169,0)</f>
        <v>0</v>
      </c>
      <c r="BH169" s="182">
        <f>IF(N169="zníž. prenesená",J169,0)</f>
        <v>0</v>
      </c>
      <c r="BI169" s="182">
        <f>IF(N169="nulová",J169,0)</f>
        <v>0</v>
      </c>
      <c r="BJ169" s="15" t="s">
        <v>120</v>
      </c>
      <c r="BK169" s="182">
        <f>ROUND(I169*H169,2)</f>
        <v>96.209999999999994</v>
      </c>
      <c r="BL169" s="15" t="s">
        <v>119</v>
      </c>
      <c r="BM169" s="181" t="s">
        <v>409</v>
      </c>
    </row>
    <row r="170" s="2" customFormat="1" ht="21.75" customHeight="1">
      <c r="A170" s="28"/>
      <c r="B170" s="169"/>
      <c r="C170" s="170" t="s">
        <v>410</v>
      </c>
      <c r="D170" s="170" t="s">
        <v>115</v>
      </c>
      <c r="E170" s="171" t="s">
        <v>411</v>
      </c>
      <c r="F170" s="172" t="s">
        <v>412</v>
      </c>
      <c r="G170" s="173" t="s">
        <v>203</v>
      </c>
      <c r="H170" s="174">
        <v>1249</v>
      </c>
      <c r="I170" s="175">
        <v>1.72</v>
      </c>
      <c r="J170" s="175">
        <f>ROUND(I170*H170,2)</f>
        <v>2148.2800000000002</v>
      </c>
      <c r="K170" s="176"/>
      <c r="L170" s="29"/>
      <c r="M170" s="177" t="s">
        <v>1</v>
      </c>
      <c r="N170" s="178" t="s">
        <v>39</v>
      </c>
      <c r="O170" s="179">
        <v>0.030120000000000001</v>
      </c>
      <c r="P170" s="179">
        <f>O170*H170</f>
        <v>37.619880000000002</v>
      </c>
      <c r="Q170" s="179">
        <v>0.00032200000000000002</v>
      </c>
      <c r="R170" s="179">
        <f>Q170*H170</f>
        <v>0.40217800000000004</v>
      </c>
      <c r="S170" s="179">
        <v>0</v>
      </c>
      <c r="T170" s="180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81" t="s">
        <v>119</v>
      </c>
      <c r="AT170" s="181" t="s">
        <v>115</v>
      </c>
      <c r="AU170" s="181" t="s">
        <v>120</v>
      </c>
      <c r="AY170" s="15" t="s">
        <v>113</v>
      </c>
      <c r="BE170" s="182">
        <f>IF(N170="základná",J170,0)</f>
        <v>0</v>
      </c>
      <c r="BF170" s="182">
        <f>IF(N170="znížená",J170,0)</f>
        <v>2148.2800000000002</v>
      </c>
      <c r="BG170" s="182">
        <f>IF(N170="zákl. prenesená",J170,0)</f>
        <v>0</v>
      </c>
      <c r="BH170" s="182">
        <f>IF(N170="zníž. prenesená",J170,0)</f>
        <v>0</v>
      </c>
      <c r="BI170" s="182">
        <f>IF(N170="nulová",J170,0)</f>
        <v>0</v>
      </c>
      <c r="BJ170" s="15" t="s">
        <v>120</v>
      </c>
      <c r="BK170" s="182">
        <f>ROUND(I170*H170,2)</f>
        <v>2148.2800000000002</v>
      </c>
      <c r="BL170" s="15" t="s">
        <v>119</v>
      </c>
      <c r="BM170" s="181" t="s">
        <v>413</v>
      </c>
    </row>
    <row r="171" s="12" customFormat="1" ht="22.8" customHeight="1">
      <c r="A171" s="12"/>
      <c r="B171" s="157"/>
      <c r="C171" s="12"/>
      <c r="D171" s="158" t="s">
        <v>72</v>
      </c>
      <c r="E171" s="167" t="s">
        <v>282</v>
      </c>
      <c r="F171" s="167" t="s">
        <v>283</v>
      </c>
      <c r="G171" s="12"/>
      <c r="H171" s="12"/>
      <c r="I171" s="12"/>
      <c r="J171" s="168">
        <f>BK171</f>
        <v>34301.650000000001</v>
      </c>
      <c r="K171" s="12"/>
      <c r="L171" s="157"/>
      <c r="M171" s="161"/>
      <c r="N171" s="162"/>
      <c r="O171" s="162"/>
      <c r="P171" s="163">
        <f>P172</f>
        <v>1280.7419916000001</v>
      </c>
      <c r="Q171" s="162"/>
      <c r="R171" s="163">
        <f>R172</f>
        <v>0</v>
      </c>
      <c r="S171" s="162"/>
      <c r="T171" s="164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8" t="s">
        <v>81</v>
      </c>
      <c r="AT171" s="165" t="s">
        <v>72</v>
      </c>
      <c r="AU171" s="165" t="s">
        <v>81</v>
      </c>
      <c r="AY171" s="158" t="s">
        <v>113</v>
      </c>
      <c r="BK171" s="166">
        <f>BK172</f>
        <v>34301.650000000001</v>
      </c>
    </row>
    <row r="172" s="2" customFormat="1" ht="24.15" customHeight="1">
      <c r="A172" s="28"/>
      <c r="B172" s="169"/>
      <c r="C172" s="170" t="s">
        <v>414</v>
      </c>
      <c r="D172" s="170" t="s">
        <v>115</v>
      </c>
      <c r="E172" s="171" t="s">
        <v>285</v>
      </c>
      <c r="F172" s="172" t="s">
        <v>286</v>
      </c>
      <c r="G172" s="173" t="s">
        <v>287</v>
      </c>
      <c r="H172" s="174">
        <v>883.38</v>
      </c>
      <c r="I172" s="175">
        <v>38.829999999999998</v>
      </c>
      <c r="J172" s="175">
        <f>ROUND(I172*H172,2)</f>
        <v>34301.650000000001</v>
      </c>
      <c r="K172" s="176"/>
      <c r="L172" s="29"/>
      <c r="M172" s="193" t="s">
        <v>1</v>
      </c>
      <c r="N172" s="194" t="s">
        <v>39</v>
      </c>
      <c r="O172" s="195">
        <v>1.4498200000000001</v>
      </c>
      <c r="P172" s="195">
        <f>O172*H172</f>
        <v>1280.7419916000001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81" t="s">
        <v>119</v>
      </c>
      <c r="AT172" s="181" t="s">
        <v>115</v>
      </c>
      <c r="AU172" s="181" t="s">
        <v>120</v>
      </c>
      <c r="AY172" s="15" t="s">
        <v>113</v>
      </c>
      <c r="BE172" s="182">
        <f>IF(N172="základná",J172,0)</f>
        <v>0</v>
      </c>
      <c r="BF172" s="182">
        <f>IF(N172="znížená",J172,0)</f>
        <v>34301.650000000001</v>
      </c>
      <c r="BG172" s="182">
        <f>IF(N172="zákl. prenesená",J172,0)</f>
        <v>0</v>
      </c>
      <c r="BH172" s="182">
        <f>IF(N172="zníž. prenesená",J172,0)</f>
        <v>0</v>
      </c>
      <c r="BI172" s="182">
        <f>IF(N172="nulová",J172,0)</f>
        <v>0</v>
      </c>
      <c r="BJ172" s="15" t="s">
        <v>120</v>
      </c>
      <c r="BK172" s="182">
        <f>ROUND(I172*H172,2)</f>
        <v>34301.650000000001</v>
      </c>
      <c r="BL172" s="15" t="s">
        <v>119</v>
      </c>
      <c r="BM172" s="181" t="s">
        <v>415</v>
      </c>
    </row>
    <row r="173" s="2" customFormat="1" ht="6.96" customHeight="1">
      <c r="A173" s="28"/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29"/>
      <c r="M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</sheetData>
  <autoFilter ref="C120:K17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DESKTOP-FJ8P97R\Peter Vandriak</dc:creator>
  <cp:lastModifiedBy>DESKTOP-FJ8P97R\Peter Vandriak</cp:lastModifiedBy>
  <dcterms:created xsi:type="dcterms:W3CDTF">2023-08-15T08:34:38Z</dcterms:created>
  <dcterms:modified xsi:type="dcterms:W3CDTF">2023-08-15T08:34:39Z</dcterms:modified>
</cp:coreProperties>
</file>