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D:\Projekty_PRV_MŽP_OPVaI\PRV 2014-2020\VO_JUMA, s.r.o\JOSEPHINE\Oprava SP\"/>
    </mc:Choice>
  </mc:AlternateContent>
  <xr:revisionPtr revIDLastSave="0" documentId="8_{3847F4FC-7B98-4533-9B43-CC13A6B31ED9}" xr6:coauthVersionLast="36" xr6:coauthVersionMax="36" xr10:uidLastSave="{00000000-0000-0000-0000-000000000000}"/>
  <bookViews>
    <workbookView xWindow="0" yWindow="0" windowWidth="17340" windowHeight="6204" firstSheet="4" activeTab="7" xr2:uid="{00000000-000D-0000-FFFF-FFFF00000000}"/>
  </bookViews>
  <sheets>
    <sheet name="Rekapitulácia stavby" sheetId="1" r:id="rId1"/>
    <sheet name="01 - SO-01.1  Búracie a p..." sheetId="2" r:id="rId2"/>
    <sheet name="02 - SO-01.2  Architektúr..." sheetId="3" r:id="rId3"/>
    <sheet name="03 - SO-01.3  Zdravotechnika" sheetId="4" r:id="rId4"/>
    <sheet name="04 - SO-01.4  Vykurovanie" sheetId="5" r:id="rId5"/>
    <sheet name="05 - SO-01.5  Elektroinšt..." sheetId="6" r:id="rId6"/>
    <sheet name="06 - SO-01.6  Uzemnenie a..." sheetId="7" r:id="rId7"/>
    <sheet name="07 - SO-01.7  Fotovoltick..." sheetId="8" r:id="rId8"/>
    <sheet name="08 - SO-01.8  Vzduchotech..." sheetId="9" r:id="rId9"/>
    <sheet name="01 - SO-03.1  Elektrická ..." sheetId="10" r:id="rId10"/>
    <sheet name="02 - SO-03.2  Vonkajšie r..." sheetId="11" r:id="rId11"/>
    <sheet name="01 - SO-04.1  Vonkajší do..." sheetId="12" r:id="rId12"/>
    <sheet name="02 - SO-04.2  Požiarny vo..." sheetId="13" r:id="rId13"/>
    <sheet name="03 - SO-04.3  Požiarna ná..." sheetId="14" r:id="rId14"/>
    <sheet name="01 - SO-05.1  Kanalizačná..." sheetId="15" r:id="rId15"/>
    <sheet name="02 - SO-05.2  Žumpa" sheetId="16" r:id="rId16"/>
  </sheets>
  <definedNames>
    <definedName name="_xlnm._FilterDatabase" localSheetId="1" hidden="1">'01 - SO-01.1  Búracie a p...'!$C$126:$K$206</definedName>
    <definedName name="_xlnm._FilterDatabase" localSheetId="9" hidden="1">'01 - SO-03.1  Elektrická ...'!$C$128:$K$202</definedName>
    <definedName name="_xlnm._FilterDatabase" localSheetId="11" hidden="1">'01 - SO-04.1  Vonkajší do...'!$C$124:$K$179</definedName>
    <definedName name="_xlnm._FilterDatabase" localSheetId="14" hidden="1">'01 - SO-05.1  Kanalizačná...'!$C$124:$K$169</definedName>
    <definedName name="_xlnm._FilterDatabase" localSheetId="2" hidden="1">'02 - SO-01.2  Architektúr...'!$C$143:$K$779</definedName>
    <definedName name="_xlnm._FilterDatabase" localSheetId="10" hidden="1">'02 - SO-03.2  Vonkajšie r...'!$C$122:$K$157</definedName>
    <definedName name="_xlnm._FilterDatabase" localSheetId="12" hidden="1">'02 - SO-04.2  Požiarny vo...'!$C$124:$K$168</definedName>
    <definedName name="_xlnm._FilterDatabase" localSheetId="15" hidden="1">'02 - SO-05.2  Žumpa'!$C$125:$K$175</definedName>
    <definedName name="_xlnm._FilterDatabase" localSheetId="3" hidden="1">'03 - SO-01.3  Zdravotechnika'!$C$124:$K$242</definedName>
    <definedName name="_xlnm._FilterDatabase" localSheetId="13" hidden="1">'03 - SO-04.3  Požiarna ná...'!$C$125:$K$182</definedName>
    <definedName name="_xlnm._FilterDatabase" localSheetId="4" hidden="1">'04 - SO-01.4  Vykurovanie'!$C$121:$K$147</definedName>
    <definedName name="_xlnm._FilterDatabase" localSheetId="5" hidden="1">'05 - SO-01.5  Elektroinšt...'!$C$122:$K$186</definedName>
    <definedName name="_xlnm._FilterDatabase" localSheetId="6" hidden="1">'06 - SO-01.6  Uzemnenie a...'!$C$122:$K$170</definedName>
    <definedName name="_xlnm._FilterDatabase" localSheetId="7" hidden="1">'07 - SO-01.7  Fotovoltick...'!$C$122:$K$142</definedName>
    <definedName name="_xlnm._FilterDatabase" localSheetId="8" hidden="1">'08 - SO-01.8  Vzduchotech...'!$C$121:$K$134</definedName>
    <definedName name="_xlnm.Print_Titles" localSheetId="1">'01 - SO-01.1  Búracie a p...'!$126:$126</definedName>
    <definedName name="_xlnm.Print_Titles" localSheetId="9">'01 - SO-03.1  Elektrická ...'!$128:$128</definedName>
    <definedName name="_xlnm.Print_Titles" localSheetId="11">'01 - SO-04.1  Vonkajší do...'!$124:$124</definedName>
    <definedName name="_xlnm.Print_Titles" localSheetId="14">'01 - SO-05.1  Kanalizačná...'!$124:$124</definedName>
    <definedName name="_xlnm.Print_Titles" localSheetId="2">'02 - SO-01.2  Architektúr...'!$143:$143</definedName>
    <definedName name="_xlnm.Print_Titles" localSheetId="10">'02 - SO-03.2  Vonkajšie r...'!$122:$122</definedName>
    <definedName name="_xlnm.Print_Titles" localSheetId="12">'02 - SO-04.2  Požiarny vo...'!$124:$124</definedName>
    <definedName name="_xlnm.Print_Titles" localSheetId="15">'02 - SO-05.2  Žumpa'!$125:$125</definedName>
    <definedName name="_xlnm.Print_Titles" localSheetId="3">'03 - SO-01.3  Zdravotechnika'!$124:$124</definedName>
    <definedName name="_xlnm.Print_Titles" localSheetId="13">'03 - SO-04.3  Požiarna ná...'!$125:$125</definedName>
    <definedName name="_xlnm.Print_Titles" localSheetId="4">'04 - SO-01.4  Vykurovanie'!$121:$121</definedName>
    <definedName name="_xlnm.Print_Titles" localSheetId="5">'05 - SO-01.5  Elektroinšt...'!$122:$122</definedName>
    <definedName name="_xlnm.Print_Titles" localSheetId="6">'06 - SO-01.6  Uzemnenie a...'!$122:$122</definedName>
    <definedName name="_xlnm.Print_Titles" localSheetId="7">'07 - SO-01.7  Fotovoltick...'!$122:$122</definedName>
    <definedName name="_xlnm.Print_Titles" localSheetId="8">'08 - SO-01.8  Vzduchotech...'!$121:$121</definedName>
    <definedName name="_xlnm.Print_Titles" localSheetId="0">'Rekapitulácia stavby'!$92:$92</definedName>
    <definedName name="_xlnm.Print_Area" localSheetId="1">'01 - SO-01.1  Búracie a p...'!$C$4:$J$76,'01 - SO-01.1  Búracie a p...'!$C$82:$J$106,'01 - SO-01.1  Búracie a p...'!$C$112:$J$206</definedName>
    <definedName name="_xlnm.Print_Area" localSheetId="9">'01 - SO-03.1  Elektrická ...'!$C$4:$J$76,'01 - SO-03.1  Elektrická ...'!$C$82:$J$108,'01 - SO-03.1  Elektrická ...'!$C$114:$J$202</definedName>
    <definedName name="_xlnm.Print_Area" localSheetId="11">'01 - SO-04.1  Vonkajší do...'!$C$4:$J$76,'01 - SO-04.1  Vonkajší do...'!$C$82:$J$104,'01 - SO-04.1  Vonkajší do...'!$C$110:$J$179</definedName>
    <definedName name="_xlnm.Print_Area" localSheetId="14">'01 - SO-05.1  Kanalizačná...'!$C$4:$J$76,'01 - SO-05.1  Kanalizačná...'!$C$82:$J$104,'01 - SO-05.1  Kanalizačná...'!$C$110:$J$169</definedName>
    <definedName name="_xlnm.Print_Area" localSheetId="2">'02 - SO-01.2  Architektúr...'!$C$4:$J$76,'02 - SO-01.2  Architektúr...'!$C$82:$J$123,'02 - SO-01.2  Architektúr...'!$C$129:$J$779</definedName>
    <definedName name="_xlnm.Print_Area" localSheetId="10">'02 - SO-03.2  Vonkajšie r...'!$C$4:$J$76,'02 - SO-03.2  Vonkajšie r...'!$C$82:$J$102,'02 - SO-03.2  Vonkajšie r...'!$C$108:$J$157</definedName>
    <definedName name="_xlnm.Print_Area" localSheetId="12">'02 - SO-04.2  Požiarny vo...'!$C$4:$J$76,'02 - SO-04.2  Požiarny vo...'!$C$82:$J$104,'02 - SO-04.2  Požiarny vo...'!$C$110:$J$168</definedName>
    <definedName name="_xlnm.Print_Area" localSheetId="15">'02 - SO-05.2  Žumpa'!$C$4:$J$76,'02 - SO-05.2  Žumpa'!$C$82:$J$105,'02 - SO-05.2  Žumpa'!$C$111:$J$175</definedName>
    <definedName name="_xlnm.Print_Area" localSheetId="3">'03 - SO-01.3  Zdravotechnika'!$C$4:$J$76,'03 - SO-01.3  Zdravotechnika'!$C$82:$J$104,'03 - SO-01.3  Zdravotechnika'!$C$110:$J$242</definedName>
    <definedName name="_xlnm.Print_Area" localSheetId="13">'03 - SO-04.3  Požiarna ná...'!$C$4:$J$76,'03 - SO-04.3  Požiarna ná...'!$C$82:$J$105,'03 - SO-04.3  Požiarna ná...'!$C$111:$J$182</definedName>
    <definedName name="_xlnm.Print_Area" localSheetId="4">'04 - SO-01.4  Vykurovanie'!$C$4:$J$76,'04 - SO-01.4  Vykurovanie'!$C$82:$J$101,'04 - SO-01.4  Vykurovanie'!$C$107:$J$147</definedName>
    <definedName name="_xlnm.Print_Area" localSheetId="5">'05 - SO-01.5  Elektroinšt...'!$C$4:$J$76,'05 - SO-01.5  Elektroinšt...'!$C$82:$J$102,'05 - SO-01.5  Elektroinšt...'!$C$108:$J$186</definedName>
    <definedName name="_xlnm.Print_Area" localSheetId="6">'06 - SO-01.6  Uzemnenie a...'!$C$4:$J$76,'06 - SO-01.6  Uzemnenie a...'!$C$82:$J$102,'06 - SO-01.6  Uzemnenie a...'!$C$108:$J$170</definedName>
    <definedName name="_xlnm.Print_Area" localSheetId="7">'07 - SO-01.7  Fotovoltick...'!$C$4:$J$76,'07 - SO-01.7  Fotovoltick...'!$C$82:$J$102,'07 - SO-01.7  Fotovoltick...'!$C$108:$J$142</definedName>
    <definedName name="_xlnm.Print_Area" localSheetId="8">'08 - SO-01.8  Vzduchotech...'!$C$4:$J$76,'08 - SO-01.8  Vzduchotech...'!$C$82:$J$101,'08 - SO-01.8  Vzduchotech...'!$C$107:$J$134</definedName>
    <definedName name="_xlnm.Print_Area" localSheetId="0">'Rekapitulácia stavby'!$D$4:$AO$76,'Rekapitulácia stavby'!$C$82:$AQ$114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6" l="1"/>
  <c r="J38" i="16"/>
  <c r="AY113" i="1"/>
  <c r="J37" i="16"/>
  <c r="AX113" i="1" s="1"/>
  <c r="BI175" i="16"/>
  <c r="BH175" i="16"/>
  <c r="BG175" i="16"/>
  <c r="BE175" i="16"/>
  <c r="T175" i="16"/>
  <c r="T174" i="16" s="1"/>
  <c r="R175" i="16"/>
  <c r="R174" i="16" s="1"/>
  <c r="P175" i="16"/>
  <c r="P174" i="16" s="1"/>
  <c r="BI173" i="16"/>
  <c r="BH173" i="16"/>
  <c r="BG173" i="16"/>
  <c r="BE173" i="16"/>
  <c r="T173" i="16"/>
  <c r="R173" i="16"/>
  <c r="P173" i="16"/>
  <c r="BI172" i="16"/>
  <c r="BH172" i="16"/>
  <c r="BG172" i="16"/>
  <c r="BE172" i="16"/>
  <c r="T172" i="16"/>
  <c r="R172" i="16"/>
  <c r="P172" i="16"/>
  <c r="BI171" i="16"/>
  <c r="BH171" i="16"/>
  <c r="BG171" i="16"/>
  <c r="BE171" i="16"/>
  <c r="T171" i="16"/>
  <c r="R171" i="16"/>
  <c r="P171" i="16"/>
  <c r="BI170" i="16"/>
  <c r="BH170" i="16"/>
  <c r="BG170" i="16"/>
  <c r="BE170" i="16"/>
  <c r="T170" i="16"/>
  <c r="R170" i="16"/>
  <c r="P170" i="16"/>
  <c r="BI169" i="16"/>
  <c r="BH169" i="16"/>
  <c r="BG169" i="16"/>
  <c r="BE169" i="16"/>
  <c r="T169" i="16"/>
  <c r="R169" i="16"/>
  <c r="P169" i="16"/>
  <c r="BI167" i="16"/>
  <c r="BH167" i="16"/>
  <c r="BG167" i="16"/>
  <c r="BE167" i="16"/>
  <c r="T167" i="16"/>
  <c r="R167" i="16"/>
  <c r="P167" i="16"/>
  <c r="BI165" i="16"/>
  <c r="BH165" i="16"/>
  <c r="BG165" i="16"/>
  <c r="BE165" i="16"/>
  <c r="T165" i="16"/>
  <c r="R165" i="16"/>
  <c r="P165" i="16"/>
  <c r="BI164" i="16"/>
  <c r="BH164" i="16"/>
  <c r="BG164" i="16"/>
  <c r="BE164" i="16"/>
  <c r="T164" i="16"/>
  <c r="R164" i="16"/>
  <c r="P164" i="16"/>
  <c r="BI163" i="16"/>
  <c r="BH163" i="16"/>
  <c r="BG163" i="16"/>
  <c r="BE163" i="16"/>
  <c r="T163" i="16"/>
  <c r="R163" i="16"/>
  <c r="P163" i="16"/>
  <c r="BI159" i="16"/>
  <c r="BH159" i="16"/>
  <c r="BG159" i="16"/>
  <c r="BE159" i="16"/>
  <c r="T159" i="16"/>
  <c r="R159" i="16"/>
  <c r="P159" i="16"/>
  <c r="BI155" i="16"/>
  <c r="BH155" i="16"/>
  <c r="BG155" i="16"/>
  <c r="BE155" i="16"/>
  <c r="T155" i="16"/>
  <c r="R155" i="16"/>
  <c r="P155" i="16"/>
  <c r="BI150" i="16"/>
  <c r="BH150" i="16"/>
  <c r="BG150" i="16"/>
  <c r="BE150" i="16"/>
  <c r="T150" i="16"/>
  <c r="T149" i="16"/>
  <c r="R150" i="16"/>
  <c r="R149" i="16"/>
  <c r="P150" i="16"/>
  <c r="P149" i="16"/>
  <c r="BI141" i="16"/>
  <c r="BH141" i="16"/>
  <c r="BG141" i="16"/>
  <c r="BE141" i="16"/>
  <c r="T141" i="16"/>
  <c r="R141" i="16"/>
  <c r="P141" i="16"/>
  <c r="BI139" i="16"/>
  <c r="BH139" i="16"/>
  <c r="BG139" i="16"/>
  <c r="BE139" i="16"/>
  <c r="T139" i="16"/>
  <c r="R139" i="16"/>
  <c r="P139" i="16"/>
  <c r="BI138" i="16"/>
  <c r="BH138" i="16"/>
  <c r="BG138" i="16"/>
  <c r="BE138" i="16"/>
  <c r="T138" i="16"/>
  <c r="R138" i="16"/>
  <c r="P138" i="16"/>
  <c r="BI134" i="16"/>
  <c r="BH134" i="16"/>
  <c r="BG134" i="16"/>
  <c r="BE134" i="16"/>
  <c r="T134" i="16"/>
  <c r="R134" i="16"/>
  <c r="P134" i="16"/>
  <c r="BI133" i="16"/>
  <c r="BH133" i="16"/>
  <c r="BG133" i="16"/>
  <c r="BE133" i="16"/>
  <c r="T133" i="16"/>
  <c r="R133" i="16"/>
  <c r="P133" i="16"/>
  <c r="BI129" i="16"/>
  <c r="BH129" i="16"/>
  <c r="BG129" i="16"/>
  <c r="BE129" i="16"/>
  <c r="T129" i="16"/>
  <c r="R129" i="16"/>
  <c r="P129" i="16"/>
  <c r="J122" i="16"/>
  <c r="F122" i="16"/>
  <c r="F120" i="16"/>
  <c r="E118" i="16"/>
  <c r="J93" i="16"/>
  <c r="F93" i="16"/>
  <c r="F91" i="16"/>
  <c r="E89" i="16"/>
  <c r="J26" i="16"/>
  <c r="E26" i="16"/>
  <c r="J123" i="16" s="1"/>
  <c r="J25" i="16"/>
  <c r="J20" i="16"/>
  <c r="E20" i="16"/>
  <c r="F94" i="16" s="1"/>
  <c r="J19" i="16"/>
  <c r="J14" i="16"/>
  <c r="J91" i="16" s="1"/>
  <c r="E7" i="16"/>
  <c r="E85" i="16"/>
  <c r="J39" i="15"/>
  <c r="J38" i="15"/>
  <c r="AY112" i="1" s="1"/>
  <c r="J37" i="15"/>
  <c r="AX112" i="1" s="1"/>
  <c r="BI169" i="15"/>
  <c r="BH169" i="15"/>
  <c r="BG169" i="15"/>
  <c r="BE169" i="15"/>
  <c r="T169" i="15"/>
  <c r="T168" i="15" s="1"/>
  <c r="R169" i="15"/>
  <c r="R168" i="15" s="1"/>
  <c r="P169" i="15"/>
  <c r="P168" i="15" s="1"/>
  <c r="BI167" i="15"/>
  <c r="BH167" i="15"/>
  <c r="BG167" i="15"/>
  <c r="BE167" i="15"/>
  <c r="T167" i="15"/>
  <c r="R167" i="15"/>
  <c r="P167" i="15"/>
  <c r="BI166" i="15"/>
  <c r="BH166" i="15"/>
  <c r="BG166" i="15"/>
  <c r="BE166" i="15"/>
  <c r="T166" i="15"/>
  <c r="R166" i="15"/>
  <c r="P166" i="15"/>
  <c r="BI165" i="15"/>
  <c r="BH165" i="15"/>
  <c r="BG165" i="15"/>
  <c r="BE165" i="15"/>
  <c r="T165" i="15"/>
  <c r="R165" i="15"/>
  <c r="P165" i="15"/>
  <c r="BI164" i="15"/>
  <c r="BH164" i="15"/>
  <c r="BG164" i="15"/>
  <c r="BE164" i="15"/>
  <c r="T164" i="15"/>
  <c r="R164" i="15"/>
  <c r="P164" i="15"/>
  <c r="BI163" i="15"/>
  <c r="BH163" i="15"/>
  <c r="BG163" i="15"/>
  <c r="BE163" i="15"/>
  <c r="T163" i="15"/>
  <c r="R163" i="15"/>
  <c r="P163" i="15"/>
  <c r="BI161" i="15"/>
  <c r="BH161" i="15"/>
  <c r="BG161" i="15"/>
  <c r="BE161" i="15"/>
  <c r="T161" i="15"/>
  <c r="R161" i="15"/>
  <c r="P161" i="15"/>
  <c r="BI156" i="15"/>
  <c r="BH156" i="15"/>
  <c r="BG156" i="15"/>
  <c r="BE156" i="15"/>
  <c r="T156" i="15"/>
  <c r="R156" i="15"/>
  <c r="P156" i="15"/>
  <c r="BI152" i="15"/>
  <c r="BH152" i="15"/>
  <c r="BG152" i="15"/>
  <c r="BE152" i="15"/>
  <c r="T152" i="15"/>
  <c r="R152" i="15"/>
  <c r="P152" i="15"/>
  <c r="BI147" i="15"/>
  <c r="BH147" i="15"/>
  <c r="BG147" i="15"/>
  <c r="BE147" i="15"/>
  <c r="T147" i="15"/>
  <c r="R147" i="15"/>
  <c r="P147" i="15"/>
  <c r="BI143" i="15"/>
  <c r="BH143" i="15"/>
  <c r="BG143" i="15"/>
  <c r="BE143" i="15"/>
  <c r="T143" i="15"/>
  <c r="R143" i="15"/>
  <c r="P143" i="15"/>
  <c r="BI139" i="15"/>
  <c r="BH139" i="15"/>
  <c r="BG139" i="15"/>
  <c r="BE139" i="15"/>
  <c r="T139" i="15"/>
  <c r="R139" i="15"/>
  <c r="P139" i="15"/>
  <c r="BI137" i="15"/>
  <c r="BH137" i="15"/>
  <c r="BG137" i="15"/>
  <c r="BE137" i="15"/>
  <c r="T137" i="15"/>
  <c r="R137" i="15"/>
  <c r="P137" i="15"/>
  <c r="BI136" i="15"/>
  <c r="BH136" i="15"/>
  <c r="BG136" i="15"/>
  <c r="BE136" i="15"/>
  <c r="T136" i="15"/>
  <c r="R136" i="15"/>
  <c r="P136" i="15"/>
  <c r="BI132" i="15"/>
  <c r="BH132" i="15"/>
  <c r="BG132" i="15"/>
  <c r="BE132" i="15"/>
  <c r="T132" i="15"/>
  <c r="R132" i="15"/>
  <c r="P132" i="15"/>
  <c r="BI128" i="15"/>
  <c r="BH128" i="15"/>
  <c r="BG128" i="15"/>
  <c r="BE128" i="15"/>
  <c r="T128" i="15"/>
  <c r="R128" i="15"/>
  <c r="P128" i="15"/>
  <c r="J121" i="15"/>
  <c r="F121" i="15"/>
  <c r="F119" i="15"/>
  <c r="E117" i="15"/>
  <c r="J93" i="15"/>
  <c r="F93" i="15"/>
  <c r="F91" i="15"/>
  <c r="E89" i="15"/>
  <c r="J26" i="15"/>
  <c r="E26" i="15"/>
  <c r="J94" i="15" s="1"/>
  <c r="J25" i="15"/>
  <c r="J20" i="15"/>
  <c r="E20" i="15"/>
  <c r="F122" i="15" s="1"/>
  <c r="J19" i="15"/>
  <c r="J14" i="15"/>
  <c r="J91" i="15" s="1"/>
  <c r="E7" i="15"/>
  <c r="E113" i="15"/>
  <c r="J39" i="14"/>
  <c r="J38" i="14"/>
  <c r="AY110" i="1" s="1"/>
  <c r="J37" i="14"/>
  <c r="AX110" i="1" s="1"/>
  <c r="BI182" i="14"/>
  <c r="BH182" i="14"/>
  <c r="BG182" i="14"/>
  <c r="BE182" i="14"/>
  <c r="T182" i="14"/>
  <c r="T181" i="14" s="1"/>
  <c r="R182" i="14"/>
  <c r="R181" i="14" s="1"/>
  <c r="P182" i="14"/>
  <c r="P181" i="14" s="1"/>
  <c r="BI180" i="14"/>
  <c r="BH180" i="14"/>
  <c r="BG180" i="14"/>
  <c r="BE180" i="14"/>
  <c r="T180" i="14"/>
  <c r="R180" i="14"/>
  <c r="P180" i="14"/>
  <c r="BI179" i="14"/>
  <c r="BH179" i="14"/>
  <c r="BG179" i="14"/>
  <c r="BE179" i="14"/>
  <c r="T179" i="14"/>
  <c r="R179" i="14"/>
  <c r="P179" i="14"/>
  <c r="BI178" i="14"/>
  <c r="BH178" i="14"/>
  <c r="BG178" i="14"/>
  <c r="BE178" i="14"/>
  <c r="T178" i="14"/>
  <c r="R178" i="14"/>
  <c r="P178" i="14"/>
  <c r="BI177" i="14"/>
  <c r="BH177" i="14"/>
  <c r="BG177" i="14"/>
  <c r="BE177" i="14"/>
  <c r="T177" i="14"/>
  <c r="R177" i="14"/>
  <c r="P177" i="14"/>
  <c r="BI176" i="14"/>
  <c r="BH176" i="14"/>
  <c r="BG176" i="14"/>
  <c r="BE176" i="14"/>
  <c r="T176" i="14"/>
  <c r="R176" i="14"/>
  <c r="P176" i="14"/>
  <c r="BI175" i="14"/>
  <c r="BH175" i="14"/>
  <c r="BG175" i="14"/>
  <c r="BE175" i="14"/>
  <c r="T175" i="14"/>
  <c r="R175" i="14"/>
  <c r="P175" i="14"/>
  <c r="BI174" i="14"/>
  <c r="BH174" i="14"/>
  <c r="BG174" i="14"/>
  <c r="BE174" i="14"/>
  <c r="T174" i="14"/>
  <c r="R174" i="14"/>
  <c r="P174" i="14"/>
  <c r="BI172" i="14"/>
  <c r="BH172" i="14"/>
  <c r="BG172" i="14"/>
  <c r="BE172" i="14"/>
  <c r="T172" i="14"/>
  <c r="R172" i="14"/>
  <c r="P172" i="14"/>
  <c r="BI168" i="14"/>
  <c r="BH168" i="14"/>
  <c r="BG168" i="14"/>
  <c r="BE168" i="14"/>
  <c r="T168" i="14"/>
  <c r="R168" i="14"/>
  <c r="P168" i="14"/>
  <c r="BI167" i="14"/>
  <c r="BH167" i="14"/>
  <c r="BG167" i="14"/>
  <c r="BE167" i="14"/>
  <c r="T167" i="14"/>
  <c r="R167" i="14"/>
  <c r="P167" i="14"/>
  <c r="BI166" i="14"/>
  <c r="BH166" i="14"/>
  <c r="BG166" i="14"/>
  <c r="BE166" i="14"/>
  <c r="T166" i="14"/>
  <c r="R166" i="14"/>
  <c r="P166" i="14"/>
  <c r="BI162" i="14"/>
  <c r="BH162" i="14"/>
  <c r="BG162" i="14"/>
  <c r="BE162" i="14"/>
  <c r="T162" i="14"/>
  <c r="R162" i="14"/>
  <c r="P162" i="14"/>
  <c r="BI158" i="14"/>
  <c r="BH158" i="14"/>
  <c r="BG158" i="14"/>
  <c r="BE158" i="14"/>
  <c r="T158" i="14"/>
  <c r="R158" i="14"/>
  <c r="P158" i="14"/>
  <c r="BI153" i="14"/>
  <c r="BH153" i="14"/>
  <c r="BG153" i="14"/>
  <c r="BE153" i="14"/>
  <c r="T153" i="14"/>
  <c r="T152" i="14"/>
  <c r="R153" i="14"/>
  <c r="R152" i="14"/>
  <c r="P153" i="14"/>
  <c r="P152" i="14" s="1"/>
  <c r="BI144" i="14"/>
  <c r="BH144" i="14"/>
  <c r="BG144" i="14"/>
  <c r="BE144" i="14"/>
  <c r="T144" i="14"/>
  <c r="R144" i="14"/>
  <c r="P144" i="14"/>
  <c r="BI142" i="14"/>
  <c r="BH142" i="14"/>
  <c r="BG142" i="14"/>
  <c r="BE142" i="14"/>
  <c r="T142" i="14"/>
  <c r="R142" i="14"/>
  <c r="P142" i="14"/>
  <c r="BI141" i="14"/>
  <c r="BH141" i="14"/>
  <c r="BG141" i="14"/>
  <c r="BE141" i="14"/>
  <c r="T141" i="14"/>
  <c r="R141" i="14"/>
  <c r="P141" i="14"/>
  <c r="BI137" i="14"/>
  <c r="BH137" i="14"/>
  <c r="BG137" i="14"/>
  <c r="BE137" i="14"/>
  <c r="T137" i="14"/>
  <c r="R137" i="14"/>
  <c r="P137" i="14"/>
  <c r="BI136" i="14"/>
  <c r="BH136" i="14"/>
  <c r="BG136" i="14"/>
  <c r="BE136" i="14"/>
  <c r="T136" i="14"/>
  <c r="R136" i="14"/>
  <c r="P136" i="14"/>
  <c r="BI129" i="14"/>
  <c r="BH129" i="14"/>
  <c r="BG129" i="14"/>
  <c r="BE129" i="14"/>
  <c r="T129" i="14"/>
  <c r="R129" i="14"/>
  <c r="P129" i="14"/>
  <c r="J122" i="14"/>
  <c r="F122" i="14"/>
  <c r="F120" i="14"/>
  <c r="E118" i="14"/>
  <c r="J93" i="14"/>
  <c r="F93" i="14"/>
  <c r="F91" i="14"/>
  <c r="E89" i="14"/>
  <c r="J26" i="14"/>
  <c r="E26" i="14"/>
  <c r="J123" i="14" s="1"/>
  <c r="J25" i="14"/>
  <c r="J20" i="14"/>
  <c r="E20" i="14"/>
  <c r="F123" i="14" s="1"/>
  <c r="J19" i="14"/>
  <c r="J14" i="14"/>
  <c r="J120" i="14" s="1"/>
  <c r="E7" i="14"/>
  <c r="E114" i="14"/>
  <c r="J39" i="13"/>
  <c r="J38" i="13"/>
  <c r="AY109" i="1" s="1"/>
  <c r="J37" i="13"/>
  <c r="AX109" i="1" s="1"/>
  <c r="BI168" i="13"/>
  <c r="BH168" i="13"/>
  <c r="BG168" i="13"/>
  <c r="BE168" i="13"/>
  <c r="T168" i="13"/>
  <c r="T167" i="13" s="1"/>
  <c r="R168" i="13"/>
  <c r="R167" i="13" s="1"/>
  <c r="P168" i="13"/>
  <c r="P167" i="13" s="1"/>
  <c r="BI166" i="13"/>
  <c r="BH166" i="13"/>
  <c r="BG166" i="13"/>
  <c r="BE166" i="13"/>
  <c r="T166" i="13"/>
  <c r="R166" i="13"/>
  <c r="P166" i="13"/>
  <c r="BI165" i="13"/>
  <c r="BH165" i="13"/>
  <c r="BG165" i="13"/>
  <c r="BE165" i="13"/>
  <c r="T165" i="13"/>
  <c r="R165" i="13"/>
  <c r="P165" i="13"/>
  <c r="BI164" i="13"/>
  <c r="BH164" i="13"/>
  <c r="BG164" i="13"/>
  <c r="BE164" i="13"/>
  <c r="T164" i="13"/>
  <c r="R164" i="13"/>
  <c r="P164" i="13"/>
  <c r="BI163" i="13"/>
  <c r="BH163" i="13"/>
  <c r="BG163" i="13"/>
  <c r="BE163" i="13"/>
  <c r="T163" i="13"/>
  <c r="R163" i="13"/>
  <c r="P163" i="13"/>
  <c r="BI161" i="13"/>
  <c r="BH161" i="13"/>
  <c r="BG161" i="13"/>
  <c r="BE161" i="13"/>
  <c r="T161" i="13"/>
  <c r="R161" i="13"/>
  <c r="P161" i="13"/>
  <c r="BI160" i="13"/>
  <c r="BH160" i="13"/>
  <c r="BG160" i="13"/>
  <c r="BE160" i="13"/>
  <c r="T160" i="13"/>
  <c r="R160" i="13"/>
  <c r="P160" i="13"/>
  <c r="BI157" i="13"/>
  <c r="BH157" i="13"/>
  <c r="BG157" i="13"/>
  <c r="BE157" i="13"/>
  <c r="T157" i="13"/>
  <c r="T156" i="13" s="1"/>
  <c r="R157" i="13"/>
  <c r="R156" i="13" s="1"/>
  <c r="P157" i="13"/>
  <c r="P156" i="13" s="1"/>
  <c r="BI152" i="13"/>
  <c r="BH152" i="13"/>
  <c r="BG152" i="13"/>
  <c r="BE152" i="13"/>
  <c r="T152" i="13"/>
  <c r="R152" i="13"/>
  <c r="P152" i="13"/>
  <c r="BI150" i="13"/>
  <c r="BH150" i="13"/>
  <c r="BG150" i="13"/>
  <c r="BE150" i="13"/>
  <c r="T150" i="13"/>
  <c r="R150" i="13"/>
  <c r="P150" i="13"/>
  <c r="BI146" i="13"/>
  <c r="BH146" i="13"/>
  <c r="BG146" i="13"/>
  <c r="BE146" i="13"/>
  <c r="T146" i="13"/>
  <c r="R146" i="13"/>
  <c r="P146" i="13"/>
  <c r="BI144" i="13"/>
  <c r="BH144" i="13"/>
  <c r="BG144" i="13"/>
  <c r="BE144" i="13"/>
  <c r="T144" i="13"/>
  <c r="R144" i="13"/>
  <c r="P144" i="13"/>
  <c r="BI143" i="13"/>
  <c r="BH143" i="13"/>
  <c r="BG143" i="13"/>
  <c r="BE143" i="13"/>
  <c r="T143" i="13"/>
  <c r="R143" i="13"/>
  <c r="P143" i="13"/>
  <c r="BI139" i="13"/>
  <c r="BH139" i="13"/>
  <c r="BG139" i="13"/>
  <c r="BE139" i="13"/>
  <c r="T139" i="13"/>
  <c r="R139" i="13"/>
  <c r="P139" i="13"/>
  <c r="BI138" i="13"/>
  <c r="BH138" i="13"/>
  <c r="BG138" i="13"/>
  <c r="BE138" i="13"/>
  <c r="T138" i="13"/>
  <c r="R138" i="13"/>
  <c r="P138" i="13"/>
  <c r="BI132" i="13"/>
  <c r="BH132" i="13"/>
  <c r="BG132" i="13"/>
  <c r="BE132" i="13"/>
  <c r="T132" i="13"/>
  <c r="R132" i="13"/>
  <c r="P132" i="13"/>
  <c r="BI128" i="13"/>
  <c r="BH128" i="13"/>
  <c r="BG128" i="13"/>
  <c r="BE128" i="13"/>
  <c r="T128" i="13"/>
  <c r="R128" i="13"/>
  <c r="P128" i="13"/>
  <c r="J121" i="13"/>
  <c r="F121" i="13"/>
  <c r="F119" i="13"/>
  <c r="E117" i="13"/>
  <c r="J93" i="13"/>
  <c r="F93" i="13"/>
  <c r="F91" i="13"/>
  <c r="E89" i="13"/>
  <c r="J26" i="13"/>
  <c r="E26" i="13"/>
  <c r="J94" i="13" s="1"/>
  <c r="J25" i="13"/>
  <c r="J20" i="13"/>
  <c r="E20" i="13"/>
  <c r="F94" i="13" s="1"/>
  <c r="J19" i="13"/>
  <c r="J14" i="13"/>
  <c r="J91" i="13"/>
  <c r="E7" i="13"/>
  <c r="E85" i="13"/>
  <c r="J39" i="12"/>
  <c r="J38" i="12"/>
  <c r="AY108" i="1" s="1"/>
  <c r="J37" i="12"/>
  <c r="AX108" i="1" s="1"/>
  <c r="BI179" i="12"/>
  <c r="BH179" i="12"/>
  <c r="BG179" i="12"/>
  <c r="BE179" i="12"/>
  <c r="T179" i="12"/>
  <c r="T178" i="12" s="1"/>
  <c r="R179" i="12"/>
  <c r="R178" i="12" s="1"/>
  <c r="P179" i="12"/>
  <c r="P178" i="12" s="1"/>
  <c r="BI177" i="12"/>
  <c r="BH177" i="12"/>
  <c r="BG177" i="12"/>
  <c r="BE177" i="12"/>
  <c r="T177" i="12"/>
  <c r="R177" i="12"/>
  <c r="P177" i="12"/>
  <c r="BI176" i="12"/>
  <c r="BH176" i="12"/>
  <c r="BG176" i="12"/>
  <c r="BE176" i="12"/>
  <c r="T176" i="12"/>
  <c r="R176" i="12"/>
  <c r="P176" i="12"/>
  <c r="BI175" i="12"/>
  <c r="BH175" i="12"/>
  <c r="BG175" i="12"/>
  <c r="BE175" i="12"/>
  <c r="T175" i="12"/>
  <c r="R175" i="12"/>
  <c r="P175" i="12"/>
  <c r="BI174" i="12"/>
  <c r="BH174" i="12"/>
  <c r="BG174" i="12"/>
  <c r="BE174" i="12"/>
  <c r="T174" i="12"/>
  <c r="R174" i="12"/>
  <c r="P174" i="12"/>
  <c r="BI173" i="12"/>
  <c r="BH173" i="12"/>
  <c r="BG173" i="12"/>
  <c r="BE173" i="12"/>
  <c r="T173" i="12"/>
  <c r="R173" i="12"/>
  <c r="P173" i="12"/>
  <c r="BI172" i="12"/>
  <c r="BH172" i="12"/>
  <c r="BG172" i="12"/>
  <c r="BE172" i="12"/>
  <c r="T172" i="12"/>
  <c r="R172" i="12"/>
  <c r="P172" i="12"/>
  <c r="BI168" i="12"/>
  <c r="BH168" i="12"/>
  <c r="BG168" i="12"/>
  <c r="BE168" i="12"/>
  <c r="T168" i="12"/>
  <c r="R168" i="12"/>
  <c r="P168" i="12"/>
  <c r="BI164" i="12"/>
  <c r="BH164" i="12"/>
  <c r="BG164" i="12"/>
  <c r="BE164" i="12"/>
  <c r="T164" i="12"/>
  <c r="R164" i="12"/>
  <c r="P164" i="12"/>
  <c r="BI159" i="12"/>
  <c r="BH159" i="12"/>
  <c r="BG159" i="12"/>
  <c r="BE159" i="12"/>
  <c r="T159" i="12"/>
  <c r="T158" i="12" s="1"/>
  <c r="R159" i="12"/>
  <c r="R158" i="12" s="1"/>
  <c r="P159" i="12"/>
  <c r="P158" i="12" s="1"/>
  <c r="BI154" i="12"/>
  <c r="BH154" i="12"/>
  <c r="BG154" i="12"/>
  <c r="BE154" i="12"/>
  <c r="T154" i="12"/>
  <c r="R154" i="12"/>
  <c r="P154" i="12"/>
  <c r="BI150" i="12"/>
  <c r="BH150" i="12"/>
  <c r="BG150" i="12"/>
  <c r="BE150" i="12"/>
  <c r="T150" i="12"/>
  <c r="R150" i="12"/>
  <c r="P150" i="12"/>
  <c r="BI146" i="12"/>
  <c r="BH146" i="12"/>
  <c r="BG146" i="12"/>
  <c r="BE146" i="12"/>
  <c r="T146" i="12"/>
  <c r="R146" i="12"/>
  <c r="P146" i="12"/>
  <c r="BI144" i="12"/>
  <c r="BH144" i="12"/>
  <c r="BG144" i="12"/>
  <c r="BE144" i="12"/>
  <c r="T144" i="12"/>
  <c r="R144" i="12"/>
  <c r="P144" i="12"/>
  <c r="BI143" i="12"/>
  <c r="BH143" i="12"/>
  <c r="BG143" i="12"/>
  <c r="BE143" i="12"/>
  <c r="T143" i="12"/>
  <c r="R143" i="12"/>
  <c r="P143" i="12"/>
  <c r="BI139" i="12"/>
  <c r="BH139" i="12"/>
  <c r="BG139" i="12"/>
  <c r="BE139" i="12"/>
  <c r="T139" i="12"/>
  <c r="R139" i="12"/>
  <c r="P139" i="12"/>
  <c r="BI138" i="12"/>
  <c r="BH138" i="12"/>
  <c r="BG138" i="12"/>
  <c r="BE138" i="12"/>
  <c r="T138" i="12"/>
  <c r="R138" i="12"/>
  <c r="P138" i="12"/>
  <c r="BI132" i="12"/>
  <c r="BH132" i="12"/>
  <c r="BG132" i="12"/>
  <c r="BE132" i="12"/>
  <c r="T132" i="12"/>
  <c r="R132" i="12"/>
  <c r="P132" i="12"/>
  <c r="BI128" i="12"/>
  <c r="BH128" i="12"/>
  <c r="BG128" i="12"/>
  <c r="BE128" i="12"/>
  <c r="T128" i="12"/>
  <c r="R128" i="12"/>
  <c r="P128" i="12"/>
  <c r="J121" i="12"/>
  <c r="F121" i="12"/>
  <c r="F119" i="12"/>
  <c r="E117" i="12"/>
  <c r="J93" i="12"/>
  <c r="F93" i="12"/>
  <c r="F91" i="12"/>
  <c r="E89" i="12"/>
  <c r="J26" i="12"/>
  <c r="E26" i="12"/>
  <c r="J122" i="12" s="1"/>
  <c r="J25" i="12"/>
  <c r="J20" i="12"/>
  <c r="E20" i="12"/>
  <c r="F94" i="12" s="1"/>
  <c r="J19" i="12"/>
  <c r="J14" i="12"/>
  <c r="J119" i="12"/>
  <c r="E7" i="12"/>
  <c r="E113" i="12"/>
  <c r="J39" i="11"/>
  <c r="J38" i="11"/>
  <c r="AY106" i="1" s="1"/>
  <c r="J37" i="11"/>
  <c r="AX106" i="1" s="1"/>
  <c r="BI157" i="11"/>
  <c r="BH157" i="11"/>
  <c r="BG157" i="11"/>
  <c r="BE157" i="11"/>
  <c r="T157" i="11"/>
  <c r="R157" i="11"/>
  <c r="P157" i="11"/>
  <c r="BI156" i="11"/>
  <c r="BH156" i="11"/>
  <c r="BG156" i="11"/>
  <c r="BE156" i="11"/>
  <c r="T156" i="11"/>
  <c r="R156" i="11"/>
  <c r="P156" i="11"/>
  <c r="BI155" i="11"/>
  <c r="BH155" i="11"/>
  <c r="BG155" i="11"/>
  <c r="BE155" i="11"/>
  <c r="T155" i="11"/>
  <c r="R155" i="11"/>
  <c r="P155" i="11"/>
  <c r="BI154" i="11"/>
  <c r="BH154" i="11"/>
  <c r="BG154" i="11"/>
  <c r="BE154" i="11"/>
  <c r="T154" i="11"/>
  <c r="R154" i="11"/>
  <c r="P154" i="11"/>
  <c r="BI150" i="11"/>
  <c r="BH150" i="11"/>
  <c r="BG150" i="11"/>
  <c r="BE150" i="11"/>
  <c r="T150" i="11"/>
  <c r="R150" i="11"/>
  <c r="P150" i="11"/>
  <c r="BI149" i="11"/>
  <c r="BH149" i="11"/>
  <c r="BG149" i="11"/>
  <c r="BE149" i="11"/>
  <c r="T149" i="11"/>
  <c r="R149" i="11"/>
  <c r="P149" i="11"/>
  <c r="BI146" i="11"/>
  <c r="BH146" i="11"/>
  <c r="BG146" i="11"/>
  <c r="BE146" i="11"/>
  <c r="T146" i="11"/>
  <c r="R146" i="11"/>
  <c r="P146" i="11"/>
  <c r="BI144" i="11"/>
  <c r="BH144" i="11"/>
  <c r="BG144" i="11"/>
  <c r="BE144" i="11"/>
  <c r="T144" i="11"/>
  <c r="R144" i="11"/>
  <c r="P144" i="11"/>
  <c r="BI143" i="11"/>
  <c r="BH143" i="11"/>
  <c r="BG143" i="11"/>
  <c r="BE143" i="11"/>
  <c r="T143" i="11"/>
  <c r="R143" i="11"/>
  <c r="P143" i="11"/>
  <c r="BI142" i="11"/>
  <c r="BH142" i="11"/>
  <c r="BG142" i="11"/>
  <c r="BE142" i="11"/>
  <c r="T142" i="11"/>
  <c r="R142" i="11"/>
  <c r="P142" i="11"/>
  <c r="BI134" i="11"/>
  <c r="BH134" i="11"/>
  <c r="BG134" i="11"/>
  <c r="BE134" i="11"/>
  <c r="T134" i="11"/>
  <c r="R134" i="11"/>
  <c r="P134" i="11"/>
  <c r="BI133" i="11"/>
  <c r="BH133" i="11"/>
  <c r="BG133" i="11"/>
  <c r="BE133" i="11"/>
  <c r="T133" i="11"/>
  <c r="R133" i="11"/>
  <c r="P133" i="11"/>
  <c r="BI132" i="11"/>
  <c r="BH132" i="11"/>
  <c r="BG132" i="11"/>
  <c r="BE132" i="11"/>
  <c r="T132" i="11"/>
  <c r="R132" i="11"/>
  <c r="P132" i="11"/>
  <c r="BI131" i="11"/>
  <c r="BH131" i="11"/>
  <c r="BG131" i="11"/>
  <c r="BE131" i="11"/>
  <c r="T131" i="11"/>
  <c r="R131" i="11"/>
  <c r="P131" i="11"/>
  <c r="BI130" i="11"/>
  <c r="BH130" i="11"/>
  <c r="BG130" i="11"/>
  <c r="BE130" i="11"/>
  <c r="T130" i="11"/>
  <c r="R130" i="11"/>
  <c r="P130" i="11"/>
  <c r="BI129" i="11"/>
  <c r="BH129" i="11"/>
  <c r="BG129" i="11"/>
  <c r="BE129" i="11"/>
  <c r="T129" i="11"/>
  <c r="R129" i="11"/>
  <c r="P129" i="11"/>
  <c r="BI128" i="11"/>
  <c r="BH128" i="11"/>
  <c r="BG128" i="11"/>
  <c r="BE128" i="11"/>
  <c r="T128" i="11"/>
  <c r="R128" i="11"/>
  <c r="P128" i="11"/>
  <c r="BI127" i="11"/>
  <c r="BH127" i="11"/>
  <c r="BG127" i="11"/>
  <c r="BE127" i="11"/>
  <c r="T127" i="11"/>
  <c r="R127" i="11"/>
  <c r="P127" i="11"/>
  <c r="BI126" i="11"/>
  <c r="BH126" i="11"/>
  <c r="BG126" i="11"/>
  <c r="BE126" i="11"/>
  <c r="T126" i="11"/>
  <c r="R126" i="11"/>
  <c r="P126" i="11"/>
  <c r="J119" i="11"/>
  <c r="F119" i="11"/>
  <c r="F117" i="11"/>
  <c r="E115" i="11"/>
  <c r="J93" i="11"/>
  <c r="F93" i="11"/>
  <c r="F91" i="11"/>
  <c r="E89" i="11"/>
  <c r="J26" i="11"/>
  <c r="E26" i="11"/>
  <c r="J120" i="11" s="1"/>
  <c r="J25" i="11"/>
  <c r="J20" i="11"/>
  <c r="E20" i="11"/>
  <c r="F120" i="11" s="1"/>
  <c r="J19" i="11"/>
  <c r="J14" i="11"/>
  <c r="J117" i="11"/>
  <c r="E7" i="11"/>
  <c r="E111" i="11" s="1"/>
  <c r="J39" i="10"/>
  <c r="J38" i="10"/>
  <c r="AY105" i="1" s="1"/>
  <c r="J37" i="10"/>
  <c r="AX105" i="1" s="1"/>
  <c r="BI202" i="10"/>
  <c r="BH202" i="10"/>
  <c r="BG202" i="10"/>
  <c r="BE202" i="10"/>
  <c r="T202" i="10"/>
  <c r="T201" i="10" s="1"/>
  <c r="R202" i="10"/>
  <c r="R201" i="10" s="1"/>
  <c r="P202" i="10"/>
  <c r="P201" i="10" s="1"/>
  <c r="BI200" i="10"/>
  <c r="BH200" i="10"/>
  <c r="BG200" i="10"/>
  <c r="BE200" i="10"/>
  <c r="T200" i="10"/>
  <c r="R200" i="10"/>
  <c r="P200" i="10"/>
  <c r="BI199" i="10"/>
  <c r="BH199" i="10"/>
  <c r="BG199" i="10"/>
  <c r="BE199" i="10"/>
  <c r="T199" i="10"/>
  <c r="R199" i="10"/>
  <c r="P199" i="10"/>
  <c r="BI195" i="10"/>
  <c r="BH195" i="10"/>
  <c r="BG195" i="10"/>
  <c r="BE195" i="10"/>
  <c r="T195" i="10"/>
  <c r="R195" i="10"/>
  <c r="P195" i="10"/>
  <c r="BI194" i="10"/>
  <c r="BH194" i="10"/>
  <c r="BG194" i="10"/>
  <c r="BE194" i="10"/>
  <c r="T194" i="10"/>
  <c r="R194" i="10"/>
  <c r="P194" i="10"/>
  <c r="BI193" i="10"/>
  <c r="BH193" i="10"/>
  <c r="BG193" i="10"/>
  <c r="BE193" i="10"/>
  <c r="T193" i="10"/>
  <c r="R193" i="10"/>
  <c r="P193" i="10"/>
  <c r="BI190" i="10"/>
  <c r="BH190" i="10"/>
  <c r="BG190" i="10"/>
  <c r="BE190" i="10"/>
  <c r="T190" i="10"/>
  <c r="R190" i="10"/>
  <c r="P190" i="10"/>
  <c r="BI189" i="10"/>
  <c r="BH189" i="10"/>
  <c r="BG189" i="10"/>
  <c r="BE189" i="10"/>
  <c r="T189" i="10"/>
  <c r="R189" i="10"/>
  <c r="P189" i="10"/>
  <c r="BI188" i="10"/>
  <c r="BH188" i="10"/>
  <c r="BG188" i="10"/>
  <c r="BE188" i="10"/>
  <c r="T188" i="10"/>
  <c r="R188" i="10"/>
  <c r="P188" i="10"/>
  <c r="BI187" i="10"/>
  <c r="BH187" i="10"/>
  <c r="BG187" i="10"/>
  <c r="BE187" i="10"/>
  <c r="T187" i="10"/>
  <c r="R187" i="10"/>
  <c r="P187" i="10"/>
  <c r="BI186" i="10"/>
  <c r="BH186" i="10"/>
  <c r="BG186" i="10"/>
  <c r="BE186" i="10"/>
  <c r="T186" i="10"/>
  <c r="R186" i="10"/>
  <c r="P186" i="10"/>
  <c r="BI182" i="10"/>
  <c r="BH182" i="10"/>
  <c r="BG182" i="10"/>
  <c r="BE182" i="10"/>
  <c r="T182" i="10"/>
  <c r="R182" i="10"/>
  <c r="P182" i="10"/>
  <c r="BI181" i="10"/>
  <c r="BH181" i="10"/>
  <c r="BG181" i="10"/>
  <c r="BE181" i="10"/>
  <c r="T181" i="10"/>
  <c r="R181" i="10"/>
  <c r="P181" i="10"/>
  <c r="BI176" i="10"/>
  <c r="BH176" i="10"/>
  <c r="BG176" i="10"/>
  <c r="BE176" i="10"/>
  <c r="T176" i="10"/>
  <c r="R176" i="10"/>
  <c r="P176" i="10"/>
  <c r="BI174" i="10"/>
  <c r="BH174" i="10"/>
  <c r="BG174" i="10"/>
  <c r="BE174" i="10"/>
  <c r="T174" i="10"/>
  <c r="R174" i="10"/>
  <c r="P174" i="10"/>
  <c r="BI173" i="10"/>
  <c r="BH173" i="10"/>
  <c r="BG173" i="10"/>
  <c r="BE173" i="10"/>
  <c r="T173" i="10"/>
  <c r="R173" i="10"/>
  <c r="P173" i="10"/>
  <c r="BI172" i="10"/>
  <c r="BH172" i="10"/>
  <c r="BG172" i="10"/>
  <c r="BE172" i="10"/>
  <c r="T172" i="10"/>
  <c r="R172" i="10"/>
  <c r="P172" i="10"/>
  <c r="BI166" i="10"/>
  <c r="BH166" i="10"/>
  <c r="BG166" i="10"/>
  <c r="BE166" i="10"/>
  <c r="T166" i="10"/>
  <c r="R166" i="10"/>
  <c r="P166" i="10"/>
  <c r="BI165" i="10"/>
  <c r="BH165" i="10"/>
  <c r="BG165" i="10"/>
  <c r="BE165" i="10"/>
  <c r="T165" i="10"/>
  <c r="R165" i="10"/>
  <c r="P165" i="10"/>
  <c r="BI164" i="10"/>
  <c r="BH164" i="10"/>
  <c r="BG164" i="10"/>
  <c r="BE164" i="10"/>
  <c r="T164" i="10"/>
  <c r="R164" i="10"/>
  <c r="P164" i="10"/>
  <c r="BI162" i="10"/>
  <c r="BH162" i="10"/>
  <c r="BG162" i="10"/>
  <c r="BE162" i="10"/>
  <c r="T162" i="10"/>
  <c r="R162" i="10"/>
  <c r="P162" i="10"/>
  <c r="BI161" i="10"/>
  <c r="BH161" i="10"/>
  <c r="BG161" i="10"/>
  <c r="BE161" i="10"/>
  <c r="T161" i="10"/>
  <c r="R161" i="10"/>
  <c r="P161" i="10"/>
  <c r="BI160" i="10"/>
  <c r="BH160" i="10"/>
  <c r="BG160" i="10"/>
  <c r="BE160" i="10"/>
  <c r="T160" i="10"/>
  <c r="R160" i="10"/>
  <c r="P160" i="10"/>
  <c r="BI159" i="10"/>
  <c r="BH159" i="10"/>
  <c r="BG159" i="10"/>
  <c r="BE159" i="10"/>
  <c r="T159" i="10"/>
  <c r="R159" i="10"/>
  <c r="P159" i="10"/>
  <c r="BI158" i="10"/>
  <c r="BH158" i="10"/>
  <c r="BG158" i="10"/>
  <c r="BE158" i="10"/>
  <c r="T158" i="10"/>
  <c r="R158" i="10"/>
  <c r="P158" i="10"/>
  <c r="BI157" i="10"/>
  <c r="BH157" i="10"/>
  <c r="BG157" i="10"/>
  <c r="BE157" i="10"/>
  <c r="T157" i="10"/>
  <c r="R157" i="10"/>
  <c r="P157" i="10"/>
  <c r="BI156" i="10"/>
  <c r="BH156" i="10"/>
  <c r="BG156" i="10"/>
  <c r="BE156" i="10"/>
  <c r="T156" i="10"/>
  <c r="R156" i="10"/>
  <c r="P156" i="10"/>
  <c r="BI155" i="10"/>
  <c r="BH155" i="10"/>
  <c r="BG155" i="10"/>
  <c r="BE155" i="10"/>
  <c r="T155" i="10"/>
  <c r="R155" i="10"/>
  <c r="P155" i="10"/>
  <c r="BI154" i="10"/>
  <c r="BH154" i="10"/>
  <c r="BG154" i="10"/>
  <c r="BE154" i="10"/>
  <c r="T154" i="10"/>
  <c r="R154" i="10"/>
  <c r="P154" i="10"/>
  <c r="BI153" i="10"/>
  <c r="BH153" i="10"/>
  <c r="BG153" i="10"/>
  <c r="BE153" i="10"/>
  <c r="T153" i="10"/>
  <c r="R153" i="10"/>
  <c r="P153" i="10"/>
  <c r="BI151" i="10"/>
  <c r="BH151" i="10"/>
  <c r="BG151" i="10"/>
  <c r="BE151" i="10"/>
  <c r="T151" i="10"/>
  <c r="R151" i="10"/>
  <c r="P151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6" i="10"/>
  <c r="BH146" i="10"/>
  <c r="BG146" i="10"/>
  <c r="BE146" i="10"/>
  <c r="T146" i="10"/>
  <c r="T145" i="10" s="1"/>
  <c r="R146" i="10"/>
  <c r="R145" i="10" s="1"/>
  <c r="P146" i="10"/>
  <c r="P145" i="10" s="1"/>
  <c r="BI144" i="10"/>
  <c r="BH144" i="10"/>
  <c r="BG144" i="10"/>
  <c r="BE144" i="10"/>
  <c r="T144" i="10"/>
  <c r="T143" i="10" s="1"/>
  <c r="R144" i="10"/>
  <c r="R143" i="10" s="1"/>
  <c r="P144" i="10"/>
  <c r="P143" i="10" s="1"/>
  <c r="BI141" i="10"/>
  <c r="BH141" i="10"/>
  <c r="BG141" i="10"/>
  <c r="BE141" i="10"/>
  <c r="T141" i="10"/>
  <c r="T140" i="10" s="1"/>
  <c r="R141" i="10"/>
  <c r="R140" i="10" s="1"/>
  <c r="P141" i="10"/>
  <c r="P140" i="10" s="1"/>
  <c r="BI139" i="10"/>
  <c r="BH139" i="10"/>
  <c r="BG139" i="10"/>
  <c r="BE139" i="10"/>
  <c r="T139" i="10"/>
  <c r="R139" i="10"/>
  <c r="P139" i="10"/>
  <c r="BI138" i="10"/>
  <c r="BH138" i="10"/>
  <c r="BG138" i="10"/>
  <c r="BE138" i="10"/>
  <c r="T138" i="10"/>
  <c r="R138" i="10"/>
  <c r="P138" i="10"/>
  <c r="BI134" i="10"/>
  <c r="BH134" i="10"/>
  <c r="BG134" i="10"/>
  <c r="BE134" i="10"/>
  <c r="T134" i="10"/>
  <c r="R134" i="10"/>
  <c r="P134" i="10"/>
  <c r="BI132" i="10"/>
  <c r="BH132" i="10"/>
  <c r="BG132" i="10"/>
  <c r="BE132" i="10"/>
  <c r="T132" i="10"/>
  <c r="R132" i="10"/>
  <c r="P132" i="10"/>
  <c r="J125" i="10"/>
  <c r="F125" i="10"/>
  <c r="F123" i="10"/>
  <c r="E121" i="10"/>
  <c r="J93" i="10"/>
  <c r="F93" i="10"/>
  <c r="F91" i="10"/>
  <c r="E89" i="10"/>
  <c r="J26" i="10"/>
  <c r="E26" i="10"/>
  <c r="J126" i="10"/>
  <c r="J25" i="10"/>
  <c r="J20" i="10"/>
  <c r="E20" i="10"/>
  <c r="F126" i="10"/>
  <c r="J19" i="10"/>
  <c r="J14" i="10"/>
  <c r="J123" i="10" s="1"/>
  <c r="E7" i="10"/>
  <c r="E85" i="10" s="1"/>
  <c r="J39" i="9"/>
  <c r="J38" i="9"/>
  <c r="AY103" i="1" s="1"/>
  <c r="J37" i="9"/>
  <c r="AX103" i="1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BI128" i="9"/>
  <c r="BH128" i="9"/>
  <c r="BG128" i="9"/>
  <c r="BE128" i="9"/>
  <c r="T128" i="9"/>
  <c r="R128" i="9"/>
  <c r="P128" i="9"/>
  <c r="BI127" i="9"/>
  <c r="BH127" i="9"/>
  <c r="BG127" i="9"/>
  <c r="BE127" i="9"/>
  <c r="T127" i="9"/>
  <c r="R127" i="9"/>
  <c r="P127" i="9"/>
  <c r="BI126" i="9"/>
  <c r="BH126" i="9"/>
  <c r="BG126" i="9"/>
  <c r="BE126" i="9"/>
  <c r="T126" i="9"/>
  <c r="R126" i="9"/>
  <c r="P126" i="9"/>
  <c r="BI125" i="9"/>
  <c r="BH125" i="9"/>
  <c r="BG125" i="9"/>
  <c r="BE125" i="9"/>
  <c r="T125" i="9"/>
  <c r="R125" i="9"/>
  <c r="P125" i="9"/>
  <c r="J118" i="9"/>
  <c r="F118" i="9"/>
  <c r="F116" i="9"/>
  <c r="E114" i="9"/>
  <c r="J93" i="9"/>
  <c r="F93" i="9"/>
  <c r="F91" i="9"/>
  <c r="E89" i="9"/>
  <c r="J26" i="9"/>
  <c r="E26" i="9"/>
  <c r="J119" i="9" s="1"/>
  <c r="J25" i="9"/>
  <c r="J20" i="9"/>
  <c r="E20" i="9"/>
  <c r="F94" i="9" s="1"/>
  <c r="J19" i="9"/>
  <c r="J14" i="9"/>
  <c r="J116" i="9" s="1"/>
  <c r="E7" i="9"/>
  <c r="E110" i="9"/>
  <c r="J39" i="8"/>
  <c r="J38" i="8"/>
  <c r="AY102" i="1" s="1"/>
  <c r="J37" i="8"/>
  <c r="AX102" i="1" s="1"/>
  <c r="BI142" i="8"/>
  <c r="BH142" i="8"/>
  <c r="BG142" i="8"/>
  <c r="BE142" i="8"/>
  <c r="T142" i="8"/>
  <c r="T141" i="8" s="1"/>
  <c r="R142" i="8"/>
  <c r="R141" i="8" s="1"/>
  <c r="P142" i="8"/>
  <c r="P141" i="8" s="1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J119" i="8"/>
  <c r="F119" i="8"/>
  <c r="F117" i="8"/>
  <c r="E115" i="8"/>
  <c r="J93" i="8"/>
  <c r="F93" i="8"/>
  <c r="F91" i="8"/>
  <c r="E89" i="8"/>
  <c r="J26" i="8"/>
  <c r="E26" i="8"/>
  <c r="J120" i="8" s="1"/>
  <c r="J25" i="8"/>
  <c r="J20" i="8"/>
  <c r="E20" i="8"/>
  <c r="F94" i="8" s="1"/>
  <c r="J19" i="8"/>
  <c r="J14" i="8"/>
  <c r="J117" i="8"/>
  <c r="E7" i="8"/>
  <c r="E85" i="8"/>
  <c r="J39" i="7"/>
  <c r="J38" i="7"/>
  <c r="AY101" i="1" s="1"/>
  <c r="J37" i="7"/>
  <c r="AX101" i="1" s="1"/>
  <c r="BI170" i="7"/>
  <c r="BH170" i="7"/>
  <c r="BG170" i="7"/>
  <c r="BE170" i="7"/>
  <c r="T170" i="7"/>
  <c r="T169" i="7" s="1"/>
  <c r="R170" i="7"/>
  <c r="R169" i="7" s="1"/>
  <c r="P170" i="7"/>
  <c r="P169" i="7" s="1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3" i="7"/>
  <c r="BH163" i="7"/>
  <c r="BG163" i="7"/>
  <c r="BE163" i="7"/>
  <c r="T163" i="7"/>
  <c r="R163" i="7"/>
  <c r="P163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6" i="7"/>
  <c r="BH136" i="7"/>
  <c r="BG136" i="7"/>
  <c r="BE136" i="7"/>
  <c r="T136" i="7"/>
  <c r="R136" i="7"/>
  <c r="P136" i="7"/>
  <c r="BI134" i="7"/>
  <c r="BH134" i="7"/>
  <c r="BG134" i="7"/>
  <c r="BE134" i="7"/>
  <c r="T134" i="7"/>
  <c r="R134" i="7"/>
  <c r="P134" i="7"/>
  <c r="BI132" i="7"/>
  <c r="BH132" i="7"/>
  <c r="BG132" i="7"/>
  <c r="BE132" i="7"/>
  <c r="T132" i="7"/>
  <c r="R132" i="7"/>
  <c r="P132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J119" i="7"/>
  <c r="F119" i="7"/>
  <c r="F117" i="7"/>
  <c r="E115" i="7"/>
  <c r="J93" i="7"/>
  <c r="F93" i="7"/>
  <c r="F91" i="7"/>
  <c r="E89" i="7"/>
  <c r="J26" i="7"/>
  <c r="E26" i="7"/>
  <c r="J94" i="7" s="1"/>
  <c r="J25" i="7"/>
  <c r="J20" i="7"/>
  <c r="E20" i="7"/>
  <c r="F120" i="7" s="1"/>
  <c r="J19" i="7"/>
  <c r="J14" i="7"/>
  <c r="J117" i="7" s="1"/>
  <c r="E7" i="7"/>
  <c r="E111" i="7" s="1"/>
  <c r="J39" i="6"/>
  <c r="J38" i="6"/>
  <c r="AY100" i="1"/>
  <c r="J37" i="6"/>
  <c r="AX100" i="1"/>
  <c r="BI186" i="6"/>
  <c r="BH186" i="6"/>
  <c r="BG186" i="6"/>
  <c r="BE186" i="6"/>
  <c r="T186" i="6"/>
  <c r="T185" i="6"/>
  <c r="R186" i="6"/>
  <c r="R185" i="6" s="1"/>
  <c r="P186" i="6"/>
  <c r="P185" i="6"/>
  <c r="BI184" i="6"/>
  <c r="BH184" i="6"/>
  <c r="BG184" i="6"/>
  <c r="BE184" i="6"/>
  <c r="T184" i="6"/>
  <c r="R184" i="6"/>
  <c r="P184" i="6"/>
  <c r="BI183" i="6"/>
  <c r="BH183" i="6"/>
  <c r="BG183" i="6"/>
  <c r="BE183" i="6"/>
  <c r="T183" i="6"/>
  <c r="R183" i="6"/>
  <c r="P183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6" i="6"/>
  <c r="BH126" i="6"/>
  <c r="BG126" i="6"/>
  <c r="BE126" i="6"/>
  <c r="T126" i="6"/>
  <c r="R126" i="6"/>
  <c r="P126" i="6"/>
  <c r="J119" i="6"/>
  <c r="F119" i="6"/>
  <c r="F117" i="6"/>
  <c r="E115" i="6"/>
  <c r="J93" i="6"/>
  <c r="F93" i="6"/>
  <c r="F91" i="6"/>
  <c r="E89" i="6"/>
  <c r="J26" i="6"/>
  <c r="E26" i="6"/>
  <c r="J94" i="6" s="1"/>
  <c r="J25" i="6"/>
  <c r="J20" i="6"/>
  <c r="E20" i="6"/>
  <c r="F120" i="6" s="1"/>
  <c r="J19" i="6"/>
  <c r="J14" i="6"/>
  <c r="J117" i="6" s="1"/>
  <c r="E7" i="6"/>
  <c r="E111" i="6"/>
  <c r="J39" i="5"/>
  <c r="J38" i="5"/>
  <c r="AY99" i="1" s="1"/>
  <c r="J37" i="5"/>
  <c r="AX99" i="1" s="1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J118" i="5"/>
  <c r="F118" i="5"/>
  <c r="F116" i="5"/>
  <c r="E114" i="5"/>
  <c r="J93" i="5"/>
  <c r="F93" i="5"/>
  <c r="F91" i="5"/>
  <c r="E89" i="5"/>
  <c r="J26" i="5"/>
  <c r="E26" i="5"/>
  <c r="J94" i="5" s="1"/>
  <c r="J25" i="5"/>
  <c r="J20" i="5"/>
  <c r="E20" i="5"/>
  <c r="F119" i="5" s="1"/>
  <c r="J19" i="5"/>
  <c r="J14" i="5"/>
  <c r="J116" i="5" s="1"/>
  <c r="E7" i="5"/>
  <c r="E85" i="5" s="1"/>
  <c r="J39" i="4"/>
  <c r="J38" i="4"/>
  <c r="AY98" i="1"/>
  <c r="J37" i="4"/>
  <c r="AX98" i="1"/>
  <c r="BI242" i="4"/>
  <c r="BH242" i="4"/>
  <c r="BG242" i="4"/>
  <c r="BE242" i="4"/>
  <c r="T242" i="4"/>
  <c r="R242" i="4"/>
  <c r="P242" i="4"/>
  <c r="BI241" i="4"/>
  <c r="BH241" i="4"/>
  <c r="BG241" i="4"/>
  <c r="BE241" i="4"/>
  <c r="T241" i="4"/>
  <c r="R241" i="4"/>
  <c r="P241" i="4"/>
  <c r="BI240" i="4"/>
  <c r="BH240" i="4"/>
  <c r="BG240" i="4"/>
  <c r="BE240" i="4"/>
  <c r="T240" i="4"/>
  <c r="R240" i="4"/>
  <c r="P240" i="4"/>
  <c r="BI239" i="4"/>
  <c r="BH239" i="4"/>
  <c r="BG239" i="4"/>
  <c r="BE239" i="4"/>
  <c r="T239" i="4"/>
  <c r="R239" i="4"/>
  <c r="P239" i="4"/>
  <c r="BI238" i="4"/>
  <c r="BH238" i="4"/>
  <c r="BG238" i="4"/>
  <c r="BE238" i="4"/>
  <c r="T238" i="4"/>
  <c r="R238" i="4"/>
  <c r="P238" i="4"/>
  <c r="BI237" i="4"/>
  <c r="BH237" i="4"/>
  <c r="BG237" i="4"/>
  <c r="BE237" i="4"/>
  <c r="T237" i="4"/>
  <c r="R237" i="4"/>
  <c r="P237" i="4"/>
  <c r="BI236" i="4"/>
  <c r="BH236" i="4"/>
  <c r="BG236" i="4"/>
  <c r="BE236" i="4"/>
  <c r="T236" i="4"/>
  <c r="R236" i="4"/>
  <c r="P236" i="4"/>
  <c r="BI235" i="4"/>
  <c r="BH235" i="4"/>
  <c r="BG235" i="4"/>
  <c r="BE235" i="4"/>
  <c r="T235" i="4"/>
  <c r="R235" i="4"/>
  <c r="P235" i="4"/>
  <c r="BI234" i="4"/>
  <c r="BH234" i="4"/>
  <c r="BG234" i="4"/>
  <c r="BE234" i="4"/>
  <c r="T234" i="4"/>
  <c r="R234" i="4"/>
  <c r="P234" i="4"/>
  <c r="BI233" i="4"/>
  <c r="BH233" i="4"/>
  <c r="BG233" i="4"/>
  <c r="BE233" i="4"/>
  <c r="T233" i="4"/>
  <c r="R233" i="4"/>
  <c r="P233" i="4"/>
  <c r="BI232" i="4"/>
  <c r="BH232" i="4"/>
  <c r="BG232" i="4"/>
  <c r="BE232" i="4"/>
  <c r="T232" i="4"/>
  <c r="R232" i="4"/>
  <c r="P232" i="4"/>
  <c r="BI231" i="4"/>
  <c r="BH231" i="4"/>
  <c r="BG231" i="4"/>
  <c r="BE231" i="4"/>
  <c r="T231" i="4"/>
  <c r="R231" i="4"/>
  <c r="P231" i="4"/>
  <c r="BI230" i="4"/>
  <c r="BH230" i="4"/>
  <c r="BG230" i="4"/>
  <c r="BE230" i="4"/>
  <c r="T230" i="4"/>
  <c r="R230" i="4"/>
  <c r="P230" i="4"/>
  <c r="BI229" i="4"/>
  <c r="BH229" i="4"/>
  <c r="BG229" i="4"/>
  <c r="BE229" i="4"/>
  <c r="T229" i="4"/>
  <c r="R229" i="4"/>
  <c r="P229" i="4"/>
  <c r="BI228" i="4"/>
  <c r="BH228" i="4"/>
  <c r="BG228" i="4"/>
  <c r="BE228" i="4"/>
  <c r="T228" i="4"/>
  <c r="R228" i="4"/>
  <c r="P228" i="4"/>
  <c r="BI227" i="4"/>
  <c r="BH227" i="4"/>
  <c r="BG227" i="4"/>
  <c r="BE227" i="4"/>
  <c r="T227" i="4"/>
  <c r="R227" i="4"/>
  <c r="P227" i="4"/>
  <c r="BI226" i="4"/>
  <c r="BH226" i="4"/>
  <c r="BG226" i="4"/>
  <c r="BE226" i="4"/>
  <c r="T226" i="4"/>
  <c r="R226" i="4"/>
  <c r="P226" i="4"/>
  <c r="BI225" i="4"/>
  <c r="BH225" i="4"/>
  <c r="BG225" i="4"/>
  <c r="BE225" i="4"/>
  <c r="T225" i="4"/>
  <c r="R225" i="4"/>
  <c r="P225" i="4"/>
  <c r="BI224" i="4"/>
  <c r="BH224" i="4"/>
  <c r="BG224" i="4"/>
  <c r="BE224" i="4"/>
  <c r="T224" i="4"/>
  <c r="R224" i="4"/>
  <c r="P224" i="4"/>
  <c r="BI223" i="4"/>
  <c r="BH223" i="4"/>
  <c r="BG223" i="4"/>
  <c r="BE223" i="4"/>
  <c r="T223" i="4"/>
  <c r="R223" i="4"/>
  <c r="P223" i="4"/>
  <c r="BI222" i="4"/>
  <c r="BH222" i="4"/>
  <c r="BG222" i="4"/>
  <c r="BE222" i="4"/>
  <c r="T222" i="4"/>
  <c r="R222" i="4"/>
  <c r="P222" i="4"/>
  <c r="BI221" i="4"/>
  <c r="BH221" i="4"/>
  <c r="BG221" i="4"/>
  <c r="BE221" i="4"/>
  <c r="T221" i="4"/>
  <c r="R221" i="4"/>
  <c r="P221" i="4"/>
  <c r="BI220" i="4"/>
  <c r="BH220" i="4"/>
  <c r="BG220" i="4"/>
  <c r="BE220" i="4"/>
  <c r="T220" i="4"/>
  <c r="R220" i="4"/>
  <c r="P220" i="4"/>
  <c r="BI219" i="4"/>
  <c r="BH219" i="4"/>
  <c r="BG219" i="4"/>
  <c r="BE219" i="4"/>
  <c r="T219" i="4"/>
  <c r="R219" i="4"/>
  <c r="P219" i="4"/>
  <c r="BI218" i="4"/>
  <c r="BH218" i="4"/>
  <c r="BG218" i="4"/>
  <c r="BE218" i="4"/>
  <c r="T218" i="4"/>
  <c r="R218" i="4"/>
  <c r="P218" i="4"/>
  <c r="BI217" i="4"/>
  <c r="BH217" i="4"/>
  <c r="BG217" i="4"/>
  <c r="BE217" i="4"/>
  <c r="T217" i="4"/>
  <c r="R217" i="4"/>
  <c r="P217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4" i="4"/>
  <c r="BH194" i="4"/>
  <c r="BG194" i="4"/>
  <c r="BE194" i="4"/>
  <c r="T194" i="4"/>
  <c r="R194" i="4"/>
  <c r="P194" i="4"/>
  <c r="BI185" i="4"/>
  <c r="BH185" i="4"/>
  <c r="BG185" i="4"/>
  <c r="BE185" i="4"/>
  <c r="T185" i="4"/>
  <c r="R185" i="4"/>
  <c r="P185" i="4"/>
  <c r="BI183" i="4"/>
  <c r="BH183" i="4"/>
  <c r="BG183" i="4"/>
  <c r="BE183" i="4"/>
  <c r="T183" i="4"/>
  <c r="R183" i="4"/>
  <c r="P183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4" i="4"/>
  <c r="BH174" i="4"/>
  <c r="BG174" i="4"/>
  <c r="BE174" i="4"/>
  <c r="T174" i="4"/>
  <c r="R174" i="4"/>
  <c r="P174" i="4"/>
  <c r="BI172" i="4"/>
  <c r="BH172" i="4"/>
  <c r="BG172" i="4"/>
  <c r="BE172" i="4"/>
  <c r="T172" i="4"/>
  <c r="R172" i="4"/>
  <c r="P172" i="4"/>
  <c r="BI170" i="4"/>
  <c r="BH170" i="4"/>
  <c r="BG170" i="4"/>
  <c r="BE170" i="4"/>
  <c r="T170" i="4"/>
  <c r="R170" i="4"/>
  <c r="P170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2" i="4"/>
  <c r="BH162" i="4"/>
  <c r="BG162" i="4"/>
  <c r="BE162" i="4"/>
  <c r="T162" i="4"/>
  <c r="R162" i="4"/>
  <c r="P162" i="4"/>
  <c r="BI157" i="4"/>
  <c r="BH157" i="4"/>
  <c r="BG157" i="4"/>
  <c r="BE157" i="4"/>
  <c r="T157" i="4"/>
  <c r="R157" i="4"/>
  <c r="P157" i="4"/>
  <c r="BI150" i="4"/>
  <c r="BH150" i="4"/>
  <c r="BG150" i="4"/>
  <c r="BE150" i="4"/>
  <c r="T150" i="4"/>
  <c r="R150" i="4"/>
  <c r="P150" i="4"/>
  <c r="BI146" i="4"/>
  <c r="BH146" i="4"/>
  <c r="BG146" i="4"/>
  <c r="BE146" i="4"/>
  <c r="T146" i="4"/>
  <c r="R146" i="4"/>
  <c r="P146" i="4"/>
  <c r="BI144" i="4"/>
  <c r="BH144" i="4"/>
  <c r="BG144" i="4"/>
  <c r="BE144" i="4"/>
  <c r="T144" i="4"/>
  <c r="R144" i="4"/>
  <c r="P144" i="4"/>
  <c r="BI140" i="4"/>
  <c r="BH140" i="4"/>
  <c r="BG140" i="4"/>
  <c r="BE140" i="4"/>
  <c r="T140" i="4"/>
  <c r="R140" i="4"/>
  <c r="P140" i="4"/>
  <c r="BI137" i="4"/>
  <c r="BH137" i="4"/>
  <c r="BG137" i="4"/>
  <c r="BE137" i="4"/>
  <c r="T137" i="4"/>
  <c r="R137" i="4"/>
  <c r="P137" i="4"/>
  <c r="BI135" i="4"/>
  <c r="BH135" i="4"/>
  <c r="BG135" i="4"/>
  <c r="BE135" i="4"/>
  <c r="T135" i="4"/>
  <c r="R135" i="4"/>
  <c r="P135" i="4"/>
  <c r="BI131" i="4"/>
  <c r="BH131" i="4"/>
  <c r="BG131" i="4"/>
  <c r="BE131" i="4"/>
  <c r="T131" i="4"/>
  <c r="R131" i="4"/>
  <c r="P131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J121" i="4"/>
  <c r="F121" i="4"/>
  <c r="F119" i="4"/>
  <c r="E117" i="4"/>
  <c r="J93" i="4"/>
  <c r="F93" i="4"/>
  <c r="F91" i="4"/>
  <c r="E89" i="4"/>
  <c r="J26" i="4"/>
  <c r="E26" i="4"/>
  <c r="J94" i="4" s="1"/>
  <c r="J25" i="4"/>
  <c r="J20" i="4"/>
  <c r="E20" i="4"/>
  <c r="F122" i="4" s="1"/>
  <c r="J19" i="4"/>
  <c r="J14" i="4"/>
  <c r="J119" i="4" s="1"/>
  <c r="E7" i="4"/>
  <c r="E113" i="4"/>
  <c r="J39" i="3"/>
  <c r="J38" i="3"/>
  <c r="AY97" i="1" s="1"/>
  <c r="J37" i="3"/>
  <c r="AX97" i="1" s="1"/>
  <c r="BI779" i="3"/>
  <c r="BH779" i="3"/>
  <c r="BG779" i="3"/>
  <c r="BE779" i="3"/>
  <c r="T779" i="3"/>
  <c r="R779" i="3"/>
  <c r="P779" i="3"/>
  <c r="BI775" i="3"/>
  <c r="BH775" i="3"/>
  <c r="BG775" i="3"/>
  <c r="BE775" i="3"/>
  <c r="T775" i="3"/>
  <c r="R775" i="3"/>
  <c r="P775" i="3"/>
  <c r="BI773" i="3"/>
  <c r="BH773" i="3"/>
  <c r="BG773" i="3"/>
  <c r="BE773" i="3"/>
  <c r="T773" i="3"/>
  <c r="R773" i="3"/>
  <c r="P773" i="3"/>
  <c r="BI769" i="3"/>
  <c r="BH769" i="3"/>
  <c r="BG769" i="3"/>
  <c r="BE769" i="3"/>
  <c r="T769" i="3"/>
  <c r="R769" i="3"/>
  <c r="P769" i="3"/>
  <c r="BI768" i="3"/>
  <c r="BH768" i="3"/>
  <c r="BG768" i="3"/>
  <c r="BE768" i="3"/>
  <c r="T768" i="3"/>
  <c r="R768" i="3"/>
  <c r="P768" i="3"/>
  <c r="BI756" i="3"/>
  <c r="BH756" i="3"/>
  <c r="BG756" i="3"/>
  <c r="BE756" i="3"/>
  <c r="T756" i="3"/>
  <c r="R756" i="3"/>
  <c r="P756" i="3"/>
  <c r="BI755" i="3"/>
  <c r="BH755" i="3"/>
  <c r="BG755" i="3"/>
  <c r="BE755" i="3"/>
  <c r="T755" i="3"/>
  <c r="R755" i="3"/>
  <c r="P755" i="3"/>
  <c r="BI746" i="3"/>
  <c r="BH746" i="3"/>
  <c r="BG746" i="3"/>
  <c r="BE746" i="3"/>
  <c r="T746" i="3"/>
  <c r="R746" i="3"/>
  <c r="P746" i="3"/>
  <c r="BI744" i="3"/>
  <c r="BH744" i="3"/>
  <c r="BG744" i="3"/>
  <c r="BE744" i="3"/>
  <c r="T744" i="3"/>
  <c r="R744" i="3"/>
  <c r="P744" i="3"/>
  <c r="BI740" i="3"/>
  <c r="BH740" i="3"/>
  <c r="BG740" i="3"/>
  <c r="BE740" i="3"/>
  <c r="T740" i="3"/>
  <c r="R740" i="3"/>
  <c r="P740" i="3"/>
  <c r="BI733" i="3"/>
  <c r="BH733" i="3"/>
  <c r="BG733" i="3"/>
  <c r="BE733" i="3"/>
  <c r="T733" i="3"/>
  <c r="R733" i="3"/>
  <c r="P733" i="3"/>
  <c r="BI731" i="3"/>
  <c r="BH731" i="3"/>
  <c r="BG731" i="3"/>
  <c r="BE731" i="3"/>
  <c r="T731" i="3"/>
  <c r="R731" i="3"/>
  <c r="P731" i="3"/>
  <c r="BI727" i="3"/>
  <c r="BH727" i="3"/>
  <c r="BG727" i="3"/>
  <c r="BE727" i="3"/>
  <c r="T727" i="3"/>
  <c r="R727" i="3"/>
  <c r="P727" i="3"/>
  <c r="BI725" i="3"/>
  <c r="BH725" i="3"/>
  <c r="BG725" i="3"/>
  <c r="BE725" i="3"/>
  <c r="T725" i="3"/>
  <c r="R725" i="3"/>
  <c r="P725" i="3"/>
  <c r="BI721" i="3"/>
  <c r="BH721" i="3"/>
  <c r="BG721" i="3"/>
  <c r="BE721" i="3"/>
  <c r="T721" i="3"/>
  <c r="R721" i="3"/>
  <c r="P721" i="3"/>
  <c r="BI720" i="3"/>
  <c r="BH720" i="3"/>
  <c r="BG720" i="3"/>
  <c r="BE720" i="3"/>
  <c r="T720" i="3"/>
  <c r="R720" i="3"/>
  <c r="P720" i="3"/>
  <c r="BI716" i="3"/>
  <c r="BH716" i="3"/>
  <c r="BG716" i="3"/>
  <c r="BE716" i="3"/>
  <c r="T716" i="3"/>
  <c r="R716" i="3"/>
  <c r="P716" i="3"/>
  <c r="BI710" i="3"/>
  <c r="BH710" i="3"/>
  <c r="BG710" i="3"/>
  <c r="BE710" i="3"/>
  <c r="T710" i="3"/>
  <c r="R710" i="3"/>
  <c r="P710" i="3"/>
  <c r="BI706" i="3"/>
  <c r="BH706" i="3"/>
  <c r="BG706" i="3"/>
  <c r="BE706" i="3"/>
  <c r="T706" i="3"/>
  <c r="R706" i="3"/>
  <c r="P706" i="3"/>
  <c r="BI702" i="3"/>
  <c r="BH702" i="3"/>
  <c r="BG702" i="3"/>
  <c r="BE702" i="3"/>
  <c r="T702" i="3"/>
  <c r="R702" i="3"/>
  <c r="P702" i="3"/>
  <c r="BI700" i="3"/>
  <c r="BH700" i="3"/>
  <c r="BG700" i="3"/>
  <c r="BE700" i="3"/>
  <c r="T700" i="3"/>
  <c r="R700" i="3"/>
  <c r="P700" i="3"/>
  <c r="BI696" i="3"/>
  <c r="BH696" i="3"/>
  <c r="BG696" i="3"/>
  <c r="BE696" i="3"/>
  <c r="T696" i="3"/>
  <c r="R696" i="3"/>
  <c r="P696" i="3"/>
  <c r="BI690" i="3"/>
  <c r="BH690" i="3"/>
  <c r="BG690" i="3"/>
  <c r="BE690" i="3"/>
  <c r="T690" i="3"/>
  <c r="R690" i="3"/>
  <c r="P690" i="3"/>
  <c r="BI688" i="3"/>
  <c r="BH688" i="3"/>
  <c r="BG688" i="3"/>
  <c r="BE688" i="3"/>
  <c r="T688" i="3"/>
  <c r="R688" i="3"/>
  <c r="P688" i="3"/>
  <c r="BI687" i="3"/>
  <c r="BH687" i="3"/>
  <c r="BG687" i="3"/>
  <c r="BE687" i="3"/>
  <c r="T687" i="3"/>
  <c r="R687" i="3"/>
  <c r="P687" i="3"/>
  <c r="BI686" i="3"/>
  <c r="BH686" i="3"/>
  <c r="BG686" i="3"/>
  <c r="BE686" i="3"/>
  <c r="T686" i="3"/>
  <c r="R686" i="3"/>
  <c r="P686" i="3"/>
  <c r="BI685" i="3"/>
  <c r="BH685" i="3"/>
  <c r="BG685" i="3"/>
  <c r="BE685" i="3"/>
  <c r="T685" i="3"/>
  <c r="R685" i="3"/>
  <c r="P685" i="3"/>
  <c r="BI684" i="3"/>
  <c r="BH684" i="3"/>
  <c r="BG684" i="3"/>
  <c r="BE684" i="3"/>
  <c r="T684" i="3"/>
  <c r="R684" i="3"/>
  <c r="P684" i="3"/>
  <c r="BI680" i="3"/>
  <c r="BH680" i="3"/>
  <c r="BG680" i="3"/>
  <c r="BE680" i="3"/>
  <c r="T680" i="3"/>
  <c r="R680" i="3"/>
  <c r="P680" i="3"/>
  <c r="BI679" i="3"/>
  <c r="BH679" i="3"/>
  <c r="BG679" i="3"/>
  <c r="BE679" i="3"/>
  <c r="T679" i="3"/>
  <c r="R679" i="3"/>
  <c r="P679" i="3"/>
  <c r="BI678" i="3"/>
  <c r="BH678" i="3"/>
  <c r="BG678" i="3"/>
  <c r="BE678" i="3"/>
  <c r="T678" i="3"/>
  <c r="R678" i="3"/>
  <c r="P678" i="3"/>
  <c r="BI676" i="3"/>
  <c r="BH676" i="3"/>
  <c r="BG676" i="3"/>
  <c r="BE676" i="3"/>
  <c r="T676" i="3"/>
  <c r="R676" i="3"/>
  <c r="P676" i="3"/>
  <c r="BI675" i="3"/>
  <c r="BH675" i="3"/>
  <c r="BG675" i="3"/>
  <c r="BE675" i="3"/>
  <c r="T675" i="3"/>
  <c r="R675" i="3"/>
  <c r="P675" i="3"/>
  <c r="BI674" i="3"/>
  <c r="BH674" i="3"/>
  <c r="BG674" i="3"/>
  <c r="BE674" i="3"/>
  <c r="T674" i="3"/>
  <c r="R674" i="3"/>
  <c r="P674" i="3"/>
  <c r="BI673" i="3"/>
  <c r="BH673" i="3"/>
  <c r="BG673" i="3"/>
  <c r="BE673" i="3"/>
  <c r="T673" i="3"/>
  <c r="R673" i="3"/>
  <c r="P673" i="3"/>
  <c r="BI672" i="3"/>
  <c r="BH672" i="3"/>
  <c r="BG672" i="3"/>
  <c r="BE672" i="3"/>
  <c r="T672" i="3"/>
  <c r="R672" i="3"/>
  <c r="P672" i="3"/>
  <c r="BI671" i="3"/>
  <c r="BH671" i="3"/>
  <c r="BG671" i="3"/>
  <c r="BE671" i="3"/>
  <c r="T671" i="3"/>
  <c r="R671" i="3"/>
  <c r="P671" i="3"/>
  <c r="BI670" i="3"/>
  <c r="BH670" i="3"/>
  <c r="BG670" i="3"/>
  <c r="BE670" i="3"/>
  <c r="T670" i="3"/>
  <c r="R670" i="3"/>
  <c r="P670" i="3"/>
  <c r="BI669" i="3"/>
  <c r="BH669" i="3"/>
  <c r="BG669" i="3"/>
  <c r="BE669" i="3"/>
  <c r="T669" i="3"/>
  <c r="R669" i="3"/>
  <c r="P669" i="3"/>
  <c r="BI664" i="3"/>
  <c r="BH664" i="3"/>
  <c r="BG664" i="3"/>
  <c r="BE664" i="3"/>
  <c r="T664" i="3"/>
  <c r="R664" i="3"/>
  <c r="P664" i="3"/>
  <c r="BI660" i="3"/>
  <c r="BH660" i="3"/>
  <c r="BG660" i="3"/>
  <c r="BE660" i="3"/>
  <c r="T660" i="3"/>
  <c r="R660" i="3"/>
  <c r="P660" i="3"/>
  <c r="BI656" i="3"/>
  <c r="BH656" i="3"/>
  <c r="BG656" i="3"/>
  <c r="BE656" i="3"/>
  <c r="T656" i="3"/>
  <c r="R656" i="3"/>
  <c r="P656" i="3"/>
  <c r="BI655" i="3"/>
  <c r="BH655" i="3"/>
  <c r="BG655" i="3"/>
  <c r="BE655" i="3"/>
  <c r="T655" i="3"/>
  <c r="R655" i="3"/>
  <c r="P655" i="3"/>
  <c r="BI654" i="3"/>
  <c r="BH654" i="3"/>
  <c r="BG654" i="3"/>
  <c r="BE654" i="3"/>
  <c r="T654" i="3"/>
  <c r="R654" i="3"/>
  <c r="P654" i="3"/>
  <c r="BI653" i="3"/>
  <c r="BH653" i="3"/>
  <c r="BG653" i="3"/>
  <c r="BE653" i="3"/>
  <c r="T653" i="3"/>
  <c r="R653" i="3"/>
  <c r="P653" i="3"/>
  <c r="BI652" i="3"/>
  <c r="BH652" i="3"/>
  <c r="BG652" i="3"/>
  <c r="BE652" i="3"/>
  <c r="T652" i="3"/>
  <c r="R652" i="3"/>
  <c r="P652" i="3"/>
  <c r="BI651" i="3"/>
  <c r="BH651" i="3"/>
  <c r="BG651" i="3"/>
  <c r="BE651" i="3"/>
  <c r="T651" i="3"/>
  <c r="R651" i="3"/>
  <c r="P651" i="3"/>
  <c r="BI642" i="3"/>
  <c r="BH642" i="3"/>
  <c r="BG642" i="3"/>
  <c r="BE642" i="3"/>
  <c r="T642" i="3"/>
  <c r="R642" i="3"/>
  <c r="P642" i="3"/>
  <c r="BI641" i="3"/>
  <c r="BH641" i="3"/>
  <c r="BG641" i="3"/>
  <c r="BE641" i="3"/>
  <c r="T641" i="3"/>
  <c r="R641" i="3"/>
  <c r="P641" i="3"/>
  <c r="BI640" i="3"/>
  <c r="BH640" i="3"/>
  <c r="BG640" i="3"/>
  <c r="BE640" i="3"/>
  <c r="T640" i="3"/>
  <c r="R640" i="3"/>
  <c r="P640" i="3"/>
  <c r="BI638" i="3"/>
  <c r="BH638" i="3"/>
  <c r="BG638" i="3"/>
  <c r="BE638" i="3"/>
  <c r="T638" i="3"/>
  <c r="R638" i="3"/>
  <c r="P638" i="3"/>
  <c r="BI637" i="3"/>
  <c r="BH637" i="3"/>
  <c r="BG637" i="3"/>
  <c r="BE637" i="3"/>
  <c r="T637" i="3"/>
  <c r="R637" i="3"/>
  <c r="P637" i="3"/>
  <c r="BI635" i="3"/>
  <c r="BH635" i="3"/>
  <c r="BG635" i="3"/>
  <c r="BE635" i="3"/>
  <c r="T635" i="3"/>
  <c r="R635" i="3"/>
  <c r="P635" i="3"/>
  <c r="BI633" i="3"/>
  <c r="BH633" i="3"/>
  <c r="BG633" i="3"/>
  <c r="BE633" i="3"/>
  <c r="T633" i="3"/>
  <c r="R633" i="3"/>
  <c r="P633" i="3"/>
  <c r="BI631" i="3"/>
  <c r="BH631" i="3"/>
  <c r="BG631" i="3"/>
  <c r="BE631" i="3"/>
  <c r="T631" i="3"/>
  <c r="R631" i="3"/>
  <c r="P631" i="3"/>
  <c r="BI629" i="3"/>
  <c r="BH629" i="3"/>
  <c r="BG629" i="3"/>
  <c r="BE629" i="3"/>
  <c r="T629" i="3"/>
  <c r="R629" i="3"/>
  <c r="P629" i="3"/>
  <c r="BI627" i="3"/>
  <c r="BH627" i="3"/>
  <c r="BG627" i="3"/>
  <c r="BE627" i="3"/>
  <c r="T627" i="3"/>
  <c r="R627" i="3"/>
  <c r="P627" i="3"/>
  <c r="BI625" i="3"/>
  <c r="BH625" i="3"/>
  <c r="BG625" i="3"/>
  <c r="BE625" i="3"/>
  <c r="T625" i="3"/>
  <c r="R625" i="3"/>
  <c r="P625" i="3"/>
  <c r="BI624" i="3"/>
  <c r="BH624" i="3"/>
  <c r="BG624" i="3"/>
  <c r="BE624" i="3"/>
  <c r="T624" i="3"/>
  <c r="R624" i="3"/>
  <c r="P624" i="3"/>
  <c r="BI622" i="3"/>
  <c r="BH622" i="3"/>
  <c r="BG622" i="3"/>
  <c r="BE622" i="3"/>
  <c r="T622" i="3"/>
  <c r="R622" i="3"/>
  <c r="P622" i="3"/>
  <c r="BI620" i="3"/>
  <c r="BH620" i="3"/>
  <c r="BG620" i="3"/>
  <c r="BE620" i="3"/>
  <c r="T620" i="3"/>
  <c r="R620" i="3"/>
  <c r="P620" i="3"/>
  <c r="BI618" i="3"/>
  <c r="BH618" i="3"/>
  <c r="BG618" i="3"/>
  <c r="BE618" i="3"/>
  <c r="T618" i="3"/>
  <c r="R618" i="3"/>
  <c r="P618" i="3"/>
  <c r="BI614" i="3"/>
  <c r="BH614" i="3"/>
  <c r="BG614" i="3"/>
  <c r="BE614" i="3"/>
  <c r="T614" i="3"/>
  <c r="R614" i="3"/>
  <c r="P614" i="3"/>
  <c r="BI612" i="3"/>
  <c r="BH612" i="3"/>
  <c r="BG612" i="3"/>
  <c r="BE612" i="3"/>
  <c r="T612" i="3"/>
  <c r="R612" i="3"/>
  <c r="P612" i="3"/>
  <c r="BI610" i="3"/>
  <c r="BH610" i="3"/>
  <c r="BG610" i="3"/>
  <c r="BE610" i="3"/>
  <c r="T610" i="3"/>
  <c r="R610" i="3"/>
  <c r="P610" i="3"/>
  <c r="BI609" i="3"/>
  <c r="BH609" i="3"/>
  <c r="BG609" i="3"/>
  <c r="BE609" i="3"/>
  <c r="T609" i="3"/>
  <c r="R609" i="3"/>
  <c r="P609" i="3"/>
  <c r="BI605" i="3"/>
  <c r="BH605" i="3"/>
  <c r="BG605" i="3"/>
  <c r="BE605" i="3"/>
  <c r="T605" i="3"/>
  <c r="R605" i="3"/>
  <c r="P605" i="3"/>
  <c r="BI598" i="3"/>
  <c r="BH598" i="3"/>
  <c r="BG598" i="3"/>
  <c r="BE598" i="3"/>
  <c r="T598" i="3"/>
  <c r="R598" i="3"/>
  <c r="P598" i="3"/>
  <c r="BI596" i="3"/>
  <c r="BH596" i="3"/>
  <c r="BG596" i="3"/>
  <c r="BE596" i="3"/>
  <c r="T596" i="3"/>
  <c r="R596" i="3"/>
  <c r="P596" i="3"/>
  <c r="BI592" i="3"/>
  <c r="BH592" i="3"/>
  <c r="BG592" i="3"/>
  <c r="BE592" i="3"/>
  <c r="T592" i="3"/>
  <c r="R592" i="3"/>
  <c r="P592" i="3"/>
  <c r="BI590" i="3"/>
  <c r="BH590" i="3"/>
  <c r="BG590" i="3"/>
  <c r="BE590" i="3"/>
  <c r="T590" i="3"/>
  <c r="R590" i="3"/>
  <c r="P590" i="3"/>
  <c r="BI588" i="3"/>
  <c r="BH588" i="3"/>
  <c r="BG588" i="3"/>
  <c r="BE588" i="3"/>
  <c r="T588" i="3"/>
  <c r="R588" i="3"/>
  <c r="P588" i="3"/>
  <c r="BI584" i="3"/>
  <c r="BH584" i="3"/>
  <c r="BG584" i="3"/>
  <c r="BE584" i="3"/>
  <c r="T584" i="3"/>
  <c r="R584" i="3"/>
  <c r="P584" i="3"/>
  <c r="BI578" i="3"/>
  <c r="BH578" i="3"/>
  <c r="BG578" i="3"/>
  <c r="BE578" i="3"/>
  <c r="T578" i="3"/>
  <c r="R578" i="3"/>
  <c r="P578" i="3"/>
  <c r="BI569" i="3"/>
  <c r="BH569" i="3"/>
  <c r="BG569" i="3"/>
  <c r="BE569" i="3"/>
  <c r="T569" i="3"/>
  <c r="R569" i="3"/>
  <c r="P569" i="3"/>
  <c r="BI556" i="3"/>
  <c r="BH556" i="3"/>
  <c r="BG556" i="3"/>
  <c r="BE556" i="3"/>
  <c r="T556" i="3"/>
  <c r="R556" i="3"/>
  <c r="P556" i="3"/>
  <c r="BI539" i="3"/>
  <c r="BH539" i="3"/>
  <c r="BG539" i="3"/>
  <c r="BE539" i="3"/>
  <c r="T539" i="3"/>
  <c r="R539" i="3"/>
  <c r="P539" i="3"/>
  <c r="BI538" i="3"/>
  <c r="BH538" i="3"/>
  <c r="BG538" i="3"/>
  <c r="BE538" i="3"/>
  <c r="T538" i="3"/>
  <c r="R538" i="3"/>
  <c r="P538" i="3"/>
  <c r="BI533" i="3"/>
  <c r="BH533" i="3"/>
  <c r="BG533" i="3"/>
  <c r="BE533" i="3"/>
  <c r="T533" i="3"/>
  <c r="R533" i="3"/>
  <c r="P533" i="3"/>
  <c r="BI532" i="3"/>
  <c r="BH532" i="3"/>
  <c r="BG532" i="3"/>
  <c r="BE532" i="3"/>
  <c r="T532" i="3"/>
  <c r="R532" i="3"/>
  <c r="P532" i="3"/>
  <c r="BI528" i="3"/>
  <c r="BH528" i="3"/>
  <c r="BG528" i="3"/>
  <c r="BE528" i="3"/>
  <c r="T528" i="3"/>
  <c r="R528" i="3"/>
  <c r="P528" i="3"/>
  <c r="BI526" i="3"/>
  <c r="BH526" i="3"/>
  <c r="BG526" i="3"/>
  <c r="BE526" i="3"/>
  <c r="T526" i="3"/>
  <c r="R526" i="3"/>
  <c r="P526" i="3"/>
  <c r="BI525" i="3"/>
  <c r="BH525" i="3"/>
  <c r="BG525" i="3"/>
  <c r="BE525" i="3"/>
  <c r="T525" i="3"/>
  <c r="R525" i="3"/>
  <c r="P525" i="3"/>
  <c r="BI524" i="3"/>
  <c r="BH524" i="3"/>
  <c r="BG524" i="3"/>
  <c r="BE524" i="3"/>
  <c r="T524" i="3"/>
  <c r="R524" i="3"/>
  <c r="P524" i="3"/>
  <c r="BI522" i="3"/>
  <c r="BH522" i="3"/>
  <c r="BG522" i="3"/>
  <c r="BE522" i="3"/>
  <c r="T522" i="3"/>
  <c r="R522" i="3"/>
  <c r="P522" i="3"/>
  <c r="BI518" i="3"/>
  <c r="BH518" i="3"/>
  <c r="BG518" i="3"/>
  <c r="BE518" i="3"/>
  <c r="T518" i="3"/>
  <c r="R518" i="3"/>
  <c r="P518" i="3"/>
  <c r="BI515" i="3"/>
  <c r="BH515" i="3"/>
  <c r="BG515" i="3"/>
  <c r="BE515" i="3"/>
  <c r="T515" i="3"/>
  <c r="R515" i="3"/>
  <c r="P515" i="3"/>
  <c r="BI513" i="3"/>
  <c r="BH513" i="3"/>
  <c r="BG513" i="3"/>
  <c r="BE513" i="3"/>
  <c r="T513" i="3"/>
  <c r="R513" i="3"/>
  <c r="P513" i="3"/>
  <c r="BI509" i="3"/>
  <c r="BH509" i="3"/>
  <c r="BG509" i="3"/>
  <c r="BE509" i="3"/>
  <c r="T509" i="3"/>
  <c r="R509" i="3"/>
  <c r="P509" i="3"/>
  <c r="BI505" i="3"/>
  <c r="BH505" i="3"/>
  <c r="BG505" i="3"/>
  <c r="BE505" i="3"/>
  <c r="T505" i="3"/>
  <c r="R505" i="3"/>
  <c r="P505" i="3"/>
  <c r="BI501" i="3"/>
  <c r="BH501" i="3"/>
  <c r="BG501" i="3"/>
  <c r="BE501" i="3"/>
  <c r="T501" i="3"/>
  <c r="R501" i="3"/>
  <c r="P501" i="3"/>
  <c r="BI497" i="3"/>
  <c r="BH497" i="3"/>
  <c r="BG497" i="3"/>
  <c r="BE497" i="3"/>
  <c r="T497" i="3"/>
  <c r="R497" i="3"/>
  <c r="P497" i="3"/>
  <c r="BI493" i="3"/>
  <c r="BH493" i="3"/>
  <c r="BG493" i="3"/>
  <c r="BE493" i="3"/>
  <c r="T493" i="3"/>
  <c r="R493" i="3"/>
  <c r="P493" i="3"/>
  <c r="BI489" i="3"/>
  <c r="BH489" i="3"/>
  <c r="BG489" i="3"/>
  <c r="BE489" i="3"/>
  <c r="T489" i="3"/>
  <c r="R489" i="3"/>
  <c r="P489" i="3"/>
  <c r="BI487" i="3"/>
  <c r="BH487" i="3"/>
  <c r="BG487" i="3"/>
  <c r="BE487" i="3"/>
  <c r="T487" i="3"/>
  <c r="R487" i="3"/>
  <c r="P487" i="3"/>
  <c r="BI485" i="3"/>
  <c r="BH485" i="3"/>
  <c r="BG485" i="3"/>
  <c r="BE485" i="3"/>
  <c r="T485" i="3"/>
  <c r="R485" i="3"/>
  <c r="P485" i="3"/>
  <c r="BI483" i="3"/>
  <c r="BH483" i="3"/>
  <c r="BG483" i="3"/>
  <c r="BE483" i="3"/>
  <c r="T483" i="3"/>
  <c r="R483" i="3"/>
  <c r="P483" i="3"/>
  <c r="BI481" i="3"/>
  <c r="BH481" i="3"/>
  <c r="BG481" i="3"/>
  <c r="BE481" i="3"/>
  <c r="T481" i="3"/>
  <c r="R481" i="3"/>
  <c r="P481" i="3"/>
  <c r="BI478" i="3"/>
  <c r="BH478" i="3"/>
  <c r="BG478" i="3"/>
  <c r="BE478" i="3"/>
  <c r="T478" i="3"/>
  <c r="R478" i="3"/>
  <c r="P478" i="3"/>
  <c r="BI476" i="3"/>
  <c r="BH476" i="3"/>
  <c r="BG476" i="3"/>
  <c r="BE476" i="3"/>
  <c r="T476" i="3"/>
  <c r="R476" i="3"/>
  <c r="P476" i="3"/>
  <c r="BI474" i="3"/>
  <c r="BH474" i="3"/>
  <c r="BG474" i="3"/>
  <c r="BE474" i="3"/>
  <c r="T474" i="3"/>
  <c r="R474" i="3"/>
  <c r="P474" i="3"/>
  <c r="BI472" i="3"/>
  <c r="BH472" i="3"/>
  <c r="BG472" i="3"/>
  <c r="BE472" i="3"/>
  <c r="T472" i="3"/>
  <c r="R472" i="3"/>
  <c r="P472" i="3"/>
  <c r="BI470" i="3"/>
  <c r="BH470" i="3"/>
  <c r="BG470" i="3"/>
  <c r="BE470" i="3"/>
  <c r="T470" i="3"/>
  <c r="R470" i="3"/>
  <c r="P470" i="3"/>
  <c r="BI468" i="3"/>
  <c r="BH468" i="3"/>
  <c r="BG468" i="3"/>
  <c r="BE468" i="3"/>
  <c r="T468" i="3"/>
  <c r="R468" i="3"/>
  <c r="P468" i="3"/>
  <c r="BI466" i="3"/>
  <c r="BH466" i="3"/>
  <c r="BG466" i="3"/>
  <c r="BE466" i="3"/>
  <c r="T466" i="3"/>
  <c r="R466" i="3"/>
  <c r="P466" i="3"/>
  <c r="BI464" i="3"/>
  <c r="BH464" i="3"/>
  <c r="BG464" i="3"/>
  <c r="BE464" i="3"/>
  <c r="T464" i="3"/>
  <c r="R464" i="3"/>
  <c r="P464" i="3"/>
  <c r="BI461" i="3"/>
  <c r="BH461" i="3"/>
  <c r="BG461" i="3"/>
  <c r="BE461" i="3"/>
  <c r="T461" i="3"/>
  <c r="T460" i="3" s="1"/>
  <c r="R461" i="3"/>
  <c r="R460" i="3" s="1"/>
  <c r="P461" i="3"/>
  <c r="P460" i="3" s="1"/>
  <c r="BI456" i="3"/>
  <c r="BH456" i="3"/>
  <c r="BG456" i="3"/>
  <c r="BE456" i="3"/>
  <c r="T456" i="3"/>
  <c r="R456" i="3"/>
  <c r="P456" i="3"/>
  <c r="BI452" i="3"/>
  <c r="BH452" i="3"/>
  <c r="BG452" i="3"/>
  <c r="BE452" i="3"/>
  <c r="T452" i="3"/>
  <c r="R452" i="3"/>
  <c r="P452" i="3"/>
  <c r="BI448" i="3"/>
  <c r="BH448" i="3"/>
  <c r="BG448" i="3"/>
  <c r="BE448" i="3"/>
  <c r="T448" i="3"/>
  <c r="R448" i="3"/>
  <c r="P448" i="3"/>
  <c r="BI447" i="3"/>
  <c r="BH447" i="3"/>
  <c r="BG447" i="3"/>
  <c r="BE447" i="3"/>
  <c r="T447" i="3"/>
  <c r="R447" i="3"/>
  <c r="P447" i="3"/>
  <c r="BI445" i="3"/>
  <c r="BH445" i="3"/>
  <c r="BG445" i="3"/>
  <c r="BE445" i="3"/>
  <c r="T445" i="3"/>
  <c r="R445" i="3"/>
  <c r="P445" i="3"/>
  <c r="BI439" i="3"/>
  <c r="BH439" i="3"/>
  <c r="BG439" i="3"/>
  <c r="BE439" i="3"/>
  <c r="T439" i="3"/>
  <c r="R439" i="3"/>
  <c r="P439" i="3"/>
  <c r="BI433" i="3"/>
  <c r="BH433" i="3"/>
  <c r="BG433" i="3"/>
  <c r="BE433" i="3"/>
  <c r="T433" i="3"/>
  <c r="R433" i="3"/>
  <c r="P433" i="3"/>
  <c r="BI432" i="3"/>
  <c r="BH432" i="3"/>
  <c r="BG432" i="3"/>
  <c r="BE432" i="3"/>
  <c r="T432" i="3"/>
  <c r="R432" i="3"/>
  <c r="P432" i="3"/>
  <c r="BI430" i="3"/>
  <c r="BH430" i="3"/>
  <c r="BG430" i="3"/>
  <c r="BE430" i="3"/>
  <c r="T430" i="3"/>
  <c r="R430" i="3"/>
  <c r="P430" i="3"/>
  <c r="BI424" i="3"/>
  <c r="BH424" i="3"/>
  <c r="BG424" i="3"/>
  <c r="BE424" i="3"/>
  <c r="T424" i="3"/>
  <c r="R424" i="3"/>
  <c r="P424" i="3"/>
  <c r="BI419" i="3"/>
  <c r="BH419" i="3"/>
  <c r="BG419" i="3"/>
  <c r="BE419" i="3"/>
  <c r="T419" i="3"/>
  <c r="R419" i="3"/>
  <c r="P419" i="3"/>
  <c r="BI411" i="3"/>
  <c r="BH411" i="3"/>
  <c r="BG411" i="3"/>
  <c r="BE411" i="3"/>
  <c r="T411" i="3"/>
  <c r="R411" i="3"/>
  <c r="P411" i="3"/>
  <c r="BI407" i="3"/>
  <c r="BH407" i="3"/>
  <c r="BG407" i="3"/>
  <c r="BE407" i="3"/>
  <c r="T407" i="3"/>
  <c r="R407" i="3"/>
  <c r="P407" i="3"/>
  <c r="BI401" i="3"/>
  <c r="BH401" i="3"/>
  <c r="BG401" i="3"/>
  <c r="BE401" i="3"/>
  <c r="T401" i="3"/>
  <c r="R401" i="3"/>
  <c r="P401" i="3"/>
  <c r="BI397" i="3"/>
  <c r="BH397" i="3"/>
  <c r="BG397" i="3"/>
  <c r="BE397" i="3"/>
  <c r="T397" i="3"/>
  <c r="R397" i="3"/>
  <c r="P397" i="3"/>
  <c r="BI395" i="3"/>
  <c r="BH395" i="3"/>
  <c r="BG395" i="3"/>
  <c r="BE395" i="3"/>
  <c r="T395" i="3"/>
  <c r="R395" i="3"/>
  <c r="P395" i="3"/>
  <c r="BI393" i="3"/>
  <c r="BH393" i="3"/>
  <c r="BG393" i="3"/>
  <c r="BE393" i="3"/>
  <c r="T393" i="3"/>
  <c r="R393" i="3"/>
  <c r="P393" i="3"/>
  <c r="BI384" i="3"/>
  <c r="BH384" i="3"/>
  <c r="BG384" i="3"/>
  <c r="BE384" i="3"/>
  <c r="T384" i="3"/>
  <c r="R384" i="3"/>
  <c r="P384" i="3"/>
  <c r="BI380" i="3"/>
  <c r="BH380" i="3"/>
  <c r="BG380" i="3"/>
  <c r="BE380" i="3"/>
  <c r="T380" i="3"/>
  <c r="R380" i="3"/>
  <c r="P380" i="3"/>
  <c r="BI370" i="3"/>
  <c r="BH370" i="3"/>
  <c r="BG370" i="3"/>
  <c r="BE370" i="3"/>
  <c r="T370" i="3"/>
  <c r="R370" i="3"/>
  <c r="P370" i="3"/>
  <c r="BI369" i="3"/>
  <c r="BH369" i="3"/>
  <c r="BG369" i="3"/>
  <c r="BE369" i="3"/>
  <c r="T369" i="3"/>
  <c r="R369" i="3"/>
  <c r="P369" i="3"/>
  <c r="BI356" i="3"/>
  <c r="BH356" i="3"/>
  <c r="BG356" i="3"/>
  <c r="BE356" i="3"/>
  <c r="T356" i="3"/>
  <c r="R356" i="3"/>
  <c r="P356" i="3"/>
  <c r="BI355" i="3"/>
  <c r="BH355" i="3"/>
  <c r="BG355" i="3"/>
  <c r="BE355" i="3"/>
  <c r="T355" i="3"/>
  <c r="R355" i="3"/>
  <c r="P355" i="3"/>
  <c r="BI351" i="3"/>
  <c r="BH351" i="3"/>
  <c r="BG351" i="3"/>
  <c r="BE351" i="3"/>
  <c r="T351" i="3"/>
  <c r="R351" i="3"/>
  <c r="P351" i="3"/>
  <c r="BI346" i="3"/>
  <c r="BH346" i="3"/>
  <c r="BG346" i="3"/>
  <c r="BE346" i="3"/>
  <c r="T346" i="3"/>
  <c r="R346" i="3"/>
  <c r="P346" i="3"/>
  <c r="BI342" i="3"/>
  <c r="BH342" i="3"/>
  <c r="BG342" i="3"/>
  <c r="BE342" i="3"/>
  <c r="T342" i="3"/>
  <c r="R342" i="3"/>
  <c r="P342" i="3"/>
  <c r="BI338" i="3"/>
  <c r="BH338" i="3"/>
  <c r="BG338" i="3"/>
  <c r="BE338" i="3"/>
  <c r="T338" i="3"/>
  <c r="R338" i="3"/>
  <c r="P338" i="3"/>
  <c r="BI334" i="3"/>
  <c r="BH334" i="3"/>
  <c r="BG334" i="3"/>
  <c r="BE334" i="3"/>
  <c r="T334" i="3"/>
  <c r="R334" i="3"/>
  <c r="P334" i="3"/>
  <c r="BI332" i="3"/>
  <c r="BH332" i="3"/>
  <c r="BG332" i="3"/>
  <c r="BE332" i="3"/>
  <c r="T332" i="3"/>
  <c r="R332" i="3"/>
  <c r="P332" i="3"/>
  <c r="BI326" i="3"/>
  <c r="BH326" i="3"/>
  <c r="BG326" i="3"/>
  <c r="BE326" i="3"/>
  <c r="T326" i="3"/>
  <c r="R326" i="3"/>
  <c r="P326" i="3"/>
  <c r="BI322" i="3"/>
  <c r="BH322" i="3"/>
  <c r="BG322" i="3"/>
  <c r="BE322" i="3"/>
  <c r="T322" i="3"/>
  <c r="R322" i="3"/>
  <c r="P322" i="3"/>
  <c r="BI318" i="3"/>
  <c r="BH318" i="3"/>
  <c r="BG318" i="3"/>
  <c r="BE318" i="3"/>
  <c r="T318" i="3"/>
  <c r="R318" i="3"/>
  <c r="P318" i="3"/>
  <c r="BI310" i="3"/>
  <c r="BH310" i="3"/>
  <c r="BG310" i="3"/>
  <c r="BE310" i="3"/>
  <c r="T310" i="3"/>
  <c r="R310" i="3"/>
  <c r="P310" i="3"/>
  <c r="BI302" i="3"/>
  <c r="BH302" i="3"/>
  <c r="BG302" i="3"/>
  <c r="BE302" i="3"/>
  <c r="T302" i="3"/>
  <c r="R302" i="3"/>
  <c r="P302" i="3"/>
  <c r="BI301" i="3"/>
  <c r="BH301" i="3"/>
  <c r="BG301" i="3"/>
  <c r="BE301" i="3"/>
  <c r="T301" i="3"/>
  <c r="R301" i="3"/>
  <c r="P301" i="3"/>
  <c r="BI294" i="3"/>
  <c r="BH294" i="3"/>
  <c r="BG294" i="3"/>
  <c r="BE294" i="3"/>
  <c r="T294" i="3"/>
  <c r="R294" i="3"/>
  <c r="P294" i="3"/>
  <c r="BI287" i="3"/>
  <c r="BH287" i="3"/>
  <c r="BG287" i="3"/>
  <c r="BE287" i="3"/>
  <c r="T287" i="3"/>
  <c r="R287" i="3"/>
  <c r="P287" i="3"/>
  <c r="BI280" i="3"/>
  <c r="BH280" i="3"/>
  <c r="BG280" i="3"/>
  <c r="BE280" i="3"/>
  <c r="T280" i="3"/>
  <c r="R280" i="3"/>
  <c r="P280" i="3"/>
  <c r="BI276" i="3"/>
  <c r="BH276" i="3"/>
  <c r="BG276" i="3"/>
  <c r="BE276" i="3"/>
  <c r="T276" i="3"/>
  <c r="R276" i="3"/>
  <c r="P276" i="3"/>
  <c r="BI274" i="3"/>
  <c r="BH274" i="3"/>
  <c r="BG274" i="3"/>
  <c r="BE274" i="3"/>
  <c r="T274" i="3"/>
  <c r="R274" i="3"/>
  <c r="P274" i="3"/>
  <c r="BI270" i="3"/>
  <c r="BH270" i="3"/>
  <c r="BG270" i="3"/>
  <c r="BE270" i="3"/>
  <c r="T270" i="3"/>
  <c r="R270" i="3"/>
  <c r="P270" i="3"/>
  <c r="BI263" i="3"/>
  <c r="BH263" i="3"/>
  <c r="BG263" i="3"/>
  <c r="BE263" i="3"/>
  <c r="T263" i="3"/>
  <c r="R263" i="3"/>
  <c r="P263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48" i="3"/>
  <c r="BH248" i="3"/>
  <c r="BG248" i="3"/>
  <c r="BE248" i="3"/>
  <c r="T248" i="3"/>
  <c r="R248" i="3"/>
  <c r="P248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29" i="3"/>
  <c r="BH229" i="3"/>
  <c r="BG229" i="3"/>
  <c r="BE229" i="3"/>
  <c r="T229" i="3"/>
  <c r="R229" i="3"/>
  <c r="P229" i="3"/>
  <c r="BI223" i="3"/>
  <c r="BH223" i="3"/>
  <c r="BG223" i="3"/>
  <c r="BE223" i="3"/>
  <c r="T223" i="3"/>
  <c r="R223" i="3"/>
  <c r="P223" i="3"/>
  <c r="BI214" i="3"/>
  <c r="BH214" i="3"/>
  <c r="BG214" i="3"/>
  <c r="BE214" i="3"/>
  <c r="T214" i="3"/>
  <c r="R214" i="3"/>
  <c r="P214" i="3"/>
  <c r="BI206" i="3"/>
  <c r="BH206" i="3"/>
  <c r="BG206" i="3"/>
  <c r="BE206" i="3"/>
  <c r="T206" i="3"/>
  <c r="R206" i="3"/>
  <c r="P206" i="3"/>
  <c r="BI200" i="3"/>
  <c r="BH200" i="3"/>
  <c r="BG200" i="3"/>
  <c r="BE200" i="3"/>
  <c r="T200" i="3"/>
  <c r="R200" i="3"/>
  <c r="P200" i="3"/>
  <c r="BI194" i="3"/>
  <c r="BH194" i="3"/>
  <c r="BG194" i="3"/>
  <c r="BE194" i="3"/>
  <c r="T194" i="3"/>
  <c r="R194" i="3"/>
  <c r="P194" i="3"/>
  <c r="BI188" i="3"/>
  <c r="BH188" i="3"/>
  <c r="BG188" i="3"/>
  <c r="BE188" i="3"/>
  <c r="T188" i="3"/>
  <c r="R188" i="3"/>
  <c r="P188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0" i="3"/>
  <c r="BH180" i="3"/>
  <c r="BG180" i="3"/>
  <c r="BE180" i="3"/>
  <c r="T180" i="3"/>
  <c r="R180" i="3"/>
  <c r="P180" i="3"/>
  <c r="BI174" i="3"/>
  <c r="BH174" i="3"/>
  <c r="BG174" i="3"/>
  <c r="BE174" i="3"/>
  <c r="T174" i="3"/>
  <c r="R174" i="3"/>
  <c r="P174" i="3"/>
  <c r="BI170" i="3"/>
  <c r="BH170" i="3"/>
  <c r="BG170" i="3"/>
  <c r="BE170" i="3"/>
  <c r="T170" i="3"/>
  <c r="R170" i="3"/>
  <c r="P170" i="3"/>
  <c r="BI165" i="3"/>
  <c r="BH165" i="3"/>
  <c r="BG165" i="3"/>
  <c r="BE165" i="3"/>
  <c r="T165" i="3"/>
  <c r="R165" i="3"/>
  <c r="P165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58" i="3"/>
  <c r="BH158" i="3"/>
  <c r="BG158" i="3"/>
  <c r="BE158" i="3"/>
  <c r="T158" i="3"/>
  <c r="R158" i="3"/>
  <c r="P158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47" i="3"/>
  <c r="BH147" i="3"/>
  <c r="BG147" i="3"/>
  <c r="BE147" i="3"/>
  <c r="T147" i="3"/>
  <c r="R147" i="3"/>
  <c r="P147" i="3"/>
  <c r="J140" i="3"/>
  <c r="F140" i="3"/>
  <c r="F138" i="3"/>
  <c r="E136" i="3"/>
  <c r="J93" i="3"/>
  <c r="F93" i="3"/>
  <c r="F91" i="3"/>
  <c r="E89" i="3"/>
  <c r="J26" i="3"/>
  <c r="E26" i="3"/>
  <c r="J141" i="3"/>
  <c r="J25" i="3"/>
  <c r="J20" i="3"/>
  <c r="E20" i="3"/>
  <c r="F94" i="3" s="1"/>
  <c r="J19" i="3"/>
  <c r="J14" i="3"/>
  <c r="J138" i="3" s="1"/>
  <c r="E7" i="3"/>
  <c r="E132" i="3" s="1"/>
  <c r="J39" i="2"/>
  <c r="J38" i="2"/>
  <c r="AY96" i="1" s="1"/>
  <c r="J37" i="2"/>
  <c r="AX96" i="1"/>
  <c r="BI206" i="2"/>
  <c r="BH206" i="2"/>
  <c r="BG206" i="2"/>
  <c r="BE206" i="2"/>
  <c r="T206" i="2"/>
  <c r="R206" i="2"/>
  <c r="P206" i="2"/>
  <c r="BI204" i="2"/>
  <c r="BH204" i="2"/>
  <c r="BG204" i="2"/>
  <c r="BE204" i="2"/>
  <c r="T204" i="2"/>
  <c r="R204" i="2"/>
  <c r="P204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8" i="2"/>
  <c r="BH198" i="2"/>
  <c r="BG198" i="2"/>
  <c r="BE198" i="2"/>
  <c r="T198" i="2"/>
  <c r="R198" i="2"/>
  <c r="P198" i="2"/>
  <c r="BI193" i="2"/>
  <c r="BH193" i="2"/>
  <c r="BG193" i="2"/>
  <c r="BE193" i="2"/>
  <c r="T193" i="2"/>
  <c r="R193" i="2"/>
  <c r="P193" i="2"/>
  <c r="BI191" i="2"/>
  <c r="BH191" i="2"/>
  <c r="BG191" i="2"/>
  <c r="BE191" i="2"/>
  <c r="T191" i="2"/>
  <c r="R191" i="2"/>
  <c r="P191" i="2"/>
  <c r="BI187" i="2"/>
  <c r="BH187" i="2"/>
  <c r="BG187" i="2"/>
  <c r="BE187" i="2"/>
  <c r="T187" i="2"/>
  <c r="R187" i="2"/>
  <c r="P187" i="2"/>
  <c r="BI185" i="2"/>
  <c r="BH185" i="2"/>
  <c r="BG185" i="2"/>
  <c r="BE185" i="2"/>
  <c r="T185" i="2"/>
  <c r="R185" i="2"/>
  <c r="P185" i="2"/>
  <c r="BI180" i="2"/>
  <c r="BH180" i="2"/>
  <c r="BG180" i="2"/>
  <c r="BE180" i="2"/>
  <c r="T180" i="2"/>
  <c r="R180" i="2"/>
  <c r="P180" i="2"/>
  <c r="BI171" i="2"/>
  <c r="BH171" i="2"/>
  <c r="BG171" i="2"/>
  <c r="BE171" i="2"/>
  <c r="T171" i="2"/>
  <c r="R171" i="2"/>
  <c r="P171" i="2"/>
  <c r="BI167" i="2"/>
  <c r="BH167" i="2"/>
  <c r="BG167" i="2"/>
  <c r="BE167" i="2"/>
  <c r="T167" i="2"/>
  <c r="R167" i="2"/>
  <c r="P167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2" i="2"/>
  <c r="BH152" i="2"/>
  <c r="BG152" i="2"/>
  <c r="BE152" i="2"/>
  <c r="T152" i="2"/>
  <c r="R152" i="2"/>
  <c r="P152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3" i="2"/>
  <c r="BH143" i="2"/>
  <c r="BG143" i="2"/>
  <c r="BE143" i="2"/>
  <c r="T143" i="2"/>
  <c r="R143" i="2"/>
  <c r="P143" i="2"/>
  <c r="BI139" i="2"/>
  <c r="BH139" i="2"/>
  <c r="BG139" i="2"/>
  <c r="BE139" i="2"/>
  <c r="T139" i="2"/>
  <c r="R139" i="2"/>
  <c r="P139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0" i="2"/>
  <c r="BH130" i="2"/>
  <c r="BG130" i="2"/>
  <c r="BE130" i="2"/>
  <c r="T130" i="2"/>
  <c r="R130" i="2"/>
  <c r="P130" i="2"/>
  <c r="J123" i="2"/>
  <c r="F123" i="2"/>
  <c r="F121" i="2"/>
  <c r="E119" i="2"/>
  <c r="J93" i="2"/>
  <c r="F93" i="2"/>
  <c r="F91" i="2"/>
  <c r="E89" i="2"/>
  <c r="J26" i="2"/>
  <c r="E26" i="2"/>
  <c r="J94" i="2" s="1"/>
  <c r="J25" i="2"/>
  <c r="J20" i="2"/>
  <c r="E20" i="2"/>
  <c r="F124" i="2" s="1"/>
  <c r="J19" i="2"/>
  <c r="J14" i="2"/>
  <c r="J121" i="2" s="1"/>
  <c r="E7" i="2"/>
  <c r="E85" i="2" s="1"/>
  <c r="L90" i="1"/>
  <c r="AM90" i="1"/>
  <c r="AM89" i="1"/>
  <c r="L89" i="1"/>
  <c r="AM87" i="1"/>
  <c r="L87" i="1"/>
  <c r="L85" i="1"/>
  <c r="L84" i="1"/>
  <c r="BK143" i="2"/>
  <c r="J206" i="2"/>
  <c r="J201" i="2"/>
  <c r="BK191" i="2"/>
  <c r="BK180" i="2"/>
  <c r="BK148" i="2"/>
  <c r="BK206" i="2"/>
  <c r="J193" i="2"/>
  <c r="J167" i="2"/>
  <c r="J159" i="2"/>
  <c r="BK136" i="2"/>
  <c r="BK193" i="2"/>
  <c r="J171" i="2"/>
  <c r="AS104" i="1"/>
  <c r="J688" i="3"/>
  <c r="BK675" i="3"/>
  <c r="BK664" i="3"/>
  <c r="J640" i="3"/>
  <c r="BK629" i="3"/>
  <c r="J609" i="3"/>
  <c r="J569" i="3"/>
  <c r="J524" i="3"/>
  <c r="BK497" i="3"/>
  <c r="J478" i="3"/>
  <c r="J461" i="3"/>
  <c r="BK439" i="3"/>
  <c r="J393" i="3"/>
  <c r="BK342" i="3"/>
  <c r="J301" i="3"/>
  <c r="J255" i="3"/>
  <c r="BK184" i="3"/>
  <c r="J744" i="3"/>
  <c r="BK688" i="3"/>
  <c r="BK678" i="3"/>
  <c r="BK655" i="3"/>
  <c r="BK653" i="3"/>
  <c r="J638" i="3"/>
  <c r="J622" i="3"/>
  <c r="J584" i="3"/>
  <c r="BK522" i="3"/>
  <c r="BK493" i="3"/>
  <c r="J470" i="3"/>
  <c r="BK466" i="3"/>
  <c r="J401" i="3"/>
  <c r="BK346" i="3"/>
  <c r="J287" i="3"/>
  <c r="BK263" i="3"/>
  <c r="J239" i="3"/>
  <c r="BK163" i="3"/>
  <c r="J147" i="3"/>
  <c r="J721" i="3"/>
  <c r="J684" i="3"/>
  <c r="J678" i="3"/>
  <c r="J671" i="3"/>
  <c r="J653" i="3"/>
  <c r="J631" i="3"/>
  <c r="BK618" i="3"/>
  <c r="BK588" i="3"/>
  <c r="BK533" i="3"/>
  <c r="BK526" i="3"/>
  <c r="BK489" i="3"/>
  <c r="BK447" i="3"/>
  <c r="J430" i="3"/>
  <c r="BK384" i="3"/>
  <c r="BK338" i="3"/>
  <c r="J318" i="3"/>
  <c r="BK280" i="3"/>
  <c r="J229" i="3"/>
  <c r="BK188" i="3"/>
  <c r="BK174" i="3"/>
  <c r="BK162" i="3"/>
  <c r="J151" i="3"/>
  <c r="BK773" i="3"/>
  <c r="J769" i="3"/>
  <c r="J740" i="3"/>
  <c r="BK721" i="3"/>
  <c r="BK700" i="3"/>
  <c r="J675" i="3"/>
  <c r="J660" i="3"/>
  <c r="BK625" i="3"/>
  <c r="J610" i="3"/>
  <c r="BK592" i="3"/>
  <c r="BK556" i="3"/>
  <c r="J518" i="3"/>
  <c r="J489" i="3"/>
  <c r="J481" i="3"/>
  <c r="J472" i="3"/>
  <c r="J448" i="3"/>
  <c r="J411" i="3"/>
  <c r="J380" i="3"/>
  <c r="J346" i="3"/>
  <c r="J326" i="3"/>
  <c r="J274" i="3"/>
  <c r="BK239" i="3"/>
  <c r="BK200" i="3"/>
  <c r="BK151" i="3"/>
  <c r="BK237" i="4"/>
  <c r="J233" i="4"/>
  <c r="J223" i="4"/>
  <c r="J214" i="4"/>
  <c r="BK208" i="4"/>
  <c r="BK170" i="4"/>
  <c r="BK144" i="4"/>
  <c r="J241" i="4"/>
  <c r="BK233" i="4"/>
  <c r="BK223" i="4"/>
  <c r="J219" i="4"/>
  <c r="BK213" i="4"/>
  <c r="BK207" i="4"/>
  <c r="BK199" i="4"/>
  <c r="BK174" i="4"/>
  <c r="J150" i="4"/>
  <c r="J242" i="4"/>
  <c r="BK232" i="4"/>
  <c r="BK225" i="4"/>
  <c r="BK214" i="4"/>
  <c r="BK200" i="4"/>
  <c r="BK177" i="4"/>
  <c r="BK167" i="4"/>
  <c r="J137" i="4"/>
  <c r="BK240" i="4"/>
  <c r="BK229" i="4"/>
  <c r="J224" i="4"/>
  <c r="BK219" i="4"/>
  <c r="BK211" i="4"/>
  <c r="BK204" i="4"/>
  <c r="J199" i="4"/>
  <c r="J176" i="4"/>
  <c r="BK165" i="4"/>
  <c r="BK146" i="4"/>
  <c r="BK141" i="5"/>
  <c r="BK137" i="5"/>
  <c r="J134" i="5"/>
  <c r="J145" i="5"/>
  <c r="BK131" i="5"/>
  <c r="J142" i="5"/>
  <c r="BK139" i="5"/>
  <c r="BK132" i="5"/>
  <c r="BK125" i="5"/>
  <c r="BK176" i="6"/>
  <c r="BK165" i="6"/>
  <c r="J156" i="6"/>
  <c r="J147" i="6"/>
  <c r="J140" i="6"/>
  <c r="J135" i="6"/>
  <c r="BK129" i="6"/>
  <c r="BK179" i="6"/>
  <c r="J163" i="6"/>
  <c r="J159" i="6"/>
  <c r="J149" i="6"/>
  <c r="BK143" i="6"/>
  <c r="J179" i="6"/>
  <c r="J175" i="6"/>
  <c r="J157" i="6"/>
  <c r="J146" i="6"/>
  <c r="J126" i="6"/>
  <c r="BK178" i="6"/>
  <c r="J169" i="6"/>
  <c r="BK162" i="6"/>
  <c r="BK154" i="6"/>
  <c r="J150" i="6"/>
  <c r="BK140" i="6"/>
  <c r="BK135" i="6"/>
  <c r="J129" i="6"/>
  <c r="BK155" i="7"/>
  <c r="BK147" i="7"/>
  <c r="J139" i="7"/>
  <c r="J128" i="7"/>
  <c r="J147" i="7"/>
  <c r="J141" i="7"/>
  <c r="BK132" i="7"/>
  <c r="J156" i="7"/>
  <c r="J150" i="7"/>
  <c r="J140" i="7"/>
  <c r="J155" i="7"/>
  <c r="BK150" i="7"/>
  <c r="J142" i="7"/>
  <c r="J132" i="7"/>
  <c r="BK137" i="8"/>
  <c r="BK127" i="8"/>
  <c r="BK138" i="8"/>
  <c r="BK130" i="8"/>
  <c r="J138" i="8"/>
  <c r="J130" i="8"/>
  <c r="BK142" i="8"/>
  <c r="BK133" i="8"/>
  <c r="J134" i="9"/>
  <c r="J129" i="9"/>
  <c r="BK127" i="9"/>
  <c r="J125" i="9"/>
  <c r="BK128" i="9"/>
  <c r="J199" i="10"/>
  <c r="BK189" i="10"/>
  <c r="J172" i="10"/>
  <c r="J162" i="10"/>
  <c r="J141" i="10"/>
  <c r="J200" i="10"/>
  <c r="J190" i="10"/>
  <c r="BK182" i="10"/>
  <c r="J174" i="10"/>
  <c r="BK164" i="10"/>
  <c r="J153" i="10"/>
  <c r="BK146" i="10"/>
  <c r="BK132" i="10"/>
  <c r="BK190" i="10"/>
  <c r="BK181" i="10"/>
  <c r="J166" i="10"/>
  <c r="BK160" i="10"/>
  <c r="J151" i="10"/>
  <c r="BK158" i="10"/>
  <c r="BK154" i="10"/>
  <c r="J146" i="10"/>
  <c r="BK146" i="11"/>
  <c r="BK133" i="11"/>
  <c r="BK128" i="11"/>
  <c r="BK154" i="11"/>
  <c r="J132" i="11"/>
  <c r="J155" i="11"/>
  <c r="J146" i="11"/>
  <c r="J128" i="11"/>
  <c r="J154" i="11"/>
  <c r="BK129" i="11"/>
  <c r="BK173" i="12"/>
  <c r="J146" i="12"/>
  <c r="BK179" i="12"/>
  <c r="J172" i="12"/>
  <c r="J139" i="12"/>
  <c r="BK168" i="12"/>
  <c r="J150" i="12"/>
  <c r="BK177" i="12"/>
  <c r="J154" i="12"/>
  <c r="J143" i="12"/>
  <c r="BK152" i="13"/>
  <c r="BK138" i="13"/>
  <c r="J164" i="13"/>
  <c r="BK146" i="13"/>
  <c r="J165" i="13"/>
  <c r="J152" i="13"/>
  <c r="J168" i="13"/>
  <c r="J143" i="13"/>
  <c r="J179" i="14"/>
  <c r="BK166" i="14"/>
  <c r="J182" i="14"/>
  <c r="BK167" i="14"/>
  <c r="BK144" i="14"/>
  <c r="BK182" i="14"/>
  <c r="J168" i="14"/>
  <c r="J180" i="14"/>
  <c r="BK175" i="14"/>
  <c r="J162" i="14"/>
  <c r="J136" i="14"/>
  <c r="BK152" i="15"/>
  <c r="J167" i="15"/>
  <c r="J161" i="15"/>
  <c r="J147" i="15"/>
  <c r="J136" i="15"/>
  <c r="BK164" i="15"/>
  <c r="BK139" i="15"/>
  <c r="J169" i="15"/>
  <c r="J132" i="15"/>
  <c r="J173" i="16"/>
  <c r="J159" i="16"/>
  <c r="J129" i="16"/>
  <c r="BK172" i="16"/>
  <c r="BK164" i="16"/>
  <c r="BK155" i="16"/>
  <c r="BK150" i="16"/>
  <c r="BK173" i="16"/>
  <c r="BK169" i="16"/>
  <c r="J150" i="16"/>
  <c r="BK129" i="16"/>
  <c r="J139" i="2"/>
  <c r="AS111" i="1"/>
  <c r="BK185" i="2"/>
  <c r="J162" i="2"/>
  <c r="J143" i="2"/>
  <c r="BK204" i="2"/>
  <c r="J185" i="2"/>
  <c r="J164" i="2"/>
  <c r="BK147" i="2"/>
  <c r="BK200" i="2"/>
  <c r="J191" i="2"/>
  <c r="J161" i="2"/>
  <c r="J160" i="2"/>
  <c r="J147" i="2"/>
  <c r="J135" i="2"/>
  <c r="J134" i="2"/>
  <c r="J755" i="3"/>
  <c r="J733" i="3"/>
  <c r="BK727" i="3"/>
  <c r="BK706" i="3"/>
  <c r="J690" i="3"/>
  <c r="BK679" i="3"/>
  <c r="J670" i="3"/>
  <c r="BK656" i="3"/>
  <c r="J635" i="3"/>
  <c r="J618" i="3"/>
  <c r="J605" i="3"/>
  <c r="J556" i="3"/>
  <c r="BK518" i="3"/>
  <c r="J501" i="3"/>
  <c r="BK474" i="3"/>
  <c r="J456" i="3"/>
  <c r="BK445" i="3"/>
  <c r="J384" i="3"/>
  <c r="BK322" i="3"/>
  <c r="BK294" i="3"/>
  <c r="J254" i="3"/>
  <c r="J174" i="3"/>
  <c r="J702" i="3"/>
  <c r="BK690" i="3"/>
  <c r="J685" i="3"/>
  <c r="BK673" i="3"/>
  <c r="BK654" i="3"/>
  <c r="BK640" i="3"/>
  <c r="J627" i="3"/>
  <c r="BK596" i="3"/>
  <c r="BK538" i="3"/>
  <c r="J528" i="3"/>
  <c r="J497" i="3"/>
  <c r="J476" i="3"/>
  <c r="BK464" i="3"/>
  <c r="J419" i="3"/>
  <c r="BK395" i="3"/>
  <c r="J332" i="3"/>
  <c r="BK270" i="3"/>
  <c r="BK241" i="3"/>
  <c r="BK194" i="3"/>
  <c r="J162" i="3"/>
  <c r="J756" i="3"/>
  <c r="BK725" i="3"/>
  <c r="J686" i="3"/>
  <c r="J676" i="3"/>
  <c r="BK670" i="3"/>
  <c r="J654" i="3"/>
  <c r="BK641" i="3"/>
  <c r="BK627" i="3"/>
  <c r="BK612" i="3"/>
  <c r="J578" i="3"/>
  <c r="BK528" i="3"/>
  <c r="BK501" i="3"/>
  <c r="BK470" i="3"/>
  <c r="J445" i="3"/>
  <c r="BK424" i="3"/>
  <c r="BK393" i="3"/>
  <c r="J356" i="3"/>
  <c r="BK326" i="3"/>
  <c r="BK301" i="3"/>
  <c r="BK248" i="3"/>
  <c r="BK214" i="3"/>
  <c r="BK183" i="3"/>
  <c r="J165" i="3"/>
  <c r="BK152" i="3"/>
  <c r="J779" i="3"/>
  <c r="J773" i="3"/>
  <c r="BK768" i="3"/>
  <c r="BK744" i="3"/>
  <c r="J725" i="3"/>
  <c r="BK702" i="3"/>
  <c r="BK684" i="3"/>
  <c r="J673" i="3"/>
  <c r="J641" i="3"/>
  <c r="J620" i="3"/>
  <c r="BK605" i="3"/>
  <c r="BK590" i="3"/>
  <c r="J526" i="3"/>
  <c r="J522" i="3"/>
  <c r="J493" i="3"/>
  <c r="BK478" i="3"/>
  <c r="J452" i="3"/>
  <c r="J432" i="3"/>
  <c r="J407" i="3"/>
  <c r="BK370" i="3"/>
  <c r="J351" i="3"/>
  <c r="BK334" i="3"/>
  <c r="J263" i="3"/>
  <c r="J240" i="3"/>
  <c r="J214" i="3"/>
  <c r="BK165" i="3"/>
  <c r="J240" i="4"/>
  <c r="BK235" i="4"/>
  <c r="J232" i="4"/>
  <c r="BK217" i="4"/>
  <c r="J210" i="4"/>
  <c r="J185" i="4"/>
  <c r="BK162" i="4"/>
  <c r="BK135" i="4"/>
  <c r="BK238" i="4"/>
  <c r="J222" i="4"/>
  <c r="J218" i="4"/>
  <c r="J211" i="4"/>
  <c r="BK205" i="4"/>
  <c r="BK185" i="4"/>
  <c r="BK164" i="4"/>
  <c r="J129" i="4"/>
  <c r="J238" i="4"/>
  <c r="BK230" i="4"/>
  <c r="BK224" i="4"/>
  <c r="J212" i="4"/>
  <c r="BK194" i="4"/>
  <c r="BK176" i="4"/>
  <c r="BK150" i="4"/>
  <c r="J131" i="4"/>
  <c r="BK236" i="4"/>
  <c r="J227" i="4"/>
  <c r="J221" i="4"/>
  <c r="BK212" i="4"/>
  <c r="J203" i="4"/>
  <c r="J200" i="4"/>
  <c r="BK178" i="4"/>
  <c r="J174" i="4"/>
  <c r="BK168" i="4"/>
  <c r="BK157" i="4"/>
  <c r="J138" i="5"/>
  <c r="J133" i="5"/>
  <c r="BK146" i="5"/>
  <c r="BK134" i="5"/>
  <c r="J143" i="5"/>
  <c r="J137" i="5"/>
  <c r="BK127" i="5"/>
  <c r="J186" i="6"/>
  <c r="J170" i="6"/>
  <c r="J161" i="6"/>
  <c r="J154" i="6"/>
  <c r="J148" i="6"/>
  <c r="BK142" i="6"/>
  <c r="BK136" i="6"/>
  <c r="J131" i="6"/>
  <c r="BK184" i="6"/>
  <c r="BK164" i="6"/>
  <c r="J158" i="6"/>
  <c r="BK148" i="6"/>
  <c r="J137" i="6"/>
  <c r="J176" i="6"/>
  <c r="J164" i="6"/>
  <c r="BK149" i="6"/>
  <c r="J143" i="6"/>
  <c r="BK186" i="6"/>
  <c r="BK175" i="6"/>
  <c r="J167" i="6"/>
  <c r="BK158" i="6"/>
  <c r="BK155" i="6"/>
  <c r="BK151" i="6"/>
  <c r="J141" i="6"/>
  <c r="J136" i="6"/>
  <c r="BK131" i="6"/>
  <c r="BK156" i="7"/>
  <c r="J149" i="7"/>
  <c r="BK142" i="7"/>
  <c r="J134" i="7"/>
  <c r="J151" i="7"/>
  <c r="J144" i="7"/>
  <c r="BK128" i="7"/>
  <c r="BK163" i="7"/>
  <c r="BK151" i="7"/>
  <c r="BK143" i="7"/>
  <c r="BK126" i="7"/>
  <c r="J163" i="7"/>
  <c r="BK149" i="7"/>
  <c r="BK141" i="7"/>
  <c r="J126" i="7"/>
  <c r="BK132" i="8"/>
  <c r="BK140" i="8"/>
  <c r="J137" i="8"/>
  <c r="BK128" i="8"/>
  <c r="J136" i="8"/>
  <c r="BK129" i="8"/>
  <c r="BK136" i="8"/>
  <c r="BK131" i="8"/>
  <c r="BK130" i="9"/>
  <c r="J130" i="9"/>
  <c r="BK129" i="9"/>
  <c r="J133" i="9"/>
  <c r="BK125" i="9"/>
  <c r="BK195" i="10"/>
  <c r="BK187" i="10"/>
  <c r="J164" i="10"/>
  <c r="J156" i="10"/>
  <c r="BK166" i="10"/>
  <c r="J158" i="10"/>
  <c r="J149" i="10"/>
  <c r="BK138" i="10"/>
  <c r="BK194" i="10"/>
  <c r="J176" i="10"/>
  <c r="BK162" i="10"/>
  <c r="J154" i="10"/>
  <c r="J132" i="10"/>
  <c r="J155" i="10"/>
  <c r="BK149" i="10"/>
  <c r="J144" i="11"/>
  <c r="BK132" i="11"/>
  <c r="J127" i="11"/>
  <c r="J150" i="11"/>
  <c r="J126" i="11"/>
  <c r="BK134" i="11"/>
  <c r="J129" i="11"/>
  <c r="J156" i="11"/>
  <c r="BK131" i="11"/>
  <c r="BK174" i="12"/>
  <c r="BK150" i="12"/>
  <c r="BK128" i="12"/>
  <c r="J174" i="12"/>
  <c r="BK154" i="12"/>
  <c r="BK138" i="12"/>
  <c r="J173" i="12"/>
  <c r="J144" i="12"/>
  <c r="J161" i="13"/>
  <c r="BK143" i="13"/>
  <c r="J128" i="13"/>
  <c r="J157" i="13"/>
  <c r="BK168" i="13"/>
  <c r="BK161" i="13"/>
  <c r="J146" i="13"/>
  <c r="BK165" i="13"/>
  <c r="BK139" i="13"/>
  <c r="BK176" i="14"/>
  <c r="J142" i="14"/>
  <c r="BK179" i="14"/>
  <c r="BK162" i="14"/>
  <c r="BK141" i="14"/>
  <c r="J177" i="14"/>
  <c r="J158" i="14"/>
  <c r="BK178" i="14"/>
  <c r="J167" i="14"/>
  <c r="BK137" i="14"/>
  <c r="BK161" i="15"/>
  <c r="BK136" i="15"/>
  <c r="BK165" i="15"/>
  <c r="J156" i="15"/>
  <c r="J139" i="15"/>
  <c r="BK166" i="15"/>
  <c r="BK147" i="15"/>
  <c r="BK171" i="16"/>
  <c r="J163" i="16"/>
  <c r="J134" i="16"/>
  <c r="J171" i="16"/>
  <c r="BK163" i="16"/>
  <c r="J139" i="16"/>
  <c r="J141" i="16"/>
  <c r="J172" i="16"/>
  <c r="J167" i="16"/>
  <c r="BK138" i="16"/>
  <c r="J148" i="2"/>
  <c r="BK135" i="2"/>
  <c r="J204" i="2"/>
  <c r="J198" i="2"/>
  <c r="BK171" i="2"/>
  <c r="BK152" i="2"/>
  <c r="AS95" i="1"/>
  <c r="BK161" i="2"/>
  <c r="BK134" i="2"/>
  <c r="BK164" i="2"/>
  <c r="BK159" i="2"/>
  <c r="BK139" i="2"/>
  <c r="AS107" i="1"/>
  <c r="BK710" i="3"/>
  <c r="J680" i="3"/>
  <c r="BK669" i="3"/>
  <c r="BK642" i="3"/>
  <c r="J633" i="3"/>
  <c r="BK614" i="3"/>
  <c r="BK584" i="3"/>
  <c r="J532" i="3"/>
  <c r="J505" i="3"/>
  <c r="BK481" i="3"/>
  <c r="J464" i="3"/>
  <c r="BK448" i="3"/>
  <c r="BK430" i="3"/>
  <c r="J370" i="3"/>
  <c r="BK302" i="3"/>
  <c r="J280" i="3"/>
  <c r="J248" i="3"/>
  <c r="J183" i="3"/>
  <c r="BK746" i="3"/>
  <c r="J700" i="3"/>
  <c r="BK687" i="3"/>
  <c r="BK672" i="3"/>
  <c r="J652" i="3"/>
  <c r="BK633" i="3"/>
  <c r="J612" i="3"/>
  <c r="BK539" i="3"/>
  <c r="J525" i="3"/>
  <c r="BK513" i="3"/>
  <c r="J485" i="3"/>
  <c r="J468" i="3"/>
  <c r="BK432" i="3"/>
  <c r="J397" i="3"/>
  <c r="J334" i="3"/>
  <c r="J276" i="3"/>
  <c r="BK255" i="3"/>
  <c r="BK240" i="3"/>
  <c r="J184" i="3"/>
  <c r="J158" i="3"/>
  <c r="BK740" i="3"/>
  <c r="J710" i="3"/>
  <c r="BK680" i="3"/>
  <c r="BK674" i="3"/>
  <c r="J664" i="3"/>
  <c r="J651" i="3"/>
  <c r="J637" i="3"/>
  <c r="J625" i="3"/>
  <c r="BK609" i="3"/>
  <c r="BK569" i="3"/>
  <c r="J513" i="3"/>
  <c r="BK487" i="3"/>
  <c r="J433" i="3"/>
  <c r="J395" i="3"/>
  <c r="J369" i="3"/>
  <c r="BK332" i="3"/>
  <c r="BK310" i="3"/>
  <c r="BK276" i="3"/>
  <c r="BK223" i="3"/>
  <c r="J194" i="3"/>
  <c r="BK170" i="3"/>
  <c r="BK158" i="3"/>
  <c r="BK779" i="3"/>
  <c r="J775" i="3"/>
  <c r="BK769" i="3"/>
  <c r="BK756" i="3"/>
  <c r="J727" i="3"/>
  <c r="J716" i="3"/>
  <c r="BK676" i="3"/>
  <c r="J669" i="3"/>
  <c r="J629" i="3"/>
  <c r="J614" i="3"/>
  <c r="J596" i="3"/>
  <c r="BK578" i="3"/>
  <c r="BK525" i="3"/>
  <c r="J515" i="3"/>
  <c r="BK485" i="3"/>
  <c r="J474" i="3"/>
  <c r="J466" i="3"/>
  <c r="BK433" i="3"/>
  <c r="BK401" i="3"/>
  <c r="BK369" i="3"/>
  <c r="J338" i="3"/>
  <c r="BK287" i="3"/>
  <c r="J241" i="3"/>
  <c r="BK229" i="3"/>
  <c r="J188" i="3"/>
  <c r="BK242" i="4"/>
  <c r="J236" i="4"/>
  <c r="J229" i="4"/>
  <c r="J213" i="4"/>
  <c r="J204" i="4"/>
  <c r="BK183" i="4"/>
  <c r="J157" i="4"/>
  <c r="BK129" i="4"/>
  <c r="J237" i="4"/>
  <c r="J226" i="4"/>
  <c r="BK220" i="4"/>
  <c r="BK215" i="4"/>
  <c r="BK209" i="4"/>
  <c r="J201" i="4"/>
  <c r="J183" i="4"/>
  <c r="J162" i="4"/>
  <c r="BK131" i="4"/>
  <c r="J235" i="4"/>
  <c r="BK227" i="4"/>
  <c r="J220" i="4"/>
  <c r="J205" i="4"/>
  <c r="J172" i="4"/>
  <c r="J144" i="4"/>
  <c r="BK128" i="4"/>
  <c r="J231" i="4"/>
  <c r="BK228" i="4"/>
  <c r="BK222" i="4"/>
  <c r="BK216" i="4"/>
  <c r="J208" i="4"/>
  <c r="BK201" i="4"/>
  <c r="J194" i="4"/>
  <c r="J170" i="4"/>
  <c r="J164" i="4"/>
  <c r="J135" i="4"/>
  <c r="J139" i="5"/>
  <c r="BK138" i="5"/>
  <c r="BK147" i="5"/>
  <c r="J144" i="5"/>
  <c r="BK145" i="5"/>
  <c r="J141" i="5"/>
  <c r="J131" i="5"/>
  <c r="BK171" i="6"/>
  <c r="BK166" i="6"/>
  <c r="BK159" i="6"/>
  <c r="BK153" i="6"/>
  <c r="J145" i="6"/>
  <c r="BK137" i="6"/>
  <c r="BK132" i="6"/>
  <c r="BK183" i="6"/>
  <c r="J166" i="6"/>
  <c r="BK161" i="6"/>
  <c r="BK150" i="6"/>
  <c r="BK145" i="6"/>
  <c r="J178" i="6"/>
  <c r="BK169" i="6"/>
  <c r="J155" i="6"/>
  <c r="BK141" i="6"/>
  <c r="J177" i="6"/>
  <c r="BK170" i="6"/>
  <c r="BK163" i="6"/>
  <c r="BK157" i="6"/>
  <c r="J153" i="6"/>
  <c r="BK144" i="6"/>
  <c r="J139" i="6"/>
  <c r="J134" i="6"/>
  <c r="J170" i="7"/>
  <c r="BK152" i="7"/>
  <c r="BK145" i="7"/>
  <c r="J136" i="7"/>
  <c r="BK170" i="7"/>
  <c r="J146" i="7"/>
  <c r="BK136" i="7"/>
  <c r="BK127" i="7"/>
  <c r="J154" i="7"/>
  <c r="J148" i="7"/>
  <c r="J138" i="7"/>
  <c r="J168" i="7"/>
  <c r="BK154" i="7"/>
  <c r="J143" i="7"/>
  <c r="BK139" i="7"/>
  <c r="BK139" i="8"/>
  <c r="J128" i="8"/>
  <c r="J139" i="8"/>
  <c r="J132" i="8"/>
  <c r="BK126" i="8"/>
  <c r="J135" i="8"/>
  <c r="J127" i="8"/>
  <c r="BK135" i="8"/>
  <c r="J129" i="8"/>
  <c r="BK131" i="9"/>
  <c r="BK126" i="9"/>
  <c r="BK132" i="9"/>
  <c r="J131" i="9"/>
  <c r="J126" i="9"/>
  <c r="BK200" i="10"/>
  <c r="J193" i="10"/>
  <c r="J186" i="10"/>
  <c r="BK157" i="10"/>
  <c r="BK134" i="10"/>
  <c r="BK193" i="10"/>
  <c r="BK188" i="10"/>
  <c r="J181" i="10"/>
  <c r="J173" i="10"/>
  <c r="J161" i="10"/>
  <c r="BK155" i="10"/>
  <c r="BK150" i="10"/>
  <c r="J139" i="10"/>
  <c r="J195" i="10"/>
  <c r="J182" i="10"/>
  <c r="BK173" i="10"/>
  <c r="BK161" i="10"/>
  <c r="BK153" i="10"/>
  <c r="J134" i="10"/>
  <c r="BK156" i="10"/>
  <c r="BK141" i="10"/>
  <c r="BK149" i="11"/>
  <c r="BK143" i="11"/>
  <c r="J130" i="11"/>
  <c r="BK156" i="11"/>
  <c r="BK144" i="11"/>
  <c r="J131" i="11"/>
  <c r="J149" i="11"/>
  <c r="BK130" i="11"/>
  <c r="BK127" i="11"/>
  <c r="J134" i="11"/>
  <c r="BK175" i="12"/>
  <c r="BK159" i="12"/>
  <c r="J132" i="12"/>
  <c r="J176" i="12"/>
  <c r="BK144" i="12"/>
  <c r="J175" i="12"/>
  <c r="J159" i="12"/>
  <c r="J128" i="12"/>
  <c r="BK172" i="12"/>
  <c r="BK132" i="12"/>
  <c r="BK157" i="13"/>
  <c r="J139" i="13"/>
  <c r="BK166" i="13"/>
  <c r="BK150" i="13"/>
  <c r="J166" i="13"/>
  <c r="BK160" i="13"/>
  <c r="BK128" i="13"/>
  <c r="J144" i="13"/>
  <c r="BK180" i="14"/>
  <c r="BK172" i="14"/>
  <c r="J137" i="14"/>
  <c r="J178" i="14"/>
  <c r="BK158" i="14"/>
  <c r="BK136" i="14"/>
  <c r="J175" i="14"/>
  <c r="BK153" i="14"/>
  <c r="BK177" i="14"/>
  <c r="BK174" i="14"/>
  <c r="J144" i="14"/>
  <c r="BK167" i="15"/>
  <c r="BK143" i="15"/>
  <c r="J166" i="15"/>
  <c r="J152" i="15"/>
  <c r="J128" i="15"/>
  <c r="BK163" i="15"/>
  <c r="J137" i="15"/>
  <c r="J165" i="15"/>
  <c r="J169" i="16"/>
  <c r="J155" i="16"/>
  <c r="J175" i="16"/>
  <c r="J165" i="16"/>
  <c r="BK159" i="16"/>
  <c r="J138" i="16"/>
  <c r="J133" i="16"/>
  <c r="BK165" i="16"/>
  <c r="BK134" i="16"/>
  <c r="J136" i="2"/>
  <c r="J130" i="2"/>
  <c r="J200" i="2"/>
  <c r="J187" i="2"/>
  <c r="BK160" i="2"/>
  <c r="BK130" i="2"/>
  <c r="BK201" i="2"/>
  <c r="J180" i="2"/>
  <c r="BK162" i="2"/>
  <c r="J152" i="2"/>
  <c r="BK198" i="2"/>
  <c r="BK187" i="2"/>
  <c r="BK167" i="2"/>
  <c r="J746" i="3"/>
  <c r="BK731" i="3"/>
  <c r="BK720" i="3"/>
  <c r="BK696" i="3"/>
  <c r="BK685" i="3"/>
  <c r="BK671" i="3"/>
  <c r="BK652" i="3"/>
  <c r="BK638" i="3"/>
  <c r="BK622" i="3"/>
  <c r="BK610" i="3"/>
  <c r="BK598" i="3"/>
  <c r="J538" i="3"/>
  <c r="BK509" i="3"/>
  <c r="BK483" i="3"/>
  <c r="BK472" i="3"/>
  <c r="BK452" i="3"/>
  <c r="BK411" i="3"/>
  <c r="J355" i="3"/>
  <c r="BK318" i="3"/>
  <c r="J270" i="3"/>
  <c r="J206" i="3"/>
  <c r="BK755" i="3"/>
  <c r="BK716" i="3"/>
  <c r="J696" i="3"/>
  <c r="BK686" i="3"/>
  <c r="BK660" i="3"/>
  <c r="BK651" i="3"/>
  <c r="BK631" i="3"/>
  <c r="BK620" i="3"/>
  <c r="J590" i="3"/>
  <c r="J533" i="3"/>
  <c r="BK515" i="3"/>
  <c r="J487" i="3"/>
  <c r="BK468" i="3"/>
  <c r="BK461" i="3"/>
  <c r="BK407" i="3"/>
  <c r="BK355" i="3"/>
  <c r="J310" i="3"/>
  <c r="BK274" i="3"/>
  <c r="BK242" i="3"/>
  <c r="BK206" i="3"/>
  <c r="J180" i="3"/>
  <c r="J152" i="3"/>
  <c r="BK733" i="3"/>
  <c r="J706" i="3"/>
  <c r="J679" i="3"/>
  <c r="J672" i="3"/>
  <c r="J656" i="3"/>
  <c r="J642" i="3"/>
  <c r="BK635" i="3"/>
  <c r="J624" i="3"/>
  <c r="J592" i="3"/>
  <c r="J539" i="3"/>
  <c r="BK532" i="3"/>
  <c r="BK505" i="3"/>
  <c r="BK476" i="3"/>
  <c r="J439" i="3"/>
  <c r="BK419" i="3"/>
  <c r="BK380" i="3"/>
  <c r="BK351" i="3"/>
  <c r="J322" i="3"/>
  <c r="J294" i="3"/>
  <c r="J242" i="3"/>
  <c r="J200" i="3"/>
  <c r="BK180" i="3"/>
  <c r="J163" i="3"/>
  <c r="BK147" i="3"/>
  <c r="BK775" i="3"/>
  <c r="J768" i="3"/>
  <c r="J731" i="3"/>
  <c r="J720" i="3"/>
  <c r="J687" i="3"/>
  <c r="J674" i="3"/>
  <c r="J655" i="3"/>
  <c r="BK637" i="3"/>
  <c r="BK624" i="3"/>
  <c r="J598" i="3"/>
  <c r="J588" i="3"/>
  <c r="BK524" i="3"/>
  <c r="J509" i="3"/>
  <c r="J483" i="3"/>
  <c r="BK456" i="3"/>
  <c r="J447" i="3"/>
  <c r="J424" i="3"/>
  <c r="BK397" i="3"/>
  <c r="BK356" i="3"/>
  <c r="J342" i="3"/>
  <c r="J302" i="3"/>
  <c r="BK254" i="3"/>
  <c r="J223" i="3"/>
  <c r="J170" i="3"/>
  <c r="J239" i="4"/>
  <c r="BK234" i="4"/>
  <c r="BK231" i="4"/>
  <c r="J216" i="4"/>
  <c r="BK202" i="4"/>
  <c r="J165" i="4"/>
  <c r="J140" i="4"/>
  <c r="BK239" i="4"/>
  <c r="J228" i="4"/>
  <c r="BK221" i="4"/>
  <c r="J217" i="4"/>
  <c r="BK210" i="4"/>
  <c r="BK203" i="4"/>
  <c r="BK198" i="4"/>
  <c r="BK172" i="4"/>
  <c r="J146" i="4"/>
  <c r="J128" i="4"/>
  <c r="J234" i="4"/>
  <c r="BK226" i="4"/>
  <c r="J215" i="4"/>
  <c r="J207" i="4"/>
  <c r="J178" i="4"/>
  <c r="J168" i="4"/>
  <c r="BK140" i="4"/>
  <c r="BK241" i="4"/>
  <c r="J230" i="4"/>
  <c r="J225" i="4"/>
  <c r="BK218" i="4"/>
  <c r="J209" i="4"/>
  <c r="J202" i="4"/>
  <c r="J198" i="4"/>
  <c r="J177" i="4"/>
  <c r="J167" i="4"/>
  <c r="BK137" i="4"/>
  <c r="BK140" i="5"/>
  <c r="BK136" i="5"/>
  <c r="J135" i="5"/>
  <c r="BK133" i="5"/>
  <c r="J132" i="5"/>
  <c r="J127" i="5"/>
  <c r="J125" i="5"/>
  <c r="J147" i="5"/>
  <c r="J146" i="5"/>
  <c r="BK143" i="5"/>
  <c r="BK135" i="5"/>
  <c r="J126" i="5"/>
  <c r="BK142" i="5"/>
  <c r="BK144" i="5"/>
  <c r="J140" i="5"/>
  <c r="J136" i="5"/>
  <c r="BK126" i="5"/>
  <c r="J184" i="6"/>
  <c r="J168" i="6"/>
  <c r="J160" i="6"/>
  <c r="J152" i="6"/>
  <c r="J144" i="6"/>
  <c r="BK139" i="6"/>
  <c r="BK134" i="6"/>
  <c r="BK128" i="6"/>
  <c r="BK167" i="6"/>
  <c r="J162" i="6"/>
  <c r="J151" i="6"/>
  <c r="BK146" i="6"/>
  <c r="J138" i="6"/>
  <c r="BK177" i="6"/>
  <c r="J165" i="6"/>
  <c r="BK147" i="6"/>
  <c r="J128" i="6"/>
  <c r="J183" i="6"/>
  <c r="J171" i="6"/>
  <c r="BK168" i="6"/>
  <c r="BK160" i="6"/>
  <c r="BK156" i="6"/>
  <c r="BK152" i="6"/>
  <c r="J142" i="6"/>
  <c r="BK138" i="6"/>
  <c r="J132" i="6"/>
  <c r="BK126" i="6"/>
  <c r="BK153" i="7"/>
  <c r="BK146" i="7"/>
  <c r="BK138" i="7"/>
  <c r="BK168" i="7"/>
  <c r="J145" i="7"/>
  <c r="BK134" i="7"/>
  <c r="J167" i="7"/>
  <c r="J152" i="7"/>
  <c r="BK144" i="7"/>
  <c r="J127" i="7"/>
  <c r="BK167" i="7"/>
  <c r="J153" i="7"/>
  <c r="BK148" i="7"/>
  <c r="BK140" i="7"/>
  <c r="J134" i="8"/>
  <c r="J142" i="8"/>
  <c r="J131" i="8"/>
  <c r="J140" i="8"/>
  <c r="J133" i="8"/>
  <c r="J126" i="8"/>
  <c r="BK134" i="8"/>
  <c r="BK133" i="9"/>
  <c r="J128" i="9"/>
  <c r="BK134" i="9"/>
  <c r="J132" i="9"/>
  <c r="J127" i="9"/>
  <c r="BK202" i="10"/>
  <c r="J194" i="10"/>
  <c r="J188" i="10"/>
  <c r="J165" i="10"/>
  <c r="J159" i="10"/>
  <c r="J138" i="10"/>
  <c r="J202" i="10"/>
  <c r="J189" i="10"/>
  <c r="BK186" i="10"/>
  <c r="BK176" i="10"/>
  <c r="BK172" i="10"/>
  <c r="J160" i="10"/>
  <c r="BK151" i="10"/>
  <c r="BK144" i="10"/>
  <c r="BK199" i="10"/>
  <c r="J187" i="10"/>
  <c r="BK174" i="10"/>
  <c r="BK165" i="10"/>
  <c r="BK159" i="10"/>
  <c r="BK139" i="10"/>
  <c r="J157" i="10"/>
  <c r="J150" i="10"/>
  <c r="J144" i="10"/>
  <c r="J157" i="11"/>
  <c r="BK142" i="11"/>
  <c r="BK155" i="11"/>
  <c r="J143" i="11"/>
  <c r="BK157" i="11"/>
  <c r="BK150" i="11"/>
  <c r="J133" i="11"/>
  <c r="BK126" i="11"/>
  <c r="J142" i="11"/>
  <c r="J179" i="12"/>
  <c r="J164" i="12"/>
  <c r="BK139" i="12"/>
  <c r="J177" i="12"/>
  <c r="J168" i="12"/>
  <c r="J138" i="12"/>
  <c r="BK164" i="12"/>
  <c r="BK143" i="12"/>
  <c r="BK176" i="12"/>
  <c r="BK146" i="12"/>
  <c r="BK163" i="13"/>
  <c r="BK144" i="13"/>
  <c r="J132" i="13"/>
  <c r="J163" i="13"/>
  <c r="BK132" i="13"/>
  <c r="BK164" i="13"/>
  <c r="J150" i="13"/>
  <c r="J160" i="13"/>
  <c r="J138" i="13"/>
  <c r="J174" i="14"/>
  <c r="J141" i="14"/>
  <c r="BK168" i="14"/>
  <c r="J153" i="14"/>
  <c r="BK129" i="14"/>
  <c r="J166" i="14"/>
  <c r="J129" i="14"/>
  <c r="J176" i="14"/>
  <c r="J172" i="14"/>
  <c r="BK142" i="14"/>
  <c r="J164" i="15"/>
  <c r="BK132" i="15"/>
  <c r="J163" i="15"/>
  <c r="J143" i="15"/>
  <c r="BK169" i="15"/>
  <c r="BK156" i="15"/>
  <c r="BK128" i="15"/>
  <c r="BK137" i="15"/>
  <c r="BK175" i="16"/>
  <c r="BK167" i="16"/>
  <c r="BK141" i="16"/>
  <c r="J170" i="16"/>
  <c r="BK139" i="16"/>
  <c r="BK170" i="16"/>
  <c r="J164" i="16"/>
  <c r="BK133" i="16"/>
  <c r="BK129" i="2" l="1"/>
  <c r="J129" i="2" s="1"/>
  <c r="J100" i="2" s="1"/>
  <c r="T138" i="2"/>
  <c r="BK166" i="2"/>
  <c r="J166" i="2"/>
  <c r="J103" i="2" s="1"/>
  <c r="P197" i="2"/>
  <c r="T203" i="2"/>
  <c r="T146" i="3"/>
  <c r="BK169" i="3"/>
  <c r="J169" i="3" s="1"/>
  <c r="J101" i="3" s="1"/>
  <c r="P222" i="3"/>
  <c r="P269" i="3"/>
  <c r="T333" i="3"/>
  <c r="P350" i="3"/>
  <c r="BK423" i="3"/>
  <c r="J423" i="3" s="1"/>
  <c r="J106" i="3" s="1"/>
  <c r="BK463" i="3"/>
  <c r="J463" i="3" s="1"/>
  <c r="J109" i="3" s="1"/>
  <c r="R486" i="3"/>
  <c r="T523" i="3"/>
  <c r="R527" i="3"/>
  <c r="R613" i="3"/>
  <c r="R621" i="3"/>
  <c r="R630" i="3"/>
  <c r="T639" i="3"/>
  <c r="T689" i="3"/>
  <c r="T701" i="3"/>
  <c r="R726" i="3"/>
  <c r="BK745" i="3"/>
  <c r="J745" i="3" s="1"/>
  <c r="J121" i="3" s="1"/>
  <c r="R127" i="4"/>
  <c r="R136" i="4"/>
  <c r="P184" i="4"/>
  <c r="T206" i="4"/>
  <c r="T124" i="5"/>
  <c r="T123" i="5" s="1"/>
  <c r="T122" i="5" s="1"/>
  <c r="R125" i="6"/>
  <c r="R124" i="6" s="1"/>
  <c r="R123" i="6" s="1"/>
  <c r="P125" i="7"/>
  <c r="P124" i="7" s="1"/>
  <c r="P123" i="7" s="1"/>
  <c r="AU101" i="1" s="1"/>
  <c r="T125" i="8"/>
  <c r="T124" i="8" s="1"/>
  <c r="T123" i="8" s="1"/>
  <c r="P124" i="9"/>
  <c r="P123" i="9" s="1"/>
  <c r="P122" i="9" s="1"/>
  <c r="AU103" i="1" s="1"/>
  <c r="BK131" i="10"/>
  <c r="J131" i="10" s="1"/>
  <c r="J100" i="10" s="1"/>
  <c r="R148" i="10"/>
  <c r="R175" i="10"/>
  <c r="P125" i="11"/>
  <c r="BK145" i="11"/>
  <c r="J145" i="11" s="1"/>
  <c r="J101" i="11" s="1"/>
  <c r="T127" i="12"/>
  <c r="T163" i="12"/>
  <c r="R127" i="13"/>
  <c r="BK159" i="13"/>
  <c r="J159" i="13" s="1"/>
  <c r="J102" i="13" s="1"/>
  <c r="R128" i="14"/>
  <c r="T157" i="14"/>
  <c r="BK173" i="14"/>
  <c r="J173" i="14"/>
  <c r="J103" i="14" s="1"/>
  <c r="T127" i="15"/>
  <c r="T151" i="15"/>
  <c r="P160" i="15"/>
  <c r="P128" i="16"/>
  <c r="T154" i="16"/>
  <c r="R168" i="16"/>
  <c r="P129" i="2"/>
  <c r="R138" i="2"/>
  <c r="P166" i="2"/>
  <c r="BK197" i="2"/>
  <c r="J197" i="2"/>
  <c r="J104" i="2"/>
  <c r="R203" i="2"/>
  <c r="P146" i="3"/>
  <c r="P169" i="3"/>
  <c r="T222" i="3"/>
  <c r="T269" i="3"/>
  <c r="R333" i="3"/>
  <c r="T350" i="3"/>
  <c r="P423" i="3"/>
  <c r="T463" i="3"/>
  <c r="BK486" i="3"/>
  <c r="J486" i="3" s="1"/>
  <c r="J110" i="3" s="1"/>
  <c r="BK523" i="3"/>
  <c r="J523" i="3" s="1"/>
  <c r="J111" i="3" s="1"/>
  <c r="P527" i="3"/>
  <c r="P613" i="3"/>
  <c r="P621" i="3"/>
  <c r="BK630" i="3"/>
  <c r="J630" i="3" s="1"/>
  <c r="J115" i="3" s="1"/>
  <c r="P639" i="3"/>
  <c r="BK689" i="3"/>
  <c r="J689" i="3" s="1"/>
  <c r="J117" i="3" s="1"/>
  <c r="BK701" i="3"/>
  <c r="J701" i="3" s="1"/>
  <c r="J118" i="3" s="1"/>
  <c r="BK726" i="3"/>
  <c r="J726" i="3" s="1"/>
  <c r="J119" i="3" s="1"/>
  <c r="T726" i="3"/>
  <c r="R732" i="3"/>
  <c r="T745" i="3"/>
  <c r="R774" i="3"/>
  <c r="P127" i="4"/>
  <c r="BK136" i="4"/>
  <c r="J136" i="4" s="1"/>
  <c r="J101" i="4" s="1"/>
  <c r="BK184" i="4"/>
  <c r="J184" i="4" s="1"/>
  <c r="J102" i="4" s="1"/>
  <c r="BK206" i="4"/>
  <c r="J206" i="4" s="1"/>
  <c r="J103" i="4" s="1"/>
  <c r="P124" i="5"/>
  <c r="P123" i="5" s="1"/>
  <c r="P122" i="5" s="1"/>
  <c r="AU99" i="1" s="1"/>
  <c r="P125" i="6"/>
  <c r="P124" i="6" s="1"/>
  <c r="P123" i="6" s="1"/>
  <c r="AU100" i="1" s="1"/>
  <c r="R125" i="7"/>
  <c r="R124" i="7"/>
  <c r="R123" i="7" s="1"/>
  <c r="R125" i="8"/>
  <c r="R124" i="8"/>
  <c r="R123" i="8" s="1"/>
  <c r="T124" i="9"/>
  <c r="T123" i="9" s="1"/>
  <c r="T122" i="9" s="1"/>
  <c r="T131" i="10"/>
  <c r="T130" i="10" s="1"/>
  <c r="T148" i="10"/>
  <c r="T175" i="10"/>
  <c r="R125" i="11"/>
  <c r="T145" i="11"/>
  <c r="P127" i="12"/>
  <c r="R163" i="12"/>
  <c r="T127" i="13"/>
  <c r="R159" i="13"/>
  <c r="BK128" i="14"/>
  <c r="J128" i="14" s="1"/>
  <c r="J100" i="14" s="1"/>
  <c r="BK157" i="14"/>
  <c r="J157" i="14" s="1"/>
  <c r="J102" i="14" s="1"/>
  <c r="P173" i="14"/>
  <c r="BK127" i="15"/>
  <c r="J127" i="15" s="1"/>
  <c r="J100" i="15" s="1"/>
  <c r="R151" i="15"/>
  <c r="T160" i="15"/>
  <c r="R128" i="16"/>
  <c r="P154" i="16"/>
  <c r="T168" i="16"/>
  <c r="T127" i="16" s="1"/>
  <c r="T126" i="16" s="1"/>
  <c r="T129" i="2"/>
  <c r="T128" i="2" s="1"/>
  <c r="P138" i="2"/>
  <c r="R166" i="2"/>
  <c r="T197" i="2"/>
  <c r="BK203" i="2"/>
  <c r="J203" i="2" s="1"/>
  <c r="J105" i="2" s="1"/>
  <c r="R146" i="3"/>
  <c r="T169" i="3"/>
  <c r="BK222" i="3"/>
  <c r="J222" i="3" s="1"/>
  <c r="J102" i="3" s="1"/>
  <c r="BK269" i="3"/>
  <c r="J269" i="3" s="1"/>
  <c r="J103" i="3" s="1"/>
  <c r="BK333" i="3"/>
  <c r="J333" i="3" s="1"/>
  <c r="J104" i="3" s="1"/>
  <c r="R350" i="3"/>
  <c r="R423" i="3"/>
  <c r="P463" i="3"/>
  <c r="T486" i="3"/>
  <c r="R523" i="3"/>
  <c r="T527" i="3"/>
  <c r="T613" i="3"/>
  <c r="T621" i="3"/>
  <c r="T630" i="3"/>
  <c r="BK639" i="3"/>
  <c r="J639" i="3" s="1"/>
  <c r="J116" i="3" s="1"/>
  <c r="R689" i="3"/>
  <c r="P701" i="3"/>
  <c r="P726" i="3"/>
  <c r="P732" i="3"/>
  <c r="P745" i="3"/>
  <c r="BK774" i="3"/>
  <c r="J774" i="3" s="1"/>
  <c r="J122" i="3" s="1"/>
  <c r="T774" i="3"/>
  <c r="T127" i="4"/>
  <c r="T136" i="4"/>
  <c r="T184" i="4"/>
  <c r="R206" i="4"/>
  <c r="BK124" i="5"/>
  <c r="J124" i="5" s="1"/>
  <c r="J100" i="5" s="1"/>
  <c r="T125" i="6"/>
  <c r="T124" i="6" s="1"/>
  <c r="T123" i="6" s="1"/>
  <c r="BK125" i="7"/>
  <c r="J125" i="7"/>
  <c r="J100" i="7" s="1"/>
  <c r="BK125" i="8"/>
  <c r="J125" i="8" s="1"/>
  <c r="J100" i="8" s="1"/>
  <c r="R124" i="9"/>
  <c r="R123" i="9" s="1"/>
  <c r="R122" i="9" s="1"/>
  <c r="P131" i="10"/>
  <c r="P130" i="10"/>
  <c r="BK148" i="10"/>
  <c r="J148" i="10" s="1"/>
  <c r="J105" i="10" s="1"/>
  <c r="P175" i="10"/>
  <c r="BK125" i="11"/>
  <c r="J125" i="11" s="1"/>
  <c r="J100" i="11" s="1"/>
  <c r="P145" i="11"/>
  <c r="R127" i="12"/>
  <c r="R126" i="12" s="1"/>
  <c r="R125" i="12" s="1"/>
  <c r="BK163" i="12"/>
  <c r="J163" i="12" s="1"/>
  <c r="J102" i="12" s="1"/>
  <c r="P127" i="13"/>
  <c r="T159" i="13"/>
  <c r="T128" i="14"/>
  <c r="P157" i="14"/>
  <c r="T173" i="14"/>
  <c r="P127" i="15"/>
  <c r="BK151" i="15"/>
  <c r="J151" i="15" s="1"/>
  <c r="J101" i="15" s="1"/>
  <c r="R160" i="15"/>
  <c r="T128" i="16"/>
  <c r="BK154" i="16"/>
  <c r="J154" i="16"/>
  <c r="J102" i="16" s="1"/>
  <c r="BK168" i="16"/>
  <c r="J168" i="16" s="1"/>
  <c r="J103" i="16" s="1"/>
  <c r="R129" i="2"/>
  <c r="BK138" i="2"/>
  <c r="J138" i="2"/>
  <c r="J101" i="2"/>
  <c r="T166" i="2"/>
  <c r="T165" i="2" s="1"/>
  <c r="R197" i="2"/>
  <c r="P203" i="2"/>
  <c r="BK146" i="3"/>
  <c r="J146" i="3" s="1"/>
  <c r="J100" i="3" s="1"/>
  <c r="R169" i="3"/>
  <c r="R222" i="3"/>
  <c r="R269" i="3"/>
  <c r="P333" i="3"/>
  <c r="BK350" i="3"/>
  <c r="J350" i="3" s="1"/>
  <c r="J105" i="3" s="1"/>
  <c r="T423" i="3"/>
  <c r="R463" i="3"/>
  <c r="P486" i="3"/>
  <c r="P523" i="3"/>
  <c r="BK527" i="3"/>
  <c r="J527" i="3"/>
  <c r="J112" i="3" s="1"/>
  <c r="BK613" i="3"/>
  <c r="J613" i="3" s="1"/>
  <c r="J113" i="3" s="1"/>
  <c r="BK621" i="3"/>
  <c r="J621" i="3" s="1"/>
  <c r="J114" i="3" s="1"/>
  <c r="P630" i="3"/>
  <c r="R639" i="3"/>
  <c r="P689" i="3"/>
  <c r="R701" i="3"/>
  <c r="BK732" i="3"/>
  <c r="J732" i="3" s="1"/>
  <c r="J120" i="3" s="1"/>
  <c r="T732" i="3"/>
  <c r="R745" i="3"/>
  <c r="P774" i="3"/>
  <c r="BK127" i="4"/>
  <c r="J127" i="4" s="1"/>
  <c r="J100" i="4" s="1"/>
  <c r="P136" i="4"/>
  <c r="R184" i="4"/>
  <c r="P206" i="4"/>
  <c r="R124" i="5"/>
  <c r="R123" i="5" s="1"/>
  <c r="R122" i="5" s="1"/>
  <c r="BK125" i="6"/>
  <c r="J125" i="6" s="1"/>
  <c r="J100" i="6" s="1"/>
  <c r="T125" i="7"/>
  <c r="T124" i="7"/>
  <c r="T123" i="7" s="1"/>
  <c r="P125" i="8"/>
  <c r="P124" i="8" s="1"/>
  <c r="P123" i="8" s="1"/>
  <c r="AU102" i="1" s="1"/>
  <c r="BK124" i="9"/>
  <c r="J124" i="9" s="1"/>
  <c r="J100" i="9" s="1"/>
  <c r="R131" i="10"/>
  <c r="R130" i="10" s="1"/>
  <c r="P148" i="10"/>
  <c r="P147" i="10" s="1"/>
  <c r="BK175" i="10"/>
  <c r="J175" i="10" s="1"/>
  <c r="J106" i="10" s="1"/>
  <c r="T125" i="11"/>
  <c r="T124" i="11" s="1"/>
  <c r="T123" i="11" s="1"/>
  <c r="R145" i="11"/>
  <c r="BK127" i="12"/>
  <c r="J127" i="12" s="1"/>
  <c r="J100" i="12" s="1"/>
  <c r="P163" i="12"/>
  <c r="BK127" i="13"/>
  <c r="J127" i="13" s="1"/>
  <c r="J100" i="13" s="1"/>
  <c r="P159" i="13"/>
  <c r="P128" i="14"/>
  <c r="R157" i="14"/>
  <c r="R173" i="14"/>
  <c r="R127" i="15"/>
  <c r="P151" i="15"/>
  <c r="BK160" i="15"/>
  <c r="J160" i="15" s="1"/>
  <c r="J102" i="15" s="1"/>
  <c r="BK128" i="16"/>
  <c r="J128" i="16" s="1"/>
  <c r="J100" i="16" s="1"/>
  <c r="R154" i="16"/>
  <c r="P168" i="16"/>
  <c r="BK141" i="8"/>
  <c r="J141" i="8" s="1"/>
  <c r="J101" i="8" s="1"/>
  <c r="BK201" i="10"/>
  <c r="J201" i="10" s="1"/>
  <c r="J107" i="10" s="1"/>
  <c r="BK181" i="14"/>
  <c r="J181" i="14" s="1"/>
  <c r="J104" i="14" s="1"/>
  <c r="BK460" i="3"/>
  <c r="J460" i="3" s="1"/>
  <c r="J107" i="3" s="1"/>
  <c r="BK185" i="6"/>
  <c r="J185" i="6" s="1"/>
  <c r="J101" i="6" s="1"/>
  <c r="BK145" i="10"/>
  <c r="J145" i="10" s="1"/>
  <c r="J103" i="10" s="1"/>
  <c r="BK178" i="12"/>
  <c r="J178" i="12" s="1"/>
  <c r="J103" i="12" s="1"/>
  <c r="BK152" i="14"/>
  <c r="J152" i="14" s="1"/>
  <c r="J101" i="14" s="1"/>
  <c r="BK169" i="7"/>
  <c r="J169" i="7"/>
  <c r="J101" i="7"/>
  <c r="BK174" i="16"/>
  <c r="J174" i="16" s="1"/>
  <c r="J104" i="16" s="1"/>
  <c r="BK140" i="10"/>
  <c r="J140" i="10" s="1"/>
  <c r="J101" i="10" s="1"/>
  <c r="BK143" i="10"/>
  <c r="J143" i="10"/>
  <c r="J102" i="10" s="1"/>
  <c r="BK158" i="12"/>
  <c r="J158" i="12" s="1"/>
  <c r="J101" i="12" s="1"/>
  <c r="BK156" i="13"/>
  <c r="J156" i="13" s="1"/>
  <c r="J101" i="13" s="1"/>
  <c r="BK167" i="13"/>
  <c r="J167" i="13" s="1"/>
  <c r="J103" i="13" s="1"/>
  <c r="BK168" i="15"/>
  <c r="J168" i="15" s="1"/>
  <c r="J103" i="15" s="1"/>
  <c r="BK149" i="16"/>
  <c r="J149" i="16"/>
  <c r="J101" i="16"/>
  <c r="E114" i="16"/>
  <c r="J120" i="16"/>
  <c r="BF129" i="16"/>
  <c r="BF141" i="16"/>
  <c r="BF165" i="16"/>
  <c r="BF167" i="16"/>
  <c r="BF175" i="16"/>
  <c r="J94" i="16"/>
  <c r="BF139" i="16"/>
  <c r="BF169" i="16"/>
  <c r="F123" i="16"/>
  <c r="BF134" i="16"/>
  <c r="BF138" i="16"/>
  <c r="BF150" i="16"/>
  <c r="BF163" i="16"/>
  <c r="BF164" i="16"/>
  <c r="BF170" i="16"/>
  <c r="BF171" i="16"/>
  <c r="BF172" i="16"/>
  <c r="BF173" i="16"/>
  <c r="BF133" i="16"/>
  <c r="BF155" i="16"/>
  <c r="BF159" i="16"/>
  <c r="J119" i="15"/>
  <c r="J122" i="15"/>
  <c r="BF164" i="15"/>
  <c r="BF167" i="15"/>
  <c r="F94" i="15"/>
  <c r="BF132" i="15"/>
  <c r="BF139" i="15"/>
  <c r="BF143" i="15"/>
  <c r="BF169" i="15"/>
  <c r="E85" i="15"/>
  <c r="BF147" i="15"/>
  <c r="BF156" i="15"/>
  <c r="BF161" i="15"/>
  <c r="BF165" i="15"/>
  <c r="BF166" i="15"/>
  <c r="BF128" i="15"/>
  <c r="BF136" i="15"/>
  <c r="BF137" i="15"/>
  <c r="BF152" i="15"/>
  <c r="BF163" i="15"/>
  <c r="J94" i="14"/>
  <c r="BF142" i="14"/>
  <c r="BF158" i="14"/>
  <c r="BF166" i="14"/>
  <c r="BF174" i="14"/>
  <c r="BF175" i="14"/>
  <c r="BF179" i="14"/>
  <c r="F94" i="14"/>
  <c r="BF162" i="14"/>
  <c r="BF176" i="14"/>
  <c r="BF180" i="14"/>
  <c r="J91" i="14"/>
  <c r="BF129" i="14"/>
  <c r="BF144" i="14"/>
  <c r="BF153" i="14"/>
  <c r="BF168" i="14"/>
  <c r="BF177" i="14"/>
  <c r="BF178" i="14"/>
  <c r="BF182" i="14"/>
  <c r="E85" i="14"/>
  <c r="BF136" i="14"/>
  <c r="BF137" i="14"/>
  <c r="BF141" i="14"/>
  <c r="BF167" i="14"/>
  <c r="BF172" i="14"/>
  <c r="E113" i="13"/>
  <c r="J122" i="13"/>
  <c r="BF132" i="13"/>
  <c r="BF139" i="13"/>
  <c r="BF146" i="13"/>
  <c r="BF163" i="13"/>
  <c r="J119" i="13"/>
  <c r="BF144" i="13"/>
  <c r="BF150" i="13"/>
  <c r="BF165" i="13"/>
  <c r="F122" i="13"/>
  <c r="BF128" i="13"/>
  <c r="BF143" i="13"/>
  <c r="BF157" i="13"/>
  <c r="BF164" i="13"/>
  <c r="BF168" i="13"/>
  <c r="BF138" i="13"/>
  <c r="BF152" i="13"/>
  <c r="BF160" i="13"/>
  <c r="BF161" i="13"/>
  <c r="BF166" i="13"/>
  <c r="F122" i="12"/>
  <c r="BF132" i="12"/>
  <c r="BF150" i="12"/>
  <c r="BF168" i="12"/>
  <c r="BF175" i="12"/>
  <c r="BF138" i="12"/>
  <c r="BF144" i="12"/>
  <c r="BF172" i="12"/>
  <c r="BF173" i="12"/>
  <c r="BF176" i="12"/>
  <c r="E85" i="12"/>
  <c r="BF143" i="12"/>
  <c r="BF146" i="12"/>
  <c r="BF154" i="12"/>
  <c r="BF174" i="12"/>
  <c r="BF177" i="12"/>
  <c r="BF179" i="12"/>
  <c r="J91" i="12"/>
  <c r="J94" i="12"/>
  <c r="BF128" i="12"/>
  <c r="BF139" i="12"/>
  <c r="BF159" i="12"/>
  <c r="BF164" i="12"/>
  <c r="J91" i="11"/>
  <c r="F94" i="11"/>
  <c r="BF133" i="11"/>
  <c r="BF134" i="11"/>
  <c r="BF142" i="11"/>
  <c r="BF150" i="11"/>
  <c r="J94" i="11"/>
  <c r="BF126" i="11"/>
  <c r="BF127" i="11"/>
  <c r="BF128" i="11"/>
  <c r="BF129" i="11"/>
  <c r="BF144" i="11"/>
  <c r="BF157" i="11"/>
  <c r="E85" i="11"/>
  <c r="BF130" i="11"/>
  <c r="BF131" i="11"/>
  <c r="BF146" i="11"/>
  <c r="BF149" i="11"/>
  <c r="BF155" i="11"/>
  <c r="BF132" i="11"/>
  <c r="BF143" i="11"/>
  <c r="BF154" i="11"/>
  <c r="BF156" i="11"/>
  <c r="F94" i="10"/>
  <c r="BF141" i="10"/>
  <c r="BF146" i="10"/>
  <c r="BF150" i="10"/>
  <c r="E117" i="10"/>
  <c r="BF132" i="10"/>
  <c r="BF134" i="10"/>
  <c r="BF144" i="10"/>
  <c r="BF149" i="10"/>
  <c r="BF151" i="10"/>
  <c r="BF153" i="10"/>
  <c r="BF154" i="10"/>
  <c r="BF156" i="10"/>
  <c r="BF161" i="10"/>
  <c r="BF164" i="10"/>
  <c r="BF166" i="10"/>
  <c r="BF174" i="10"/>
  <c r="BF176" i="10"/>
  <c r="BF181" i="10"/>
  <c r="BF182" i="10"/>
  <c r="BF187" i="10"/>
  <c r="BF188" i="10"/>
  <c r="BF199" i="10"/>
  <c r="J91" i="10"/>
  <c r="J94" i="10"/>
  <c r="BF138" i="10"/>
  <c r="BF162" i="10"/>
  <c r="BF186" i="10"/>
  <c r="BF193" i="10"/>
  <c r="BF194" i="10"/>
  <c r="BF195" i="10"/>
  <c r="BF200" i="10"/>
  <c r="BF202" i="10"/>
  <c r="BF139" i="10"/>
  <c r="BF155" i="10"/>
  <c r="BF157" i="10"/>
  <c r="BF158" i="10"/>
  <c r="BF159" i="10"/>
  <c r="BF160" i="10"/>
  <c r="BF165" i="10"/>
  <c r="BF172" i="10"/>
  <c r="BF173" i="10"/>
  <c r="BF189" i="10"/>
  <c r="BF190" i="10"/>
  <c r="E85" i="9"/>
  <c r="F119" i="9"/>
  <c r="BF125" i="9"/>
  <c r="BF127" i="9"/>
  <c r="BF130" i="9"/>
  <c r="BF131" i="9"/>
  <c r="J91" i="9"/>
  <c r="J94" i="9"/>
  <c r="BF126" i="9"/>
  <c r="BF129" i="9"/>
  <c r="BF132" i="9"/>
  <c r="BF128" i="9"/>
  <c r="BF133" i="9"/>
  <c r="BF134" i="9"/>
  <c r="E111" i="8"/>
  <c r="F120" i="8"/>
  <c r="BF128" i="8"/>
  <c r="BF135" i="8"/>
  <c r="BF142" i="8"/>
  <c r="J91" i="8"/>
  <c r="BF126" i="8"/>
  <c r="BF132" i="8"/>
  <c r="BF133" i="8"/>
  <c r="BF139" i="8"/>
  <c r="J94" i="8"/>
  <c r="BF127" i="8"/>
  <c r="BF130" i="8"/>
  <c r="BF131" i="8"/>
  <c r="BF134" i="8"/>
  <c r="BF137" i="8"/>
  <c r="BF138" i="8"/>
  <c r="BF140" i="8"/>
  <c r="BF129" i="8"/>
  <c r="BF136" i="8"/>
  <c r="E85" i="7"/>
  <c r="BF128" i="7"/>
  <c r="BF141" i="7"/>
  <c r="BF142" i="7"/>
  <c r="BF143" i="7"/>
  <c r="BF152" i="7"/>
  <c r="BF154" i="7"/>
  <c r="BF156" i="7"/>
  <c r="BF167" i="7"/>
  <c r="BF168" i="7"/>
  <c r="BF170" i="7"/>
  <c r="J120" i="7"/>
  <c r="BF126" i="7"/>
  <c r="BF136" i="7"/>
  <c r="BF139" i="7"/>
  <c r="BF144" i="7"/>
  <c r="BF147" i="7"/>
  <c r="BF149" i="7"/>
  <c r="BF151" i="7"/>
  <c r="BF155" i="7"/>
  <c r="J91" i="7"/>
  <c r="F94" i="7"/>
  <c r="BF134" i="7"/>
  <c r="BF140" i="7"/>
  <c r="BF145" i="7"/>
  <c r="BF146" i="7"/>
  <c r="BF150" i="7"/>
  <c r="BF163" i="7"/>
  <c r="BF127" i="7"/>
  <c r="BF132" i="7"/>
  <c r="BF138" i="7"/>
  <c r="BF148" i="7"/>
  <c r="BF153" i="7"/>
  <c r="BK123" i="5"/>
  <c r="J123" i="5" s="1"/>
  <c r="J99" i="5" s="1"/>
  <c r="F94" i="6"/>
  <c r="J120" i="6"/>
  <c r="BF126" i="6"/>
  <c r="BF135" i="6"/>
  <c r="BF136" i="6"/>
  <c r="BF140" i="6"/>
  <c r="BF141" i="6"/>
  <c r="BF162" i="6"/>
  <c r="BF171" i="6"/>
  <c r="BF176" i="6"/>
  <c r="BF178" i="6"/>
  <c r="BF179" i="6"/>
  <c r="BF184" i="6"/>
  <c r="E85" i="6"/>
  <c r="J91" i="6"/>
  <c r="BF128" i="6"/>
  <c r="BF129" i="6"/>
  <c r="BF131" i="6"/>
  <c r="BF132" i="6"/>
  <c r="BF134" i="6"/>
  <c r="BF143" i="6"/>
  <c r="BF148" i="6"/>
  <c r="BF157" i="6"/>
  <c r="BF164" i="6"/>
  <c r="BF166" i="6"/>
  <c r="BF175" i="6"/>
  <c r="BF177" i="6"/>
  <c r="BF138" i="6"/>
  <c r="BF142" i="6"/>
  <c r="BF145" i="6"/>
  <c r="BF151" i="6"/>
  <c r="BF154" i="6"/>
  <c r="BF158" i="6"/>
  <c r="BF161" i="6"/>
  <c r="BF165" i="6"/>
  <c r="BF167" i="6"/>
  <c r="BF186" i="6"/>
  <c r="BF137" i="6"/>
  <c r="BF139" i="6"/>
  <c r="BF144" i="6"/>
  <c r="BF146" i="6"/>
  <c r="BF147" i="6"/>
  <c r="BF149" i="6"/>
  <c r="BF150" i="6"/>
  <c r="BF152" i="6"/>
  <c r="BF153" i="6"/>
  <c r="BF155" i="6"/>
  <c r="BF156" i="6"/>
  <c r="BF159" i="6"/>
  <c r="BF160" i="6"/>
  <c r="BF163" i="6"/>
  <c r="BF168" i="6"/>
  <c r="BF169" i="6"/>
  <c r="BF170" i="6"/>
  <c r="BF183" i="6"/>
  <c r="F94" i="5"/>
  <c r="E110" i="5"/>
  <c r="J119" i="5"/>
  <c r="BF127" i="5"/>
  <c r="BF135" i="5"/>
  <c r="BF137" i="5"/>
  <c r="BF139" i="5"/>
  <c r="BF140" i="5"/>
  <c r="BF141" i="5"/>
  <c r="BF142" i="5"/>
  <c r="BF144" i="5"/>
  <c r="J91" i="5"/>
  <c r="BF132" i="5"/>
  <c r="BF143" i="5"/>
  <c r="BF125" i="5"/>
  <c r="BF133" i="5"/>
  <c r="BF136" i="5"/>
  <c r="BF145" i="5"/>
  <c r="BF126" i="5"/>
  <c r="BF131" i="5"/>
  <c r="BF134" i="5"/>
  <c r="BF138" i="5"/>
  <c r="BF146" i="5"/>
  <c r="BF147" i="5"/>
  <c r="BF162" i="4"/>
  <c r="BF165" i="4"/>
  <c r="BF168" i="4"/>
  <c r="BF172" i="4"/>
  <c r="BF174" i="4"/>
  <c r="BF176" i="4"/>
  <c r="BF199" i="4"/>
  <c r="BF202" i="4"/>
  <c r="BF207" i="4"/>
  <c r="BF208" i="4"/>
  <c r="BF219" i="4"/>
  <c r="BF223" i="4"/>
  <c r="BF224" i="4"/>
  <c r="BF228" i="4"/>
  <c r="BF238" i="4"/>
  <c r="BF242" i="4"/>
  <c r="J122" i="4"/>
  <c r="BF128" i="4"/>
  <c r="BF137" i="4"/>
  <c r="BF140" i="4"/>
  <c r="BF167" i="4"/>
  <c r="BF170" i="4"/>
  <c r="BF177" i="4"/>
  <c r="BF185" i="4"/>
  <c r="BF198" i="4"/>
  <c r="BF201" i="4"/>
  <c r="BF204" i="4"/>
  <c r="BF205" i="4"/>
  <c r="BF211" i="4"/>
  <c r="BF214" i="4"/>
  <c r="BF218" i="4"/>
  <c r="BF220" i="4"/>
  <c r="BF226" i="4"/>
  <c r="BF230" i="4"/>
  <c r="BF233" i="4"/>
  <c r="BF234" i="4"/>
  <c r="BF235" i="4"/>
  <c r="BF237" i="4"/>
  <c r="BF240" i="4"/>
  <c r="E85" i="4"/>
  <c r="F94" i="4"/>
  <c r="BF129" i="4"/>
  <c r="BF135" i="4"/>
  <c r="BF144" i="4"/>
  <c r="BF146" i="4"/>
  <c r="BF157" i="4"/>
  <c r="BF178" i="4"/>
  <c r="BF183" i="4"/>
  <c r="BF200" i="4"/>
  <c r="BF203" i="4"/>
  <c r="BF209" i="4"/>
  <c r="BF210" i="4"/>
  <c r="BF212" i="4"/>
  <c r="BF216" i="4"/>
  <c r="BF217" i="4"/>
  <c r="BF221" i="4"/>
  <c r="BF225" i="4"/>
  <c r="BF227" i="4"/>
  <c r="BF229" i="4"/>
  <c r="BF236" i="4"/>
  <c r="J91" i="4"/>
  <c r="BF131" i="4"/>
  <c r="BF150" i="4"/>
  <c r="BF164" i="4"/>
  <c r="BF194" i="4"/>
  <c r="BF213" i="4"/>
  <c r="BF215" i="4"/>
  <c r="BF222" i="4"/>
  <c r="BF231" i="4"/>
  <c r="BF232" i="4"/>
  <c r="BF239" i="4"/>
  <c r="BF241" i="4"/>
  <c r="J91" i="3"/>
  <c r="F141" i="3"/>
  <c r="BF151" i="3"/>
  <c r="BF158" i="3"/>
  <c r="BF165" i="3"/>
  <c r="BF194" i="3"/>
  <c r="BF206" i="3"/>
  <c r="BF240" i="3"/>
  <c r="BF255" i="3"/>
  <c r="BF270" i="3"/>
  <c r="BF276" i="3"/>
  <c r="BF287" i="3"/>
  <c r="BF301" i="3"/>
  <c r="BF322" i="3"/>
  <c r="BF332" i="3"/>
  <c r="BF334" i="3"/>
  <c r="BF338" i="3"/>
  <c r="BF346" i="3"/>
  <c r="BF370" i="3"/>
  <c r="BF407" i="3"/>
  <c r="BF419" i="3"/>
  <c r="BF430" i="3"/>
  <c r="BF461" i="3"/>
  <c r="BF464" i="3"/>
  <c r="BF472" i="3"/>
  <c r="BF474" i="3"/>
  <c r="BF481" i="3"/>
  <c r="BF483" i="3"/>
  <c r="BF505" i="3"/>
  <c r="BF525" i="3"/>
  <c r="BF538" i="3"/>
  <c r="BF596" i="3"/>
  <c r="BF609" i="3"/>
  <c r="BF614" i="3"/>
  <c r="BF618" i="3"/>
  <c r="BF627" i="3"/>
  <c r="BF629" i="3"/>
  <c r="BF640" i="3"/>
  <c r="BF656" i="3"/>
  <c r="BF664" i="3"/>
  <c r="BF674" i="3"/>
  <c r="BF706" i="3"/>
  <c r="BF716" i="3"/>
  <c r="BF720" i="3"/>
  <c r="BF721" i="3"/>
  <c r="BF725" i="3"/>
  <c r="BF746" i="3"/>
  <c r="BF756" i="3"/>
  <c r="BF768" i="3"/>
  <c r="BF769" i="3"/>
  <c r="BF773" i="3"/>
  <c r="BF775" i="3"/>
  <c r="BF779" i="3"/>
  <c r="E85" i="3"/>
  <c r="BF147" i="3"/>
  <c r="BF152" i="3"/>
  <c r="BF163" i="3"/>
  <c r="BF188" i="3"/>
  <c r="BF223" i="3"/>
  <c r="BF263" i="3"/>
  <c r="BF310" i="3"/>
  <c r="BF318" i="3"/>
  <c r="BF326" i="3"/>
  <c r="BF355" i="3"/>
  <c r="BF356" i="3"/>
  <c r="BF393" i="3"/>
  <c r="BF424" i="3"/>
  <c r="BF432" i="3"/>
  <c r="BF439" i="3"/>
  <c r="BF485" i="3"/>
  <c r="BF487" i="3"/>
  <c r="BF489" i="3"/>
  <c r="BF501" i="3"/>
  <c r="BF509" i="3"/>
  <c r="BF526" i="3"/>
  <c r="BF569" i="3"/>
  <c r="BF612" i="3"/>
  <c r="BF620" i="3"/>
  <c r="BF622" i="3"/>
  <c r="BF635" i="3"/>
  <c r="BF655" i="3"/>
  <c r="BF660" i="3"/>
  <c r="BF669" i="3"/>
  <c r="BF671" i="3"/>
  <c r="BF673" i="3"/>
  <c r="BF675" i="3"/>
  <c r="BF678" i="3"/>
  <c r="BF680" i="3"/>
  <c r="BF685" i="3"/>
  <c r="BF686" i="3"/>
  <c r="BF690" i="3"/>
  <c r="BF702" i="3"/>
  <c r="BF727" i="3"/>
  <c r="BF733" i="3"/>
  <c r="BF755" i="3"/>
  <c r="BF174" i="3"/>
  <c r="BF229" i="3"/>
  <c r="BF274" i="3"/>
  <c r="BF280" i="3"/>
  <c r="BF302" i="3"/>
  <c r="BF342" i="3"/>
  <c r="BF351" i="3"/>
  <c r="BF380" i="3"/>
  <c r="BF395" i="3"/>
  <c r="BF411" i="3"/>
  <c r="BF445" i="3"/>
  <c r="BF447" i="3"/>
  <c r="BF456" i="3"/>
  <c r="BF466" i="3"/>
  <c r="BF476" i="3"/>
  <c r="BF478" i="3"/>
  <c r="BF493" i="3"/>
  <c r="BF513" i="3"/>
  <c r="BF515" i="3"/>
  <c r="BF518" i="3"/>
  <c r="BF524" i="3"/>
  <c r="BF532" i="3"/>
  <c r="BF578" i="3"/>
  <c r="BF584" i="3"/>
  <c r="BF590" i="3"/>
  <c r="BF592" i="3"/>
  <c r="BF610" i="3"/>
  <c r="BF625" i="3"/>
  <c r="BF637" i="3"/>
  <c r="BF642" i="3"/>
  <c r="BF651" i="3"/>
  <c r="BF652" i="3"/>
  <c r="BF670" i="3"/>
  <c r="BF672" i="3"/>
  <c r="BF676" i="3"/>
  <c r="BF684" i="3"/>
  <c r="BF688" i="3"/>
  <c r="BF700" i="3"/>
  <c r="BF710" i="3"/>
  <c r="BF740" i="3"/>
  <c r="J94" i="3"/>
  <c r="BF162" i="3"/>
  <c r="BF170" i="3"/>
  <c r="BF180" i="3"/>
  <c r="BF183" i="3"/>
  <c r="BF184" i="3"/>
  <c r="BF200" i="3"/>
  <c r="BF214" i="3"/>
  <c r="BF239" i="3"/>
  <c r="BF241" i="3"/>
  <c r="BF242" i="3"/>
  <c r="BF248" i="3"/>
  <c r="BF254" i="3"/>
  <c r="BF294" i="3"/>
  <c r="BF369" i="3"/>
  <c r="BF384" i="3"/>
  <c r="BF397" i="3"/>
  <c r="BF401" i="3"/>
  <c r="BF433" i="3"/>
  <c r="BF448" i="3"/>
  <c r="BF452" i="3"/>
  <c r="BF468" i="3"/>
  <c r="BF470" i="3"/>
  <c r="BF497" i="3"/>
  <c r="BF522" i="3"/>
  <c r="BF528" i="3"/>
  <c r="BF533" i="3"/>
  <c r="BF539" i="3"/>
  <c r="BF556" i="3"/>
  <c r="BF588" i="3"/>
  <c r="BF598" i="3"/>
  <c r="BF605" i="3"/>
  <c r="BF624" i="3"/>
  <c r="BF631" i="3"/>
  <c r="BF633" i="3"/>
  <c r="BF638" i="3"/>
  <c r="BF641" i="3"/>
  <c r="BF653" i="3"/>
  <c r="BF654" i="3"/>
  <c r="BF679" i="3"/>
  <c r="BF687" i="3"/>
  <c r="BF696" i="3"/>
  <c r="BF731" i="3"/>
  <c r="BF744" i="3"/>
  <c r="F94" i="2"/>
  <c r="BF130" i="2"/>
  <c r="BF134" i="2"/>
  <c r="BF135" i="2"/>
  <c r="BF139" i="2"/>
  <c r="BF148" i="2"/>
  <c r="BF161" i="2"/>
  <c r="BF164" i="2"/>
  <c r="BF171" i="2"/>
  <c r="BF180" i="2"/>
  <c r="BF185" i="2"/>
  <c r="BF200" i="2"/>
  <c r="BF201" i="2"/>
  <c r="BF204" i="2"/>
  <c r="J91" i="2"/>
  <c r="E115" i="2"/>
  <c r="J124" i="2"/>
  <c r="BF143" i="2"/>
  <c r="BF152" i="2"/>
  <c r="BF167" i="2"/>
  <c r="BF187" i="2"/>
  <c r="BF193" i="2"/>
  <c r="BF198" i="2"/>
  <c r="BF206" i="2"/>
  <c r="BF147" i="2"/>
  <c r="BF160" i="2"/>
  <c r="BF162" i="2"/>
  <c r="BF191" i="2"/>
  <c r="BF136" i="2"/>
  <c r="BF159" i="2"/>
  <c r="F37" i="2"/>
  <c r="BB96" i="1" s="1"/>
  <c r="AS94" i="1"/>
  <c r="F37" i="3"/>
  <c r="BB97" i="1" s="1"/>
  <c r="F35" i="4"/>
  <c r="AZ98" i="1" s="1"/>
  <c r="F37" i="4"/>
  <c r="BB98" i="1" s="1"/>
  <c r="F39" i="6"/>
  <c r="BD100" i="1" s="1"/>
  <c r="F37" i="7"/>
  <c r="BB101" i="1" s="1"/>
  <c r="F35" i="8"/>
  <c r="AZ102" i="1" s="1"/>
  <c r="F38" i="8"/>
  <c r="BC102" i="1" s="1"/>
  <c r="F37" i="9"/>
  <c r="BB103" i="1" s="1"/>
  <c r="F37" i="10"/>
  <c r="BB105" i="1" s="1"/>
  <c r="F38" i="10"/>
  <c r="BC105" i="1" s="1"/>
  <c r="J35" i="12"/>
  <c r="AV108" i="1" s="1"/>
  <c r="J35" i="13"/>
  <c r="AV109" i="1" s="1"/>
  <c r="F37" i="13"/>
  <c r="BB109" i="1" s="1"/>
  <c r="J35" i="14"/>
  <c r="AV110" i="1" s="1"/>
  <c r="J35" i="15"/>
  <c r="AV112" i="1" s="1"/>
  <c r="F38" i="16"/>
  <c r="BC113" i="1" s="1"/>
  <c r="J35" i="16"/>
  <c r="AV113" i="1" s="1"/>
  <c r="F38" i="2"/>
  <c r="BC96" i="1" s="1"/>
  <c r="F39" i="2"/>
  <c r="BD96" i="1" s="1"/>
  <c r="F38" i="3"/>
  <c r="BC97" i="1" s="1"/>
  <c r="J35" i="3"/>
  <c r="AV97" i="1" s="1"/>
  <c r="F38" i="4"/>
  <c r="BC98" i="1" s="1"/>
  <c r="F35" i="5"/>
  <c r="AZ99" i="1" s="1"/>
  <c r="J35" i="5"/>
  <c r="AV99" i="1" s="1"/>
  <c r="F37" i="6"/>
  <c r="BB100" i="1" s="1"/>
  <c r="F38" i="6"/>
  <c r="BC100" i="1" s="1"/>
  <c r="J35" i="7"/>
  <c r="AV101" i="1" s="1"/>
  <c r="F39" i="8"/>
  <c r="BD102" i="1" s="1"/>
  <c r="J35" i="9"/>
  <c r="AV103" i="1" s="1"/>
  <c r="F35" i="10"/>
  <c r="AZ105" i="1" s="1"/>
  <c r="F37" i="11"/>
  <c r="BB106" i="1" s="1"/>
  <c r="F35" i="12"/>
  <c r="AZ108" i="1" s="1"/>
  <c r="F39" i="12"/>
  <c r="BD108" i="1" s="1"/>
  <c r="F35" i="13"/>
  <c r="AZ109" i="1" s="1"/>
  <c r="F35" i="14"/>
  <c r="AZ110" i="1" s="1"/>
  <c r="F37" i="15"/>
  <c r="BB112" i="1" s="1"/>
  <c r="F39" i="16"/>
  <c r="BD113" i="1" s="1"/>
  <c r="F39" i="3"/>
  <c r="BD97" i="1" s="1"/>
  <c r="F39" i="5"/>
  <c r="BD99" i="1" s="1"/>
  <c r="F35" i="6"/>
  <c r="AZ100" i="1" s="1"/>
  <c r="F35" i="7"/>
  <c r="AZ101" i="1" s="1"/>
  <c r="F39" i="7"/>
  <c r="BD101" i="1" s="1"/>
  <c r="F39" i="9"/>
  <c r="BD103" i="1" s="1"/>
  <c r="F35" i="9"/>
  <c r="AZ103" i="1" s="1"/>
  <c r="J35" i="10"/>
  <c r="AV105" i="1" s="1"/>
  <c r="J35" i="11"/>
  <c r="AV106" i="1" s="1"/>
  <c r="F35" i="11"/>
  <c r="AZ106" i="1" s="1"/>
  <c r="F38" i="12"/>
  <c r="BC108" i="1" s="1"/>
  <c r="F38" i="13"/>
  <c r="BC109" i="1" s="1"/>
  <c r="F38" i="14"/>
  <c r="BC110" i="1" s="1"/>
  <c r="F37" i="14"/>
  <c r="BB110" i="1" s="1"/>
  <c r="F38" i="15"/>
  <c r="BC112" i="1" s="1"/>
  <c r="F37" i="16"/>
  <c r="BB113" i="1" s="1"/>
  <c r="J35" i="2"/>
  <c r="AV96" i="1" s="1"/>
  <c r="F35" i="2"/>
  <c r="AZ96" i="1" s="1"/>
  <c r="F35" i="3"/>
  <c r="AZ97" i="1" s="1"/>
  <c r="F39" i="4"/>
  <c r="BD98" i="1" s="1"/>
  <c r="J35" i="4"/>
  <c r="AV98" i="1" s="1"/>
  <c r="F38" i="5"/>
  <c r="BC99" i="1" s="1"/>
  <c r="F37" i="5"/>
  <c r="BB99" i="1" s="1"/>
  <c r="J35" i="6"/>
  <c r="AV100" i="1" s="1"/>
  <c r="F38" i="7"/>
  <c r="BC101" i="1" s="1"/>
  <c r="J35" i="8"/>
  <c r="AV102" i="1" s="1"/>
  <c r="F37" i="8"/>
  <c r="BB102" i="1" s="1"/>
  <c r="F38" i="9"/>
  <c r="BC103" i="1" s="1"/>
  <c r="F39" i="10"/>
  <c r="BD105" i="1" s="1"/>
  <c r="F39" i="11"/>
  <c r="BD106" i="1" s="1"/>
  <c r="F38" i="11"/>
  <c r="BC106" i="1" s="1"/>
  <c r="F37" i="12"/>
  <c r="BB108" i="1" s="1"/>
  <c r="F39" i="13"/>
  <c r="BD109" i="1" s="1"/>
  <c r="F39" i="14"/>
  <c r="BD110" i="1" s="1"/>
  <c r="F39" i="15"/>
  <c r="BD112" i="1" s="1"/>
  <c r="F35" i="15"/>
  <c r="AZ112" i="1" s="1"/>
  <c r="F35" i="16"/>
  <c r="AZ113" i="1" s="1"/>
  <c r="P127" i="14" l="1"/>
  <c r="P126" i="14" s="1"/>
  <c r="AU110" i="1" s="1"/>
  <c r="R126" i="15"/>
  <c r="R125" i="15" s="1"/>
  <c r="T127" i="14"/>
  <c r="T126" i="14" s="1"/>
  <c r="R128" i="2"/>
  <c r="T126" i="12"/>
  <c r="T125" i="12" s="1"/>
  <c r="R124" i="11"/>
  <c r="R123" i="11" s="1"/>
  <c r="P126" i="4"/>
  <c r="P125" i="4" s="1"/>
  <c r="AU98" i="1" s="1"/>
  <c r="T462" i="3"/>
  <c r="P145" i="3"/>
  <c r="T126" i="15"/>
  <c r="T125" i="15" s="1"/>
  <c r="R126" i="13"/>
  <c r="R125" i="13" s="1"/>
  <c r="P126" i="15"/>
  <c r="P125" i="15" s="1"/>
  <c r="AU112" i="1" s="1"/>
  <c r="P129" i="10"/>
  <c r="AU105" i="1"/>
  <c r="P462" i="3"/>
  <c r="R145" i="3"/>
  <c r="R127" i="16"/>
  <c r="R126" i="16"/>
  <c r="T147" i="10"/>
  <c r="T129" i="10" s="1"/>
  <c r="P165" i="2"/>
  <c r="R147" i="10"/>
  <c r="R129" i="10" s="1"/>
  <c r="R126" i="4"/>
  <c r="R125" i="4"/>
  <c r="T126" i="4"/>
  <c r="T125" i="4" s="1"/>
  <c r="R165" i="2"/>
  <c r="R127" i="2" s="1"/>
  <c r="P126" i="12"/>
  <c r="P125" i="12" s="1"/>
  <c r="AU108" i="1" s="1"/>
  <c r="P128" i="2"/>
  <c r="P127" i="2"/>
  <c r="AU96" i="1" s="1"/>
  <c r="R462" i="3"/>
  <c r="P126" i="13"/>
  <c r="P125" i="13" s="1"/>
  <c r="AU109" i="1" s="1"/>
  <c r="T127" i="2"/>
  <c r="T126" i="13"/>
  <c r="T125" i="13" s="1"/>
  <c r="P127" i="16"/>
  <c r="P126" i="16"/>
  <c r="AU113" i="1" s="1"/>
  <c r="R127" i="14"/>
  <c r="R126" i="14" s="1"/>
  <c r="P124" i="11"/>
  <c r="P123" i="11" s="1"/>
  <c r="AU106" i="1" s="1"/>
  <c r="T145" i="3"/>
  <c r="T144" i="3"/>
  <c r="BK462" i="3"/>
  <c r="J462" i="3"/>
  <c r="J108" i="3" s="1"/>
  <c r="BK124" i="6"/>
  <c r="J124" i="6"/>
  <c r="J99" i="6"/>
  <c r="BK124" i="8"/>
  <c r="J124" i="8" s="1"/>
  <c r="J99" i="8" s="1"/>
  <c r="BK126" i="13"/>
  <c r="J126" i="13" s="1"/>
  <c r="J99" i="13" s="1"/>
  <c r="BK127" i="16"/>
  <c r="J127" i="16" s="1"/>
  <c r="J99" i="16" s="1"/>
  <c r="BK126" i="4"/>
  <c r="J126" i="4" s="1"/>
  <c r="J99" i="4" s="1"/>
  <c r="BK123" i="9"/>
  <c r="J123" i="9"/>
  <c r="J99" i="9" s="1"/>
  <c r="BK130" i="10"/>
  <c r="J130" i="10" s="1"/>
  <c r="J99" i="10" s="1"/>
  <c r="BK124" i="11"/>
  <c r="J124" i="11"/>
  <c r="J99" i="11" s="1"/>
  <c r="BK126" i="12"/>
  <c r="J126" i="12"/>
  <c r="J99" i="12" s="1"/>
  <c r="BK127" i="14"/>
  <c r="J127" i="14" s="1"/>
  <c r="J99" i="14" s="1"/>
  <c r="BK126" i="15"/>
  <c r="J126" i="15" s="1"/>
  <c r="J99" i="15" s="1"/>
  <c r="BK128" i="2"/>
  <c r="J128" i="2" s="1"/>
  <c r="J99" i="2" s="1"/>
  <c r="BK145" i="3"/>
  <c r="J145" i="3"/>
  <c r="J99" i="3"/>
  <c r="BK124" i="7"/>
  <c r="J124" i="7"/>
  <c r="J99" i="7"/>
  <c r="BK147" i="10"/>
  <c r="J147" i="10" s="1"/>
  <c r="J104" i="10" s="1"/>
  <c r="BK165" i="2"/>
  <c r="J165" i="2" s="1"/>
  <c r="J102" i="2" s="1"/>
  <c r="BK122" i="5"/>
  <c r="J122" i="5"/>
  <c r="J98" i="5" s="1"/>
  <c r="F36" i="2"/>
  <c r="BA96" i="1" s="1"/>
  <c r="J36" i="3"/>
  <c r="AW97" i="1"/>
  <c r="AT97" i="1" s="1"/>
  <c r="F36" i="8"/>
  <c r="BA102" i="1"/>
  <c r="BB95" i="1"/>
  <c r="AX95" i="1" s="1"/>
  <c r="BC95" i="1"/>
  <c r="F36" i="10"/>
  <c r="BA105" i="1"/>
  <c r="F36" i="11"/>
  <c r="BA106" i="1" s="1"/>
  <c r="J36" i="12"/>
  <c r="AW108" i="1"/>
  <c r="AT108" i="1" s="1"/>
  <c r="J36" i="14"/>
  <c r="AW110" i="1" s="1"/>
  <c r="AT110" i="1" s="1"/>
  <c r="BC107" i="1"/>
  <c r="AY107" i="1"/>
  <c r="BD111" i="1"/>
  <c r="F36" i="16"/>
  <c r="BA113" i="1" s="1"/>
  <c r="J36" i="2"/>
  <c r="AW96" i="1"/>
  <c r="AT96" i="1"/>
  <c r="J36" i="4"/>
  <c r="AW98" i="1" s="1"/>
  <c r="AT98" i="1" s="1"/>
  <c r="F36" i="4"/>
  <c r="BA98" i="1" s="1"/>
  <c r="F36" i="5"/>
  <c r="BA99" i="1"/>
  <c r="J36" i="5"/>
  <c r="AW99" i="1" s="1"/>
  <c r="AT99" i="1" s="1"/>
  <c r="J36" i="6"/>
  <c r="AW100" i="1" s="1"/>
  <c r="AT100" i="1" s="1"/>
  <c r="F36" i="6"/>
  <c r="BA100" i="1" s="1"/>
  <c r="F36" i="7"/>
  <c r="BA101" i="1" s="1"/>
  <c r="J36" i="8"/>
  <c r="AW102" i="1"/>
  <c r="AT102" i="1"/>
  <c r="BD95" i="1"/>
  <c r="AZ95" i="1"/>
  <c r="AV95" i="1" s="1"/>
  <c r="AZ104" i="1"/>
  <c r="AV104" i="1" s="1"/>
  <c r="BD104" i="1"/>
  <c r="BC104" i="1"/>
  <c r="AY104" i="1"/>
  <c r="BB104" i="1"/>
  <c r="AX104" i="1"/>
  <c r="J36" i="11"/>
  <c r="AW106" i="1"/>
  <c r="AT106" i="1" s="1"/>
  <c r="F36" i="13"/>
  <c r="BA109" i="1"/>
  <c r="BD107" i="1"/>
  <c r="AZ107" i="1"/>
  <c r="AV107" i="1"/>
  <c r="BB107" i="1"/>
  <c r="AX107" i="1" s="1"/>
  <c r="F36" i="15"/>
  <c r="BA112" i="1"/>
  <c r="AZ111" i="1"/>
  <c r="AV111" i="1"/>
  <c r="BB111" i="1"/>
  <c r="AX111" i="1"/>
  <c r="F36" i="3"/>
  <c r="BA97" i="1" s="1"/>
  <c r="J36" i="7"/>
  <c r="AW101" i="1" s="1"/>
  <c r="AT101" i="1" s="1"/>
  <c r="F36" i="9"/>
  <c r="BA103" i="1" s="1"/>
  <c r="J36" i="9"/>
  <c r="AW103" i="1" s="1"/>
  <c r="AT103" i="1" s="1"/>
  <c r="J36" i="10"/>
  <c r="AW105" i="1" s="1"/>
  <c r="AT105" i="1" s="1"/>
  <c r="F36" i="12"/>
  <c r="BA108" i="1" s="1"/>
  <c r="J36" i="13"/>
  <c r="AW109" i="1"/>
  <c r="AT109" i="1"/>
  <c r="F36" i="14"/>
  <c r="BA110" i="1" s="1"/>
  <c r="J36" i="15"/>
  <c r="AW112" i="1"/>
  <c r="AT112" i="1" s="1"/>
  <c r="BC111" i="1"/>
  <c r="AY111" i="1"/>
  <c r="J36" i="16"/>
  <c r="AW113" i="1" s="1"/>
  <c r="AT113" i="1" s="1"/>
  <c r="P144" i="3" l="1"/>
  <c r="AU97" i="1"/>
  <c r="R144" i="3"/>
  <c r="BK144" i="3"/>
  <c r="J144" i="3" s="1"/>
  <c r="J32" i="3" s="1"/>
  <c r="AG97" i="1" s="1"/>
  <c r="BK123" i="7"/>
  <c r="J123" i="7" s="1"/>
  <c r="J98" i="7" s="1"/>
  <c r="BK125" i="13"/>
  <c r="J125" i="13"/>
  <c r="J98" i="13"/>
  <c r="BK126" i="14"/>
  <c r="J126" i="14" s="1"/>
  <c r="J98" i="14" s="1"/>
  <c r="BK125" i="15"/>
  <c r="J125" i="15" s="1"/>
  <c r="J32" i="15" s="1"/>
  <c r="AG112" i="1" s="1"/>
  <c r="BK125" i="12"/>
  <c r="J125" i="12"/>
  <c r="J98" i="12" s="1"/>
  <c r="BK125" i="4"/>
  <c r="J125" i="4" s="1"/>
  <c r="J32" i="4" s="1"/>
  <c r="AG98" i="1" s="1"/>
  <c r="BK129" i="10"/>
  <c r="J129" i="10"/>
  <c r="J98" i="10"/>
  <c r="BK126" i="16"/>
  <c r="J126" i="16" s="1"/>
  <c r="J98" i="16" s="1"/>
  <c r="BK127" i="2"/>
  <c r="J127" i="2" s="1"/>
  <c r="J98" i="2" s="1"/>
  <c r="BK123" i="11"/>
  <c r="J123" i="11"/>
  <c r="J98" i="11" s="1"/>
  <c r="BK123" i="6"/>
  <c r="J123" i="6" s="1"/>
  <c r="J98" i="6" s="1"/>
  <c r="BK123" i="8"/>
  <c r="J123" i="8" s="1"/>
  <c r="J32" i="8" s="1"/>
  <c r="AG102" i="1" s="1"/>
  <c r="BK122" i="9"/>
  <c r="J122" i="9" s="1"/>
  <c r="J32" i="9" s="1"/>
  <c r="AG103" i="1" s="1"/>
  <c r="AU95" i="1"/>
  <c r="AU104" i="1"/>
  <c r="BA107" i="1"/>
  <c r="AW107" i="1"/>
  <c r="AT107" i="1"/>
  <c r="AZ94" i="1"/>
  <c r="W29" i="1" s="1"/>
  <c r="AU111" i="1"/>
  <c r="AU107" i="1"/>
  <c r="J32" i="5"/>
  <c r="AG99" i="1" s="1"/>
  <c r="AY95" i="1"/>
  <c r="BA104" i="1"/>
  <c r="AW104" i="1" s="1"/>
  <c r="AT104" i="1" s="1"/>
  <c r="BD94" i="1"/>
  <c r="W33" i="1" s="1"/>
  <c r="BB94" i="1"/>
  <c r="AX94" i="1" s="1"/>
  <c r="BA95" i="1"/>
  <c r="AW95" i="1"/>
  <c r="AT95" i="1"/>
  <c r="BA111" i="1"/>
  <c r="AW111" i="1"/>
  <c r="AT111" i="1"/>
  <c r="BC94" i="1"/>
  <c r="AY94" i="1" s="1"/>
  <c r="J41" i="15" l="1"/>
  <c r="J41" i="3"/>
  <c r="J41" i="4"/>
  <c r="J41" i="9"/>
  <c r="J41" i="8"/>
  <c r="J98" i="3"/>
  <c r="J98" i="8"/>
  <c r="J98" i="9"/>
  <c r="J98" i="4"/>
  <c r="J98" i="15"/>
  <c r="J41" i="5"/>
  <c r="AN99" i="1"/>
  <c r="AN97" i="1"/>
  <c r="AN98" i="1"/>
  <c r="AN102" i="1"/>
  <c r="AN103" i="1"/>
  <c r="AN112" i="1"/>
  <c r="AU94" i="1"/>
  <c r="J32" i="11"/>
  <c r="AG106" i="1"/>
  <c r="J32" i="12"/>
  <c r="AG108" i="1"/>
  <c r="AN108" i="1" s="1"/>
  <c r="J32" i="7"/>
  <c r="AG101" i="1" s="1"/>
  <c r="J32" i="10"/>
  <c r="AG105" i="1" s="1"/>
  <c r="J32" i="6"/>
  <c r="AG100" i="1" s="1"/>
  <c r="AV94" i="1"/>
  <c r="AK29" i="1"/>
  <c r="W31" i="1"/>
  <c r="J32" i="14"/>
  <c r="AG110" i="1" s="1"/>
  <c r="J32" i="16"/>
  <c r="AG113" i="1"/>
  <c r="AG111" i="1" s="1"/>
  <c r="J32" i="2"/>
  <c r="AG96" i="1"/>
  <c r="W32" i="1"/>
  <c r="J32" i="13"/>
  <c r="AG109" i="1" s="1"/>
  <c r="BA94" i="1"/>
  <c r="W30" i="1" s="1"/>
  <c r="J41" i="10" l="1"/>
  <c r="J41" i="12"/>
  <c r="J41" i="7"/>
  <c r="J41" i="13"/>
  <c r="J41" i="6"/>
  <c r="J41" i="14"/>
  <c r="J41" i="16"/>
  <c r="J41" i="11"/>
  <c r="J41" i="2"/>
  <c r="AN110" i="1"/>
  <c r="AN96" i="1"/>
  <c r="AN100" i="1"/>
  <c r="AN106" i="1"/>
  <c r="AN101" i="1"/>
  <c r="AN105" i="1"/>
  <c r="AN109" i="1"/>
  <c r="AN113" i="1"/>
  <c r="AN111" i="1"/>
  <c r="AG107" i="1"/>
  <c r="AW94" i="1"/>
  <c r="AK30" i="1" s="1"/>
  <c r="AG104" i="1"/>
  <c r="AG95" i="1"/>
  <c r="AG94" i="1"/>
  <c r="AK26" i="1" s="1"/>
  <c r="AN95" i="1" l="1"/>
  <c r="AN107" i="1"/>
  <c r="AN104" i="1"/>
  <c r="AK35" i="1"/>
  <c r="AT94" i="1"/>
  <c r="AN94" i="1"/>
</calcChain>
</file>

<file path=xl/sharedStrings.xml><?xml version="1.0" encoding="utf-8"?>
<sst xmlns="http://schemas.openxmlformats.org/spreadsheetml/2006/main" count="16747" uniqueCount="2352">
  <si>
    <t>Export Komplet</t>
  </si>
  <si>
    <t/>
  </si>
  <si>
    <t>2.0</t>
  </si>
  <si>
    <t>ZAMOK</t>
  </si>
  <si>
    <t>False</t>
  </si>
  <si>
    <t>{a11b237a-93fc-4f4c-a23d-056c24320e21}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</si>
  <si>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</si>
  <si>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</si>
  <si>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</si>
  <si>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</si>
  <si>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</si>
  <si>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</si>
  <si>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</si>
  <si>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JUMA_03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</si>
  <si>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</si>
  <si>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</si>
  <si>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Nízkokapacitné ubytovacie zariadenie - prestavba, prístavba a nadstavba vedľajšej stavby</t>
  </si>
  <si>
    <t>JKSO:</t>
  </si>
  <si>
    <t>KS:</t>
  </si>
  <si>
    <t>Miesto:</t>
  </si>
  <si>
    <t>Okoč, Hlavná ulica č. 1780</t>
  </si>
  <si>
    <t>Dátum:</t>
  </si>
  <si>
    <t>19. 7. 2023</t>
  </si>
  <si>
    <t>Objednávateľ:</t>
  </si>
  <si>
    <t>IČO:</t>
  </si>
  <si>
    <t>JUMA, s.r.o., Okoč</t>
  </si>
  <si>
    <t>IČ DPH:</t>
  </si>
  <si>
    <t>Zhotoviteľ:</t>
  </si>
  <si>
    <t>Vyplň údaj</t>
  </si>
  <si>
    <t>Projektant:</t>
  </si>
  <si>
    <t>Ing. Attila Urbán</t>
  </si>
  <si>
    <t>True</t>
  </si>
  <si>
    <t>Spracovateľ:</t>
  </si>
  <si>
    <t xml:space="preserve"> </t>
  </si>
  <si>
    <t>Poznámka:</t>
  </si>
  <si>
    <t>podľa PD pre stav. povolenie z 05/2022 - po úprave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</si>
  <si>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</si>
  <si>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</si>
  <si>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</si>
  <si>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</si>
  <si>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</si>
  <si>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</si>
  <si>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</si>
  <si>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</si>
  <si>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</si>
  <si>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</si>
  <si>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</si>
  <si>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</si>
  <si>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</si>
  <si>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</si>
  <si>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</si>
  <si>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</si>
  <si>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</si>
  <si>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</si>
  <si>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</si>
  <si>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</si>
  <si>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</si>
  <si>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</si>
  <si>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</si>
  <si>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</si>
  <si>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</si>
  <si>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</si>
  <si>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</si>
  <si>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</si>
  <si>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</si>
  <si>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</si>
  <si>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</si>
  <si>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</si>
  <si>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</si>
  <si>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</si>
  <si>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</si>
  <si>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</si>
  <si>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</si>
  <si>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</si>
  <si>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</si>
  <si>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</si>
  <si>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</si>
  <si>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</si>
  <si>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</si>
  <si>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</si>
  <si>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01</t>
  </si>
  <si>
    <t>SO-01  Nízkokapacitné ubytovacie zariadenie - prestavba, prístavba a nadstavba</t>
  </si>
  <si>
    <t>STA</t>
  </si>
  <si>
    <t>1</t>
  </si>
  <si>
    <t>{996ae2bc-c8be-4e2a-a9a7-d94e77854926}</t>
  </si>
  <si>
    <t>/</t>
  </si>
  <si>
    <t>SO-01.1  Búracie a prípravné práce</t>
  </si>
  <si>
    <t>Časť</t>
  </si>
  <si>
    <t>2</t>
  </si>
  <si>
    <t>{aba23166-4a37-48a5-a394-cf748c9b8451}</t>
  </si>
  <si>
    <t>02</t>
  </si>
  <si>
    <t>SO-01.2  Architektúra a statika</t>
  </si>
  <si>
    <t>{a946909d-4b42-41cd-b39b-dd90666dbd69}</t>
  </si>
  <si>
    <t>03</t>
  </si>
  <si>
    <t>SO-01.3  Zdravotechnika</t>
  </si>
  <si>
    <t>{cecae073-d920-42d7-9474-cf71cc9b7fc5}</t>
  </si>
  <si>
    <t>04</t>
  </si>
  <si>
    <t>SO-01.4  Vykurovanie</t>
  </si>
  <si>
    <t>{2d2efc75-c10d-4a37-9f74-b43404f5cf41}</t>
  </si>
  <si>
    <t>05</t>
  </si>
  <si>
    <t>SO-01.5  Elektroinštalácia</t>
  </si>
  <si>
    <t>{77e61565-be17-449e-a47b-ec05b63d792b}</t>
  </si>
  <si>
    <t>06</t>
  </si>
  <si>
    <t>SO-01.6  Uzemnenie a bleskozvod</t>
  </si>
  <si>
    <t>{a00110f6-72e0-4006-82db-78056be97aba}</t>
  </si>
  <si>
    <t>07</t>
  </si>
  <si>
    <t>SO-01.7  Fotovoltický systém</t>
  </si>
  <si>
    <t>{ed8558e5-c710-41af-90f6-237c15fe428d}</t>
  </si>
  <si>
    <t>08</t>
  </si>
  <si>
    <t>SO-01.8  Vzduchotechnika</t>
  </si>
  <si>
    <t>{d25e0901-3735-43f3-8670-4fd09088b9c9}</t>
  </si>
  <si>
    <t>SO-03  Elektrická prípojka</t>
  </si>
  <si>
    <t>{4b77a32c-b0db-46c6-9f2f-78d08dd6f5c4}</t>
  </si>
  <si>
    <t>SO-03.1  Elektrická prípojka</t>
  </si>
  <si>
    <t>{a5d11f83-c7c8-4bb5-bdc0-d4b7414015d1}</t>
  </si>
  <si>
    <t>SO-03.2  Vonkajšie rozvody elektriny - prívod do SO-01</t>
  </si>
  <si>
    <t>{cf158222-1f15-4948-a274-73416a154a59}</t>
  </si>
  <si>
    <t>SO-04  Vonkajšie rozvody vody</t>
  </si>
  <si>
    <t>{a966fc47-ca5c-4a3b-a427-701b892eb49a}</t>
  </si>
  <si>
    <t>SO-04.1  Vonkajší domový vodovod</t>
  </si>
  <si>
    <t>{9eb0ef08-d77a-4de6-9877-f00a8ae9d086}</t>
  </si>
  <si>
    <t>SO-04.2  Požiarny vodovod</t>
  </si>
  <si>
    <t>{a683ddcf-d872-47f8-b850-aab33b2903a1}</t>
  </si>
  <si>
    <t>SO-04.3  Požiarna nádrž 14 m3</t>
  </si>
  <si>
    <t>{e1efcaac-f7be-48a1-b5bb-f371c5b20d07}</t>
  </si>
  <si>
    <t>SO-05  Kanalizačná prípojka</t>
  </si>
  <si>
    <t>{7e6e21f3-90c5-4dea-aa5d-fccefbcb0caa}</t>
  </si>
  <si>
    <t>SO-05.1  Kanalizačná prípojka</t>
  </si>
  <si>
    <t>{0d149290-411a-457d-ac29-55b010e50ab6}</t>
  </si>
  <si>
    <t>SO-05.2  Žumpa</t>
  </si>
  <si>
    <t>{5b969c20-4d31-4b37-908b-7fb6dcf25cc6}</t>
  </si>
  <si>
    <t>KRYCÍ LIST ROZPOČTU</t>
  </si>
  <si>
    <t>Objekt:</t>
  </si>
  <si>
    <t>01 - SO-01  Nízkokapacitné ubytovacie zariadenie - prestavba, prístavba a nadstavba</t>
  </si>
  <si>
    <t>Časť:</t>
  </si>
  <si>
    <t>01 - SO-01.1  Búracie a prípravné práce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</si>
  <si>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</si>
  <si>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</si>
  <si>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</si>
  <si>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</si>
  <si>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</si>
  <si>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</si>
  <si>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</si>
  <si>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9 - Ostatné konštrukcie a práce-búranie</t>
  </si>
  <si>
    <t>PSV - Práce a dodávky PSV</t>
  </si>
  <si>
    <t xml:space="preserve">    762 - Konštrukcie tesárske</t>
  </si>
  <si>
    <t xml:space="preserve">    764 - Konštrukcie klampiarske</t>
  </si>
  <si>
    <t xml:space="preserve">    765 - Konštrukcie - krytiny tvrdé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</si>
  <si>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</si>
  <si>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</si>
  <si>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</si>
  <si>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</si>
  <si>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</si>
  <si>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</si>
  <si>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</si>
  <si>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</si>
  <si>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</si>
  <si>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</si>
  <si>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</si>
  <si>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</si>
  <si>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</si>
  <si>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</si>
  <si>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</si>
  <si>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</si>
  <si>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</si>
  <si>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130201001.S</t>
  </si>
  <si>
    <t>Výkop jamy a ryhy v obmedzenom priestore horn. tr.3 ručne</t>
  </si>
  <si>
    <t>m3</t>
  </si>
  <si>
    <t>4</t>
  </si>
  <si>
    <t>-2515123</t>
  </si>
  <si>
    <t>VV</t>
  </si>
  <si>
    <t>0,15*7,9*4,9     "nad základmi</t>
  </si>
  <si>
    <t>-0,007</t>
  </si>
  <si>
    <t>Súčet</t>
  </si>
  <si>
    <t>162401102.S</t>
  </si>
  <si>
    <t>Vodorovné premiestnenie výkopku  po spevnenej ceste z  horniny tr.1-4, do 100 m3 na vzdialenosť do 2000 m</t>
  </si>
  <si>
    <t>160499498</t>
  </si>
  <si>
    <t>3</t>
  </si>
  <si>
    <t>171201201.S</t>
  </si>
  <si>
    <t>Uloženie sypaniny na skládky do 100 m3</t>
  </si>
  <si>
    <t>-1330402791</t>
  </si>
  <si>
    <t>171209002.1</t>
  </si>
  <si>
    <t>Poplatok za skládku - zabezpečuje investor</t>
  </si>
  <si>
    <t>t</t>
  </si>
  <si>
    <t>160579355</t>
  </si>
  <si>
    <t>5,8*1,8    "zemina v suchom stave</t>
  </si>
  <si>
    <t>9</t>
  </si>
  <si>
    <t>Ostatné konštrukcie a práce-búranie</t>
  </si>
  <si>
    <t>5</t>
  </si>
  <si>
    <t>962032231.S</t>
  </si>
  <si>
    <t>Búranie muriva alebo vybúranie otvorov plochy nad 4 m2 nadzákladového z tehál pálených, vápenopieskových, cementových na maltu,  -1,90500t</t>
  </si>
  <si>
    <t>879080324</t>
  </si>
  <si>
    <t>0,25*7,9*3,0</t>
  </si>
  <si>
    <t>-0,025</t>
  </si>
  <si>
    <t>6</t>
  </si>
  <si>
    <t>965043441.S</t>
  </si>
  <si>
    <t>Búranie podkladov pod dlažby, liatych dlažieb a mazanín,betón s poterom,teracom hr.do 150 mm,  plochy nad 4 m2 -2,20000t</t>
  </si>
  <si>
    <t>-1473816095</t>
  </si>
  <si>
    <t>0,15*7,4*4,4</t>
  </si>
  <si>
    <t>0,016</t>
  </si>
  <si>
    <t>7</t>
  </si>
  <si>
    <t>968061112.S</t>
  </si>
  <si>
    <t>Vyvesenie dreveného okenného krídla do suti plochy do 1,5 m2, -0,01200t</t>
  </si>
  <si>
    <t>ks</t>
  </si>
  <si>
    <t>-283535841</t>
  </si>
  <si>
    <t>8</t>
  </si>
  <si>
    <t>968061115.S</t>
  </si>
  <si>
    <t>Demontáž okien drevených, 1 bm obvodu - 0,008t</t>
  </si>
  <si>
    <t>m</t>
  </si>
  <si>
    <t>1527954873</t>
  </si>
  <si>
    <t>2*(0,525+1,5)*12</t>
  </si>
  <si>
    <t>2*(0,75+1,0)</t>
  </si>
  <si>
    <t>968061116.S</t>
  </si>
  <si>
    <t>Demontáž dverí drevených vchodových, 1 bm obvodu - 0,012t</t>
  </si>
  <si>
    <t>-1023208845</t>
  </si>
  <si>
    <t>0,9+2*2,05</t>
  </si>
  <si>
    <t>2,75+2*2,05</t>
  </si>
  <si>
    <t>(1,9+2*2,5)*2</t>
  </si>
  <si>
    <t>Medzisúčet</t>
  </si>
  <si>
    <t>0,05</t>
  </si>
  <si>
    <t>10</t>
  </si>
  <si>
    <t>968061125.S</t>
  </si>
  <si>
    <t>Vyvesenie dreveného dverného krídla do suti plochy do 2 m2, -0,02400t</t>
  </si>
  <si>
    <t>-683183923</t>
  </si>
  <si>
    <t>11</t>
  </si>
  <si>
    <t>968061136.S</t>
  </si>
  <si>
    <t>Vyvesenie dreveného krídla vrát do suti plochy do 4 m2, -0,06500t</t>
  </si>
  <si>
    <t>-1000431401</t>
  </si>
  <si>
    <t>12</t>
  </si>
  <si>
    <t>979081111.S</t>
  </si>
  <si>
    <t>Odvoz sutiny a vybúraných hmôt na skládku do 1 km</t>
  </si>
  <si>
    <t>1296844368</t>
  </si>
  <si>
    <t>13</t>
  </si>
  <si>
    <t>979081121.S</t>
  </si>
  <si>
    <t>Odvoz sutiny a vybúraných hmôt na skládku za každý ďalší 1 km (+9 km)</t>
  </si>
  <si>
    <t>1310050187</t>
  </si>
  <si>
    <t>33,12*9 'Prepočítané koeficientom množstva</t>
  </si>
  <si>
    <t>14</t>
  </si>
  <si>
    <t>979089612.S</t>
  </si>
  <si>
    <t>Poplatok za skládku - iné odpady zo stavieb a demolácií (17 09), ostatné</t>
  </si>
  <si>
    <t>-541806471</t>
  </si>
  <si>
    <t>PSV</t>
  </si>
  <si>
    <t>Práce a dodávky PSV</t>
  </si>
  <si>
    <t>762</t>
  </si>
  <si>
    <t>Konštrukcie tesárske</t>
  </si>
  <si>
    <t>15</t>
  </si>
  <si>
    <t>762111811.S</t>
  </si>
  <si>
    <t>Demontáž stien a priečok z hranolčekov, fošien alebo lát -0,02200 t</t>
  </si>
  <si>
    <t>m2</t>
  </si>
  <si>
    <t>16</t>
  </si>
  <si>
    <t>-1687690316</t>
  </si>
  <si>
    <t>3*(4,65+7,9+4,65)</t>
  </si>
  <si>
    <t>3,0*8</t>
  </si>
  <si>
    <t>762132811.S</t>
  </si>
  <si>
    <t>Demontáž debnenia zvislých stien a nadstrešných stien z jednostranne hobľovaných dosiek -0,01400 t</t>
  </si>
  <si>
    <t>1081828133</t>
  </si>
  <si>
    <t>3,0*(4,65+7,9+4,65)</t>
  </si>
  <si>
    <t>3,0*(4,4+7,4+4,4)</t>
  </si>
  <si>
    <t>1/2*2,4*(4,9+4,9)</t>
  </si>
  <si>
    <t>-(0,525*1,5*12+0,75*0,9)*2</t>
  </si>
  <si>
    <t>-(0,9*2,05+2,75*2,05+1,9*2,5*2)*2</t>
  </si>
  <si>
    <t>0,255</t>
  </si>
  <si>
    <t>17</t>
  </si>
  <si>
    <t>762331812.S</t>
  </si>
  <si>
    <t>Demontáž viazaných konštrukcií krovov so sklonom do 60°, prierezovej plochy 120 - 224 cm2, -0,01400 t</t>
  </si>
  <si>
    <t>788325134</t>
  </si>
  <si>
    <t>7,9*2</t>
  </si>
  <si>
    <t>3,8*(10+10)</t>
  </si>
  <si>
    <t>1,9*18</t>
  </si>
  <si>
    <t>18</t>
  </si>
  <si>
    <t>762342812.S</t>
  </si>
  <si>
    <t>Demontáž latovania striech so sklonom do 60° pri osovej vzdialenosti lát 0,22 - 0,50 m, -0,00500 t</t>
  </si>
  <si>
    <t>-792575085</t>
  </si>
  <si>
    <t>(3,8+3,8)*8,5</t>
  </si>
  <si>
    <t>19</t>
  </si>
  <si>
    <t>762811811.S</t>
  </si>
  <si>
    <t>Demontáž záklopov stropov vrchných, zapustených z hrubých dosiek hr. do 32 mm, -0,01400 t</t>
  </si>
  <si>
    <t>1903714823</t>
  </si>
  <si>
    <t>7,9*4,9</t>
  </si>
  <si>
    <t>-0,01</t>
  </si>
  <si>
    <t>762822820.S</t>
  </si>
  <si>
    <t>Demontáž stropníc z reziva prierezovej plochy 144 - 288 cm2, -0,01700 t</t>
  </si>
  <si>
    <t>1616264031</t>
  </si>
  <si>
    <t>4,9*9</t>
  </si>
  <si>
    <t>21</t>
  </si>
  <si>
    <t>762841811.S</t>
  </si>
  <si>
    <t>Demontáž podbíjania obkladov stropov a striech sklonu do 60° z dosiek hr.do 35 mm bez omietky, -0,01400 t</t>
  </si>
  <si>
    <t>2109815155</t>
  </si>
  <si>
    <t>7,4*4,4</t>
  </si>
  <si>
    <t>0,04</t>
  </si>
  <si>
    <t>764</t>
  </si>
  <si>
    <t>Konštrukcie klampiarske</t>
  </si>
  <si>
    <t>22</t>
  </si>
  <si>
    <t>764351810.S</t>
  </si>
  <si>
    <t>Demontáž žľabov pododkvap. štvorhranných rovných, oblúkových, do 30° rš 250 a 330 mm,  -0,00347t</t>
  </si>
  <si>
    <t>-1579936385</t>
  </si>
  <si>
    <t>8,5+8,5</t>
  </si>
  <si>
    <t>23</t>
  </si>
  <si>
    <t>764359810.S</t>
  </si>
  <si>
    <t>Demontáž kotlíka kónického, so sklonom žľabu do 30st.,  -0,00110t</t>
  </si>
  <si>
    <t>331530837</t>
  </si>
  <si>
    <t>24</t>
  </si>
  <si>
    <t>764454801.S</t>
  </si>
  <si>
    <t>Demontáž odpadových rúr kruhových, s priemerom 75 a 100 mm,  -0,00226t</t>
  </si>
  <si>
    <t>-911439905</t>
  </si>
  <si>
    <t>4*3,5</t>
  </si>
  <si>
    <t>765</t>
  </si>
  <si>
    <t>Konštrukcie - krytiny tvrdé</t>
  </si>
  <si>
    <t>25</t>
  </si>
  <si>
    <t>765311810.S</t>
  </si>
  <si>
    <t>Demontáž keramickej krytiny pálenej uloženej na sucho od 15 ks/m2, do sutiny, sklon strechy do 45°, -0,05t</t>
  </si>
  <si>
    <t>-1362174818</t>
  </si>
  <si>
    <t>26</t>
  </si>
  <si>
    <t>765318866.S</t>
  </si>
  <si>
    <t>Demontáž hrebeňa a nárožia z keramickej krytiny pálenej uloženej na sucho, do sutiny, sklon strechy do 45°, -0,02t</t>
  </si>
  <si>
    <t>-1009467866</t>
  </si>
  <si>
    <t>02 - SO-01.2  Architektúra a statika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</si>
  <si>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</si>
  <si>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</si>
  <si>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</si>
  <si>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</si>
  <si>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</si>
  <si>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99 - Presun hmôt HSV</t>
  </si>
  <si>
    <t xml:space="preserve">    711 - Izolácie proti vode a vlhkosti</t>
  </si>
  <si>
    <t xml:space="preserve">    713 - Izolácie tepelné</t>
  </si>
  <si>
    <t xml:space="preserve">    722 - Zdravotechnika - vnútorný vodovod</t>
  </si>
  <si>
    <t xml:space="preserve">    763 - Konštrukcie - drevostavby</t>
  </si>
  <si>
    <t xml:space="preserve">    766 - Konštrukcie stolárske</t>
  </si>
  <si>
    <t xml:space="preserve">    771 - Podlahy z dlaždíc</t>
  </si>
  <si>
    <t xml:space="preserve">    775 - Podlahy vlysové a parketové</t>
  </si>
  <si>
    <t xml:space="preserve">    777 - Podlahy syntetické</t>
  </si>
  <si>
    <t xml:space="preserve">    781 - Obklady</t>
  </si>
  <si>
    <t xml:space="preserve">    783 - Dokončovacie práce - nátery</t>
  </si>
  <si>
    <t xml:space="preserve">    784 - Maľby</t>
  </si>
  <si>
    <t>122201101.S</t>
  </si>
  <si>
    <t>Odkopávka a prekopávka nezapažená v hornine 3, do 100 m3</t>
  </si>
  <si>
    <t>1212365422</t>
  </si>
  <si>
    <t>(0,9-0,4)*(9,3*8,36-8,2*5,2)</t>
  </si>
  <si>
    <t>0,046</t>
  </si>
  <si>
    <t>Súčet - bez priestoru medzi jestv. základmi</t>
  </si>
  <si>
    <t>122201109.S</t>
  </si>
  <si>
    <t>Odkopávky a prekopávky nezapažené. Príplatok k cenám za lepivosť horniny 3</t>
  </si>
  <si>
    <t>1486266125</t>
  </si>
  <si>
    <t>-2039882191</t>
  </si>
  <si>
    <t>(1,7-0,9)*0,6*(0,5+9,3+7,16+9,3+1,46)</t>
  </si>
  <si>
    <t>(1,7-0,9)*0,6*(0,45+2,145+0,7+0,87+1,7+1,275)</t>
  </si>
  <si>
    <t>0,067</t>
  </si>
  <si>
    <t>Súčet - výkop pre nové základy v okolí jestv. základov</t>
  </si>
  <si>
    <t>345155011</t>
  </si>
  <si>
    <t>17,6+16,8      "výkop</t>
  </si>
  <si>
    <t>-20,4"zásyp zeminou</t>
  </si>
  <si>
    <t>Súčet - mimo stavenisko</t>
  </si>
  <si>
    <t>-761882777</t>
  </si>
  <si>
    <t>1484925449</t>
  </si>
  <si>
    <t>14,0*1,8    "zemina v suchom stave</t>
  </si>
  <si>
    <t>174101102.S</t>
  </si>
  <si>
    <t>Zásyp sypaninou v uzavretých priestoroch s urovnaním povrchu zásypu</t>
  </si>
  <si>
    <t>-1074509791</t>
  </si>
  <si>
    <t>(0,5-0,15)*(3,2*2,655+3,125*3,2+4,65*5,4+8,4*1,76)</t>
  </si>
  <si>
    <t>-0,037</t>
  </si>
  <si>
    <t>Súčet - po štrkopieskové lôžko pod podlahou medzi Premac</t>
  </si>
  <si>
    <t>Zakladanie</t>
  </si>
  <si>
    <t>215901101.S</t>
  </si>
  <si>
    <t>Zhutnenie podložia z rastlej horniny 1 až 4 pod násypy, z hornina súdržných do 92 % PS a nesúdržných</t>
  </si>
  <si>
    <t>1186390905</t>
  </si>
  <si>
    <t>9,3*8,36</t>
  </si>
  <si>
    <t>0,052</t>
  </si>
  <si>
    <t>271571111.S</t>
  </si>
  <si>
    <t>Vankúše zhutnené pod základy zo štrkopiesku</t>
  </si>
  <si>
    <t>1814999908</t>
  </si>
  <si>
    <t>0,15*0,6*(0,5+9,3+7,16+9,3+1,46)</t>
  </si>
  <si>
    <t>0,15*0,6*(5,1-0,6+2,9-0,6+2,4+0,87+0,675)</t>
  </si>
  <si>
    <t>0,038</t>
  </si>
  <si>
    <t>Súčet - podkladný betón</t>
  </si>
  <si>
    <t>273351217.S</t>
  </si>
  <si>
    <t>Debnenie stien základových dosiek, zhotovenie-tradičné</t>
  </si>
  <si>
    <t>1851342402</t>
  </si>
  <si>
    <t>2*(0,15+0,05)*(9,0+6,0)</t>
  </si>
  <si>
    <t>Súčet - podlahová doska</t>
  </si>
  <si>
    <t>273351218.S</t>
  </si>
  <si>
    <t>Debnenie stien základových dosiek, odstránenie-tradičné</t>
  </si>
  <si>
    <t>462831262</t>
  </si>
  <si>
    <t>274271302</t>
  </si>
  <si>
    <t>Murivo základových pásov (m3) PREMAC 50x25x25 s betónovou výplňou C 16/20 hr. 250 mm</t>
  </si>
  <si>
    <t>923455198</t>
  </si>
  <si>
    <t>0,25*0,5*(5,4+3,125+2,7+0,87+0,675)</t>
  </si>
  <si>
    <t>0,004</t>
  </si>
  <si>
    <t>Súčet - aj na jestv. zákl. pásy</t>
  </si>
  <si>
    <t>274271303.1</t>
  </si>
  <si>
    <t>Murivo základových pásov (m3) PREMAC 50x30x25 s betónovou výplňou C 20/25 hr. 300 mm</t>
  </si>
  <si>
    <t>154262351</t>
  </si>
  <si>
    <t>0,3*0,5*(9,0+7,46)*2</t>
  </si>
  <si>
    <t>0,3*0,5*8,4</t>
  </si>
  <si>
    <t>0,002</t>
  </si>
  <si>
    <t>274313521.S</t>
  </si>
  <si>
    <t>Betón základových pásov, prostý tr. C 12/15</t>
  </si>
  <si>
    <t>1280809880</t>
  </si>
  <si>
    <t>0,05*0,6*(0,5+9,3+7,16+9,3+1,46)</t>
  </si>
  <si>
    <t>0,05*0,6*(5,1-0,6+2,9-0,6+2,4+0,87+0,675)</t>
  </si>
  <si>
    <t>274321312.S</t>
  </si>
  <si>
    <t>Betón základových pásov, železový (bez výstuže), tr. C 20/25</t>
  </si>
  <si>
    <t>-1776931456</t>
  </si>
  <si>
    <t>0,6*0,6*(0,5+9,3+7,16+9,3+1,46)</t>
  </si>
  <si>
    <t>0,6*0,6*(5,1-0,6+2,9-0,6+2,4+0,87+0,675)</t>
  </si>
  <si>
    <t>0,053</t>
  </si>
  <si>
    <t>274361821.S</t>
  </si>
  <si>
    <t>Výstuž základových pásov z ocele B500 (10505)</t>
  </si>
  <si>
    <t>371569318</t>
  </si>
  <si>
    <t>(8*0,888+2*0,395)*(0,5+9,3+7,16+9,3+1,46)/1000</t>
  </si>
  <si>
    <t>0,395*2,2*(0,5+9,3+7,16+9,3+1,46)/0,25/1000</t>
  </si>
  <si>
    <t>(8*0,888+2*0,395)*(5,1-0,6+2,9-0,6+2,4+0,87+0,675)/1000</t>
  </si>
  <si>
    <t>0,395*2,2*(5,1-0,6+2,9-0,6+2,4+0,87+0,675)/0,25/1000</t>
  </si>
  <si>
    <t>0,003</t>
  </si>
  <si>
    <t>274361825.S</t>
  </si>
  <si>
    <t>Výstuž pre murivo základových pásov z betónových debniacich tvárnic s betónovou výplňou z ocele B500 (10505)</t>
  </si>
  <si>
    <t>-1265083391</t>
  </si>
  <si>
    <t>2*0,395*(9,0+7,46)*2/1000</t>
  </si>
  <si>
    <t>0,395*1,95*(9,0+7,46)*2/0,5/1000</t>
  </si>
  <si>
    <t>2*0,395*(5,4+3,125+2,7+0,87+0,675+8,4)/1000</t>
  </si>
  <si>
    <t>0,395*1,35*(5,4+3,125+2,7+0,87+0,675+8,4)/0,5/1000</t>
  </si>
  <si>
    <t>Zvislé a kompletné konštrukcie</t>
  </si>
  <si>
    <t>311234561</t>
  </si>
  <si>
    <t>Murivo nosné (m3) z tehál pálených POROTHERM 25 Profi P 12 brúsených na pero a drážku, na maltu POROTHERM Profi (250x375x249)</t>
  </si>
  <si>
    <t>116687017</t>
  </si>
  <si>
    <t>0,25*3,0*(1,87+1,4+0,87+1,15)</t>
  </si>
  <si>
    <t>-0,25*0,8*2,1</t>
  </si>
  <si>
    <t>311234562</t>
  </si>
  <si>
    <t>Murivo nosné (m3) z tehál pálených POROTHERM 30 Profi P 15 brúsených na pero a drážku, na maltu POROTHERM Profi (300x250x249)</t>
  </si>
  <si>
    <t>171709500</t>
  </si>
  <si>
    <t>0,3*3,0*(6,0+8,4)*2</t>
  </si>
  <si>
    <t>-0,3*(1,0*0,75+1,25*1,5+1,0*1,5+1,0*2,25+1,25*1,5*2)</t>
  </si>
  <si>
    <t>0,3*1,0*(6,0+8,4-0,3*5)*2</t>
  </si>
  <si>
    <t>1/2*0,3*(6,69-0,4-4,22)*(6,0+6,0)</t>
  </si>
  <si>
    <t>-0,3*(1,25*1,35+1,0*1,35*2)</t>
  </si>
  <si>
    <t>-0,032</t>
  </si>
  <si>
    <t>317162132</t>
  </si>
  <si>
    <t>Keramický preklad POROTHERM KPP 7, šírky 70 mm, výšky 238 mm, dĺžky 1250 mm</t>
  </si>
  <si>
    <t>1407996744</t>
  </si>
  <si>
    <t>317162133</t>
  </si>
  <si>
    <t>Keramický preklad POROTHERM KPP 7, šírky 70 mm, výšky 238 mm, dĺžky 1500 mm</t>
  </si>
  <si>
    <t>1270273435</t>
  </si>
  <si>
    <t>317162303</t>
  </si>
  <si>
    <t>Keramický spriahnutý preklad POROTHERM KP 11,5, šírky 115 mm, výšky 71 mm, dĺžky 1250 mm</t>
  </si>
  <si>
    <t>247067976</t>
  </si>
  <si>
    <t>331321315.S</t>
  </si>
  <si>
    <t>Betón stĺpov a pilierov hranatých, ťahadiel, rámových stojok, vzpier, železový (bez výstuže) tr. C 20/25</t>
  </si>
  <si>
    <t>-270682651</t>
  </si>
  <si>
    <t>0,3*0,3*1,0*8</t>
  </si>
  <si>
    <t>0,3*0,3*2,65*2</t>
  </si>
  <si>
    <t>331351101.S</t>
  </si>
  <si>
    <t>Debnenie hranatých stĺpov prierezu pravouhlého štvoruholníka výšky do 4 m, zhotovenie-dielce</t>
  </si>
  <si>
    <t>-511082448</t>
  </si>
  <si>
    <t>2*(0,3+0,3)*1,0*8</t>
  </si>
  <si>
    <t>2*(0,3+0,3)*2,65*2</t>
  </si>
  <si>
    <t>331351102.S</t>
  </si>
  <si>
    <t>Debnenie hranatých stĺpov prierezu pravouhlého štvoruholníka výšky do 4 m, odstránenie-dielce</t>
  </si>
  <si>
    <t>-1862343743</t>
  </si>
  <si>
    <t>331361821.S</t>
  </si>
  <si>
    <t>Výstuž stĺpov, pilierov, stojok hranatých z bet. ocele B500 (10505)</t>
  </si>
  <si>
    <t>1478408837</t>
  </si>
  <si>
    <t>3*0,888*(1,38+1,38)*8/1000</t>
  </si>
  <si>
    <t>0,395/1,0*1,0*8/0,15/1000</t>
  </si>
  <si>
    <t>3*0,888*(2,18+2,98)*2/1000</t>
  </si>
  <si>
    <t>0,395*1,0*2,65*2/0,15/1000</t>
  </si>
  <si>
    <t>-0,001</t>
  </si>
  <si>
    <t>27</t>
  </si>
  <si>
    <t>342242032</t>
  </si>
  <si>
    <t>Priečky z tehál pálených POROTHERM 14 Profi P 8 brúsených, na maltu POROTHERM Profi (140x500x249)</t>
  </si>
  <si>
    <t>278211865</t>
  </si>
  <si>
    <t>3,0*(3,15+3,28+1,0)-(0,6+0,8)*2,1</t>
  </si>
  <si>
    <t>2,65*(5,4+2,5+2,1+1,7+1,15+2,15)-(0,8*2+0,6)*2,1-1/2*1,4*1,75*4</t>
  </si>
  <si>
    <t>0,42</t>
  </si>
  <si>
    <t>Vodorovné konštrukcie</t>
  </si>
  <si>
    <t>28</t>
  </si>
  <si>
    <t>411162500</t>
  </si>
  <si>
    <t>Strop POROTHERM z nosníkov KPSN a stropných vložiek KSV 17/60, s podoprením a dobetónovaním priestoru medzi stropnými vložkami (bez nadbetonávky), s vložením KARI siete,  jednoduché kladenie nosníkov dĺ. 3500 mm</t>
  </si>
  <si>
    <t>393722140</t>
  </si>
  <si>
    <t>3,5*1,25</t>
  </si>
  <si>
    <t>0,025</t>
  </si>
  <si>
    <t>29</t>
  </si>
  <si>
    <t>411162540</t>
  </si>
  <si>
    <t>Strop POROTHERM z nosníkov KPSN a stropných vložiek KSV 17/60, s podoprením a dobetónovaním priestoru medzi stropnými vložkami (bez nadbetonávky), s vložením KARI siete, jednoduché kladenie nosníkov dĺ. 4500 mm</t>
  </si>
  <si>
    <t>-1275580627</t>
  </si>
  <si>
    <t>4,5*1,4</t>
  </si>
  <si>
    <t>30</t>
  </si>
  <si>
    <t>411162590</t>
  </si>
  <si>
    <t>Strop POROTHERM z nosníkov KPSN a stropných vložiek KSV 17/60, s podoprením a dobetónovaním priestoru medzi stropnými vložkami (bez nadbetonávky), s vložením KARI siete, jednoduché kladenie nosníkov dĺ. 5750 mm</t>
  </si>
  <si>
    <t>1354623105</t>
  </si>
  <si>
    <t>5,75*(3,15+2,6)</t>
  </si>
  <si>
    <t>0,037</t>
  </si>
  <si>
    <t>31</t>
  </si>
  <si>
    <t>411162851</t>
  </si>
  <si>
    <t>Nadbetonávka stropu POROTHERM betónom C 20/25 hrúbky 40 mm</t>
  </si>
  <si>
    <t>-311708186</t>
  </si>
  <si>
    <t>(3,15+2,6)*5,4</t>
  </si>
  <si>
    <t>1,5*3,25</t>
  </si>
  <si>
    <t>1,15*4,15</t>
  </si>
  <si>
    <t>32</t>
  </si>
  <si>
    <t>417321414.S</t>
  </si>
  <si>
    <t>Betón stužujúcich pásov a vencov železový tr. C 20/25</t>
  </si>
  <si>
    <t>1445127933</t>
  </si>
  <si>
    <t>0,25*0,25*(1,87+1,4+0,87+1,15)</t>
  </si>
  <si>
    <t>0,25*0,3*(6,0+8,4)*2</t>
  </si>
  <si>
    <t>0,049</t>
  </si>
  <si>
    <t>33</t>
  </si>
  <si>
    <t>417351115.S</t>
  </si>
  <si>
    <t>Debnenie bočníc stužujúcich pásov a vencov vrátane vzpier zhotovenie</t>
  </si>
  <si>
    <t>1748907479</t>
  </si>
  <si>
    <t>2*0,25*(1,87+1,4+0,87+1,15)</t>
  </si>
  <si>
    <t>2*0,25*(6,0+8,4)*2</t>
  </si>
  <si>
    <t>0,055</t>
  </si>
  <si>
    <t>34</t>
  </si>
  <si>
    <t>417351116.S</t>
  </si>
  <si>
    <t>Debnenie bočníc stužujúcich pásov a vencov vrátane vzpier odstránenie</t>
  </si>
  <si>
    <t>860024484</t>
  </si>
  <si>
    <t>35</t>
  </si>
  <si>
    <t>417361821.S</t>
  </si>
  <si>
    <t>Výstuž stužujúcich pásov a vencov z betonárskej ocele B500 (10505)</t>
  </si>
  <si>
    <t>-1660513</t>
  </si>
  <si>
    <t>6*0,888*(1,87+1,4+0,87+1,15)/1000</t>
  </si>
  <si>
    <t>0,395/1,0*(1,87+1,4+0,87+1,15)/0,25/1000</t>
  </si>
  <si>
    <t>6*0,888*(6,0+8,4)*4/1000</t>
  </si>
  <si>
    <t>0,395*1,1*(6,0+8,4)*4/0,25/1000</t>
  </si>
  <si>
    <t>0,007</t>
  </si>
  <si>
    <t>36</t>
  </si>
  <si>
    <t>417391151.S</t>
  </si>
  <si>
    <t>Montáž obkladu betónových konštrukcií vykonaný súčasne s betónovaním extrudovaným polystyrénom</t>
  </si>
  <si>
    <t>1135856348</t>
  </si>
  <si>
    <t>0,3*1,0*(6+6)</t>
  </si>
  <si>
    <t>0,3*2,65*2</t>
  </si>
  <si>
    <t>Medzisúčet - stĺpy</t>
  </si>
  <si>
    <t>2*0,25*(6,0+9,0)*2</t>
  </si>
  <si>
    <t>Medzisúčet - vence</t>
  </si>
  <si>
    <t>37</t>
  </si>
  <si>
    <t>M</t>
  </si>
  <si>
    <t>283750000700.S</t>
  </si>
  <si>
    <t>Doska XPS hr. 50 mm, zateplenie soklov, suterénov, podláh</t>
  </si>
  <si>
    <t>1182231338</t>
  </si>
  <si>
    <t>20,2*1,05</t>
  </si>
  <si>
    <t>38</t>
  </si>
  <si>
    <t>434311116.S</t>
  </si>
  <si>
    <t>Stupne dusané na terén alebo dosku z betónu bez poteru, so zahladením povrchu tr. C 20/25</t>
  </si>
  <si>
    <t>-433536300</t>
  </si>
  <si>
    <t>1,62+1,62+1,7</t>
  </si>
  <si>
    <t>0,06</t>
  </si>
  <si>
    <t>39</t>
  </si>
  <si>
    <t>434351141.S</t>
  </si>
  <si>
    <t>Debnenie stupňov na podstupňovej doske alebo na teréne pôdorysne priamočiarych zhotovenie</t>
  </si>
  <si>
    <t>-1910905481</t>
  </si>
  <si>
    <t>1,62*(0,15+0,3+0,15)*2</t>
  </si>
  <si>
    <t>1,7*(0,15+0,3+0,15)</t>
  </si>
  <si>
    <t>0,036</t>
  </si>
  <si>
    <t>40</t>
  </si>
  <si>
    <t>434351142.S</t>
  </si>
  <si>
    <t>Debnenie stupňov na podstupňovej doske alebo na teréne pôdorysne priamočiarych odstránenie</t>
  </si>
  <si>
    <t>-1192579014</t>
  </si>
  <si>
    <t>Komunikácie</t>
  </si>
  <si>
    <t>41</t>
  </si>
  <si>
    <t>564730111.S</t>
  </si>
  <si>
    <t>Podklad alebo kryt z kameniva hrubého drveného veľ. 8-16 mm s rozprestretím a zhutnením hr. 100 mm</t>
  </si>
  <si>
    <t>-165350154</t>
  </si>
  <si>
    <t>8,4*1,46</t>
  </si>
  <si>
    <t>Súčet - ZD_01</t>
  </si>
  <si>
    <t>42</t>
  </si>
  <si>
    <t>564760211.S</t>
  </si>
  <si>
    <t>Podklad alebo kryt z kameniva hrubého drveného veľ. 16-32 mm s rozprestretím a zhutnením hr. 200 mm</t>
  </si>
  <si>
    <t>1675868322</t>
  </si>
  <si>
    <t>43</t>
  </si>
  <si>
    <t>596911141.S</t>
  </si>
  <si>
    <t>Kladenie betónovej zámkovej dlažby komunikácií pre peších, so zhotovením lôžka z kameniva hr. 30 mm, s vyplnením škár kamenivom drobným s dvojitým zhutnením všetkých tvarov dlažba hr. 60 mm, plochy do 50 m2</t>
  </si>
  <si>
    <t>1758100204</t>
  </si>
  <si>
    <t>9,4*2,0+0,3*1,7</t>
  </si>
  <si>
    <t>44</t>
  </si>
  <si>
    <t>592460007500.S</t>
  </si>
  <si>
    <t>Dlažba betónová bezškárová, hr. 60 mm, prírodná</t>
  </si>
  <si>
    <t>-1964226305</t>
  </si>
  <si>
    <t>19,3*1,02</t>
  </si>
  <si>
    <t>0,014</t>
  </si>
  <si>
    <t>Úpravy povrchov, podlahy, osadenie</t>
  </si>
  <si>
    <t>45</t>
  </si>
  <si>
    <t>611460121.S</t>
  </si>
  <si>
    <t>Príprava vnútorného podkladu stropov penetráciou základnou</t>
  </si>
  <si>
    <t>636202222</t>
  </si>
  <si>
    <t>19,72+1,97+10,37+6,5</t>
  </si>
  <si>
    <t>46</t>
  </si>
  <si>
    <t>611460363.S</t>
  </si>
  <si>
    <t>Vnútorná omietka stropov vápennocementová jednovrstvová, hr. 10 mm</t>
  </si>
  <si>
    <t>-1676618723</t>
  </si>
  <si>
    <t>47</t>
  </si>
  <si>
    <t>612460121.S</t>
  </si>
  <si>
    <t>Príprava vnútorného podkladu stien penetráciou základnou</t>
  </si>
  <si>
    <t>-665069038</t>
  </si>
  <si>
    <t>2*2,7*(1,15+5,0+5,4+1,0+1,87+3,15+3,25+3,15+2,0)</t>
  </si>
  <si>
    <t>-(1,25*1,5*3+1,0*1,5+1,0*2,25+1,0*0,75)</t>
  </si>
  <si>
    <t>-2*(0,6+0,8*2)*1,97</t>
  </si>
  <si>
    <t>0,25*(5,5*3+5,0+5,5+3,5)</t>
  </si>
  <si>
    <t>2*2,6*(2,7+3,25+3,85+5,4+3,25+5,4+2,5+2,0)</t>
  </si>
  <si>
    <t>-(1,25*1,35+1,0*1,35*2+0,8*1,97*4+0,6*1,97*2)</t>
  </si>
  <si>
    <t>-1/2*1,4*1,75*12</t>
  </si>
  <si>
    <t>0,25*(5,2+4,7*2)</t>
  </si>
  <si>
    <t>7,616</t>
  </si>
  <si>
    <t>48</t>
  </si>
  <si>
    <t>612460363.S</t>
  </si>
  <si>
    <t>Vnútorná omietka stien vápennocementová jednovrstvová, hr. 10 mm</t>
  </si>
  <si>
    <t>1264510547</t>
  </si>
  <si>
    <t>49</t>
  </si>
  <si>
    <t>622461042.S</t>
  </si>
  <si>
    <t>Vonkajšia omietka stien pastovitá silikátová ryhovaná vrátane penetrácie, hr. 1,5 mm</t>
  </si>
  <si>
    <t>-411142338</t>
  </si>
  <si>
    <t>2*(4,25+0,4)*(9,4+6,4)</t>
  </si>
  <si>
    <t>1/2*(6,69-4,25)*(6,4+6,4)</t>
  </si>
  <si>
    <t>-(1,25*1,35+1,0*1,35*2)</t>
  </si>
  <si>
    <t>0,2*(3,5+5,5*3+5,0+5,5+5,2+4,7*2)   "ostenia</t>
  </si>
  <si>
    <t>2,937</t>
  </si>
  <si>
    <t>50</t>
  </si>
  <si>
    <t>625250596.S</t>
  </si>
  <si>
    <t>Kontaktný zatepľovací systém soklovej alebo vodou namáhanej časti doskami XPS hr. 180 mm, zatĺkacie kotvy</t>
  </si>
  <si>
    <t>-1810288199</t>
  </si>
  <si>
    <t>2*(0,05+0,9)*(9,36+6,0)</t>
  </si>
  <si>
    <t>Súčet - základové pásy a murivo do +0,05 m</t>
  </si>
  <si>
    <t>51</t>
  </si>
  <si>
    <t>625250743.S</t>
  </si>
  <si>
    <t>Kontaktný zatepľovací systém z minerálnej vlny hr. 200 mm, zatĺkacie kotvy</t>
  </si>
  <si>
    <t>-1182251294</t>
  </si>
  <si>
    <t>2*(4,25-0,05)*(9,4+6,4)</t>
  </si>
  <si>
    <t>1,177</t>
  </si>
  <si>
    <t>52</t>
  </si>
  <si>
    <t>631315661.S</t>
  </si>
  <si>
    <t>Mazanina z betónu prostého (m3) tr. C 20/25 hr.nad 120 do 240 mm</t>
  </si>
  <si>
    <t>-1021538318</t>
  </si>
  <si>
    <t>0,15*9,0*6,0   "PK_01, 02, 03</t>
  </si>
  <si>
    <t>53</t>
  </si>
  <si>
    <t>631362442.S</t>
  </si>
  <si>
    <t>Výstuž mazanín z betónov (z kameniva) a z ľahkých betónov zo sietí KARI, priemer drôtu 8/8 mm, veľkosť oka 150x150 mm</t>
  </si>
  <si>
    <t>-210595511</t>
  </si>
  <si>
    <t>2,4*6,0*7</t>
  </si>
  <si>
    <t>54</t>
  </si>
  <si>
    <t>631571003.S</t>
  </si>
  <si>
    <t>Násyp zo štrkopiesku 0-32 (pre spevnenie podkladu)</t>
  </si>
  <si>
    <t>-1780715728</t>
  </si>
  <si>
    <t>0,15*(3,2*2,655+3,125*3,2+4,65*5,4)   "PK_01, 02, 03</t>
  </si>
  <si>
    <t>0,059</t>
  </si>
  <si>
    <t>Súčet - pod podlahovú dosku  medzi Premac</t>
  </si>
  <si>
    <t>55</t>
  </si>
  <si>
    <t>632001021.S</t>
  </si>
  <si>
    <t>Zhotovenie okrajovej dilatačnej pásky z PE</t>
  </si>
  <si>
    <t>1410423651</t>
  </si>
  <si>
    <t>2*(1,15+5,0+5,4+1,0+1,87+3,15+3,25+3,15+2,0)   "PK_01, 02, 03</t>
  </si>
  <si>
    <t>2*(1,15+1,0+3,85+5,4+3,25+5,4+2,5+2,0)    "PK_04, 05</t>
  </si>
  <si>
    <t>56</t>
  </si>
  <si>
    <t>283320004900.S</t>
  </si>
  <si>
    <t>Okrajová dilatačná páska z PE 120/10 mm bez fólie na oddilatovanie poterov od stenových konštrukcií</t>
  </si>
  <si>
    <t>1233019987</t>
  </si>
  <si>
    <t>101,1*1,01</t>
  </si>
  <si>
    <t>-0,011</t>
  </si>
  <si>
    <t>57</t>
  </si>
  <si>
    <t>632455606</t>
  </si>
  <si>
    <t>Cementový poter BAUMIT Estrich, triedy CT-C20-F5, hr. 60 mm</t>
  </si>
  <si>
    <t>342842561</t>
  </si>
  <si>
    <t>6,5   "PK_02</t>
  </si>
  <si>
    <t>1,65+19,72+10,37   "PK_03</t>
  </si>
  <si>
    <t>5,03    "PK_04</t>
  </si>
  <si>
    <t>16,77+1,13+17,55    "PK_05</t>
  </si>
  <si>
    <t>-0,02</t>
  </si>
  <si>
    <t>58</t>
  </si>
  <si>
    <t>632455607</t>
  </si>
  <si>
    <t>Cementový poter BAUMIT Estrich, triedy CT-C20-F5, hr. 65 mm</t>
  </si>
  <si>
    <t>1758734074</t>
  </si>
  <si>
    <t>1,97</t>
  </si>
  <si>
    <t>0,03</t>
  </si>
  <si>
    <t>Súčet - PK_01</t>
  </si>
  <si>
    <t>59</t>
  </si>
  <si>
    <t>941941031.S</t>
  </si>
  <si>
    <t>Montáž lešenia ľahkého pracovného radového s podlahami šírky od 0,80 do 1,00 m, výšky do 10 m</t>
  </si>
  <si>
    <t>2122087710</t>
  </si>
  <si>
    <t>2*4,7*(9,4+6,4)</t>
  </si>
  <si>
    <t>1/2*(6,69-4,22)*(6,4+6,4)</t>
  </si>
  <si>
    <t>5,672</t>
  </si>
  <si>
    <t>60</t>
  </si>
  <si>
    <t>941941191.S</t>
  </si>
  <si>
    <t>Príplatok za prvý a každý ďalší i začatý mesiac použitia lešenia ľahkého pracovného radového s podlahami šírky od 0,80 do 1,00 m, výšky do 10 m</t>
  </si>
  <si>
    <t>1306235533</t>
  </si>
  <si>
    <t>170,0</t>
  </si>
  <si>
    <t>61</t>
  </si>
  <si>
    <t>941941831.S</t>
  </si>
  <si>
    <t>Demontáž lešenia ľahkého pracovného radového s podlahami šírky nad 0,80 do 1,00 m, výšky do 10 m</t>
  </si>
  <si>
    <t>1522529160</t>
  </si>
  <si>
    <t>62</t>
  </si>
  <si>
    <t>941955001.S</t>
  </si>
  <si>
    <t>Lešenie ľahké pracovné pomocné, s výškou lešeňovej podlahy do 1,20 m</t>
  </si>
  <si>
    <t>464444676</t>
  </si>
  <si>
    <t>1,65+19,72+1,97+10,37+6,5</t>
  </si>
  <si>
    <t>2,76+16,77+5,03+1,13+17,55</t>
  </si>
  <si>
    <t>63</t>
  </si>
  <si>
    <t>952901111.S</t>
  </si>
  <si>
    <t>Vyčistenie budov pri výške podlaží do 4 m</t>
  </si>
  <si>
    <t>838188714</t>
  </si>
  <si>
    <t>9,4*8,4</t>
  </si>
  <si>
    <t>9,4*6,4</t>
  </si>
  <si>
    <t>64</t>
  </si>
  <si>
    <t>953943122.S</t>
  </si>
  <si>
    <t>Osadenie drobných kovových predmetov do betónu pred zabetónovaním, hmotnosti 1-5 kg/kus (bez dodávky)</t>
  </si>
  <si>
    <t>264145043</t>
  </si>
  <si>
    <t>6   "stĺpy terasy</t>
  </si>
  <si>
    <t>65</t>
  </si>
  <si>
    <t>5535100.2</t>
  </si>
  <si>
    <t>Kotviaca papuča stĺpov terasy</t>
  </si>
  <si>
    <t>1213653199</t>
  </si>
  <si>
    <t>66</t>
  </si>
  <si>
    <t>953995406.S</t>
  </si>
  <si>
    <t>Okenný a dverový začisťovací profil</t>
  </si>
  <si>
    <t>2119433857</t>
  </si>
  <si>
    <t>3,5+5,5*3+5,0+5,5</t>
  </si>
  <si>
    <t>5,2+4,7*2</t>
  </si>
  <si>
    <t>67</t>
  </si>
  <si>
    <t>953995411.S</t>
  </si>
  <si>
    <t>Nadokenný profil so skrytou okapničkou</t>
  </si>
  <si>
    <t>-319005406</t>
  </si>
  <si>
    <t>1,0+1,25*3+1,0+1,0</t>
  </si>
  <si>
    <t>1,25+1,0*2</t>
  </si>
  <si>
    <t>68</t>
  </si>
  <si>
    <t>953995421.S</t>
  </si>
  <si>
    <t>Rohový profil s integrovanou sieťovinou - pevný</t>
  </si>
  <si>
    <t>1459122841</t>
  </si>
  <si>
    <t>4,6*4</t>
  </si>
  <si>
    <t>2*(1,0+1,5*4+2,25+1,35*3)</t>
  </si>
  <si>
    <t>99</t>
  </si>
  <si>
    <t>Presun hmôt HSV</t>
  </si>
  <si>
    <t>69</t>
  </si>
  <si>
    <t>998011002.S</t>
  </si>
  <si>
    <t>Presun hmôt pre budovy (801, 803, 812), zvislá konštr. z tehál, tvárnic, z kovu výšky do 12 m</t>
  </si>
  <si>
    <t>1677592345</t>
  </si>
  <si>
    <t>711</t>
  </si>
  <si>
    <t>Izolácie proti vode a vlhkosti</t>
  </si>
  <si>
    <t>70</t>
  </si>
  <si>
    <t>711111001.S</t>
  </si>
  <si>
    <t>Zhotovenie izolácie proti zemnej vlhkosti vodorovná náterom penetračným za studena</t>
  </si>
  <si>
    <t>1948564611</t>
  </si>
  <si>
    <t>9,0*6,0   "PK_01, 02, 03</t>
  </si>
  <si>
    <t>71</t>
  </si>
  <si>
    <t>246170000900.S</t>
  </si>
  <si>
    <t>Lak asfaltový penetračný</t>
  </si>
  <si>
    <t>-1129347028</t>
  </si>
  <si>
    <t>54,0*0,0003</t>
  </si>
  <si>
    <t>72</t>
  </si>
  <si>
    <t>711112001.S</t>
  </si>
  <si>
    <t>Zhotovenie  izolácie proti zemnej vlhkosti zvislá penetračným náterom za studena</t>
  </si>
  <si>
    <t>-729478304</t>
  </si>
  <si>
    <t>2*(0,9+0,05)*(9,0+6,0)</t>
  </si>
  <si>
    <t>73</t>
  </si>
  <si>
    <t>-609747841</t>
  </si>
  <si>
    <t>28,5*0,00035</t>
  </si>
  <si>
    <t>74</t>
  </si>
  <si>
    <t>711131101.S</t>
  </si>
  <si>
    <t>Zhotovenie  izolácie proti zemnej vlhkosti vodorovná AIP na sucho</t>
  </si>
  <si>
    <t>-1991808113</t>
  </si>
  <si>
    <t>75</t>
  </si>
  <si>
    <t>628310001200</t>
  </si>
  <si>
    <t>Pás asfaltový FOALBIT AL S 40 pre spodné vrstvy hydroizolačných systémov (parotesná zábrana a protiradónová izolácia)</t>
  </si>
  <si>
    <t>1234770457</t>
  </si>
  <si>
    <t>54,0*1,15</t>
  </si>
  <si>
    <t>76</t>
  </si>
  <si>
    <t>711141559.S</t>
  </si>
  <si>
    <t>Zhotovenie  izolácie proti zemnej vlhkosti a tlakovej vode vodorovná NAIP pritavením</t>
  </si>
  <si>
    <t>745323806</t>
  </si>
  <si>
    <t>9,0*6,0*2   "PK_01, 02, 03</t>
  </si>
  <si>
    <t>77</t>
  </si>
  <si>
    <t>628320000100</t>
  </si>
  <si>
    <t>Pás asfaltový GLASBIT G 200 S 40 pre spodné vrstvy hydroizolačných systémov, ICOPAL</t>
  </si>
  <si>
    <t>1759892493</t>
  </si>
  <si>
    <t>108,0*1,15</t>
  </si>
  <si>
    <t>78</t>
  </si>
  <si>
    <t>711142559.S</t>
  </si>
  <si>
    <t>Zhotovenie  izolácie proti zemnej vlhkosti a tlakovej vode zvislá NAIP pritavením</t>
  </si>
  <si>
    <t>1512179983</t>
  </si>
  <si>
    <t>2*(0,9+0,05)*(9,0+6,0)*2</t>
  </si>
  <si>
    <t>79</t>
  </si>
  <si>
    <t>1238191947</t>
  </si>
  <si>
    <t>57,0*1,2</t>
  </si>
  <si>
    <t>80</t>
  </si>
  <si>
    <t>998711101.S</t>
  </si>
  <si>
    <t>Presun hmôt pre izoláciu proti vode v objektoch výšky do 6 m</t>
  </si>
  <si>
    <t>-1425684144</t>
  </si>
  <si>
    <t>713</t>
  </si>
  <si>
    <t>Izolácie tepelné</t>
  </si>
  <si>
    <t>81</t>
  </si>
  <si>
    <t>713120010.S</t>
  </si>
  <si>
    <t>Zakrývanie tepelnej izolácie podláh fóliou</t>
  </si>
  <si>
    <t>-912380983</t>
  </si>
  <si>
    <t>40,5+41,3</t>
  </si>
  <si>
    <t>82</t>
  </si>
  <si>
    <t>283230011400.S</t>
  </si>
  <si>
    <t>Krycia PE fólia hr. 0,12 mm, pre podlahové vykurovanie</t>
  </si>
  <si>
    <t>1493820055</t>
  </si>
  <si>
    <t>81,8*1,15</t>
  </si>
  <si>
    <t>83</t>
  </si>
  <si>
    <t>713121111.S</t>
  </si>
  <si>
    <t>Montáž tepelnej izolácie podláh minerálnou vlnou, kladená voľne v jednej vrstve</t>
  </si>
  <si>
    <t>1384064094</t>
  </si>
  <si>
    <t>16,77+5,03+1,13+17,55</t>
  </si>
  <si>
    <t>0,02</t>
  </si>
  <si>
    <t>Súčet - PK_04, 05</t>
  </si>
  <si>
    <t>84</t>
  </si>
  <si>
    <t>631440020700</t>
  </si>
  <si>
    <t>Doska ISOVER N 4, 40x600x1200 mm izolácia z kamennej vlny vhodná pre ťažké plávajúce podlahy</t>
  </si>
  <si>
    <t>543615452</t>
  </si>
  <si>
    <t>40,5*1,02</t>
  </si>
  <si>
    <t>85</t>
  </si>
  <si>
    <t>713121121.S</t>
  </si>
  <si>
    <t>Montáž tepelnej izolácie podláh minerálnou vlnou, kladená voľne v dvoch vrstvách</t>
  </si>
  <si>
    <t>385330831</t>
  </si>
  <si>
    <t>Súčet - PK_01, 02, 03</t>
  </si>
  <si>
    <t>86</t>
  </si>
  <si>
    <t>631440022700</t>
  </si>
  <si>
    <t>Doska NOBASIL PTS 80x600x1000 mm, čadičová minerálna izolácia pre ľahké aj ťažké plávajúce podlahy, KNAUF</t>
  </si>
  <si>
    <t>180240445</t>
  </si>
  <si>
    <t>40,2*2*1,02</t>
  </si>
  <si>
    <t>-0,008</t>
  </si>
  <si>
    <t>87</t>
  </si>
  <si>
    <t>713161510.S</t>
  </si>
  <si>
    <t>Montáž tepelnej izolácie striech šikmých z minerálnej vlny medzi a pod krokvy s parozábranou kladená voľne hr. nad 10 cm</t>
  </si>
  <si>
    <t>1250380186</t>
  </si>
  <si>
    <t>(2,3+1,95+2,3)*8,4</t>
  </si>
  <si>
    <t>Súčet - ST_01 medzi krokvičky</t>
  </si>
  <si>
    <t>88</t>
  </si>
  <si>
    <t>631440004100.S</t>
  </si>
  <si>
    <t>Doska z minerálnej vlny hr. 120 mm, izolácia pre šikmé strechy, nezaťažené stropy, priečky</t>
  </si>
  <si>
    <t>-1878873365</t>
  </si>
  <si>
    <t>55,0*1,02</t>
  </si>
  <si>
    <t>89</t>
  </si>
  <si>
    <t>713161520.S</t>
  </si>
  <si>
    <t>Montáž tepelnej izolácie striech šikmých prichytená pribitím a vyviazaním na latovanie medzi a pod krokvy hr. do 10 cm</t>
  </si>
  <si>
    <t>-179667469</t>
  </si>
  <si>
    <t>(2,5+2,0+2,5)*8,4*2</t>
  </si>
  <si>
    <t>Súčet - ST_01 v 2 vrstvách</t>
  </si>
  <si>
    <t>90</t>
  </si>
  <si>
    <t>631440004000.S</t>
  </si>
  <si>
    <t>Doska z minerálnej vlny hr. 100 mm, izolácia pre šikmé strechy, nezaťažené stropy, priečky</t>
  </si>
  <si>
    <t>-1445228140</t>
  </si>
  <si>
    <t>117,6*1,02</t>
  </si>
  <si>
    <t>0,048</t>
  </si>
  <si>
    <t>91</t>
  </si>
  <si>
    <t>998713101.S</t>
  </si>
  <si>
    <t>Presun hmôt pre izolácie tepelné v objektoch výšky do 6 m</t>
  </si>
  <si>
    <t>-626362114</t>
  </si>
  <si>
    <t>722</t>
  </si>
  <si>
    <t>Zdravotechnika - vnútorný vodovod</t>
  </si>
  <si>
    <t>92</t>
  </si>
  <si>
    <t>722250180.S</t>
  </si>
  <si>
    <t>Montáž hasiaceho prístroja na stenu</t>
  </si>
  <si>
    <t>1940995916</t>
  </si>
  <si>
    <t>93</t>
  </si>
  <si>
    <t>449170000900.S</t>
  </si>
  <si>
    <t>Prenosný hasiaci prístroj práškový P6Če 6 kg, 21A</t>
  </si>
  <si>
    <t>164032109</t>
  </si>
  <si>
    <t>94</t>
  </si>
  <si>
    <t>998722101.S</t>
  </si>
  <si>
    <t>Presun hmôt pre vnútorný vodovod v objektoch výšky do 6 m</t>
  </si>
  <si>
    <t>-221050625</t>
  </si>
  <si>
    <t>95</t>
  </si>
  <si>
    <t>762222141.S</t>
  </si>
  <si>
    <t>Montáž zábradlia rovného, osovej vzdialenosti stĺpikov do 1500 mm</t>
  </si>
  <si>
    <t>-1726807313</t>
  </si>
  <si>
    <t>9,0-(1,3+0,18*6)</t>
  </si>
  <si>
    <t>Súčet - medzi stĺpmi krytej terasy</t>
  </si>
  <si>
    <t>96</t>
  </si>
  <si>
    <t>6119300.1</t>
  </si>
  <si>
    <t>Zábradlie drevené v. 1000 mm</t>
  </si>
  <si>
    <t>2086438350</t>
  </si>
  <si>
    <t>97</t>
  </si>
  <si>
    <t>762311103.S</t>
  </si>
  <si>
    <t>Montáž kotevných želiez, príložiek, pätiek, ťahadiel, s pripojením k drevenej konštrukcii</t>
  </si>
  <si>
    <t>623911382</t>
  </si>
  <si>
    <t>"pomúrnica 150/150 - po 1,5 m</t>
  </si>
  <si>
    <t>(10,8/1,5+0,8)*3</t>
  </si>
  <si>
    <t>(2,2/1,5+0,533)*2,0+0,001</t>
  </si>
  <si>
    <t>98</t>
  </si>
  <si>
    <t>5535100.1</t>
  </si>
  <si>
    <t xml:space="preserve">Kovové konštrukcie - kotvenie pomúrnice </t>
  </si>
  <si>
    <t>213184887</t>
  </si>
  <si>
    <t>762332120.S</t>
  </si>
  <si>
    <t>Montáž viazaných konštrukcií krovov striech z reziva priemernej plochy 120 - 224 cm2</t>
  </si>
  <si>
    <t>-332376316</t>
  </si>
  <si>
    <t>"pomúrnica 150/150</t>
  </si>
  <si>
    <t>10,8*2</t>
  </si>
  <si>
    <t>"krokvy 120/180</t>
  </si>
  <si>
    <t>(4,9+7,1)*13</t>
  </si>
  <si>
    <t>"klieštiny 80/160</t>
  </si>
  <si>
    <t>2,55*24</t>
  </si>
  <si>
    <t>"zavetrovanie 120/30</t>
  </si>
  <si>
    <t>20,0</t>
  </si>
  <si>
    <t>10,8+2,2*2</t>
  </si>
  <si>
    <t>"stĺpy terasové 180/180</t>
  </si>
  <si>
    <t>2,8*6</t>
  </si>
  <si>
    <t>Medzisúčet - terasa, pohľadová kvalita</t>
  </si>
  <si>
    <t>9,2</t>
  </si>
  <si>
    <t>100</t>
  </si>
  <si>
    <t>605710003603.S</t>
  </si>
  <si>
    <t>Hranoly z konštrukčného dreva KVH, nepohľadová kvalita</t>
  </si>
  <si>
    <t>-1823619284</t>
  </si>
  <si>
    <t>10,8*2*0,15*0,15</t>
  </si>
  <si>
    <t>(4,9+7,1)*13*0,12*0,18</t>
  </si>
  <si>
    <t>2,55*24*0,08*0,16</t>
  </si>
  <si>
    <t>20,0*0,12*0,03</t>
  </si>
  <si>
    <t>4,711*0,1</t>
  </si>
  <si>
    <t>0,008</t>
  </si>
  <si>
    <t>101</t>
  </si>
  <si>
    <t>605710006603.S</t>
  </si>
  <si>
    <t>Hranoly z konštrukčného dreva KVH, pohľadová kvalita</t>
  </si>
  <si>
    <t>-1450137356</t>
  </si>
  <si>
    <t>(10,8+2,2*2)*0,15*0,15</t>
  </si>
  <si>
    <t>2,8*6*0,18*0,18</t>
  </si>
  <si>
    <t>0,886*0,1</t>
  </si>
  <si>
    <t>0,005</t>
  </si>
  <si>
    <t>102</t>
  </si>
  <si>
    <t>762341022.S</t>
  </si>
  <si>
    <t>Montáž debnenia odkvapov z tatranského profilu pre všetky druhy striech</t>
  </si>
  <si>
    <t>892157895</t>
  </si>
  <si>
    <t>0,6*(4,0+4,0)</t>
  </si>
  <si>
    <t>0,6*(4,0+10,8+4,0)</t>
  </si>
  <si>
    <t>103</t>
  </si>
  <si>
    <t>611920005700.S</t>
  </si>
  <si>
    <t>Drevený obklad tatranský profil, hrúbka 15 mm, šírka 96 mm, smrek, I. trieda</t>
  </si>
  <si>
    <t>2084383599</t>
  </si>
  <si>
    <t>16,1*1,1</t>
  </si>
  <si>
    <t>104</t>
  </si>
  <si>
    <t>762341201.S</t>
  </si>
  <si>
    <t>Montáž latovania jednoduchých striech pre sklon do 60°</t>
  </si>
  <si>
    <t>1755856290</t>
  </si>
  <si>
    <t>129,6/0,32</t>
  </si>
  <si>
    <t>105</t>
  </si>
  <si>
    <t>6054300.1</t>
  </si>
  <si>
    <t>Rezivo stavebné zo smreku - strešné laty impregnované hr. 30 mm, š. 50 mm, dĺ. 4000-5000 mm, JAFHOLZ</t>
  </si>
  <si>
    <t>503923410</t>
  </si>
  <si>
    <t>405,0*1,1</t>
  </si>
  <si>
    <t>106</t>
  </si>
  <si>
    <t>762341252.S</t>
  </si>
  <si>
    <t>Montáž kontralát pre sklon od 22° do 35°</t>
  </si>
  <si>
    <t>-521582583</t>
  </si>
  <si>
    <t>129,6/0,85</t>
  </si>
  <si>
    <t>2,529</t>
  </si>
  <si>
    <t>107</t>
  </si>
  <si>
    <t>6054300.2</t>
  </si>
  <si>
    <t>Rezivo stavebné zo smreku - strešné laty impregnované hr. 50 mm, š. 50 mm, dĺ. 4000-5000 mm, JAFHOLZ</t>
  </si>
  <si>
    <t>766684638</t>
  </si>
  <si>
    <t>155,0*1,1</t>
  </si>
  <si>
    <t>108</t>
  </si>
  <si>
    <t>762395000.S</t>
  </si>
  <si>
    <t>Spojovacie prostriedky pre viazané konštrukcie krovov, debnenie a laťovanie, nadstrešné konštr., spádové kliny - svorky, dosky, klince, pásová oceľ, vruty</t>
  </si>
  <si>
    <t>-307182197</t>
  </si>
  <si>
    <t>5,19+0,98</t>
  </si>
  <si>
    <t>17,7*0,015</t>
  </si>
  <si>
    <t>0,03*0,05*445,5+0,05*0,05*170,5</t>
  </si>
  <si>
    <t>0,009</t>
  </si>
  <si>
    <t>109</t>
  </si>
  <si>
    <t>762421302.1</t>
  </si>
  <si>
    <t>Obloženie stropov alebo strešných podhľadov z tatranského profilu</t>
  </si>
  <si>
    <t>1902197880</t>
  </si>
  <si>
    <t>(2,1+0,6)*10,8</t>
  </si>
  <si>
    <t>110</t>
  </si>
  <si>
    <t>762421500.S</t>
  </si>
  <si>
    <t>Obloženie stropov alebo podhľadov - podkladový rošt drevený</t>
  </si>
  <si>
    <t>1825258042</t>
  </si>
  <si>
    <t>111</t>
  </si>
  <si>
    <t>762895000.S</t>
  </si>
  <si>
    <t>Spojovacie prostriedky pre záklop, stropnice, podbíjanie - klince, svorky</t>
  </si>
  <si>
    <t>-540416643</t>
  </si>
  <si>
    <t>2,68+1,43</t>
  </si>
  <si>
    <t>112</t>
  </si>
  <si>
    <t>998762102.S</t>
  </si>
  <si>
    <t>Presun hmôt pre konštrukcie tesárske v objektoch výšky do 12 m</t>
  </si>
  <si>
    <t>-1112483884</t>
  </si>
  <si>
    <t>763</t>
  </si>
  <si>
    <t>Konštrukcie - drevostavby</t>
  </si>
  <si>
    <t>113</t>
  </si>
  <si>
    <t>763120010.S</t>
  </si>
  <si>
    <t>Sadrokartónová inštalačná predstena pre sanitárne zariadenia, kca CD+UD, jednoducho opláštená doskou impregnovanou H2 12,5 mm</t>
  </si>
  <si>
    <t>1306109883</t>
  </si>
  <si>
    <t>0,9*1,2*2   "WC</t>
  </si>
  <si>
    <t>114</t>
  </si>
  <si>
    <t>763160002</t>
  </si>
  <si>
    <t>Podkrovie SDK Rigips RF 12.5 mm - na konštrukcií R-CD a krokvových závesoch, bez TI</t>
  </si>
  <si>
    <t>1022799527</t>
  </si>
  <si>
    <t>(0,2+2,1+1,9+2,1+0,2)*(3,25+2,5+2,65)</t>
  </si>
  <si>
    <t>115</t>
  </si>
  <si>
    <t>998763301.S</t>
  </si>
  <si>
    <t>Presun hmôt pre sádrokartónové konštrukcie v objektoch výšky do 7 m</t>
  </si>
  <si>
    <t>531978489</t>
  </si>
  <si>
    <t>116</t>
  </si>
  <si>
    <t>764352427.S</t>
  </si>
  <si>
    <t>Žľaby z pozinkovaného farbeného PZf plechu, pododkvapové polkruhové r.š. 330 mm</t>
  </si>
  <si>
    <t>-671680852</t>
  </si>
  <si>
    <t>10,8+10,8</t>
  </si>
  <si>
    <t>117</t>
  </si>
  <si>
    <t>764359411.S</t>
  </si>
  <si>
    <t>Kotlík kónický z pozinkovaného farbeného PZf plechu, pre rúry s priemerom do 100 mm</t>
  </si>
  <si>
    <t>1129111790</t>
  </si>
  <si>
    <t>118</t>
  </si>
  <si>
    <t>764410740.S</t>
  </si>
  <si>
    <t>Oplechovanie parapetov z hliníkového farebného Al plechu, vrátane rohov r.š. 250 mm</t>
  </si>
  <si>
    <t>532451209</t>
  </si>
  <si>
    <t>1,0+1,25*3+1,0+1,25+1,0*2</t>
  </si>
  <si>
    <t>119</t>
  </si>
  <si>
    <t>764454453.S</t>
  </si>
  <si>
    <t>Zvodové rúry z pozinkovaného farbeného PZf plechu, kruhové priemer 100 mm</t>
  </si>
  <si>
    <t>768385525</t>
  </si>
  <si>
    <t>2*(4,5+3,3)</t>
  </si>
  <si>
    <t>120</t>
  </si>
  <si>
    <t>998764101.S</t>
  </si>
  <si>
    <t>Presun hmôt pre konštrukcie klampiarske v objektoch výšky do 6 m</t>
  </si>
  <si>
    <t>-954454303</t>
  </si>
  <si>
    <t>121</t>
  </si>
  <si>
    <t>765310005.S</t>
  </si>
  <si>
    <t>Keramická krytina drážková, jednoduchých striech, sklon do 35°</t>
  </si>
  <si>
    <t>903942514</t>
  </si>
  <si>
    <t>(4,9+7,1)*10,8</t>
  </si>
  <si>
    <t>122</t>
  </si>
  <si>
    <t>765310204.S</t>
  </si>
  <si>
    <t>Hrebeň z hrebenáčov pre krytinu drážkovú, s použitím vetracieho pásu, sklon do 35°</t>
  </si>
  <si>
    <t>235553563</t>
  </si>
  <si>
    <t>10,8</t>
  </si>
  <si>
    <t>123</t>
  </si>
  <si>
    <t>765314523.S</t>
  </si>
  <si>
    <t>Odkvapová hrana z odkvapového AL plechu vrátane vetracej mriežky a pásu proti vtákom, pre profilovanú krytinu, ozn. k3</t>
  </si>
  <si>
    <t>1852522166</t>
  </si>
  <si>
    <t>2*(4,9+7,1)</t>
  </si>
  <si>
    <t>124</t>
  </si>
  <si>
    <t>765901343.S</t>
  </si>
  <si>
    <t>Strešná fólia paropriepustná, na krokvy, sklon od 22° do 35°, plošná hmotnosť 140 g/m2</t>
  </si>
  <si>
    <t>354141308</t>
  </si>
  <si>
    <t>125</t>
  </si>
  <si>
    <t>998765101.S</t>
  </si>
  <si>
    <t>Presun hmôt pre tvrdé krytiny v objektoch výšky do 6 m</t>
  </si>
  <si>
    <t>-1103809856</t>
  </si>
  <si>
    <t>766</t>
  </si>
  <si>
    <t>Konštrukcie stolárske</t>
  </si>
  <si>
    <t>126</t>
  </si>
  <si>
    <t>766241063.S</t>
  </si>
  <si>
    <t>Montáž dreveného samonosného schodiska zadlabávaného lomeného L s podstupnicami</t>
  </si>
  <si>
    <t>-1601070621</t>
  </si>
  <si>
    <t>127</t>
  </si>
  <si>
    <t>6123300.1</t>
  </si>
  <si>
    <t xml:space="preserve">Drevené samonosné jednoramenné krivočiare schodisko - tvrdé drevo, predbežná cena, výber investora </t>
  </si>
  <si>
    <t>997210548</t>
  </si>
  <si>
    <t>128</t>
  </si>
  <si>
    <t>766621400.S</t>
  </si>
  <si>
    <t>Montáž okien plastových na PUR penu s hydroizolačnými ISO páskami (exteriérová a interiérová)</t>
  </si>
  <si>
    <t>-826451057</t>
  </si>
  <si>
    <t>"okná - plastový 6-komorový profil, zasklenie izolačným trojsklom Ug=min. 0,5</t>
  </si>
  <si>
    <t>"farba rámov biela, bezpečnostné kovanie</t>
  </si>
  <si>
    <t>2*(1,0+1,5)</t>
  </si>
  <si>
    <t>2*(1,25+1,5)*3</t>
  </si>
  <si>
    <t>2*(1,0+0,75)</t>
  </si>
  <si>
    <t>2*(1,25+1,35)</t>
  </si>
  <si>
    <t>2*(1,0+1,35)*2</t>
  </si>
  <si>
    <t>129</t>
  </si>
  <si>
    <t>6114100.1</t>
  </si>
  <si>
    <t>Plastové okno 1000x1500 mm - jednokrídlové OS, izolačné trojsklo, 6 komorový profil, ozn. O.01</t>
  </si>
  <si>
    <t>439034087</t>
  </si>
  <si>
    <t>130</t>
  </si>
  <si>
    <t>6114100.2</t>
  </si>
  <si>
    <t>Plastové okno 1250x1500 mm - dvojkrídlové OS+O, izolačné trojsklo, 6 komorový profil, ozn- O.02</t>
  </si>
  <si>
    <t>76511855</t>
  </si>
  <si>
    <t>131</t>
  </si>
  <si>
    <t>6114100.3</t>
  </si>
  <si>
    <t>Plastové okno 1000x750 mm - jednokrídlové OS, izolačné trojsklo, 6 komorový profil, ozn. O.03</t>
  </si>
  <si>
    <t>-1080700097</t>
  </si>
  <si>
    <t>132</t>
  </si>
  <si>
    <t>6114100.4</t>
  </si>
  <si>
    <t>Plastové okno 1250x1350 mm - jednokrídlové OS, izolačné trojsklo, 6 komorový profil, ozn O.04</t>
  </si>
  <si>
    <t>-1812274703</t>
  </si>
  <si>
    <t>133</t>
  </si>
  <si>
    <t>6114100.5</t>
  </si>
  <si>
    <t>Plastové okno 1000x1350 mm - dvojkrídlové OS+O, izolačné trojsklo, 6 komorový profil, ozn. O.05</t>
  </si>
  <si>
    <t>-420207535</t>
  </si>
  <si>
    <t>134</t>
  </si>
  <si>
    <t>283290006100.S</t>
  </si>
  <si>
    <t>Tesniaca paropriepustná fólia polymér-flísová, š. 290 mm, dĺ. 30 m, pre tesnenie pripájacej škáry okenného rámu a muriva z exteriéru</t>
  </si>
  <si>
    <t>-1445952824</t>
  </si>
  <si>
    <t>39,6*1,05</t>
  </si>
  <si>
    <t>135</t>
  </si>
  <si>
    <t>283290006200.S</t>
  </si>
  <si>
    <t>Tesniaca paronepriepustná fólia polymér-flísová, š. 70 mm, dĺ. 30 m, pre tesnenie pripájacej škáry okenného rámu a muriva z interiéru</t>
  </si>
  <si>
    <t>1638490997</t>
  </si>
  <si>
    <t>136</t>
  </si>
  <si>
    <t>766641161.S</t>
  </si>
  <si>
    <t>Montáž plastových dverí vchodových, so zárubňou - na PUR penu a tesniacu fóliu, 1 bm obvodu montáže</t>
  </si>
  <si>
    <t>-2089825457</t>
  </si>
  <si>
    <t>"dvere - presklené, so skladanou kovovou zárubňou, farba biela</t>
  </si>
  <si>
    <t>"zasklenie bezpečnostným izolačným trojsklom, kovanie - bezpečnostný FAB</t>
  </si>
  <si>
    <t>2*(1,0+2,25)</t>
  </si>
  <si>
    <t>137</t>
  </si>
  <si>
    <t>6114200.1</t>
  </si>
  <si>
    <t>Plastvé dvere vchodové 1000x2250 mm - jednokrídlové celozasklené so skladanou zárubňou a bezpečnostným kovaním, ozn. VD.1</t>
  </si>
  <si>
    <t>1015879785</t>
  </si>
  <si>
    <t>138</t>
  </si>
  <si>
    <t>766662112.S</t>
  </si>
  <si>
    <t>Montáž dverového krídla otočného jednokrídlového poldrážkového, do existujúcej zárubne, vrátane kovania</t>
  </si>
  <si>
    <t>-756372827</t>
  </si>
  <si>
    <t>139</t>
  </si>
  <si>
    <t>611610.1</t>
  </si>
  <si>
    <t>Dvere vnútorné 600x1970 mm - jednokrídlové, výplň DTD doska, povrch CPL laminát, plné</t>
  </si>
  <si>
    <t>1592907133</t>
  </si>
  <si>
    <t>140</t>
  </si>
  <si>
    <t>611610.3</t>
  </si>
  <si>
    <t>Dvere vnútorné 800x1970 mm - jednokrídlové, výplň DTD doska, povrch CPL laminát, plné</t>
  </si>
  <si>
    <t>-1910227534</t>
  </si>
  <si>
    <t>141</t>
  </si>
  <si>
    <t>611610.4</t>
  </si>
  <si>
    <t>Dvere vnútorné 800x1970 mm - jednokrídlové, výplň DTD doska, povrch CPL laminát, s preskleným pásom</t>
  </si>
  <si>
    <t>459461695</t>
  </si>
  <si>
    <t>142</t>
  </si>
  <si>
    <t>549150.01</t>
  </si>
  <si>
    <t>Kovanie dverí: kľučka+kľučka, nerez, cylindrický zámok</t>
  </si>
  <si>
    <t>-2044655544</t>
  </si>
  <si>
    <t>143</t>
  </si>
  <si>
    <t>766694141.S</t>
  </si>
  <si>
    <t>Montáž parapetnej dosky plastovej šírky do 300 mm, dĺžky do 1000 mm</t>
  </si>
  <si>
    <t>809639876</t>
  </si>
  <si>
    <t>144</t>
  </si>
  <si>
    <t>611560000400.S</t>
  </si>
  <si>
    <t>Parapetná doska plastová, šírka 300 mm, komôrková vnútorná, biela</t>
  </si>
  <si>
    <t>-1371315287</t>
  </si>
  <si>
    <t>(1,0+1,0+1,0*2)*1,05</t>
  </si>
  <si>
    <t>145</t>
  </si>
  <si>
    <t>611560000800.S</t>
  </si>
  <si>
    <t>Plastové krytky k vnútorným parapetom plastovým, pár, vo farbe biela</t>
  </si>
  <si>
    <t>1699596823</t>
  </si>
  <si>
    <t>146</t>
  </si>
  <si>
    <t>766694142.S</t>
  </si>
  <si>
    <t>Montáž parapetnej dosky plastovej šírky do 300 mm, dĺžky 1000-1600 mm</t>
  </si>
  <si>
    <t>-1638238845</t>
  </si>
  <si>
    <t>147</t>
  </si>
  <si>
    <t>-1154372548</t>
  </si>
  <si>
    <t>(1,25*3+1,25)*1,05</t>
  </si>
  <si>
    <t>148</t>
  </si>
  <si>
    <t>-1207287912</t>
  </si>
  <si>
    <t>149</t>
  </si>
  <si>
    <t>766702111.S</t>
  </si>
  <si>
    <t>Montáž zárubní obložkových pre dvere jednokrídlové</t>
  </si>
  <si>
    <t>-1538072040</t>
  </si>
  <si>
    <t>150</t>
  </si>
  <si>
    <t>611810002700.S</t>
  </si>
  <si>
    <t>Zárubňa vnútorná obložková pre jednokrídlové dvere, šírka 600-900 mm, výška 1970 mm, DTD doska, povrch CPL laminát, pre stenu hrúbky 60-170 mm</t>
  </si>
  <si>
    <t>114711879</t>
  </si>
  <si>
    <t>151</t>
  </si>
  <si>
    <t>611810002800.S</t>
  </si>
  <si>
    <t>Zárubňa vnútorná obložková pre jednokrídlové dvere, šírka 600-900 mm, výška 1970 mm, DTD doska, povrch CPL laminát, pre stenu hrúbky 180-250 mm</t>
  </si>
  <si>
    <t>-966575066</t>
  </si>
  <si>
    <t>152</t>
  </si>
  <si>
    <t>998766101.S</t>
  </si>
  <si>
    <t>Presun hmot pre konštrukcie stolárske v objektoch výšky do 6 m</t>
  </si>
  <si>
    <t>2051967878</t>
  </si>
  <si>
    <t>771</t>
  </si>
  <si>
    <t>Podlahy z dlaždíc</t>
  </si>
  <si>
    <t>153</t>
  </si>
  <si>
    <t>771575109.S</t>
  </si>
  <si>
    <t xml:space="preserve">Montáž podláh z dlaždíc keramických do tmelu </t>
  </si>
  <si>
    <t>1883045824</t>
  </si>
  <si>
    <t>5,03   "PK_04</t>
  </si>
  <si>
    <t>-0,03</t>
  </si>
  <si>
    <t>154</t>
  </si>
  <si>
    <t>597740001600.S</t>
  </si>
  <si>
    <t>Dlaždice keramické, glazované</t>
  </si>
  <si>
    <t>442183765</t>
  </si>
  <si>
    <t>11,5*1,04</t>
  </si>
  <si>
    <t>155</t>
  </si>
  <si>
    <t>998771101.S</t>
  </si>
  <si>
    <t>Presun hmôt pre podlahy z dlaždíc v objektoch výšky do 6m</t>
  </si>
  <si>
    <t>-1432882846</t>
  </si>
  <si>
    <t>775</t>
  </si>
  <si>
    <t>Podlahy vlysové a parketové</t>
  </si>
  <si>
    <t>156</t>
  </si>
  <si>
    <t>775413120.S</t>
  </si>
  <si>
    <t>Montáž podlahových soklíkov alebo líšt obvodových skrutkovaním</t>
  </si>
  <si>
    <t>308479800</t>
  </si>
  <si>
    <t>2*(5,0+5,4+1,15+3,25+3,25)-(0,6+0,8*3+1,0)+0,25*2   "PK_03</t>
  </si>
  <si>
    <t>2*(3,85+5,4+3,25+5,4+1,0+1,15)-(0,8*4+0,6+1,0)    "PK_05</t>
  </si>
  <si>
    <t>157</t>
  </si>
  <si>
    <t>611990003200.S</t>
  </si>
  <si>
    <t>Lišta soklová MDF, 60x20 mm</t>
  </si>
  <si>
    <t>-1032523853</t>
  </si>
  <si>
    <t>67,9*1,01</t>
  </si>
  <si>
    <t>0,021</t>
  </si>
  <si>
    <t>158</t>
  </si>
  <si>
    <t>775550110.S</t>
  </si>
  <si>
    <t>Montáž podlahy z laminátových a drevených parkiet, click spoj, položená voľne</t>
  </si>
  <si>
    <t>-1435528309</t>
  </si>
  <si>
    <t>19,72+1,65+10,37    "PK_03</t>
  </si>
  <si>
    <t xml:space="preserve">Súčet </t>
  </si>
  <si>
    <t>159</t>
  </si>
  <si>
    <t>611980002190.S</t>
  </si>
  <si>
    <t>Parkety veľkoplošné drevené, hrúbka 8,5 mm</t>
  </si>
  <si>
    <t>705627110</t>
  </si>
  <si>
    <t>67,2*1,02</t>
  </si>
  <si>
    <t>0,056</t>
  </si>
  <si>
    <t>160</t>
  </si>
  <si>
    <t>775592110.S</t>
  </si>
  <si>
    <t>Montáž podložky vyrovnávacej a tlmiacej penovej hr. 2 mm pod plávajúce podlahy</t>
  </si>
  <si>
    <t>-1078267667</t>
  </si>
  <si>
    <t>161</t>
  </si>
  <si>
    <t>283230008500.S</t>
  </si>
  <si>
    <t>Podložka z penového PE pod plávajúce podlahy, hr. 2 mm</t>
  </si>
  <si>
    <t>-512277510</t>
  </si>
  <si>
    <t>67,2*1,03</t>
  </si>
  <si>
    <t>-0,016</t>
  </si>
  <si>
    <t>162</t>
  </si>
  <si>
    <t>998775101.S</t>
  </si>
  <si>
    <t>Presun hmôt pre podlahy vlysové a parketové v objektoch výšky do 6 m</t>
  </si>
  <si>
    <t>2113591161</t>
  </si>
  <si>
    <t>777</t>
  </si>
  <si>
    <t>Podlahy syntetické</t>
  </si>
  <si>
    <t>163</t>
  </si>
  <si>
    <t>777110010.S</t>
  </si>
  <si>
    <t>Protišmyková epoxidová podlaha hr. 3 mm do interiéru - penetrácia, 1x stierka s kremičitým pieskom, uzatvárací náter</t>
  </si>
  <si>
    <t>-2115587971</t>
  </si>
  <si>
    <t>164</t>
  </si>
  <si>
    <t>998777101.S</t>
  </si>
  <si>
    <t>Presun hmôt pre podlahy syntetické v objektoch výšky do 6 m</t>
  </si>
  <si>
    <t>1491830370</t>
  </si>
  <si>
    <t>781</t>
  </si>
  <si>
    <t>Obklady</t>
  </si>
  <si>
    <t>165</t>
  </si>
  <si>
    <t>781445207.S</t>
  </si>
  <si>
    <t xml:space="preserve">Montáž obkladov vnútor. stien z obkladačiek kladených do tmelu flexibilného </t>
  </si>
  <si>
    <t>66888464</t>
  </si>
  <si>
    <t>0,6*(5,0+0,6)</t>
  </si>
  <si>
    <t>2*2,1*(3,25+2,0)-(0,6*1,97+0,75*0,6)</t>
  </si>
  <si>
    <t>(2,1+1,0)*2,5+1/2*(2,1+1,0)*(2,0+2,0)-0,6*1,97</t>
  </si>
  <si>
    <t>0,454</t>
  </si>
  <si>
    <t>166</t>
  </si>
  <si>
    <t>597640000700.S</t>
  </si>
  <si>
    <t xml:space="preserve">Obkladačky keramické glazované jednofarebné hladké </t>
  </si>
  <si>
    <t>-1795881688</t>
  </si>
  <si>
    <t>37,0*1,04</t>
  </si>
  <si>
    <t>167</t>
  </si>
  <si>
    <t>998781101.S</t>
  </si>
  <si>
    <t>Presun hmôt pre obklady keramické v objektoch výšky do 6 m</t>
  </si>
  <si>
    <t>-1626811010</t>
  </si>
  <si>
    <t>783</t>
  </si>
  <si>
    <t>Dokončovacie práce - nátery</t>
  </si>
  <si>
    <t>168</t>
  </si>
  <si>
    <t>783726000.S</t>
  </si>
  <si>
    <t>Nátery tesárskych konštrukcií syntetické lazurovacím lakom napustením</t>
  </si>
  <si>
    <t>1081230372</t>
  </si>
  <si>
    <t>(10,8+2,2*2)*0,6</t>
  </si>
  <si>
    <t>2,8*6*0,72</t>
  </si>
  <si>
    <t>Medzisúčet - terasa</t>
  </si>
  <si>
    <t>16,1+29,2    "odkvap, podhľad</t>
  </si>
  <si>
    <t>169</t>
  </si>
  <si>
    <t>783726200.S</t>
  </si>
  <si>
    <t>Nátery tesárskych konštrukcií syntetické na vzduchu schnúce lazurovacím lakom 2x lakovaním</t>
  </si>
  <si>
    <t>-1077194030</t>
  </si>
  <si>
    <t>170</t>
  </si>
  <si>
    <t>783782404.S</t>
  </si>
  <si>
    <t>Nátery tesárskych konštrukcií, povrchová impregnácia proti drevokaznému hmyzu, hubám a plesniam, jednonásobná</t>
  </si>
  <si>
    <t>1473484065</t>
  </si>
  <si>
    <t>10,8*2*0,6</t>
  </si>
  <si>
    <t>(4,9+7,1)*13*0,6</t>
  </si>
  <si>
    <t>2,55*24*0,48</t>
  </si>
  <si>
    <t>20,0*0,3</t>
  </si>
  <si>
    <t>Medzisúčet - krov</t>
  </si>
  <si>
    <t>-0,036</t>
  </si>
  <si>
    <t>171</t>
  </si>
  <si>
    <t>783894412.S</t>
  </si>
  <si>
    <t>Náter farbami riediteľnými vodou akrylátovými pre interiér stropov dvojnásobný</t>
  </si>
  <si>
    <t>-192824833</t>
  </si>
  <si>
    <t>172</t>
  </si>
  <si>
    <t>783894422.S</t>
  </si>
  <si>
    <t>Náter farbami riediteľnými vodou akrylátovými pre interiér stien dvojnásobný</t>
  </si>
  <si>
    <t>1663686589</t>
  </si>
  <si>
    <t>260,0</t>
  </si>
  <si>
    <t>-37,0   "obklady stien</t>
  </si>
  <si>
    <t>173</t>
  </si>
  <si>
    <t>783894612.S</t>
  </si>
  <si>
    <t>Náter farbami akrylátovými ekologickými riediteľnými vodou, biely náter sadrokartónových stropov 2x</t>
  </si>
  <si>
    <t>-229613883</t>
  </si>
  <si>
    <t>784</t>
  </si>
  <si>
    <t>Maľby</t>
  </si>
  <si>
    <t>174</t>
  </si>
  <si>
    <t>784410100.S</t>
  </si>
  <si>
    <t>Penetrovanie jednonásobné jemnozrnných podkladov výšky do 3,80 m</t>
  </si>
  <si>
    <t>430403099</t>
  </si>
  <si>
    <t>38,6+54,6</t>
  </si>
  <si>
    <t>223,0</t>
  </si>
  <si>
    <t>175</t>
  </si>
  <si>
    <t>784412301.S</t>
  </si>
  <si>
    <t>Pačokovanie vápenným mliekom dvojnásobné jemnozrnných povrchov do 3,80 m</t>
  </si>
  <si>
    <t>-2037947500</t>
  </si>
  <si>
    <t>03 - SO-01.3  Zdravotechnika</t>
  </si>
  <si>
    <t xml:space="preserve">    721 - Zdravotech. vnútorná kanalizácia</t>
  </si>
  <si>
    <t xml:space="preserve">    725 - Zdravotechnika - zariaď. predmety</t>
  </si>
  <si>
    <t>713482121.S</t>
  </si>
  <si>
    <t>Montáž trubíc z PE, hr.15-20 mm,vnút.priemer do 38 mm</t>
  </si>
  <si>
    <t>322802659</t>
  </si>
  <si>
    <t>283310004600</t>
  </si>
  <si>
    <t>Izolačná PE trubica TUBOLIT DG 18x20 mm (d potrubia x hr. izolácie)</t>
  </si>
  <si>
    <t>-648937128</t>
  </si>
  <si>
    <t>40,0*1,02</t>
  </si>
  <si>
    <t>283310004700</t>
  </si>
  <si>
    <t>Izolačná PE trubica TUBOLIT DG 22x20 mm (d potrubia x hr. izolácie)</t>
  </si>
  <si>
    <t>241659712</t>
  </si>
  <si>
    <t>6,0*1,02</t>
  </si>
  <si>
    <t>-959648321</t>
  </si>
  <si>
    <t>721</t>
  </si>
  <si>
    <t>Zdravotech. vnútorná kanalizácia</t>
  </si>
  <si>
    <t>721171109.S</t>
  </si>
  <si>
    <t>Potrubie z PVC - U odpadové ležaté hrdlové D 110 mm</t>
  </si>
  <si>
    <t>525475811</t>
  </si>
  <si>
    <t>1,5   "od K2</t>
  </si>
  <si>
    <t>Súčet - v základoch</t>
  </si>
  <si>
    <t>721171110.S</t>
  </si>
  <si>
    <t>Potrubie z PVC - U odpadové ležaté hrdlové D 125 mm</t>
  </si>
  <si>
    <t>1662654465</t>
  </si>
  <si>
    <t>7,1+0,7   "od K1-RŠ, K3</t>
  </si>
  <si>
    <t>0,2</t>
  </si>
  <si>
    <t>721172031.S</t>
  </si>
  <si>
    <t>Potrubie odpadové HT z PP, pripojovacie DN 32</t>
  </si>
  <si>
    <t>-691600049</t>
  </si>
  <si>
    <t>2,5   "napojenie HL21</t>
  </si>
  <si>
    <t>721172032.S</t>
  </si>
  <si>
    <t>Potrubie odpadové HT z PP, pripojovacie DN 40</t>
  </si>
  <si>
    <t>-557445857</t>
  </si>
  <si>
    <t>2*0,8   "pripojenie U</t>
  </si>
  <si>
    <t>0,4</t>
  </si>
  <si>
    <t>721172033.S</t>
  </si>
  <si>
    <t>Potrubie odpadové HT z PP, pripojovacie DN 50</t>
  </si>
  <si>
    <t>-1284155873</t>
  </si>
  <si>
    <t>0,8+2*0,5+0,9*2         "pripojenie KD, S, HL400</t>
  </si>
  <si>
    <t>0,5+0,5+3,8      "do K1-K3</t>
  </si>
  <si>
    <t>2,0+0+0     "do K1-K3</t>
  </si>
  <si>
    <t>0,6</t>
  </si>
  <si>
    <t>721172035.S</t>
  </si>
  <si>
    <t>Potrubie odpadové HT z PP, pripojovacie DN 110</t>
  </si>
  <si>
    <t>-1443430264</t>
  </si>
  <si>
    <t>2*0,5   "pripojenie WC</t>
  </si>
  <si>
    <t>0+0+0,5   "do K1-K3</t>
  </si>
  <si>
    <t>0,5+0+0    "do K1-K3</t>
  </si>
  <si>
    <t>721172107.S</t>
  </si>
  <si>
    <t>Potrubie z PVC - U odpadové zvislé hrdlové Dxt 75x1,8 mm</t>
  </si>
  <si>
    <t>-194651672</t>
  </si>
  <si>
    <t>2,0  "K2</t>
  </si>
  <si>
    <t>286510021601.S</t>
  </si>
  <si>
    <t>Čistiaci kus na 4 skrutky PVC-U, DN 75 pre hladký, kanalizačný, gravitačný systém</t>
  </si>
  <si>
    <t>1059583257</t>
  </si>
  <si>
    <t>721172109.S</t>
  </si>
  <si>
    <t>Potrubie z PVC - U odpadové zvislé hrdlové Dxt 110x2,2 mm</t>
  </si>
  <si>
    <t>1779808117</t>
  </si>
  <si>
    <t>6,5+3,5     "K1, K3</t>
  </si>
  <si>
    <t>286510021600.S</t>
  </si>
  <si>
    <t>Čistiaci kus na 4 skrutky PVC-U, DN 110 pre hladký, kanalizačný, gravitačný systém</t>
  </si>
  <si>
    <t>1738028900</t>
  </si>
  <si>
    <t>721194103.S</t>
  </si>
  <si>
    <t>Zriadenie prípojky na potrubí vyvedenie a upevnenie odpadových výpustiek D 32 mm</t>
  </si>
  <si>
    <t>1566464950</t>
  </si>
  <si>
    <t>1  "HL21</t>
  </si>
  <si>
    <t>721194104.S</t>
  </si>
  <si>
    <t>Zriadenie prípojky na potrubí vyvedenie a upevnenie odpadových výpustiek D 40 mm</t>
  </si>
  <si>
    <t>1258778522</t>
  </si>
  <si>
    <t>2   "U</t>
  </si>
  <si>
    <t>721194105.S</t>
  </si>
  <si>
    <t>Zriadenie prípojky na potrubí vyvedenie a upevnenie odpadových výpustiek D 50 mm</t>
  </si>
  <si>
    <t>-1253607513</t>
  </si>
  <si>
    <t>1+2+2     "KD, S, HL400</t>
  </si>
  <si>
    <t>721194109.S</t>
  </si>
  <si>
    <t>Zriadenie prípojky na potrubí vyvedenie a upevnenie odpadových výpustiek D 110 mm</t>
  </si>
  <si>
    <t>-1155336586</t>
  </si>
  <si>
    <t>2  "WC</t>
  </si>
  <si>
    <t>721290012.S</t>
  </si>
  <si>
    <t>Montáž privzdušňovacieho ventilu pre odpadové potrubia DN 110</t>
  </si>
  <si>
    <t>-1849582029</t>
  </si>
  <si>
    <t>551610000100</t>
  </si>
  <si>
    <t>Privzdušňovacia hlavica HL900N, DN 50/75/110, (37 l/s), - 40 až + 60°C, dvojitá vzduchová izolácia, vnútorná kanalizácia, PP</t>
  </si>
  <si>
    <t>1753652668</t>
  </si>
  <si>
    <t>721290111.S</t>
  </si>
  <si>
    <t>Ostatné - skúška tesnosti kanalizácie v objektoch vodou do DN 125</t>
  </si>
  <si>
    <t>-2047211112</t>
  </si>
  <si>
    <t>1,5+8,0</t>
  </si>
  <si>
    <t>2,5+2,0+11,0+2,0</t>
  </si>
  <si>
    <t>2,0+10,0</t>
  </si>
  <si>
    <t>998721101.S</t>
  </si>
  <si>
    <t>Presun hmôt pre vnútornú kanalizáciu v objektoch výšky do 6 m</t>
  </si>
  <si>
    <t>201795957</t>
  </si>
  <si>
    <t>722172110.S</t>
  </si>
  <si>
    <t>Potrubie z plastických rúr PP-R D 16 mm - PN16, polyfúznym zváraním</t>
  </si>
  <si>
    <t>341894527</t>
  </si>
  <si>
    <t>2*6,0  "nad podlahou 1. NP</t>
  </si>
  <si>
    <t>2*1,0+1,0+2*0,5+0,5+2*0,5    "napojenie S, WC, U, AP, KD</t>
  </si>
  <si>
    <t>2*3,0   "stupačka</t>
  </si>
  <si>
    <t>2*2,5    "nad podlahou 2. NP</t>
  </si>
  <si>
    <t>2*0,5+1,0+2*1,0    "napojenie U, WC, S</t>
  </si>
  <si>
    <t>7,5</t>
  </si>
  <si>
    <t>722172111.S</t>
  </si>
  <si>
    <t>Potrubie z plastických rúr PP-R D 20 mm - PN16, polyfúznym zváraním</t>
  </si>
  <si>
    <t>-1510243385</t>
  </si>
  <si>
    <t>4,0   "SV do EVO</t>
  </si>
  <si>
    <t xml:space="preserve">2,0   "TV z EVO </t>
  </si>
  <si>
    <t>722190401.S</t>
  </si>
  <si>
    <t>Vyvedenie a upevnenie výpustky DN 15</t>
  </si>
  <si>
    <t>621748407</t>
  </si>
  <si>
    <t>722220111.S</t>
  </si>
  <si>
    <t>Montáž armatúry závitovej s jedným závitom, nástenka pre výtokový ventil G 1/2</t>
  </si>
  <si>
    <t>-1333276496</t>
  </si>
  <si>
    <t>722220121.S</t>
  </si>
  <si>
    <t>Montáž armatúry závitovej s jedným závitom, nástenka pre batériu G 1/2</t>
  </si>
  <si>
    <t>pár</t>
  </si>
  <si>
    <t>805970778</t>
  </si>
  <si>
    <t>722221020.S</t>
  </si>
  <si>
    <t>Montáž guľového kohúta závitového priameho pre vodu G 1</t>
  </si>
  <si>
    <t>767722201</t>
  </si>
  <si>
    <t>551110005100.S</t>
  </si>
  <si>
    <t>Guľový uzáver pre vodu DN 25 - HUV</t>
  </si>
  <si>
    <t>966659191</t>
  </si>
  <si>
    <t>722290226.S</t>
  </si>
  <si>
    <t>Tlaková skúška vodovodného potrubia závitového do DN 50</t>
  </si>
  <si>
    <t>1268924356</t>
  </si>
  <si>
    <t>722290234.S</t>
  </si>
  <si>
    <t>Prepláchnutie a dezinfekcia vodovodného potrubia do DN 80</t>
  </si>
  <si>
    <t>1261685740</t>
  </si>
  <si>
    <t>536020059</t>
  </si>
  <si>
    <t>725</t>
  </si>
  <si>
    <t>Zdravotechnika - zariaď. predmety</t>
  </si>
  <si>
    <t>725149715.S</t>
  </si>
  <si>
    <t>Montáž predstenového systému záchodov do ľahkých stien s kovovou konštrukciou</t>
  </si>
  <si>
    <t>2041178858</t>
  </si>
  <si>
    <t>552370000100.S</t>
  </si>
  <si>
    <t>Predstenový systém pre závesné WC so splachovacou podomietkovou nádržou do ľahkých montovaných konštrukcií</t>
  </si>
  <si>
    <t>-2074125358</t>
  </si>
  <si>
    <t>725149720.S</t>
  </si>
  <si>
    <t>Montáž záchodu do predstenového systému</t>
  </si>
  <si>
    <t>16001014</t>
  </si>
  <si>
    <t>642360000500.S</t>
  </si>
  <si>
    <t>Misa záchodová keramická závesná, výber investora</t>
  </si>
  <si>
    <t>-1996435448</t>
  </si>
  <si>
    <t>725219201.S</t>
  </si>
  <si>
    <t>Montáž umývadla keramického na konzoly, bez výtokovej armatúry</t>
  </si>
  <si>
    <t>-241382643</t>
  </si>
  <si>
    <t>642110004300.S</t>
  </si>
  <si>
    <t>Umývadlo keramické, výber investora</t>
  </si>
  <si>
    <t>1490504120</t>
  </si>
  <si>
    <t>725245172.S</t>
  </si>
  <si>
    <t>Montáž sprchovej zásteny zásuvnej štvordielnej s dvomi posuvnými dielmi do výšky 2000 mm a šírky 900 mm rohová</t>
  </si>
  <si>
    <t>-626599213</t>
  </si>
  <si>
    <t>552230000800.S</t>
  </si>
  <si>
    <t>Kút sprchový štvorcový, štvordielny, rozmer 900x900x1950 mm, 6 mm bezpečnostné sklo</t>
  </si>
  <si>
    <t>-1393619896</t>
  </si>
  <si>
    <t>725291112.S</t>
  </si>
  <si>
    <t>Montáž záchodového sedadla s poklopom</t>
  </si>
  <si>
    <t>118150437</t>
  </si>
  <si>
    <t>554330000300.S</t>
  </si>
  <si>
    <t>Záchodové sedadlo plastové s poklopom</t>
  </si>
  <si>
    <t>1848667796</t>
  </si>
  <si>
    <t>725329103.S</t>
  </si>
  <si>
    <t>Montáž kuchynských drezov dvojitých s dvoma drezmi alebo okapovým drezom s rozmerom do 1110x510 mm</t>
  </si>
  <si>
    <t>-613989386</t>
  </si>
  <si>
    <t>552310001900.S</t>
  </si>
  <si>
    <t>Kuchynský dvojdrez nerezový na zapustenie do dosky</t>
  </si>
  <si>
    <t>351272796</t>
  </si>
  <si>
    <t>725539103.S</t>
  </si>
  <si>
    <t>Montáž elektrického ohrievača závesného zvislého do 120 L</t>
  </si>
  <si>
    <t>-744404370</t>
  </si>
  <si>
    <t>541320005600.S</t>
  </si>
  <si>
    <t>Ohrievač vody elektrický tlakový závesný zvislý akumulačný, objem 120 l</t>
  </si>
  <si>
    <t>1813040995</t>
  </si>
  <si>
    <t>725819201.S</t>
  </si>
  <si>
    <t>Montáž ventilu nástenného G 1/2</t>
  </si>
  <si>
    <t>1701236254</t>
  </si>
  <si>
    <t>551110020200.S</t>
  </si>
  <si>
    <t>Guľový ventil pračkový, 1/2" - 3/4", so spätnou klapkou, chrómovaná mosadz</t>
  </si>
  <si>
    <t>1667146602</t>
  </si>
  <si>
    <t>725819401.S</t>
  </si>
  <si>
    <t>Montáž ventilu rohového s pripojovacou rúrkou G 1/2</t>
  </si>
  <si>
    <t>2077861144</t>
  </si>
  <si>
    <t>551410000200.S</t>
  </si>
  <si>
    <t xml:space="preserve">Ventil pre hygienické a zdravotnické zariadenia rohový s pripojovacou rúrkou G 1/2 </t>
  </si>
  <si>
    <t>-57307879</t>
  </si>
  <si>
    <t>725829601.S</t>
  </si>
  <si>
    <t>Montáž batérie umývadlovej a drezovej stojankovej, pákovej alebo klasickej s mechanickým ovládaním</t>
  </si>
  <si>
    <t>-633638412</t>
  </si>
  <si>
    <t>551450003800.S</t>
  </si>
  <si>
    <t>Batéria umývadlová stojanková páková</t>
  </si>
  <si>
    <t>-1679726757</t>
  </si>
  <si>
    <t>551450000600.S</t>
  </si>
  <si>
    <t>Batéria drezová stojanková páková</t>
  </si>
  <si>
    <t>-1557372000</t>
  </si>
  <si>
    <t>725849201.S</t>
  </si>
  <si>
    <t>Montáž batérie sprchovej nástennej pákovej, klasickej</t>
  </si>
  <si>
    <t>312686235</t>
  </si>
  <si>
    <t>725849205.S</t>
  </si>
  <si>
    <t>Montáž batérie sprchovej nástennej, držiak sprchy s nastaviteľnou výškou sprchy</t>
  </si>
  <si>
    <t>1766776964</t>
  </si>
  <si>
    <t>551450002300</t>
  </si>
  <si>
    <t>Batéria sprchová nástenná páková, bez sprchovej súpravy</t>
  </si>
  <si>
    <t>29867780</t>
  </si>
  <si>
    <t>552260002200.S</t>
  </si>
  <si>
    <t>Sprchová sada (ručná sprcha, 1 funkcia, držiak sprchy, sprchová hadica 1,7 m), chróm</t>
  </si>
  <si>
    <t>953170554</t>
  </si>
  <si>
    <t>725869301.S</t>
  </si>
  <si>
    <t>Montáž zápachovej uzávierky pre zariaďovacie predmety, umývadlovej do D 40</t>
  </si>
  <si>
    <t>-1559155122</t>
  </si>
  <si>
    <t>551620006400.S</t>
  </si>
  <si>
    <t>Zápachová uzávierka - sifón pre umývadlá DN 40</t>
  </si>
  <si>
    <t>-1208419431</t>
  </si>
  <si>
    <t>725869313.S</t>
  </si>
  <si>
    <t>Montáž zápachovej uzávierky pre zariaďovacie predmety, drezovej do D 50 mm (pre dva drezy)</t>
  </si>
  <si>
    <t>-1435288650</t>
  </si>
  <si>
    <t>551620007700.S</t>
  </si>
  <si>
    <t>Zápachová uzávierka pre dvojdielne drezy DN 50</t>
  </si>
  <si>
    <t>-1664641744</t>
  </si>
  <si>
    <t>725869323.S</t>
  </si>
  <si>
    <t>Montáž zápachovej uzávierky pre zariaďovacie predmety, pračkovej do D 50 mm (podomietkovej)</t>
  </si>
  <si>
    <t>-1081471843</t>
  </si>
  <si>
    <t>551620012300</t>
  </si>
  <si>
    <t>Zápachová uzávierka podomietková HL400, DN 40/50, umývačkový UP sifón, s kolenom pre pripojenie hadice 3/4", čistiaci otvor, krytka nerez 160x110 mm, PE</t>
  </si>
  <si>
    <t>-2126388890</t>
  </si>
  <si>
    <t>725869380.S</t>
  </si>
  <si>
    <t>Montáž zápachovej uzávierky pre zariaďovacie predmety, ostatných typov do D 32 mm</t>
  </si>
  <si>
    <t>-1256815445</t>
  </si>
  <si>
    <t>551620027100</t>
  </si>
  <si>
    <t>Vtokový lievik HL21, DN 32, (0,17 l/s), s protizápachovým uzáverom</t>
  </si>
  <si>
    <t>-742786753</t>
  </si>
  <si>
    <t>725989101.S</t>
  </si>
  <si>
    <t>Montáž dvierok kovových lakovaných</t>
  </si>
  <si>
    <t>-701751669</t>
  </si>
  <si>
    <t>283810000108.S</t>
  </si>
  <si>
    <t>Dvierka revízne  plastové, rozmer 300x300 mm</t>
  </si>
  <si>
    <t>-1679361071</t>
  </si>
  <si>
    <t>998725101.S</t>
  </si>
  <si>
    <t>Presun hmôt pre zariaďovacie predmety v objektoch výšky do 6 m</t>
  </si>
  <si>
    <t>-829347627</t>
  </si>
  <si>
    <t>04 - SO-01.4  Vykurovanie</t>
  </si>
  <si>
    <t>M - Práce a dodávky M</t>
  </si>
  <si>
    <t xml:space="preserve">    21-M - Elektromontáže</t>
  </si>
  <si>
    <t>Práce a dodávky M</t>
  </si>
  <si>
    <t>21-M</t>
  </si>
  <si>
    <t>Elektromontáže</t>
  </si>
  <si>
    <t>210010301.S</t>
  </si>
  <si>
    <t>Krabica prístrojová bez zapojenia (1901, KP 68, KZ 3)</t>
  </si>
  <si>
    <t>-978879048</t>
  </si>
  <si>
    <t>345410002400.S</t>
  </si>
  <si>
    <t>Krabica inštalačná KU 68-1901 KA pod omietku</t>
  </si>
  <si>
    <t>-2130038412</t>
  </si>
  <si>
    <t>210451012.S</t>
  </si>
  <si>
    <t>Montáž dvojžilového vykurovacieho kábla do betónu 4-6 cm</t>
  </si>
  <si>
    <t>1317388719</t>
  </si>
  <si>
    <t>130+52+29</t>
  </si>
  <si>
    <t>74+44+90</t>
  </si>
  <si>
    <t>3417100.1</t>
  </si>
  <si>
    <t>Dvojžilový vykurovací kábel DTP-18, dĺ. 29 m, príkon 535 W</t>
  </si>
  <si>
    <t>-107767403</t>
  </si>
  <si>
    <t>3417100.2</t>
  </si>
  <si>
    <t>Dvojžilový vykurovací kábel DTP-18, dĺ. 44 m, príkon 790 W</t>
  </si>
  <si>
    <t>-750338125</t>
  </si>
  <si>
    <t>3417100.3</t>
  </si>
  <si>
    <t>Dvojžilový vykurovací kábel DTP-18, dĺ. 52 m, príkon 935 W</t>
  </si>
  <si>
    <t>-1257969930</t>
  </si>
  <si>
    <t>3417100.4</t>
  </si>
  <si>
    <t>Dvojžilový vykurovací kábel DTP-18, dĺ. 74 m, príkon 1340 W</t>
  </si>
  <si>
    <t>2123742208</t>
  </si>
  <si>
    <t>3417100.5</t>
  </si>
  <si>
    <t>Dvojžilový vykurovací kábel DTP-18, dĺ. 90 m, príkon 1625 W</t>
  </si>
  <si>
    <t>-544074271</t>
  </si>
  <si>
    <t>3417100.6</t>
  </si>
  <si>
    <t>Dvojžilový vykurovací kábel DTP-18, dĺ. 130 m, príkon 2295 W</t>
  </si>
  <si>
    <t>49353901</t>
  </si>
  <si>
    <t>210451013.S</t>
  </si>
  <si>
    <t>Montáž podlahového tepelného čidla v chráničke do betónu</t>
  </si>
  <si>
    <t>-642444374</t>
  </si>
  <si>
    <t>341730005800.S</t>
  </si>
  <si>
    <t>Rúrka ohybná inštalačná, priemer 11,4/8,5 mm, dĺžky 3m, na zavedenie podlahovej sondy od termostatu do podlahy</t>
  </si>
  <si>
    <t>-485046032</t>
  </si>
  <si>
    <t>341730005900.S</t>
  </si>
  <si>
    <t>Záslepka CU na rúrku ohybnú priemeru 11,4/8,5 mm, slúži k ochrane husieho krku s podlahovou sondou</t>
  </si>
  <si>
    <t>-2002205611</t>
  </si>
  <si>
    <t>210451020.S</t>
  </si>
  <si>
    <t>Montáž a napojenie termostatu na stenu pre elektrické podlahové kúrenie</t>
  </si>
  <si>
    <t>-571626570</t>
  </si>
  <si>
    <t>341730002900.S</t>
  </si>
  <si>
    <t>Termostat digitálny pre podlahové vykurovanie, do montážnej krabice KU 68</t>
  </si>
  <si>
    <t>-1805795137</t>
  </si>
  <si>
    <t>210800108.S</t>
  </si>
  <si>
    <t>Kábel medený uložený voľne CYKY 450/750 V 3x2,5</t>
  </si>
  <si>
    <t>-77343920</t>
  </si>
  <si>
    <t>341110000800.S</t>
  </si>
  <si>
    <t>Kábel medený CYKY 3x2,5 mm2</t>
  </si>
  <si>
    <t>1749478783</t>
  </si>
  <si>
    <t>210800113.S</t>
  </si>
  <si>
    <t>Kábel medený uložený voľne CYKY 450/750 V 4x1,5</t>
  </si>
  <si>
    <t>1110004463</t>
  </si>
  <si>
    <t>341110001300.S</t>
  </si>
  <si>
    <t>Kábel medený CYKY 4x1,5 mm2</t>
  </si>
  <si>
    <t>-1265274023</t>
  </si>
  <si>
    <t>PM</t>
  </si>
  <si>
    <t>Podružný materiál</t>
  </si>
  <si>
    <t>%</t>
  </si>
  <si>
    <t>611140418</t>
  </si>
  <si>
    <t>PPV</t>
  </si>
  <si>
    <t>Podiel pridružených výkonov</t>
  </si>
  <si>
    <t>725913845</t>
  </si>
  <si>
    <t>05 - SO-01.5  Elektroinštalácia</t>
  </si>
  <si>
    <t>HZS - Hodinové zúčtovacie sadzby</t>
  </si>
  <si>
    <t>210010025.S</t>
  </si>
  <si>
    <t>Rúrka ohybná elektroinštalačná z PVC typ FXP 20, uložená pevne</t>
  </si>
  <si>
    <t>-2044692024</t>
  </si>
  <si>
    <t>50,0   "odhad, upresní sa podľa skutočnosti</t>
  </si>
  <si>
    <t>345710009100</t>
  </si>
  <si>
    <t>Rúrka ohybná vlnitá pancierová PVC-U, FXP D 20</t>
  </si>
  <si>
    <t>891954579</t>
  </si>
  <si>
    <t>1681360094</t>
  </si>
  <si>
    <t>40,0   "odhad, upresní sa podľa skutočnosti</t>
  </si>
  <si>
    <t>-1321296059</t>
  </si>
  <si>
    <t>210010321.S</t>
  </si>
  <si>
    <t>Krabica (1903, KR 68) odbočná s viečkom, svorkovnicou vrátane zapojenia, kruhová</t>
  </si>
  <si>
    <t>-510224138</t>
  </si>
  <si>
    <t>15,0   "odhad, upresní sa podľa skutočnosti</t>
  </si>
  <si>
    <t>345410002600.S</t>
  </si>
  <si>
    <t>Krabica inštalačná KU 68-1903 KA so svorkovnicou a viečkom</t>
  </si>
  <si>
    <t>1270704822</t>
  </si>
  <si>
    <t>210100001.S</t>
  </si>
  <si>
    <t>Ukončenie vodičov v rozvádzač. vrátane zapojenia a vodičovej koncovky do 2,5 mm2</t>
  </si>
  <si>
    <t>-263912908</t>
  </si>
  <si>
    <t>354310017700.S</t>
  </si>
  <si>
    <t>Káblové oko medené lisovacie CU 1,5;2,5</t>
  </si>
  <si>
    <t>-1676444328</t>
  </si>
  <si>
    <t>210100002.S</t>
  </si>
  <si>
    <t>Ukončenie vodičov v rozvádzač. vrátane zapojenia a vodičovej koncovky do 6 mm2</t>
  </si>
  <si>
    <t>-962905970</t>
  </si>
  <si>
    <t>354310018000.S</t>
  </si>
  <si>
    <t>Káblové oko medené lisovacie CU 4</t>
  </si>
  <si>
    <t>1723600169</t>
  </si>
  <si>
    <t>210110021.S</t>
  </si>
  <si>
    <t>Jednopólový spínač - radenie 1, zapustená montáž IP 44, vrátane zapojenia</t>
  </si>
  <si>
    <t>-223807964</t>
  </si>
  <si>
    <t>752101</t>
  </si>
  <si>
    <t>Spínač jednopólový č. 1, IP 20, farba biela</t>
  </si>
  <si>
    <t>-1943715468</t>
  </si>
  <si>
    <t>754001</t>
  </si>
  <si>
    <t xml:space="preserve">Jednorámik, farba biela </t>
  </si>
  <si>
    <t>-1043528630</t>
  </si>
  <si>
    <t>210110023.S</t>
  </si>
  <si>
    <t>Sériový spínač - radenie 5, zapustená montáž IP 44, vrátane zapojenia</t>
  </si>
  <si>
    <t>-1901674268</t>
  </si>
  <si>
    <t>5752105</t>
  </si>
  <si>
    <t>Prepínač sériový č. 5, IP 20, farba biela</t>
  </si>
  <si>
    <t>461287288</t>
  </si>
  <si>
    <t>62035745</t>
  </si>
  <si>
    <t>210110024.S</t>
  </si>
  <si>
    <t>Striedavý prepínač - radenie 6, zapustená montáž IP 44, vrátane zapojenia</t>
  </si>
  <si>
    <t>-1252793437</t>
  </si>
  <si>
    <t>752106</t>
  </si>
  <si>
    <t>Prepínač striedavý č. 6, IP 20, farba biela</t>
  </si>
  <si>
    <t>-418816482</t>
  </si>
  <si>
    <t>1064994479</t>
  </si>
  <si>
    <t>210110031.S</t>
  </si>
  <si>
    <t>Dvojitý striedavý prepínač - radenie 6+6, zapustená montáž IP 44, vrátane zapojenia</t>
  </si>
  <si>
    <t>2140471042</t>
  </si>
  <si>
    <t>752108</t>
  </si>
  <si>
    <t>Prepínač dvojitý striedavý č. 5B, IP 20, farba biela</t>
  </si>
  <si>
    <t>256</t>
  </si>
  <si>
    <t>-1742418245</t>
  </si>
  <si>
    <t>-2094350648</t>
  </si>
  <si>
    <t>210111011.S</t>
  </si>
  <si>
    <t>Domová zásuvka polozapustená alebo zapustená vrátane zapojenia 10/16 A 250 V 2P + Z</t>
  </si>
  <si>
    <t>1836673420</t>
  </si>
  <si>
    <t>753180</t>
  </si>
  <si>
    <t>Zásuvka jednofázová, IP20, farba biela</t>
  </si>
  <si>
    <t>-1330249512</t>
  </si>
  <si>
    <t>-980841397</t>
  </si>
  <si>
    <t>210111033.S</t>
  </si>
  <si>
    <t>Zásuvka na povrchovú montáž IP 55, 250V / 16A, vrátane zapojenia 2P + PE</t>
  </si>
  <si>
    <t>1240328388</t>
  </si>
  <si>
    <t>782375</t>
  </si>
  <si>
    <t>Zásuvka jednofázová do vlhka, IP 54, farba biela</t>
  </si>
  <si>
    <t>-178083734</t>
  </si>
  <si>
    <t>210111113.S</t>
  </si>
  <si>
    <t>Priemyslová zásuvka nástenná CEE 400 V / 16 A vrátane zapojenia, IZG 1643, 3P + PE, IZG 1653, 3P + N + PE</t>
  </si>
  <si>
    <t>-1053505247</t>
  </si>
  <si>
    <t>345510002300.S</t>
  </si>
  <si>
    <t>Zásuvka nástenná priemyslová trojfázová, IP 54</t>
  </si>
  <si>
    <t>554897492</t>
  </si>
  <si>
    <t>210193075.S</t>
  </si>
  <si>
    <t>Domova rozvodnica do 96 M pre zapustenú montáž bez sekacích prác</t>
  </si>
  <si>
    <t>-1926082511</t>
  </si>
  <si>
    <t>3571500.1</t>
  </si>
  <si>
    <t>Rozvádzač RH - plastová skriňa zapustená 500x600x140 mm, fy EATON - komplet s náplňou (výkres č. E-007)</t>
  </si>
  <si>
    <t>-1994831480</t>
  </si>
  <si>
    <t>210201081.S</t>
  </si>
  <si>
    <t>Zapojenie LED svietidla IP40, stropného - nástenného</t>
  </si>
  <si>
    <t>-1812049213</t>
  </si>
  <si>
    <t>3481200.1</t>
  </si>
  <si>
    <t>Svietidlo stropné LED 18W, IP 23</t>
  </si>
  <si>
    <t>-1190209037</t>
  </si>
  <si>
    <t>3481200.3</t>
  </si>
  <si>
    <t>Svietidlo nástenné LED 18W, IP 23</t>
  </si>
  <si>
    <t>1232307908</t>
  </si>
  <si>
    <t>210201085.S</t>
  </si>
  <si>
    <t>Zapojenie LED svietidla, IP20, stropného - nástenného interiérového</t>
  </si>
  <si>
    <t>1698748351</t>
  </si>
  <si>
    <t>3481200.2</t>
  </si>
  <si>
    <t>Svietidlo stropné LED 18W, IP 20</t>
  </si>
  <si>
    <t>-2053403137</t>
  </si>
  <si>
    <t>3481200.4</t>
  </si>
  <si>
    <t>Svietidlo nástenné LED 18W, IP 20</t>
  </si>
  <si>
    <t>1053924937</t>
  </si>
  <si>
    <t>210201902.S</t>
  </si>
  <si>
    <t>Montáž svietidla interiérového na stenu do 2 kg</t>
  </si>
  <si>
    <t>981181163</t>
  </si>
  <si>
    <t>210201912.S</t>
  </si>
  <si>
    <t>Montáž svietidla interiérového na strop do 2 kg</t>
  </si>
  <si>
    <t>496767501</t>
  </si>
  <si>
    <t>210201922.S</t>
  </si>
  <si>
    <t>Montáž svietidla exterierového na stenu do 2 kg</t>
  </si>
  <si>
    <t>-1400880933</t>
  </si>
  <si>
    <t>210201932.S</t>
  </si>
  <si>
    <t>Montáž svietidla exterierového na strop do 2 kg</t>
  </si>
  <si>
    <t>1410053073</t>
  </si>
  <si>
    <t>210220001.S</t>
  </si>
  <si>
    <t>Uzemňovacie vedenie na povrchu FeZn drôt zvodový Ø 8-10</t>
  </si>
  <si>
    <t>119170278</t>
  </si>
  <si>
    <t>354410054800.S</t>
  </si>
  <si>
    <t>Drôt bleskozvodový FeZn, d 10 mm</t>
  </si>
  <si>
    <t>kg</t>
  </si>
  <si>
    <t>1031481818</t>
  </si>
  <si>
    <t>15,0*0,65</t>
  </si>
  <si>
    <t>210220031.S</t>
  </si>
  <si>
    <t>Ekvipotenciálna svorkovnica EPS 2 v krabici KO 125 E</t>
  </si>
  <si>
    <t>1418551558</t>
  </si>
  <si>
    <t>345410000400.S</t>
  </si>
  <si>
    <t>Krabica odbočná z PVC s viečkom pod omietku KO 125 E</t>
  </si>
  <si>
    <t>-859917706</t>
  </si>
  <si>
    <t>345610005100.S</t>
  </si>
  <si>
    <t>Svorkovnica ekvipotencionálna EPS, z PP</t>
  </si>
  <si>
    <t>-160306333</t>
  </si>
  <si>
    <t>210290790.01</t>
  </si>
  <si>
    <t>Zapojenie elektrických zariadení ostatných profesií  (ÚK, VZT)</t>
  </si>
  <si>
    <t>súb</t>
  </si>
  <si>
    <t>-371275532</t>
  </si>
  <si>
    <t>210881</t>
  </si>
  <si>
    <t>Vnútorná kábeláž káblami CYKYLo, CYKY  pod omietkou a sadrokartónom, ochranné pospojovanie</t>
  </si>
  <si>
    <t>1649898892</t>
  </si>
  <si>
    <t>4,0+2,75+1,65+19,72+1,97+10,37+6,5</t>
  </si>
  <si>
    <t>Súčet - upresní sa podľa skutočnosti príp. podľa ďalšieho stupňa PD</t>
  </si>
  <si>
    <t>-1956267766</t>
  </si>
  <si>
    <t>1863707502</t>
  </si>
  <si>
    <t>HZS</t>
  </si>
  <si>
    <t>Hodinové zúčtovacie sadzby</t>
  </si>
  <si>
    <t>HZS000114.S</t>
  </si>
  <si>
    <t xml:space="preserve">Stavebno montážne práce náročné - prehliadky pracoviska a revízie </t>
  </si>
  <si>
    <t>hod</t>
  </si>
  <si>
    <t>512</t>
  </si>
  <si>
    <t>768889384</t>
  </si>
  <si>
    <t>06 - SO-01.6  Uzemnenie a bleskozvod</t>
  </si>
  <si>
    <t>210010327.S</t>
  </si>
  <si>
    <t>Krabica (KO 125/1L štvorcová) do dutých stien odbočná s viečkom, bez zapojenia</t>
  </si>
  <si>
    <t>-513109552</t>
  </si>
  <si>
    <t>345410000600.S</t>
  </si>
  <si>
    <t>Krabica odbočná z PVC s viečkom pod omietku KO 125/1L</t>
  </si>
  <si>
    <t>-381299173</t>
  </si>
  <si>
    <t>210220020.S</t>
  </si>
  <si>
    <t>Uzemňovacie vedenie v zemi FeZn do 120 mm2 vrátane izolácie spojov</t>
  </si>
  <si>
    <t>52646460</t>
  </si>
  <si>
    <t>2*(9,0+6,6)</t>
  </si>
  <si>
    <t>0,8</t>
  </si>
  <si>
    <t>354410058800.S</t>
  </si>
  <si>
    <t>Pásovina uzemňovacia FeZn 30 x 4 mm</t>
  </si>
  <si>
    <t>-753432124</t>
  </si>
  <si>
    <t>32,0*0,95</t>
  </si>
  <si>
    <t>210220021.S</t>
  </si>
  <si>
    <t>Uzemňovacie vedenie v zemi FeZn vrátane izolácie spojov O 10 mm</t>
  </si>
  <si>
    <t>1778248042</t>
  </si>
  <si>
    <t>4*(1,0+1,5)</t>
  </si>
  <si>
    <t>-181227817</t>
  </si>
  <si>
    <t>10,0*0,65</t>
  </si>
  <si>
    <t>210220102.S</t>
  </si>
  <si>
    <t>Podpery vedenia FeZn na vrchol krovu PV15 A-F +UNI</t>
  </si>
  <si>
    <t>-914768995</t>
  </si>
  <si>
    <t>354410033000.S</t>
  </si>
  <si>
    <t>Podpera vedenia FeZn na vrchol krovu označenie PV 15</t>
  </si>
  <si>
    <t>1212063323</t>
  </si>
  <si>
    <t>210220110.S</t>
  </si>
  <si>
    <t>Podpery vedenia FeZn pod krytinu na svahu PV12 a PV13</t>
  </si>
  <si>
    <t>-793833851</t>
  </si>
  <si>
    <t>354410032700.S</t>
  </si>
  <si>
    <t>Podpera vedenia FeZn pod škridľovú strechu označenie PV 12</t>
  </si>
  <si>
    <t>1090531691</t>
  </si>
  <si>
    <t>210220204.S</t>
  </si>
  <si>
    <t>Zachytávacia tyč FeZn bez osadenia a s osadením JP10-30</t>
  </si>
  <si>
    <t>-1916980433</t>
  </si>
  <si>
    <t>354410023100.S</t>
  </si>
  <si>
    <t>Tyč zachytávacia FeZn na upevnenie do muriva označenie JP 15</t>
  </si>
  <si>
    <t>32086294</t>
  </si>
  <si>
    <t>210220230.S</t>
  </si>
  <si>
    <t>Ochranná strieška FeZn</t>
  </si>
  <si>
    <t>706074120</t>
  </si>
  <si>
    <t>354410024900.S</t>
  </si>
  <si>
    <t>Strieška FeZn ochranná horná označenie OS 01</t>
  </si>
  <si>
    <t>-113801242</t>
  </si>
  <si>
    <t>210220240.S</t>
  </si>
  <si>
    <t>Svorka FeZn k uzemňovacej tyči  SJ</t>
  </si>
  <si>
    <t>394741127</t>
  </si>
  <si>
    <t>354410001500.S</t>
  </si>
  <si>
    <t>Svorka FeZn k uzemňovacej tyči označenie SJ 01</t>
  </si>
  <si>
    <t>2040691726</t>
  </si>
  <si>
    <t>210220243.S</t>
  </si>
  <si>
    <t>Svorka FeZn spojovacia SS</t>
  </si>
  <si>
    <t>-288297637</t>
  </si>
  <si>
    <t>354410003300.S</t>
  </si>
  <si>
    <t>Svorka FeZn spojovacia označenie SS</t>
  </si>
  <si>
    <t>-1432823306</t>
  </si>
  <si>
    <t>210220246.S</t>
  </si>
  <si>
    <t>Svorka FeZn na odkvapový žľab SO</t>
  </si>
  <si>
    <t>816007337</t>
  </si>
  <si>
    <t>354410004200.S</t>
  </si>
  <si>
    <t>Svorka FeZn odkvapová označenie SO</t>
  </si>
  <si>
    <t>1670668725</t>
  </si>
  <si>
    <t>210220247.S</t>
  </si>
  <si>
    <t>Svorka FeZn skúšobná SZ</t>
  </si>
  <si>
    <t>675507364</t>
  </si>
  <si>
    <t>354410004300.S</t>
  </si>
  <si>
    <t>Svorka FeZn skúšobná označenie SZ</t>
  </si>
  <si>
    <t>-1736257288</t>
  </si>
  <si>
    <t>210220253.S</t>
  </si>
  <si>
    <t>Svorka FeZn uzemňovacia SR03</t>
  </si>
  <si>
    <t>-1768308428</t>
  </si>
  <si>
    <t>354410000900.S</t>
  </si>
  <si>
    <t>Svorka FeZn uzemňovacia označenie SR 03</t>
  </si>
  <si>
    <t>-296812114</t>
  </si>
  <si>
    <t>210220800.S</t>
  </si>
  <si>
    <t>Uzemňovacie vedenie na povrchu AlMgSi drôt zvodový Ø 8-10 mm</t>
  </si>
  <si>
    <t>290643867</t>
  </si>
  <si>
    <t>10,8+2*1,5</t>
  </si>
  <si>
    <t>4*5,0</t>
  </si>
  <si>
    <t>4*4,0</t>
  </si>
  <si>
    <t>354410064200.S</t>
  </si>
  <si>
    <t>Drôt bleskozvodový zliatina AlMgSi, d 8 mm, Al</t>
  </si>
  <si>
    <t>1168021987</t>
  </si>
  <si>
    <t>50,0*0,135</t>
  </si>
  <si>
    <t>PM-21</t>
  </si>
  <si>
    <t>-2022810912</t>
  </si>
  <si>
    <t>PPV-21</t>
  </si>
  <si>
    <t>-313621236</t>
  </si>
  <si>
    <t>Stavebno montážne práce najnáročnejšie na odbornosť - prehliadky pracoviska a revízie (Tr. 4) - revízia bleskozvodu</t>
  </si>
  <si>
    <t>9328424</t>
  </si>
  <si>
    <t>07 - SO-01.7  Fotovoltický systém</t>
  </si>
  <si>
    <t>OST - Ostatné</t>
  </si>
  <si>
    <t>210501002.S</t>
  </si>
  <si>
    <t>Prípravné práce pred zahájením montáže fotovoltických systémov</t>
  </si>
  <si>
    <t>súb.</t>
  </si>
  <si>
    <t>1286354415</t>
  </si>
  <si>
    <t>210501055.S</t>
  </si>
  <si>
    <t>Montáž konštrukcie pre kotvenie fotovoltických panelov na plochú strechu</t>
  </si>
  <si>
    <t>kpl</t>
  </si>
  <si>
    <t>1189492530</t>
  </si>
  <si>
    <t>346510004130.S</t>
  </si>
  <si>
    <t>Fotovoltická konštrukcia pre ploché strechy, do 500 panelov</t>
  </si>
  <si>
    <t>1510591396</t>
  </si>
  <si>
    <t>346510004131.S</t>
  </si>
  <si>
    <t xml:space="preserve">Fotovoltická konštrukcia pre ploché strechy - spojovacie a kotviace prvky </t>
  </si>
  <si>
    <t>-1475336593</t>
  </si>
  <si>
    <t>210501105.S</t>
  </si>
  <si>
    <t>Montáž a stringovanie fotovoltického panelu na strechu</t>
  </si>
  <si>
    <t>920022502</t>
  </si>
  <si>
    <t>3465100.1</t>
  </si>
  <si>
    <t>Fotovoltický modul Un: 188-242V DC, Umax 550 V DC, 2200x1100x32 mm,  450 W, výrobca Wuxi Suntech Power Co., Ltd</t>
  </si>
  <si>
    <t>-890535362</t>
  </si>
  <si>
    <t>210501213.S</t>
  </si>
  <si>
    <t xml:space="preserve">Montáž rozvádzača pre lokálny fotovoltický zdroj </t>
  </si>
  <si>
    <t>-902564146</t>
  </si>
  <si>
    <t>3465100.2</t>
  </si>
  <si>
    <t xml:space="preserve">Rozvádzač striedača RS - komplet </t>
  </si>
  <si>
    <t>-1264471044</t>
  </si>
  <si>
    <t>3465100.3</t>
  </si>
  <si>
    <t>Rozbočná krabica XS1</t>
  </si>
  <si>
    <t>-1850469289</t>
  </si>
  <si>
    <t>210501265.S</t>
  </si>
  <si>
    <t>Montáž fotovoltického striedača trojfázového</t>
  </si>
  <si>
    <t>1170056772</t>
  </si>
  <si>
    <t>3465100.4</t>
  </si>
  <si>
    <t>Fotovoltický striedač (menič) U1</t>
  </si>
  <si>
    <t>1039923523</t>
  </si>
  <si>
    <t>21058.1</t>
  </si>
  <si>
    <t>Kabeláž fotovoltického systému v lištách PVC (moduly na streche - rozvádzač RS - rozvádzač RH) - predbežná cena</t>
  </si>
  <si>
    <t>-1603716008</t>
  </si>
  <si>
    <t>21058.2</t>
  </si>
  <si>
    <t>Ostatné súčasti fotovoltického systému - predbežná cena, podľa konkrétneho zhotoviteľa fotovoltického systému</t>
  </si>
  <si>
    <t>-150065054</t>
  </si>
  <si>
    <t>-597996465</t>
  </si>
  <si>
    <t>-538152036</t>
  </si>
  <si>
    <t>OST</t>
  </si>
  <si>
    <t>Ostatné</t>
  </si>
  <si>
    <t>001</t>
  </si>
  <si>
    <t>Stavebno montážne práce náročné - odborné - revízia a projektová dokumentácia lokálneho zdroja</t>
  </si>
  <si>
    <t>262144</t>
  </si>
  <si>
    <t>321324500</t>
  </si>
  <si>
    <t>08 - SO-01.8  Vzduchotechnika</t>
  </si>
  <si>
    <t xml:space="preserve">    769 - Montáž vzduchotechnických zariadení</t>
  </si>
  <si>
    <t>769</t>
  </si>
  <si>
    <t>Montáž vzduchotechnických zariadení</t>
  </si>
  <si>
    <t>769011310.S</t>
  </si>
  <si>
    <t>Montáž ventilátora do kruhového potrubia veľkosť: 125</t>
  </si>
  <si>
    <t>72092810</t>
  </si>
  <si>
    <t>E00015077</t>
  </si>
  <si>
    <t>Ventilator VENTS 125 LDHTL, Qvzd=160 m3/h, Pext=30 Pa, EI=230V-0,02 kW/IP34, spínanie cez osvetlenie</t>
  </si>
  <si>
    <t>KS</t>
  </si>
  <si>
    <t>-1340836413</t>
  </si>
  <si>
    <t>769021003.S</t>
  </si>
  <si>
    <t>Montáž spiro potrubia DN 125-140</t>
  </si>
  <si>
    <t>1574369658</t>
  </si>
  <si>
    <t>429810000300.1</t>
  </si>
  <si>
    <t>Potrubie kruhové spiro DN 125, vrátane tvaroviek</t>
  </si>
  <si>
    <t>239603418</t>
  </si>
  <si>
    <t>769035093.S</t>
  </si>
  <si>
    <t>Montáž krycej mriežky kruhovej do priemeru 160 mm</t>
  </si>
  <si>
    <t>1734457727</t>
  </si>
  <si>
    <t>429720209100.S</t>
  </si>
  <si>
    <t>Mriežka krycia kruhová, priemer 125 mm</t>
  </si>
  <si>
    <t>-477394862</t>
  </si>
  <si>
    <t>769051507.S</t>
  </si>
  <si>
    <t>Montáž malej lokálnej vetracej jednotky s rekuperáciou tepla do steny hr. 500 mm, max. prietok vzduchu do 60 m3/h</t>
  </si>
  <si>
    <t>545479933</t>
  </si>
  <si>
    <t>Z014592</t>
  </si>
  <si>
    <t>Lokálna rekuperačná ventilačná jednotka VITOVENT 200-D HR B55, Qvzd=55 m3/h, VIESSMANN</t>
  </si>
  <si>
    <t>-1648164325</t>
  </si>
  <si>
    <t>76907.1</t>
  </si>
  <si>
    <t>Montážny, kotviaci a spojovací materiál VZT zariadení</t>
  </si>
  <si>
    <t>1112854957</t>
  </si>
  <si>
    <t>998769201.S</t>
  </si>
  <si>
    <t>Presun hmôt pre montáž vzduchotechnických zariadení v stavbe (objekte) výšky do 7 m</t>
  </si>
  <si>
    <t>2096535249</t>
  </si>
  <si>
    <t>03 - SO-03  Elektrická prípojka</t>
  </si>
  <si>
    <t>01 - SO-03.1  Elektrická prípojka</t>
  </si>
  <si>
    <t xml:space="preserve">    46-M - Zemné práce pri extr.mont.prácach</t>
  </si>
  <si>
    <t>113106611.1</t>
  </si>
  <si>
    <t>Rozoberanie zámkovej dlažby všetkých druhov v ploche do 20 m2,  - na ďalšie použitie</t>
  </si>
  <si>
    <t>-1825289615</t>
  </si>
  <si>
    <t>3,0*0,5   "chodník</t>
  </si>
  <si>
    <t>1487933199</t>
  </si>
  <si>
    <t>1,5*2,0*1,5    "štartovacia jama</t>
  </si>
  <si>
    <t>1,5*2,0*1,5    "cieľová jama</t>
  </si>
  <si>
    <t>Súčet - cez Hlavnú ulicu</t>
  </si>
  <si>
    <t>141720014.S</t>
  </si>
  <si>
    <t>Neriadené zemné pretláčanie v hornine tr. 3-4, priemer pretláčania cez 75 do 90 mm</t>
  </si>
  <si>
    <t>-16861160</t>
  </si>
  <si>
    <t>174101001.S</t>
  </si>
  <si>
    <t>Zásyp sypaninou so zhutnením jám, šachiet, rýh, zárezov alebo okolo objektov do 100 m3</t>
  </si>
  <si>
    <t>1490793470</t>
  </si>
  <si>
    <t>Kladenie betónovej zámkovej dlažby komunikácií pre peších hr. 60 mm pre peších do 50 m2 so zriadením lôžka z kameniva hr. 30 mm</t>
  </si>
  <si>
    <t>1776498577</t>
  </si>
  <si>
    <t>1,5   "rozbratá dlažba naspäť</t>
  </si>
  <si>
    <t>979071121.S</t>
  </si>
  <si>
    <t>Očistenie vybúraných dlažbových kociek drobných, s pôvodným vyplnením škár kamenivom ťaženým</t>
  </si>
  <si>
    <t>2004280178</t>
  </si>
  <si>
    <t>998223011.S</t>
  </si>
  <si>
    <t>Presun hmôt pre pozemné komunikácie s krytom dláždeným (822 2.3, 822 5.3) akejkoľvek dĺžky objektu</t>
  </si>
  <si>
    <t>-2011317751</t>
  </si>
  <si>
    <t>210010027.S</t>
  </si>
  <si>
    <t>Rúrka ohybná elektroinštalačná z PVC typ FXP 32, uložená pevne</t>
  </si>
  <si>
    <t>526897088</t>
  </si>
  <si>
    <t>345710009300.S</t>
  </si>
  <si>
    <t>Rúrka ohybná vlnitá pancierová so strednou mechanickou odolnosťou z PVC-U, D 32</t>
  </si>
  <si>
    <t>-1766093676</t>
  </si>
  <si>
    <t>210010066.S</t>
  </si>
  <si>
    <t>Rúrka elektroinštalačná oceľová, závitová, typ 6042, uložená pevne</t>
  </si>
  <si>
    <t>1048892136</t>
  </si>
  <si>
    <t>4,0   "na stĺp</t>
  </si>
  <si>
    <t>345710004810</t>
  </si>
  <si>
    <t>Rúrka oceľová závitová 6042  pozinkovaná, D 54 mm, KOPOS</t>
  </si>
  <si>
    <t>2055112814</t>
  </si>
  <si>
    <t>210100003.S</t>
  </si>
  <si>
    <t>Ukončenie vodičov v rozvádzač. vrátane zapojenia a vodičovej koncovky do 16 mm2</t>
  </si>
  <si>
    <t>-2146893698</t>
  </si>
  <si>
    <t>354310012900.S</t>
  </si>
  <si>
    <t>Káblové oko hliníkové lisovacie 16 AL</t>
  </si>
  <si>
    <t>301084241</t>
  </si>
  <si>
    <t>210193041.S</t>
  </si>
  <si>
    <t>Skriňa prípojková plastová SPP 0 jeden odberateľ 3 x 63 A</t>
  </si>
  <si>
    <t>1786410625</t>
  </si>
  <si>
    <t>357110014410.S</t>
  </si>
  <si>
    <t>Skriňa prípojková plastová SPP0 C IV, na stĺp, 3xPH0/40A s krytom, držiaky pre upínací pás, HASMA</t>
  </si>
  <si>
    <t>232621061</t>
  </si>
  <si>
    <t>357110014890.S</t>
  </si>
  <si>
    <t>Upínací nerezový pás</t>
  </si>
  <si>
    <t>282231988</t>
  </si>
  <si>
    <t>210193051.S</t>
  </si>
  <si>
    <t>Skriňa RE plastová, jednofázová/trojfázová, jednotarifná 1 odberateľ</t>
  </si>
  <si>
    <t>1670904366</t>
  </si>
  <si>
    <t>3571200.1</t>
  </si>
  <si>
    <t>Rozvádzač RE - plastová elektromerová skriňa 400x500x245 mm, HASMA ER1.0 N W 3x32A Po - komplet (výkr. č. E-008)</t>
  </si>
  <si>
    <t>-174325286</t>
  </si>
  <si>
    <t>-1463573109</t>
  </si>
  <si>
    <t>-2000762931</t>
  </si>
  <si>
    <t>5,0*0,65</t>
  </si>
  <si>
    <t>210220280.S</t>
  </si>
  <si>
    <t>Uzemňovacia tyč FeZn ZT</t>
  </si>
  <si>
    <t>1419721434</t>
  </si>
  <si>
    <t>354410055700.S</t>
  </si>
  <si>
    <t>Tyč uzemňovacia FeZn označenie ZT 2 m</t>
  </si>
  <si>
    <t>-1382184010</t>
  </si>
  <si>
    <t>210902361.S</t>
  </si>
  <si>
    <t>Kábel hliníkový silový, uložený pevne NAYY 0,6/1 kV 4x16</t>
  </si>
  <si>
    <t>-41305028</t>
  </si>
  <si>
    <t>2,8+0,8   "dole z PS63</t>
  </si>
  <si>
    <t>30,0   "v zemi</t>
  </si>
  <si>
    <t>0,8+0,6    "hore do RE</t>
  </si>
  <si>
    <t>2*1,0</t>
  </si>
  <si>
    <t>341110033900.S</t>
  </si>
  <si>
    <t>Kábel hliníkový NAYY 4x16 mm2</t>
  </si>
  <si>
    <t>-1525080710</t>
  </si>
  <si>
    <t>2107511778</t>
  </si>
  <si>
    <t>-1452304404</t>
  </si>
  <si>
    <t>46-M</t>
  </si>
  <si>
    <t>Zemné práce pri extr.mont.prácach</t>
  </si>
  <si>
    <t>460200163.S</t>
  </si>
  <si>
    <t>Hĺbenie káblovej ryhy ručne 35 cm širokej a 80 cm hlbokej, v zemine triedy 3</t>
  </si>
  <si>
    <t>789827474</t>
  </si>
  <si>
    <t>"medzi  PS63-RE</t>
  </si>
  <si>
    <t>30,0</t>
  </si>
  <si>
    <t>-10,0   "pretláčanie</t>
  </si>
  <si>
    <t>460420022.S</t>
  </si>
  <si>
    <t>Zriadenie, rekonšt. káblového lôžka z piesku bez zakrytia, v ryhe šír. do 65 cm, hrúbky vrstvy 10 cm</t>
  </si>
  <si>
    <t>-111931129</t>
  </si>
  <si>
    <t>583310000600.S</t>
  </si>
  <si>
    <t>Kamenivo ťažené drobné frakcia 0-4 mm</t>
  </si>
  <si>
    <t>1261706309</t>
  </si>
  <si>
    <t>0,1*0,35*20,0*1,89</t>
  </si>
  <si>
    <t>460490012.S</t>
  </si>
  <si>
    <t>Rozvinutie a uloženie výstražnej fólie z PE do ryhy, šírka do 33 cm</t>
  </si>
  <si>
    <t>563832896</t>
  </si>
  <si>
    <t>283230008000</t>
  </si>
  <si>
    <t>Výstražná fóla PE, šxhr 300x0,08 mm, dĺ. 250 m, farba červená</t>
  </si>
  <si>
    <t>1413952356</t>
  </si>
  <si>
    <t>460510021.S</t>
  </si>
  <si>
    <t>Úplné zriadenie a osadenie káblového priestupu z PVC rúr svetlosti do 10,5 cm bez zemných prác</t>
  </si>
  <si>
    <t>-1554631091</t>
  </si>
  <si>
    <t>286130073600</t>
  </si>
  <si>
    <t>Rúrka FXKVS 75 PE-HD, vrátane spojky, pevná, 6m</t>
  </si>
  <si>
    <t>-1385233228</t>
  </si>
  <si>
    <t>675130000300.S</t>
  </si>
  <si>
    <t>Motúz konopný akosť K 4,5 mm, 100 m</t>
  </si>
  <si>
    <t>-1387338717</t>
  </si>
  <si>
    <t>20,0/100,0*1,05</t>
  </si>
  <si>
    <t>460510131.S</t>
  </si>
  <si>
    <t>Káblové priestupy v pretlačovaných otvoroch z PVC rúr do D 110 mm</t>
  </si>
  <si>
    <t>-624234800</t>
  </si>
  <si>
    <t>116046886</t>
  </si>
  <si>
    <t>1832976540</t>
  </si>
  <si>
    <t>10,0/100,0*1,05</t>
  </si>
  <si>
    <t>460560163.S</t>
  </si>
  <si>
    <t>Ručný zásyp nezap. káblovej ryhy bez zhutn. zeminy, 35 cm širokej, 80 cm hlbokej v zemine tr. 3</t>
  </si>
  <si>
    <t>-1520562568</t>
  </si>
  <si>
    <t>881833799</t>
  </si>
  <si>
    <t>Stavebno montážne práce najnáročnejšie na odbornosť - prehliadky pracoviska a východisková revízia a správa</t>
  </si>
  <si>
    <t>1989679744</t>
  </si>
  <si>
    <t>02 - SO-03.2  Vonkajšie rozvody elektriny - prívod do SO-01</t>
  </si>
  <si>
    <t>1087909966</t>
  </si>
  <si>
    <t>-64697147</t>
  </si>
  <si>
    <t>1341719410</t>
  </si>
  <si>
    <t>Káblové oko medené lisovacie CU 2,5</t>
  </si>
  <si>
    <t>-618908747</t>
  </si>
  <si>
    <t>-45361566</t>
  </si>
  <si>
    <t>354310018500.S</t>
  </si>
  <si>
    <t>Káblové oko medené lisovacie CU 10</t>
  </si>
  <si>
    <t>-1100180642</t>
  </si>
  <si>
    <t>210800147.S</t>
  </si>
  <si>
    <t>Kábel medený uložený pevne CYKY 450/750 V 3x2,5</t>
  </si>
  <si>
    <t>-423428423</t>
  </si>
  <si>
    <t>1235401716</t>
  </si>
  <si>
    <t>210800162.S</t>
  </si>
  <si>
    <t>Kábel medený uložený pevne CYKY 450/750 V 5x10</t>
  </si>
  <si>
    <t>-1021704343</t>
  </si>
  <si>
    <t>0,6+0,8   "dole z RE</t>
  </si>
  <si>
    <t>20,0   "v zemi</t>
  </si>
  <si>
    <t>0,8+1,3    "hore do RH</t>
  </si>
  <si>
    <t>0,5</t>
  </si>
  <si>
    <t>341110002300.S</t>
  </si>
  <si>
    <t>Kábel medený CYKY 5x10 mm2</t>
  </si>
  <si>
    <t>-236757722</t>
  </si>
  <si>
    <t>1940295619</t>
  </si>
  <si>
    <t>1826668525</t>
  </si>
  <si>
    <t>625913103</t>
  </si>
  <si>
    <t>"medzi  RE-RH</t>
  </si>
  <si>
    <t>-1952504305</t>
  </si>
  <si>
    <t>-128947991</t>
  </si>
  <si>
    <t>-1067119414</t>
  </si>
  <si>
    <t>-2048794060</t>
  </si>
  <si>
    <t>-1342651243</t>
  </si>
  <si>
    <t>-598079230</t>
  </si>
  <si>
    <t>04 - SO-04  Vonkajšie rozvody vody</t>
  </si>
  <si>
    <t>01 - SO-04.1  Vonkajší domový vodovod</t>
  </si>
  <si>
    <t xml:space="preserve">    8 - Rúrové vedenie</t>
  </si>
  <si>
    <t>1867984418</t>
  </si>
  <si>
    <t>0,15*27,0   "15% ručne</t>
  </si>
  <si>
    <t>Súčet  - predbežne bez pozdĺžneho rezu</t>
  </si>
  <si>
    <t>132201101.S</t>
  </si>
  <si>
    <t>Výkop ryhy do šírky 600 mm v horn.3 do 100 m3</t>
  </si>
  <si>
    <t>-1342020588</t>
  </si>
  <si>
    <t>0,6*1,25*36,0</t>
  </si>
  <si>
    <t>-0,15*27,0   "15% ručne</t>
  </si>
  <si>
    <t>132201109.S</t>
  </si>
  <si>
    <t>Príplatok k cene za lepivosť pri hĺbení rýh šírky do 600 mm zapažených i nezapažených s urovnaním dna v hornine 3</t>
  </si>
  <si>
    <t>-469507940</t>
  </si>
  <si>
    <t>-1285607533</t>
  </si>
  <si>
    <t>4,1+23,0    "výkop</t>
  </si>
  <si>
    <t>-17,3     "zásyp naspäť</t>
  </si>
  <si>
    <t>-19283688</t>
  </si>
  <si>
    <t>1203631247</t>
  </si>
  <si>
    <t>9,8*1,8   "zemina v suchom stave</t>
  </si>
  <si>
    <t>1737492224</t>
  </si>
  <si>
    <t>4,1+23,0     "výkop</t>
  </si>
  <si>
    <t>-(6,5+3,3)  "obsyp, lôžko</t>
  </si>
  <si>
    <t>175101101.S</t>
  </si>
  <si>
    <t>Obsyp potrubia sypaninou z vhodných hornín 1 až 4 bez prehodenia sypaniny</t>
  </si>
  <si>
    <t>-1524896645</t>
  </si>
  <si>
    <t>0,6*0,3*36,0</t>
  </si>
  <si>
    <t>583310003000.S</t>
  </si>
  <si>
    <t>Štrkopiesok frakcia 0-22 mm</t>
  </si>
  <si>
    <t>-574261289</t>
  </si>
  <si>
    <t>6,5*1,89</t>
  </si>
  <si>
    <t>451573111.S</t>
  </si>
  <si>
    <t>Lôžko pod potrubie, stoky a drobné objekty, v otvorenom výkope z piesku a štrkopiesku do 63 mm</t>
  </si>
  <si>
    <t>-721504954</t>
  </si>
  <si>
    <t>0,6*0,15*36,0</t>
  </si>
  <si>
    <t>Rúrové vedenie</t>
  </si>
  <si>
    <t>871171000.S</t>
  </si>
  <si>
    <t>Montáž vodovodného potrubia z dvojvsrtvového PE 100 SDR11/PN16 zváraných natupo D 32x3,0 mm</t>
  </si>
  <si>
    <t>-1458165293</t>
  </si>
  <si>
    <t xml:space="preserve">36,0  </t>
  </si>
  <si>
    <t>1,5  "hore k HUV</t>
  </si>
  <si>
    <t>286130033400.S</t>
  </si>
  <si>
    <t>Rúra HDPE na vodu PE100 PN16 SDR11 32x3,0x100 m</t>
  </si>
  <si>
    <t>1498714614</t>
  </si>
  <si>
    <t>37,5*1,05</t>
  </si>
  <si>
    <t>286220031000.S</t>
  </si>
  <si>
    <t>Prechodka PE/oceľ PE 100 SDR 11 D/DN 32/25</t>
  </si>
  <si>
    <t>87907788</t>
  </si>
  <si>
    <t>892233111.S</t>
  </si>
  <si>
    <t>Preplach a dezinfekcia vodovodného potrubia DN od 40 do 70</t>
  </si>
  <si>
    <t>-1588902051</t>
  </si>
  <si>
    <t>892241111.S</t>
  </si>
  <si>
    <t>Ostatné práce na rúrovom vedení, tlakové skúšky vodovodného potrubia DN do 80</t>
  </si>
  <si>
    <t>-1832600080</t>
  </si>
  <si>
    <t>892372112.S</t>
  </si>
  <si>
    <t>Zabezpečenie koncov vodovodného potrubia pri tlakových skúškach DN do 90</t>
  </si>
  <si>
    <t>1765175378</t>
  </si>
  <si>
    <t>89330</t>
  </si>
  <si>
    <t>Úpravy vodomernej šachty</t>
  </si>
  <si>
    <t>-1782454920</t>
  </si>
  <si>
    <t>899721131.S</t>
  </si>
  <si>
    <t>Označenie vodovodného potrubia bielou výstražnou fóliou</t>
  </si>
  <si>
    <t>1453135246</t>
  </si>
  <si>
    <t>998276101.S</t>
  </si>
  <si>
    <t>Presun hmôt pre rúrové vedenie hĺbené z rúr z plast., hmôt alebo sklolamin. v otvorenom výkope</t>
  </si>
  <si>
    <t>53552874</t>
  </si>
  <si>
    <t>02 - SO-04.2  Požiarny vodovod</t>
  </si>
  <si>
    <t>372078235</t>
  </si>
  <si>
    <t>0,15*15,0   "15% ručne</t>
  </si>
  <si>
    <t>1606639067</t>
  </si>
  <si>
    <t>0,6*1,25*20,0</t>
  </si>
  <si>
    <t>-0,15*15,0   "15% ručne</t>
  </si>
  <si>
    <t>2078955014</t>
  </si>
  <si>
    <t>162501102.S</t>
  </si>
  <si>
    <t>Vodorovné premiestnenie výkopku po spevnenej ceste z horniny tr.1-4, do 100 m3 na vzdialenosť do 3000 m</t>
  </si>
  <si>
    <t>-879577263</t>
  </si>
  <si>
    <t>2,3+12,8    "výkop</t>
  </si>
  <si>
    <t>-9,7     "zásyp naspäť</t>
  </si>
  <si>
    <t>-15153468</t>
  </si>
  <si>
    <t>-797141250</t>
  </si>
  <si>
    <t>5,4*1,8   "zemina v suchom stave</t>
  </si>
  <si>
    <t>-2046099327</t>
  </si>
  <si>
    <t>2,3+12,8     "výkop</t>
  </si>
  <si>
    <t>-(3,6+1,8)  "obsyp, lôžko</t>
  </si>
  <si>
    <t>-204322586</t>
  </si>
  <si>
    <t>0,6*0,3*20,0</t>
  </si>
  <si>
    <t>-1138635988</t>
  </si>
  <si>
    <t>3,6*1,89</t>
  </si>
  <si>
    <t>0,006</t>
  </si>
  <si>
    <t>-908426418</t>
  </si>
  <si>
    <t>0,6*0,15*20,0</t>
  </si>
  <si>
    <t>1131130293</t>
  </si>
  <si>
    <t>408506280</t>
  </si>
  <si>
    <t>20,0*1,05</t>
  </si>
  <si>
    <t>-2018096376</t>
  </si>
  <si>
    <t>1205847993</t>
  </si>
  <si>
    <t>-1663919300</t>
  </si>
  <si>
    <t>-1043142206</t>
  </si>
  <si>
    <t>-484442265</t>
  </si>
  <si>
    <t>03 - SO-04.3  Požiarna nádrž 14 m3</t>
  </si>
  <si>
    <t>131201101.S</t>
  </si>
  <si>
    <t>Výkop nezapaženej jamy v hornine 3, do 100 m3</t>
  </si>
  <si>
    <t>-434277510</t>
  </si>
  <si>
    <t>"priemerné rozšírenie jamy = 1/2*(0,3+2,1)=1,2 m</t>
  </si>
  <si>
    <t>(1,2+3,6+1,2)*(1,2+2,8+1,2)*(0,6+2,0)</t>
  </si>
  <si>
    <t>(0,3+3,6+0,3)*(0,3+2,8+0,3)*0,3   "podladné vrstvy</t>
  </si>
  <si>
    <t>0,596</t>
  </si>
  <si>
    <t>131201109.S</t>
  </si>
  <si>
    <t>Hĺbenie nezapažených jám a zárezov. Príplatok za lepivosť horniny 3</t>
  </si>
  <si>
    <t>443448066</t>
  </si>
  <si>
    <t>378831229</t>
  </si>
  <si>
    <t>86,0    "výkop</t>
  </si>
  <si>
    <t>-62,0   "obsyp</t>
  </si>
  <si>
    <t>1120958035</t>
  </si>
  <si>
    <t>923159593</t>
  </si>
  <si>
    <t>24,0*1,8    "zemina v suchom stave</t>
  </si>
  <si>
    <t>175101202.S</t>
  </si>
  <si>
    <t>Obsyp objektov sypaninou z vhodných hornín 1 až 4 s prehodením sypaniny</t>
  </si>
  <si>
    <t>992330471</t>
  </si>
  <si>
    <t>86,0</t>
  </si>
  <si>
    <t>-pi*0,39*0,39*0,6*1  "bet.  kónus</t>
  </si>
  <si>
    <t>-3,6*2,8*2,0      "nádrž</t>
  </si>
  <si>
    <t>-(0,5+1,7+2,2)   "podklad</t>
  </si>
  <si>
    <t>0,847</t>
  </si>
  <si>
    <t>951952892</t>
  </si>
  <si>
    <t>(0,3+3,6+0,3)*(0,3+2,8+0,3)</t>
  </si>
  <si>
    <t>451572111.S</t>
  </si>
  <si>
    <t>Lôžko pod potrubie, stoky a drobné objekty, v otvorenom výkope z kameniva drobného ťaženého 0-4 mm</t>
  </si>
  <si>
    <t>1592835683</t>
  </si>
  <si>
    <t>0,03*(0,3+3,6+0,3)*(0,3+2,8+0,3)</t>
  </si>
  <si>
    <t>0,072</t>
  </si>
  <si>
    <t>-1774880266</t>
  </si>
  <si>
    <t>0,12*(0,3+3,6+0,3)*(0,3+2,8+0,3)</t>
  </si>
  <si>
    <t>-0,014</t>
  </si>
  <si>
    <t>452112111.S</t>
  </si>
  <si>
    <t>Osadenie prstenca alebo rámu pod poklopy a mreže, výšky do 100 mm</t>
  </si>
  <si>
    <t>1802346053</t>
  </si>
  <si>
    <t>592240009000.S</t>
  </si>
  <si>
    <t>Betónový roznášací prstenec pre revízne šachty DN 630</t>
  </si>
  <si>
    <t>-104184886</t>
  </si>
  <si>
    <t>452311131.S</t>
  </si>
  <si>
    <t>Dosky, bloky, sedlá z betónu v otvorenom výkope tr. C 12/15</t>
  </si>
  <si>
    <t>1552678687</t>
  </si>
  <si>
    <t>0,15*(0,3+3,6+0,3)*(0,3+2,8+0,3)</t>
  </si>
  <si>
    <t>0,058</t>
  </si>
  <si>
    <t>454811111.S</t>
  </si>
  <si>
    <t>Osadenie prestupu s privarením na výstuž z oceľových rúr vnútorného priemeru do 600 mm</t>
  </si>
  <si>
    <t>247603704</t>
  </si>
  <si>
    <t>894101113.S</t>
  </si>
  <si>
    <t>Osadenie akumulačnej nádrže železobetónovej, hmotnosti nad 10 t, autožeriavom</t>
  </si>
  <si>
    <t>986147242</t>
  </si>
  <si>
    <t>594340000600.S</t>
  </si>
  <si>
    <t>Požiarna nádrž KL PN 14, objem nádrže 14 m3</t>
  </si>
  <si>
    <t>1372380654</t>
  </si>
  <si>
    <t>894401111.S</t>
  </si>
  <si>
    <t>Osadenie betónového dielca pre šachty, rovná alebo prechodová skruž TBS</t>
  </si>
  <si>
    <t>-539106918</t>
  </si>
  <si>
    <t>592240002100.S</t>
  </si>
  <si>
    <t>Kónus betónový so stúpadlom pre kanalizačnú šachtu DN 1000, hr. steny 100 mm, rozmer 1000x625x580 mm</t>
  </si>
  <si>
    <t>-1658507810</t>
  </si>
  <si>
    <t>592240004500.S</t>
  </si>
  <si>
    <t>Elastomerové tesnenie DN 1000 pre spojenie šachtových dielov kanalizačnej šachty DN 1000</t>
  </si>
  <si>
    <t>-138988180</t>
  </si>
  <si>
    <t>899101111.S</t>
  </si>
  <si>
    <t>Osadenie poklopu liatinového a oceľového vrátane rámu hmotn. do 50 kg</t>
  </si>
  <si>
    <t>2602599</t>
  </si>
  <si>
    <t>552410002100.S</t>
  </si>
  <si>
    <t>Poklop liatinový A15 priemer 600 mm</t>
  </si>
  <si>
    <t>1067859178</t>
  </si>
  <si>
    <t>998142251.S</t>
  </si>
  <si>
    <t>Presun hmôt pre obj.8141, 8142,8143,zvislá nosná konštr.monolitická betónová,výšky do 25 m</t>
  </si>
  <si>
    <t>1872084347</t>
  </si>
  <si>
    <t>05 - SO-05  Kanalizačná prípojka</t>
  </si>
  <si>
    <t>01 - SO-05.1  Kanalizačná prípojka</t>
  </si>
  <si>
    <t>641102350</t>
  </si>
  <si>
    <t>1/2*0,75*(1,19+0,95)*14,0     "medzi  Ž-RŠ</t>
  </si>
  <si>
    <t>-0,035</t>
  </si>
  <si>
    <t>1577142527</t>
  </si>
  <si>
    <t>11,2   "výkop</t>
  </si>
  <si>
    <t>-4,9  "zásyp</t>
  </si>
  <si>
    <t>527323337</t>
  </si>
  <si>
    <t>-1002392567</t>
  </si>
  <si>
    <t>6,3*1,8   "zemina v suchom stave</t>
  </si>
  <si>
    <t>2140360591</t>
  </si>
  <si>
    <t>11,2         "výkop</t>
  </si>
  <si>
    <t>-(4,7+1,6)   "obsyp+lôžko</t>
  </si>
  <si>
    <t>1249373487</t>
  </si>
  <si>
    <t>0,75*0,45*14,0</t>
  </si>
  <si>
    <t>583310003100</t>
  </si>
  <si>
    <t>274058441</t>
  </si>
  <si>
    <t>4,7*1,89</t>
  </si>
  <si>
    <t>-814159016</t>
  </si>
  <si>
    <t>0,75*0,15*14,0</t>
  </si>
  <si>
    <t>452311141.S</t>
  </si>
  <si>
    <t>Podkladové a zabezpečovacie konštrukcie z betónu, z cementu portlandského alebo troskoportlandského v otvorenom výkope dosky, sedlové lôžka alebo bloky z prostého betónu alebo železobetónu pod potrubie, stoky a drobné objekty, z betónu tr. C 16/20</t>
  </si>
  <si>
    <t>-1556319121</t>
  </si>
  <si>
    <t>0,2*0,7*0,7*1</t>
  </si>
  <si>
    <t>Súčet - pre RŠ</t>
  </si>
  <si>
    <t>871315542.S</t>
  </si>
  <si>
    <t>Potrubie kanalizačné PVC-U gravitačné hladké plnostenné SN 8 DN 150 (vrátane tvaroviek)</t>
  </si>
  <si>
    <t>842317781</t>
  </si>
  <si>
    <t>14,0   "dĺžka odmeraná zo situácie</t>
  </si>
  <si>
    <t>892311000.S</t>
  </si>
  <si>
    <t>Skúška tesnosti kanalizácie D 150 mm</t>
  </si>
  <si>
    <t>962749335</t>
  </si>
  <si>
    <t>894431131.S</t>
  </si>
  <si>
    <t>Montáž revíznej šachty z PVC, DN 400/160 (DN šachty/DN potr. ved.), tlak 12,5 t, hĺ. 850 do 1200 mm</t>
  </si>
  <si>
    <t>-17940573</t>
  </si>
  <si>
    <t>286610001700</t>
  </si>
  <si>
    <t>Priebežné dno DN 400, vtok/výtok DN 160, pre PP revízne šachty na PVC hladkú kanalizáciu s predĺžením</t>
  </si>
  <si>
    <t>-1923642434</t>
  </si>
  <si>
    <t>286610027300</t>
  </si>
  <si>
    <t>Predĺženie teleskopické s poklopom plným, zaťaženie do 1,5 t, pre PP revízne šachty</t>
  </si>
  <si>
    <t>355386418</t>
  </si>
  <si>
    <t>899721132.S</t>
  </si>
  <si>
    <t>Označenie kanalizačného potrubia hnedou výstražnou fóliou</t>
  </si>
  <si>
    <t>-1358245473</t>
  </si>
  <si>
    <t>-863908113</t>
  </si>
  <si>
    <t>02 - SO-05.2  Žumpa</t>
  </si>
  <si>
    <t>131201202.S</t>
  </si>
  <si>
    <t>Výkop zapaženej jamy v hornine 3, nad 100 do 1000 m3</t>
  </si>
  <si>
    <t>1478213749</t>
  </si>
  <si>
    <t>3,135*(4,2*3,2+5,8*4,8)</t>
  </si>
  <si>
    <t>0,587</t>
  </si>
  <si>
    <t>131201209.S</t>
  </si>
  <si>
    <t>Príplatok za lepivosť pri hĺbení zapažených jám a zárezov s urovnaním dna v hornine 3</t>
  </si>
  <si>
    <t>-2122251552</t>
  </si>
  <si>
    <t>-376546198</t>
  </si>
  <si>
    <t>130,0  "výkop</t>
  </si>
  <si>
    <t>-107,1   "obsyp</t>
  </si>
  <si>
    <t>-594926416</t>
  </si>
  <si>
    <t>1884749125</t>
  </si>
  <si>
    <t>22,9*1,8   "zemina v suchom stave</t>
  </si>
  <si>
    <t>421218234</t>
  </si>
  <si>
    <t>130,0</t>
  </si>
  <si>
    <t>-pi*0,39*0,39*1,1  "bet. šachta</t>
  </si>
  <si>
    <t>-3,6*2,6*2,0</t>
  </si>
  <si>
    <t>-(0,3+1,6+1,8)   "podklad</t>
  </si>
  <si>
    <t>33386068</t>
  </si>
  <si>
    <t>4,2*3,2</t>
  </si>
  <si>
    <t>-848485548</t>
  </si>
  <si>
    <t>0,03*3,6*2,6</t>
  </si>
  <si>
    <t>0,019</t>
  </si>
  <si>
    <t>155673930</t>
  </si>
  <si>
    <t>0,12*4,2*3,2</t>
  </si>
  <si>
    <t>-0,013</t>
  </si>
  <si>
    <t>980440624</t>
  </si>
  <si>
    <t>62510090</t>
  </si>
  <si>
    <t>Betónový vyrovnávací prstenec 625/100/90, KLARTEC</t>
  </si>
  <si>
    <t>-1510681179</t>
  </si>
  <si>
    <t>-1158160953</t>
  </si>
  <si>
    <t>0,15*4,0*3,0</t>
  </si>
  <si>
    <t>821038384</t>
  </si>
  <si>
    <t>1587144684</t>
  </si>
  <si>
    <t>594340000500</t>
  </si>
  <si>
    <t>Akumulačná nádrž AN 12,objem nádrže 12 m3, železobetónová, s liatinovým poklopom</t>
  </si>
  <si>
    <t>1831797318</t>
  </si>
  <si>
    <t>1850834928</t>
  </si>
  <si>
    <t>592240012700.S</t>
  </si>
  <si>
    <t>Betónová šachtová skruž TBS 15-100, DN 600, dĺžka 1000 mm, hr. steny 90 mm</t>
  </si>
  <si>
    <t>479571932</t>
  </si>
  <si>
    <t>899102111.S</t>
  </si>
  <si>
    <t>Osadenie poklopu liatinového a oceľového vrátane rámu hmotn. nad 50 do 100 kg</t>
  </si>
  <si>
    <t>-693463122</t>
  </si>
  <si>
    <t>703730097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</si>
</sst>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25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5" fillId="4" borderId="0" xfId="0" applyFont="1" applyFill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166" fontId="31" fillId="0" borderId="0" xfId="0" applyNumberFormat="1" applyFont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5" fillId="4" borderId="0" xfId="0" applyFont="1" applyFill="1" applyAlignment="1">
      <alignment horizontal="left" vertical="center"/>
    </xf>
    <xf numFmtId="0" fontId="25" fillId="4" borderId="0" xfId="0" applyFont="1" applyFill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5" fillId="4" borderId="16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5" fillId="4" borderId="18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4" fontId="27" fillId="0" borderId="0" xfId="0" applyNumberFormat="1" applyFont="1"/>
    <xf numFmtId="166" fontId="36" fillId="0" borderId="12" xfId="0" applyNumberFormat="1" applyFont="1" applyBorder="1"/>
    <xf numFmtId="166" fontId="36" fillId="0" borderId="13" xfId="0" applyNumberFormat="1" applyFont="1" applyBorder="1"/>
    <xf numFmtId="4" fontId="37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5" fillId="0" borderId="22" xfId="0" applyFont="1" applyBorder="1" applyAlignment="1">
      <alignment horizontal="center" vertical="center"/>
    </xf>
    <xf numFmtId="49" fontId="25" fillId="0" borderId="22" xfId="0" applyNumberFormat="1" applyFont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center" vertical="center" wrapText="1"/>
    </xf>
    <xf numFmtId="167" fontId="25" fillId="0" borderId="22" xfId="0" applyNumberFormat="1" applyFont="1" applyBorder="1" applyAlignment="1">
      <alignment vertical="center"/>
    </xf>
    <xf numFmtId="4" fontId="25" fillId="2" borderId="22" xfId="0" applyNumberFormat="1" applyFont="1" applyFill="1" applyBorder="1" applyAlignment="1" applyProtection="1">
      <alignment vertical="center"/>
      <protection locked="0"/>
    </xf>
    <xf numFmtId="4" fontId="25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6" fillId="2" borderId="14" xfId="0" applyFont="1" applyFill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166" fontId="26" fillId="0" borderId="0" xfId="0" applyNumberFormat="1" applyFont="1" applyAlignment="1">
      <alignment vertical="center"/>
    </xf>
    <xf numFmtId="166" fontId="26" fillId="0" borderId="15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6" fillId="2" borderId="19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0" fontId="39" fillId="0" borderId="22" xfId="0" applyFont="1" applyBorder="1" applyAlignment="1">
      <alignment horizontal="center" vertical="center"/>
    </xf>
    <xf numFmtId="49" fontId="39" fillId="0" borderId="22" xfId="0" applyNumberFormat="1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center" vertical="center" wrapText="1"/>
    </xf>
    <xf numFmtId="167" fontId="39" fillId="0" borderId="22" xfId="0" applyNumberFormat="1" applyFont="1" applyBorder="1" applyAlignment="1">
      <alignment vertical="center"/>
    </xf>
    <xf numFmtId="4" fontId="39" fillId="2" borderId="22" xfId="0" applyNumberFormat="1" applyFont="1" applyFill="1" applyBorder="1" applyAlignment="1" applyProtection="1">
      <alignment vertical="center"/>
      <protection locked="0"/>
    </xf>
    <xf numFmtId="4" fontId="39" fillId="0" borderId="22" xfId="0" applyNumberFormat="1" applyFont="1" applyBorder="1" applyAlignment="1">
      <alignment vertical="center"/>
    </xf>
    <xf numFmtId="0" fontId="40" fillId="0" borderId="22" xfId="0" applyFont="1" applyBorder="1" applyAlignment="1">
      <alignment vertical="center"/>
    </xf>
    <xf numFmtId="0" fontId="40" fillId="0" borderId="3" xfId="0" applyFont="1" applyBorder="1" applyAlignment="1">
      <alignment vertical="center"/>
    </xf>
    <xf numFmtId="0" fontId="39" fillId="2" borderId="14" xfId="0" applyFont="1" applyFill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167" fontId="25" fillId="2" borderId="22" xfId="0" applyNumberFormat="1" applyFont="1" applyFill="1" applyBorder="1" applyAlignment="1" applyProtection="1">
      <alignment vertical="center"/>
      <protection locked="0"/>
    </xf>
    <xf numFmtId="0" fontId="29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30" fillId="0" borderId="0" xfId="0" applyNumberFormat="1" applyFont="1" applyAlignment="1">
      <alignment horizontal="right" vertical="center"/>
    </xf>
    <xf numFmtId="0" fontId="30" fillId="0" borderId="0" xfId="0" applyFont="1" applyAlignment="1">
      <alignment vertical="center"/>
    </xf>
    <xf numFmtId="0" fontId="25" fillId="4" borderId="6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164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25" fillId="4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0" borderId="0" xfId="0"/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5" fillId="4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25" fillId="4" borderId="8" xfId="0" applyFont="1" applyFill="1" applyBorder="1" applyAlignment="1">
      <alignment horizontal="left" vertical="center"/>
    </xf>
    <xf numFmtId="4" fontId="30" fillId="0" borderId="0" xfId="0" applyNumberFormat="1" applyFont="1" applyAlignment="1">
      <alignment vertical="center"/>
    </xf>
    <xf numFmtId="4" fontId="2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15"/>
  <sheetViews>
    <sheetView showGridLines="0" topLeftCell="A91" workbookViewId="0"/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" customHeight="1"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S2" s="17" t="s">
        <v>6</v>
      </c>
      <c r="BT2" s="17" t="s">
        <v>7</v>
      </c>
    </row>
    <row r="3" spans="1:74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ht="24.9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11</v>
      </c>
    </row>
    <row r="5" spans="1:74" ht="12" customHeight="1">
      <c r="B5" s="20"/>
      <c r="D5" s="24" t="s">
        <v>12</v>
      </c>
      <c r="K5" s="236" t="s">
        <v>13</v>
      </c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R5" s="20"/>
      <c r="BE5" s="233" t="s">
        <v>14</v>
      </c>
      <c r="BS5" s="17" t="s">
        <v>6</v>
      </c>
    </row>
    <row r="6" spans="1:74" ht="36.9" customHeight="1">
      <c r="B6" s="20"/>
      <c r="D6" s="26" t="s">
        <v>15</v>
      </c>
      <c r="K6" s="237" t="s">
        <v>16</v>
      </c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R6" s="20"/>
      <c r="BE6" s="234"/>
      <c r="BS6" s="17" t="s">
        <v>6</v>
      </c>
    </row>
    <row r="7" spans="1:74" ht="12" customHeight="1">
      <c r="B7" s="20"/>
      <c r="D7" s="27" t="s">
        <v>17</v>
      </c>
      <c r="K7" s="25" t="s">
        <v>1</v>
      </c>
      <c r="AK7" s="27" t="s">
        <v>18</v>
      </c>
      <c r="AN7" s="25" t="s">
        <v>1</v>
      </c>
      <c r="AR7" s="20"/>
      <c r="BE7" s="234"/>
      <c r="BS7" s="17" t="s">
        <v>6</v>
      </c>
    </row>
    <row r="8" spans="1:74" ht="12" customHeight="1">
      <c r="B8" s="20"/>
      <c r="D8" s="27" t="s">
        <v>19</v>
      </c>
      <c r="K8" s="25" t="s">
        <v>20</v>
      </c>
      <c r="AK8" s="27" t="s">
        <v>21</v>
      </c>
      <c r="AN8" s="28" t="s">
        <v>22</v>
      </c>
      <c r="AR8" s="20"/>
      <c r="BE8" s="234"/>
      <c r="BS8" s="17" t="s">
        <v>6</v>
      </c>
    </row>
    <row r="9" spans="1:74" ht="14.4" customHeight="1">
      <c r="B9" s="20"/>
      <c r="AR9" s="20"/>
      <c r="BE9" s="234"/>
      <c r="BS9" s="17" t="s">
        <v>6</v>
      </c>
    </row>
    <row r="10" spans="1:74" ht="12" customHeight="1">
      <c r="B10" s="20"/>
      <c r="D10" s="27" t="s">
        <v>23</v>
      </c>
      <c r="AK10" s="27" t="s">
        <v>24</v>
      </c>
      <c r="AN10" s="25" t="s">
        <v>1</v>
      </c>
      <c r="AR10" s="20"/>
      <c r="BE10" s="234"/>
      <c r="BS10" s="17" t="s">
        <v>6</v>
      </c>
    </row>
    <row r="11" spans="1:74" ht="18.45" customHeight="1">
      <c r="B11" s="20"/>
      <c r="E11" s="25" t="s">
        <v>25</v>
      </c>
      <c r="AK11" s="27" t="s">
        <v>26</v>
      </c>
      <c r="AN11" s="25" t="s">
        <v>1</v>
      </c>
      <c r="AR11" s="20"/>
      <c r="BE11" s="234"/>
      <c r="BS11" s="17" t="s">
        <v>6</v>
      </c>
    </row>
    <row r="12" spans="1:74" ht="6.9" customHeight="1">
      <c r="B12" s="20"/>
      <c r="AR12" s="20"/>
      <c r="BE12" s="234"/>
      <c r="BS12" s="17" t="s">
        <v>6</v>
      </c>
    </row>
    <row r="13" spans="1:74" ht="12" customHeight="1">
      <c r="B13" s="20"/>
      <c r="D13" s="27" t="s">
        <v>27</v>
      </c>
      <c r="AK13" s="27" t="s">
        <v>24</v>
      </c>
      <c r="AN13" s="29" t="s">
        <v>28</v>
      </c>
      <c r="AR13" s="20"/>
      <c r="BE13" s="234"/>
      <c r="BS13" s="17" t="s">
        <v>6</v>
      </c>
    </row>
    <row r="14" spans="1:74" ht="13.2">
      <c r="B14" s="20"/>
      <c r="E14" s="238" t="s">
        <v>28</v>
      </c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7" t="s">
        <v>26</v>
      </c>
      <c r="AN14" s="29" t="s">
        <v>28</v>
      </c>
      <c r="AR14" s="20"/>
      <c r="BE14" s="234"/>
      <c r="BS14" s="17" t="s">
        <v>6</v>
      </c>
    </row>
    <row r="15" spans="1:74" ht="6.9" customHeight="1">
      <c r="B15" s="20"/>
      <c r="AR15" s="20"/>
      <c r="BE15" s="234"/>
      <c r="BS15" s="17" t="s">
        <v>4</v>
      </c>
    </row>
    <row r="16" spans="1:74" ht="12" customHeight="1">
      <c r="B16" s="20"/>
      <c r="D16" s="27" t="s">
        <v>29</v>
      </c>
      <c r="AK16" s="27" t="s">
        <v>24</v>
      </c>
      <c r="AN16" s="25" t="s">
        <v>1</v>
      </c>
      <c r="AR16" s="20"/>
      <c r="BE16" s="234"/>
      <c r="BS16" s="17" t="s">
        <v>4</v>
      </c>
    </row>
    <row r="17" spans="2:71" ht="18.45" customHeight="1">
      <c r="B17" s="20"/>
      <c r="E17" s="25" t="s">
        <v>30</v>
      </c>
      <c r="AK17" s="27" t="s">
        <v>26</v>
      </c>
      <c r="AN17" s="25" t="s">
        <v>1</v>
      </c>
      <c r="AR17" s="20"/>
      <c r="BE17" s="234"/>
      <c r="BS17" s="17" t="s">
        <v>31</v>
      </c>
    </row>
    <row r="18" spans="2:71" ht="6.9" customHeight="1">
      <c r="B18" s="20"/>
      <c r="AR18" s="20"/>
      <c r="BE18" s="234"/>
      <c r="BS18" s="17" t="s">
        <v>6</v>
      </c>
    </row>
    <row r="19" spans="2:71" ht="12" customHeight="1">
      <c r="B19" s="20"/>
      <c r="D19" s="27" t="s">
        <v>32</v>
      </c>
      <c r="AK19" s="27" t="s">
        <v>24</v>
      </c>
      <c r="AN19" s="25" t="s">
        <v>1</v>
      </c>
      <c r="AR19" s="20"/>
      <c r="BE19" s="234"/>
      <c r="BS19" s="17" t="s">
        <v>6</v>
      </c>
    </row>
    <row r="20" spans="2:71" ht="18.45" customHeight="1">
      <c r="B20" s="20"/>
      <c r="E20" s="25" t="s">
        <v>33</v>
      </c>
      <c r="AK20" s="27" t="s">
        <v>26</v>
      </c>
      <c r="AN20" s="25" t="s">
        <v>1</v>
      </c>
      <c r="AR20" s="20"/>
      <c r="BE20" s="234"/>
      <c r="BS20" s="17" t="s">
        <v>31</v>
      </c>
    </row>
    <row r="21" spans="2:71" ht="6.9" customHeight="1">
      <c r="B21" s="20"/>
      <c r="AR21" s="20"/>
      <c r="BE21" s="234"/>
    </row>
    <row r="22" spans="2:71" ht="12" customHeight="1">
      <c r="B22" s="20"/>
      <c r="D22" s="27" t="s">
        <v>34</v>
      </c>
      <c r="AR22" s="20"/>
      <c r="BE22" s="234"/>
    </row>
    <row r="23" spans="2:71" ht="16.5" customHeight="1">
      <c r="B23" s="20"/>
      <c r="E23" s="240" t="s">
        <v>35</v>
      </c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R23" s="20"/>
      <c r="BE23" s="234"/>
    </row>
    <row r="24" spans="2:71" ht="6.9" customHeight="1">
      <c r="B24" s="20"/>
      <c r="AR24" s="20"/>
      <c r="BE24" s="234"/>
    </row>
    <row r="25" spans="2:71" ht="6.9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34"/>
    </row>
    <row r="26" spans="2:71" s="1" customFormat="1" ht="25.95" customHeight="1">
      <c r="B26" s="32"/>
      <c r="D26" s="33" t="s">
        <v>36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41">
        <f>ROUND(AG94,2)</f>
        <v>0</v>
      </c>
      <c r="AL26" s="242"/>
      <c r="AM26" s="242"/>
      <c r="AN26" s="242"/>
      <c r="AO26" s="242"/>
      <c r="AR26" s="32"/>
      <c r="BE26" s="234"/>
    </row>
    <row r="27" spans="2:71" s="1" customFormat="1" ht="6.9" customHeight="1">
      <c r="B27" s="32"/>
      <c r="AR27" s="32"/>
      <c r="BE27" s="234"/>
    </row>
    <row r="28" spans="2:71" s="1" customFormat="1" ht="13.2">
      <c r="B28" s="32"/>
      <c r="L28" s="217" t="s">
        <v>37</v>
      </c>
      <c r="M28" s="217"/>
      <c r="N28" s="217"/>
      <c r="O28" s="217"/>
      <c r="P28" s="217"/>
      <c r="W28" s="217" t="s">
        <v>38</v>
      </c>
      <c r="X28" s="217"/>
      <c r="Y28" s="217"/>
      <c r="Z28" s="217"/>
      <c r="AA28" s="217"/>
      <c r="AB28" s="217"/>
      <c r="AC28" s="217"/>
      <c r="AD28" s="217"/>
      <c r="AE28" s="217"/>
      <c r="AK28" s="217" t="s">
        <v>39</v>
      </c>
      <c r="AL28" s="217"/>
      <c r="AM28" s="217"/>
      <c r="AN28" s="217"/>
      <c r="AO28" s="217"/>
      <c r="AR28" s="32"/>
      <c r="BE28" s="234"/>
    </row>
    <row r="29" spans="2:71" s="2" customFormat="1" ht="14.4" customHeight="1">
      <c r="B29" s="35"/>
      <c r="D29" s="27" t="s">
        <v>40</v>
      </c>
      <c r="F29" s="36" t="s">
        <v>41</v>
      </c>
      <c r="L29" s="213">
        <v>0.2</v>
      </c>
      <c r="M29" s="214"/>
      <c r="N29" s="214"/>
      <c r="O29" s="214"/>
      <c r="P29" s="214"/>
      <c r="Q29" s="37"/>
      <c r="R29" s="37"/>
      <c r="S29" s="37"/>
      <c r="T29" s="37"/>
      <c r="U29" s="37"/>
      <c r="V29" s="37"/>
      <c r="W29" s="215">
        <f>ROUND(AZ94, 2)</f>
        <v>0</v>
      </c>
      <c r="X29" s="214"/>
      <c r="Y29" s="214"/>
      <c r="Z29" s="214"/>
      <c r="AA29" s="214"/>
      <c r="AB29" s="214"/>
      <c r="AC29" s="214"/>
      <c r="AD29" s="214"/>
      <c r="AE29" s="214"/>
      <c r="AF29" s="37"/>
      <c r="AG29" s="37"/>
      <c r="AH29" s="37"/>
      <c r="AI29" s="37"/>
      <c r="AJ29" s="37"/>
      <c r="AK29" s="215">
        <f>ROUND(AV94, 2)</f>
        <v>0</v>
      </c>
      <c r="AL29" s="214"/>
      <c r="AM29" s="214"/>
      <c r="AN29" s="214"/>
      <c r="AO29" s="214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235"/>
    </row>
    <row r="30" spans="2:71" s="2" customFormat="1" ht="14.4" customHeight="1">
      <c r="B30" s="35"/>
      <c r="F30" s="36" t="s">
        <v>42</v>
      </c>
      <c r="L30" s="213">
        <v>0.2</v>
      </c>
      <c r="M30" s="214"/>
      <c r="N30" s="214"/>
      <c r="O30" s="214"/>
      <c r="P30" s="214"/>
      <c r="Q30" s="37"/>
      <c r="R30" s="37"/>
      <c r="S30" s="37"/>
      <c r="T30" s="37"/>
      <c r="U30" s="37"/>
      <c r="V30" s="37"/>
      <c r="W30" s="215">
        <f>ROUND(BA94, 2)</f>
        <v>0</v>
      </c>
      <c r="X30" s="214"/>
      <c r="Y30" s="214"/>
      <c r="Z30" s="214"/>
      <c r="AA30" s="214"/>
      <c r="AB30" s="214"/>
      <c r="AC30" s="214"/>
      <c r="AD30" s="214"/>
      <c r="AE30" s="214"/>
      <c r="AF30" s="37"/>
      <c r="AG30" s="37"/>
      <c r="AH30" s="37"/>
      <c r="AI30" s="37"/>
      <c r="AJ30" s="37"/>
      <c r="AK30" s="215">
        <f>ROUND(AW94, 2)</f>
        <v>0</v>
      </c>
      <c r="AL30" s="214"/>
      <c r="AM30" s="214"/>
      <c r="AN30" s="214"/>
      <c r="AO30" s="214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235"/>
    </row>
    <row r="31" spans="2:71" s="2" customFormat="1" ht="14.4" hidden="1" customHeight="1">
      <c r="B31" s="35"/>
      <c r="F31" s="27" t="s">
        <v>43</v>
      </c>
      <c r="L31" s="210">
        <v>0.2</v>
      </c>
      <c r="M31" s="211"/>
      <c r="N31" s="211"/>
      <c r="O31" s="211"/>
      <c r="P31" s="211"/>
      <c r="W31" s="212">
        <f>ROUND(BB94, 2)</f>
        <v>0</v>
      </c>
      <c r="X31" s="211"/>
      <c r="Y31" s="211"/>
      <c r="Z31" s="211"/>
      <c r="AA31" s="211"/>
      <c r="AB31" s="211"/>
      <c r="AC31" s="211"/>
      <c r="AD31" s="211"/>
      <c r="AE31" s="211"/>
      <c r="AK31" s="212">
        <v>0</v>
      </c>
      <c r="AL31" s="211"/>
      <c r="AM31" s="211"/>
      <c r="AN31" s="211"/>
      <c r="AO31" s="211"/>
      <c r="AR31" s="35"/>
      <c r="BE31" s="235"/>
    </row>
    <row r="32" spans="2:71" s="2" customFormat="1" ht="14.4" hidden="1" customHeight="1">
      <c r="B32" s="35"/>
      <c r="F32" s="27" t="s">
        <v>44</v>
      </c>
      <c r="L32" s="210">
        <v>0.2</v>
      </c>
      <c r="M32" s="211"/>
      <c r="N32" s="211"/>
      <c r="O32" s="211"/>
      <c r="P32" s="211"/>
      <c r="W32" s="212">
        <f>ROUND(BC94, 2)</f>
        <v>0</v>
      </c>
      <c r="X32" s="211"/>
      <c r="Y32" s="211"/>
      <c r="Z32" s="211"/>
      <c r="AA32" s="211"/>
      <c r="AB32" s="211"/>
      <c r="AC32" s="211"/>
      <c r="AD32" s="211"/>
      <c r="AE32" s="211"/>
      <c r="AK32" s="212">
        <v>0</v>
      </c>
      <c r="AL32" s="211"/>
      <c r="AM32" s="211"/>
      <c r="AN32" s="211"/>
      <c r="AO32" s="211"/>
      <c r="AR32" s="35"/>
      <c r="BE32" s="235"/>
    </row>
    <row r="33" spans="2:57" s="2" customFormat="1" ht="14.4" hidden="1" customHeight="1">
      <c r="B33" s="35"/>
      <c r="F33" s="36" t="s">
        <v>45</v>
      </c>
      <c r="L33" s="213">
        <v>0</v>
      </c>
      <c r="M33" s="214"/>
      <c r="N33" s="214"/>
      <c r="O33" s="214"/>
      <c r="P33" s="214"/>
      <c r="Q33" s="37"/>
      <c r="R33" s="37"/>
      <c r="S33" s="37"/>
      <c r="T33" s="37"/>
      <c r="U33" s="37"/>
      <c r="V33" s="37"/>
      <c r="W33" s="215">
        <f>ROUND(BD94, 2)</f>
        <v>0</v>
      </c>
      <c r="X33" s="214"/>
      <c r="Y33" s="214"/>
      <c r="Z33" s="214"/>
      <c r="AA33" s="214"/>
      <c r="AB33" s="214"/>
      <c r="AC33" s="214"/>
      <c r="AD33" s="214"/>
      <c r="AE33" s="214"/>
      <c r="AF33" s="37"/>
      <c r="AG33" s="37"/>
      <c r="AH33" s="37"/>
      <c r="AI33" s="37"/>
      <c r="AJ33" s="37"/>
      <c r="AK33" s="215">
        <v>0</v>
      </c>
      <c r="AL33" s="214"/>
      <c r="AM33" s="214"/>
      <c r="AN33" s="214"/>
      <c r="AO33" s="214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35"/>
    </row>
    <row r="34" spans="2:57" s="1" customFormat="1" ht="6.9" customHeight="1">
      <c r="B34" s="32"/>
      <c r="AR34" s="32"/>
      <c r="BE34" s="234"/>
    </row>
    <row r="35" spans="2:57" s="1" customFormat="1" ht="25.95" customHeight="1">
      <c r="B35" s="32"/>
      <c r="C35" s="39"/>
      <c r="D35" s="40" t="s">
        <v>46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47</v>
      </c>
      <c r="U35" s="41"/>
      <c r="V35" s="41"/>
      <c r="W35" s="41"/>
      <c r="X35" s="221" t="s">
        <v>48</v>
      </c>
      <c r="Y35" s="219"/>
      <c r="Z35" s="219"/>
      <c r="AA35" s="219"/>
      <c r="AB35" s="219"/>
      <c r="AC35" s="41"/>
      <c r="AD35" s="41"/>
      <c r="AE35" s="41"/>
      <c r="AF35" s="41"/>
      <c r="AG35" s="41"/>
      <c r="AH35" s="41"/>
      <c r="AI35" s="41"/>
      <c r="AJ35" s="41"/>
      <c r="AK35" s="218">
        <f>SUM(AK26:AK33)</f>
        <v>0</v>
      </c>
      <c r="AL35" s="219"/>
      <c r="AM35" s="219"/>
      <c r="AN35" s="219"/>
      <c r="AO35" s="220"/>
      <c r="AP35" s="39"/>
      <c r="AQ35" s="39"/>
      <c r="AR35" s="32"/>
    </row>
    <row r="36" spans="2:57" s="1" customFormat="1" ht="6.9" customHeight="1">
      <c r="B36" s="32"/>
      <c r="AR36" s="32"/>
    </row>
    <row r="37" spans="2:57" s="1" customFormat="1" ht="14.4" customHeight="1">
      <c r="B37" s="32"/>
      <c r="AR37" s="32"/>
    </row>
    <row r="38" spans="2:57" ht="14.4" customHeight="1">
      <c r="B38" s="20"/>
      <c r="AR38" s="20"/>
    </row>
    <row r="39" spans="2:57" ht="14.4" customHeight="1">
      <c r="B39" s="20"/>
      <c r="AR39" s="20"/>
    </row>
    <row r="40" spans="2:57" ht="14.4" customHeight="1">
      <c r="B40" s="20"/>
      <c r="AR40" s="20"/>
    </row>
    <row r="41" spans="2:57" ht="14.4" customHeight="1">
      <c r="B41" s="20"/>
      <c r="AR41" s="20"/>
    </row>
    <row r="42" spans="2:57" ht="14.4" customHeight="1">
      <c r="B42" s="20"/>
      <c r="AR42" s="20"/>
    </row>
    <row r="43" spans="2:57" ht="14.4" customHeight="1">
      <c r="B43" s="20"/>
      <c r="AR43" s="20"/>
    </row>
    <row r="44" spans="2:57" ht="14.4" customHeight="1">
      <c r="B44" s="20"/>
      <c r="AR44" s="20"/>
    </row>
    <row r="45" spans="2:57" ht="14.4" customHeight="1">
      <c r="B45" s="20"/>
      <c r="AR45" s="20"/>
    </row>
    <row r="46" spans="2:57" ht="14.4" customHeight="1">
      <c r="B46" s="20"/>
      <c r="AR46" s="20"/>
    </row>
    <row r="47" spans="2:57" ht="14.4" customHeight="1">
      <c r="B47" s="20"/>
      <c r="AR47" s="20"/>
    </row>
    <row r="48" spans="2:57" ht="14.4" customHeight="1">
      <c r="B48" s="20"/>
      <c r="AR48" s="20"/>
    </row>
    <row r="49" spans="2:44" s="1" customFormat="1" ht="14.4" customHeight="1">
      <c r="B49" s="32"/>
      <c r="D49" s="43" t="s">
        <v>49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50</v>
      </c>
      <c r="AI49" s="44"/>
      <c r="AJ49" s="44"/>
      <c r="AK49" s="44"/>
      <c r="AL49" s="44"/>
      <c r="AM49" s="44"/>
      <c r="AN49" s="44"/>
      <c r="AO49" s="44"/>
      <c r="AR49" s="32"/>
    </row>
    <row r="50" spans="2:44">
      <c r="B50" s="20"/>
      <c r="AR50" s="20"/>
    </row>
    <row r="51" spans="2:44">
      <c r="B51" s="20"/>
      <c r="AR51" s="20"/>
    </row>
    <row r="52" spans="2:44">
      <c r="B52" s="20"/>
      <c r="AR52" s="20"/>
    </row>
    <row r="53" spans="2:44">
      <c r="B53" s="20"/>
      <c r="AR53" s="20"/>
    </row>
    <row r="54" spans="2:44">
      <c r="B54" s="20"/>
      <c r="AR54" s="20"/>
    </row>
    <row r="55" spans="2:44">
      <c r="B55" s="20"/>
      <c r="AR55" s="20"/>
    </row>
    <row r="56" spans="2:44">
      <c r="B56" s="20"/>
      <c r="AR56" s="20"/>
    </row>
    <row r="57" spans="2:44">
      <c r="B57" s="20"/>
      <c r="AR57" s="20"/>
    </row>
    <row r="58" spans="2:44">
      <c r="B58" s="20"/>
      <c r="AR58" s="20"/>
    </row>
    <row r="59" spans="2:44">
      <c r="B59" s="20"/>
      <c r="AR59" s="20"/>
    </row>
    <row r="60" spans="2:44" s="1" customFormat="1" ht="13.2">
      <c r="B60" s="32"/>
      <c r="D60" s="45" t="s">
        <v>51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5" t="s">
        <v>52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5" t="s">
        <v>51</v>
      </c>
      <c r="AI60" s="34"/>
      <c r="AJ60" s="34"/>
      <c r="AK60" s="34"/>
      <c r="AL60" s="34"/>
      <c r="AM60" s="45" t="s">
        <v>52</v>
      </c>
      <c r="AN60" s="34"/>
      <c r="AO60" s="34"/>
      <c r="AR60" s="32"/>
    </row>
    <row r="61" spans="2:44">
      <c r="B61" s="20"/>
      <c r="AR61" s="20"/>
    </row>
    <row r="62" spans="2:44">
      <c r="B62" s="20"/>
      <c r="AR62" s="20"/>
    </row>
    <row r="63" spans="2:44">
      <c r="B63" s="20"/>
      <c r="AR63" s="20"/>
    </row>
    <row r="64" spans="2:44" s="1" customFormat="1" ht="13.2">
      <c r="B64" s="32"/>
      <c r="D64" s="43" t="s">
        <v>53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54</v>
      </c>
      <c r="AI64" s="44"/>
      <c r="AJ64" s="44"/>
      <c r="AK64" s="44"/>
      <c r="AL64" s="44"/>
      <c r="AM64" s="44"/>
      <c r="AN64" s="44"/>
      <c r="AO64" s="44"/>
      <c r="AR64" s="32"/>
    </row>
    <row r="65" spans="2:44">
      <c r="B65" s="20"/>
      <c r="AR65" s="20"/>
    </row>
    <row r="66" spans="2:44">
      <c r="B66" s="20"/>
      <c r="AR66" s="20"/>
    </row>
    <row r="67" spans="2:44">
      <c r="B67" s="20"/>
      <c r="AR67" s="20"/>
    </row>
    <row r="68" spans="2:44">
      <c r="B68" s="20"/>
      <c r="AR68" s="20"/>
    </row>
    <row r="69" spans="2:44">
      <c r="B69" s="20"/>
      <c r="AR69" s="20"/>
    </row>
    <row r="70" spans="2:44">
      <c r="B70" s="20"/>
      <c r="AR70" s="20"/>
    </row>
    <row r="71" spans="2:44">
      <c r="B71" s="20"/>
      <c r="AR71" s="20"/>
    </row>
    <row r="72" spans="2:44">
      <c r="B72" s="20"/>
      <c r="AR72" s="20"/>
    </row>
    <row r="73" spans="2:44">
      <c r="B73" s="20"/>
      <c r="AR73" s="20"/>
    </row>
    <row r="74" spans="2:44">
      <c r="B74" s="20"/>
      <c r="AR74" s="20"/>
    </row>
    <row r="75" spans="2:44" s="1" customFormat="1" ht="13.2">
      <c r="B75" s="32"/>
      <c r="D75" s="45" t="s">
        <v>51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5" t="s">
        <v>52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5" t="s">
        <v>51</v>
      </c>
      <c r="AI75" s="34"/>
      <c r="AJ75" s="34"/>
      <c r="AK75" s="34"/>
      <c r="AL75" s="34"/>
      <c r="AM75" s="45" t="s">
        <v>52</v>
      </c>
      <c r="AN75" s="34"/>
      <c r="AO75" s="34"/>
      <c r="AR75" s="32"/>
    </row>
    <row r="76" spans="2:44" s="1" customFormat="1">
      <c r="B76" s="32"/>
      <c r="AR76" s="32"/>
    </row>
    <row r="77" spans="2:44" s="1" customFormat="1" ht="6.9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2"/>
    </row>
    <row r="81" spans="1:91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2"/>
    </row>
    <row r="82" spans="1:91" s="1" customFormat="1" ht="24.9" customHeight="1">
      <c r="B82" s="32"/>
      <c r="C82" s="21" t="s">
        <v>55</v>
      </c>
      <c r="AR82" s="32"/>
    </row>
    <row r="83" spans="1:91" s="1" customFormat="1" ht="6.9" customHeight="1">
      <c r="B83" s="32"/>
      <c r="AR83" s="32"/>
    </row>
    <row r="84" spans="1:91" s="3" customFormat="1" ht="12" customHeight="1">
      <c r="B84" s="50"/>
      <c r="C84" s="27" t="s">
        <v>12</v>
      </c>
      <c r="L84" s="3" t="str">
        <f>K5</f>
        <v>JUMA_03</v>
      </c>
      <c r="AR84" s="50"/>
    </row>
    <row r="85" spans="1:91" s="4" customFormat="1" ht="36.9" customHeight="1">
      <c r="B85" s="51"/>
      <c r="C85" s="52" t="s">
        <v>15</v>
      </c>
      <c r="L85" s="204" t="str">
        <f>K6</f>
        <v>Nízkokapacitné ubytovacie zariadenie - prestavba, prístavba a nadstavba vedľajšej stavby</v>
      </c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/>
      <c r="AC85" s="205"/>
      <c r="AD85" s="205"/>
      <c r="AE85" s="205"/>
      <c r="AF85" s="205"/>
      <c r="AG85" s="205"/>
      <c r="AH85" s="205"/>
      <c r="AI85" s="205"/>
      <c r="AJ85" s="205"/>
      <c r="AR85" s="51"/>
    </row>
    <row r="86" spans="1:91" s="1" customFormat="1" ht="6.9" customHeight="1">
      <c r="B86" s="32"/>
      <c r="AR86" s="32"/>
    </row>
    <row r="87" spans="1:91" s="1" customFormat="1" ht="12" customHeight="1">
      <c r="B87" s="32"/>
      <c r="C87" s="27" t="s">
        <v>19</v>
      </c>
      <c r="L87" s="53" t="str">
        <f>IF(K8="","",K8)</f>
        <v>Okoč, Hlavná ulica č. 1780</v>
      </c>
      <c r="AI87" s="27" t="s">
        <v>21</v>
      </c>
      <c r="AM87" s="226" t="str">
        <f>IF(AN8= "","",AN8)</f>
        <v>19. 7. 2023</v>
      </c>
      <c r="AN87" s="226"/>
      <c r="AR87" s="32"/>
    </row>
    <row r="88" spans="1:91" s="1" customFormat="1" ht="6.9" customHeight="1">
      <c r="B88" s="32"/>
      <c r="AR88" s="32"/>
    </row>
    <row r="89" spans="1:91" s="1" customFormat="1" ht="15.15" customHeight="1">
      <c r="B89" s="32"/>
      <c r="C89" s="27" t="s">
        <v>23</v>
      </c>
      <c r="L89" s="3" t="str">
        <f>IF(E11= "","",E11)</f>
        <v>JUMA, s.r.o., Okoč</v>
      </c>
      <c r="AI89" s="27" t="s">
        <v>29</v>
      </c>
      <c r="AM89" s="227" t="str">
        <f>IF(E17="","",E17)</f>
        <v>Ing. Attila Urbán</v>
      </c>
      <c r="AN89" s="228"/>
      <c r="AO89" s="228"/>
      <c r="AP89" s="228"/>
      <c r="AR89" s="32"/>
      <c r="AS89" s="229" t="s">
        <v>56</v>
      </c>
      <c r="AT89" s="230"/>
      <c r="AU89" s="55"/>
      <c r="AV89" s="55"/>
      <c r="AW89" s="55"/>
      <c r="AX89" s="55"/>
      <c r="AY89" s="55"/>
      <c r="AZ89" s="55"/>
      <c r="BA89" s="55"/>
      <c r="BB89" s="55"/>
      <c r="BC89" s="55"/>
      <c r="BD89" s="56"/>
    </row>
    <row r="90" spans="1:91" s="1" customFormat="1" ht="15.15" customHeight="1">
      <c r="B90" s="32"/>
      <c r="C90" s="27" t="s">
        <v>27</v>
      </c>
      <c r="L90" s="3" t="str">
        <f>IF(E14= "Vyplň údaj","",E14)</f>
        <v/>
      </c>
      <c r="AI90" s="27" t="s">
        <v>32</v>
      </c>
      <c r="AM90" s="227" t="str">
        <f>IF(E20="","",E20)</f>
        <v xml:space="preserve"> </v>
      </c>
      <c r="AN90" s="228"/>
      <c r="AO90" s="228"/>
      <c r="AP90" s="228"/>
      <c r="AR90" s="32"/>
      <c r="AS90" s="231"/>
      <c r="AT90" s="232"/>
      <c r="BD90" s="57"/>
    </row>
    <row r="91" spans="1:91" s="1" customFormat="1" ht="10.95" customHeight="1">
      <c r="B91" s="32"/>
      <c r="AR91" s="32"/>
      <c r="AS91" s="231"/>
      <c r="AT91" s="232"/>
      <c r="BD91" s="57"/>
    </row>
    <row r="92" spans="1:91" s="1" customFormat="1" ht="29.25" customHeight="1">
      <c r="B92" s="32"/>
      <c r="C92" s="208" t="s">
        <v>57</v>
      </c>
      <c r="D92" s="209"/>
      <c r="E92" s="209"/>
      <c r="F92" s="209"/>
      <c r="G92" s="209"/>
      <c r="H92" s="58"/>
      <c r="I92" s="216" t="s">
        <v>58</v>
      </c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209"/>
      <c r="AF92" s="209"/>
      <c r="AG92" s="225" t="s">
        <v>59</v>
      </c>
      <c r="AH92" s="209"/>
      <c r="AI92" s="209"/>
      <c r="AJ92" s="209"/>
      <c r="AK92" s="209"/>
      <c r="AL92" s="209"/>
      <c r="AM92" s="209"/>
      <c r="AN92" s="216" t="s">
        <v>60</v>
      </c>
      <c r="AO92" s="209"/>
      <c r="AP92" s="243"/>
      <c r="AQ92" s="59" t="s">
        <v>61</v>
      </c>
      <c r="AR92" s="32"/>
      <c r="AS92" s="60" t="s">
        <v>62</v>
      </c>
      <c r="AT92" s="61" t="s">
        <v>63</v>
      </c>
      <c r="AU92" s="61" t="s">
        <v>64</v>
      </c>
      <c r="AV92" s="61" t="s">
        <v>65</v>
      </c>
      <c r="AW92" s="61" t="s">
        <v>66</v>
      </c>
      <c r="AX92" s="61" t="s">
        <v>67</v>
      </c>
      <c r="AY92" s="61" t="s">
        <v>68</v>
      </c>
      <c r="AZ92" s="61" t="s">
        <v>69</v>
      </c>
      <c r="BA92" s="61" t="s">
        <v>70</v>
      </c>
      <c r="BB92" s="61" t="s">
        <v>71</v>
      </c>
      <c r="BC92" s="61" t="s">
        <v>72</v>
      </c>
      <c r="BD92" s="62" t="s">
        <v>73</v>
      </c>
    </row>
    <row r="93" spans="1:91" s="1" customFormat="1" ht="10.95" customHeight="1">
      <c r="B93" s="32"/>
      <c r="AR93" s="32"/>
      <c r="AS93" s="63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</row>
    <row r="94" spans="1:91" s="5" customFormat="1" ht="32.4" customHeight="1">
      <c r="B94" s="64"/>
      <c r="C94" s="65" t="s">
        <v>74</v>
      </c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245">
        <f>ROUND(AG95+AG104+AG107+AG111,2)</f>
        <v>0</v>
      </c>
      <c r="AH94" s="245"/>
      <c r="AI94" s="245"/>
      <c r="AJ94" s="245"/>
      <c r="AK94" s="245"/>
      <c r="AL94" s="245"/>
      <c r="AM94" s="245"/>
      <c r="AN94" s="246">
        <f t="shared" ref="AN94:AN113" si="0">SUM(AG94,AT94)</f>
        <v>0</v>
      </c>
      <c r="AO94" s="246"/>
      <c r="AP94" s="246"/>
      <c r="AQ94" s="68" t="s">
        <v>1</v>
      </c>
      <c r="AR94" s="64"/>
      <c r="AS94" s="69">
        <f>ROUND(AS95+AS104+AS107+AS111,2)</f>
        <v>0</v>
      </c>
      <c r="AT94" s="70">
        <f t="shared" ref="AT94:AT113" si="1">ROUND(SUM(AV94:AW94),2)</f>
        <v>0</v>
      </c>
      <c r="AU94" s="71">
        <f>ROUND(AU95+AU104+AU107+AU111,5)</f>
        <v>0</v>
      </c>
      <c r="AV94" s="70">
        <f>ROUND(AZ94*L29,2)</f>
        <v>0</v>
      </c>
      <c r="AW94" s="70">
        <f>ROUND(BA94*L30,2)</f>
        <v>0</v>
      </c>
      <c r="AX94" s="70">
        <f>ROUND(BB94*L29,2)</f>
        <v>0</v>
      </c>
      <c r="AY94" s="70">
        <f>ROUND(BC94*L30,2)</f>
        <v>0</v>
      </c>
      <c r="AZ94" s="70">
        <f>ROUND(AZ95+AZ104+AZ107+AZ111,2)</f>
        <v>0</v>
      </c>
      <c r="BA94" s="70">
        <f>ROUND(BA95+BA104+BA107+BA111,2)</f>
        <v>0</v>
      </c>
      <c r="BB94" s="70">
        <f>ROUND(BB95+BB104+BB107+BB111,2)</f>
        <v>0</v>
      </c>
      <c r="BC94" s="70">
        <f>ROUND(BC95+BC104+BC107+BC111,2)</f>
        <v>0</v>
      </c>
      <c r="BD94" s="72">
        <f>ROUND(BD95+BD104+BD107+BD111,2)</f>
        <v>0</v>
      </c>
      <c r="BS94" s="73" t="s">
        <v>75</v>
      </c>
      <c r="BT94" s="73" t="s">
        <v>76</v>
      </c>
      <c r="BU94" s="74" t="s">
        <v>77</v>
      </c>
      <c r="BV94" s="73" t="s">
        <v>78</v>
      </c>
      <c r="BW94" s="73" t="s">
        <v>5</v>
      </c>
      <c r="BX94" s="73" t="s">
        <v>79</v>
      </c>
      <c r="CL94" s="73" t="s">
        <v>1</v>
      </c>
    </row>
    <row r="95" spans="1:91" s="6" customFormat="1" ht="37.5" customHeight="1">
      <c r="B95" s="75"/>
      <c r="C95" s="76"/>
      <c r="D95" s="202" t="s">
        <v>80</v>
      </c>
      <c r="E95" s="202"/>
      <c r="F95" s="202"/>
      <c r="G95" s="202"/>
      <c r="H95" s="202"/>
      <c r="I95" s="77"/>
      <c r="J95" s="202" t="s">
        <v>81</v>
      </c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6">
        <f>ROUND(SUM(AG96:AG103),2)</f>
        <v>0</v>
      </c>
      <c r="AH95" s="207"/>
      <c r="AI95" s="207"/>
      <c r="AJ95" s="207"/>
      <c r="AK95" s="207"/>
      <c r="AL95" s="207"/>
      <c r="AM95" s="207"/>
      <c r="AN95" s="244">
        <f t="shared" si="0"/>
        <v>0</v>
      </c>
      <c r="AO95" s="207"/>
      <c r="AP95" s="207"/>
      <c r="AQ95" s="78" t="s">
        <v>82</v>
      </c>
      <c r="AR95" s="75"/>
      <c r="AS95" s="79">
        <f>ROUND(SUM(AS96:AS103),2)</f>
        <v>0</v>
      </c>
      <c r="AT95" s="80">
        <f t="shared" si="1"/>
        <v>0</v>
      </c>
      <c r="AU95" s="81">
        <f>ROUND(SUM(AU96:AU103),5)</f>
        <v>0</v>
      </c>
      <c r="AV95" s="80">
        <f>ROUND(AZ95*L29,2)</f>
        <v>0</v>
      </c>
      <c r="AW95" s="80">
        <f>ROUND(BA95*L30,2)</f>
        <v>0</v>
      </c>
      <c r="AX95" s="80">
        <f>ROUND(BB95*L29,2)</f>
        <v>0</v>
      </c>
      <c r="AY95" s="80">
        <f>ROUND(BC95*L30,2)</f>
        <v>0</v>
      </c>
      <c r="AZ95" s="80">
        <f>ROUND(SUM(AZ96:AZ103),2)</f>
        <v>0</v>
      </c>
      <c r="BA95" s="80">
        <f>ROUND(SUM(BA96:BA103),2)</f>
        <v>0</v>
      </c>
      <c r="BB95" s="80">
        <f>ROUND(SUM(BB96:BB103),2)</f>
        <v>0</v>
      </c>
      <c r="BC95" s="80">
        <f>ROUND(SUM(BC96:BC103),2)</f>
        <v>0</v>
      </c>
      <c r="BD95" s="82">
        <f>ROUND(SUM(BD96:BD103),2)</f>
        <v>0</v>
      </c>
      <c r="BS95" s="83" t="s">
        <v>75</v>
      </c>
      <c r="BT95" s="83" t="s">
        <v>83</v>
      </c>
      <c r="BU95" s="83" t="s">
        <v>77</v>
      </c>
      <c r="BV95" s="83" t="s">
        <v>78</v>
      </c>
      <c r="BW95" s="83" t="s">
        <v>84</v>
      </c>
      <c r="BX95" s="83" t="s">
        <v>5</v>
      </c>
      <c r="CL95" s="83" t="s">
        <v>1</v>
      </c>
      <c r="CM95" s="83" t="s">
        <v>76</v>
      </c>
    </row>
    <row r="96" spans="1:91" s="3" customFormat="1" ht="16.5" customHeight="1">
      <c r="A96" s="84" t="s">
        <v>85</v>
      </c>
      <c r="B96" s="50"/>
      <c r="C96" s="9"/>
      <c r="D96" s="9"/>
      <c r="E96" s="203" t="s">
        <v>80</v>
      </c>
      <c r="F96" s="203"/>
      <c r="G96" s="203"/>
      <c r="H96" s="203"/>
      <c r="I96" s="203"/>
      <c r="J96" s="9"/>
      <c r="K96" s="203" t="s">
        <v>86</v>
      </c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  <c r="X96" s="203"/>
      <c r="Y96" s="203"/>
      <c r="Z96" s="203"/>
      <c r="AA96" s="203"/>
      <c r="AB96" s="203"/>
      <c r="AC96" s="203"/>
      <c r="AD96" s="203"/>
      <c r="AE96" s="203"/>
      <c r="AF96" s="203"/>
      <c r="AG96" s="223">
        <f>'01 - SO-01.1  Búracie a p...'!J32</f>
        <v>0</v>
      </c>
      <c r="AH96" s="224"/>
      <c r="AI96" s="224"/>
      <c r="AJ96" s="224"/>
      <c r="AK96" s="224"/>
      <c r="AL96" s="224"/>
      <c r="AM96" s="224"/>
      <c r="AN96" s="223">
        <f t="shared" si="0"/>
        <v>0</v>
      </c>
      <c r="AO96" s="224"/>
      <c r="AP96" s="224"/>
      <c r="AQ96" s="85" t="s">
        <v>87</v>
      </c>
      <c r="AR96" s="50"/>
      <c r="AS96" s="86">
        <v>0</v>
      </c>
      <c r="AT96" s="87">
        <f t="shared" si="1"/>
        <v>0</v>
      </c>
      <c r="AU96" s="88">
        <f>'01 - SO-01.1  Búracie a p...'!P127</f>
        <v>0</v>
      </c>
      <c r="AV96" s="87">
        <f>'01 - SO-01.1  Búracie a p...'!J35</f>
        <v>0</v>
      </c>
      <c r="AW96" s="87">
        <f>'01 - SO-01.1  Búracie a p...'!J36</f>
        <v>0</v>
      </c>
      <c r="AX96" s="87">
        <f>'01 - SO-01.1  Búracie a p...'!J37</f>
        <v>0</v>
      </c>
      <c r="AY96" s="87">
        <f>'01 - SO-01.1  Búracie a p...'!J38</f>
        <v>0</v>
      </c>
      <c r="AZ96" s="87">
        <f>'01 - SO-01.1  Búracie a p...'!F35</f>
        <v>0</v>
      </c>
      <c r="BA96" s="87">
        <f>'01 - SO-01.1  Búracie a p...'!F36</f>
        <v>0</v>
      </c>
      <c r="BB96" s="87">
        <f>'01 - SO-01.1  Búracie a p...'!F37</f>
        <v>0</v>
      </c>
      <c r="BC96" s="87">
        <f>'01 - SO-01.1  Búracie a p...'!F38</f>
        <v>0</v>
      </c>
      <c r="BD96" s="89">
        <f>'01 - SO-01.1  Búracie a p...'!F39</f>
        <v>0</v>
      </c>
      <c r="BT96" s="25" t="s">
        <v>88</v>
      </c>
      <c r="BV96" s="25" t="s">
        <v>78</v>
      </c>
      <c r="BW96" s="25" t="s">
        <v>89</v>
      </c>
      <c r="BX96" s="25" t="s">
        <v>84</v>
      </c>
      <c r="CL96" s="25" t="s">
        <v>1</v>
      </c>
    </row>
    <row r="97" spans="1:91" s="3" customFormat="1" ht="16.5" customHeight="1">
      <c r="A97" s="84" t="s">
        <v>85</v>
      </c>
      <c r="B97" s="50"/>
      <c r="C97" s="9"/>
      <c r="D97" s="9"/>
      <c r="E97" s="203" t="s">
        <v>90</v>
      </c>
      <c r="F97" s="203"/>
      <c r="G97" s="203"/>
      <c r="H97" s="203"/>
      <c r="I97" s="203"/>
      <c r="J97" s="9"/>
      <c r="K97" s="203" t="s">
        <v>91</v>
      </c>
      <c r="L97" s="203"/>
      <c r="M97" s="203"/>
      <c r="N97" s="203"/>
      <c r="O97" s="203"/>
      <c r="P97" s="203"/>
      <c r="Q97" s="203"/>
      <c r="R97" s="203"/>
      <c r="S97" s="203"/>
      <c r="T97" s="203"/>
      <c r="U97" s="203"/>
      <c r="V97" s="203"/>
      <c r="W97" s="203"/>
      <c r="X97" s="203"/>
      <c r="Y97" s="203"/>
      <c r="Z97" s="203"/>
      <c r="AA97" s="203"/>
      <c r="AB97" s="203"/>
      <c r="AC97" s="203"/>
      <c r="AD97" s="203"/>
      <c r="AE97" s="203"/>
      <c r="AF97" s="203"/>
      <c r="AG97" s="223">
        <f>'02 - SO-01.2  Architektúr...'!J32</f>
        <v>0</v>
      </c>
      <c r="AH97" s="224"/>
      <c r="AI97" s="224"/>
      <c r="AJ97" s="224"/>
      <c r="AK97" s="224"/>
      <c r="AL97" s="224"/>
      <c r="AM97" s="224"/>
      <c r="AN97" s="223">
        <f t="shared" si="0"/>
        <v>0</v>
      </c>
      <c r="AO97" s="224"/>
      <c r="AP97" s="224"/>
      <c r="AQ97" s="85" t="s">
        <v>87</v>
      </c>
      <c r="AR97" s="50"/>
      <c r="AS97" s="86">
        <v>0</v>
      </c>
      <c r="AT97" s="87">
        <f t="shared" si="1"/>
        <v>0</v>
      </c>
      <c r="AU97" s="88">
        <f>'02 - SO-01.2  Architektúr...'!P144</f>
        <v>0</v>
      </c>
      <c r="AV97" s="87">
        <f>'02 - SO-01.2  Architektúr...'!J35</f>
        <v>0</v>
      </c>
      <c r="AW97" s="87">
        <f>'02 - SO-01.2  Architektúr...'!J36</f>
        <v>0</v>
      </c>
      <c r="AX97" s="87">
        <f>'02 - SO-01.2  Architektúr...'!J37</f>
        <v>0</v>
      </c>
      <c r="AY97" s="87">
        <f>'02 - SO-01.2  Architektúr...'!J38</f>
        <v>0</v>
      </c>
      <c r="AZ97" s="87">
        <f>'02 - SO-01.2  Architektúr...'!F35</f>
        <v>0</v>
      </c>
      <c r="BA97" s="87">
        <f>'02 - SO-01.2  Architektúr...'!F36</f>
        <v>0</v>
      </c>
      <c r="BB97" s="87">
        <f>'02 - SO-01.2  Architektúr...'!F37</f>
        <v>0</v>
      </c>
      <c r="BC97" s="87">
        <f>'02 - SO-01.2  Architektúr...'!F38</f>
        <v>0</v>
      </c>
      <c r="BD97" s="89">
        <f>'02 - SO-01.2  Architektúr...'!F39</f>
        <v>0</v>
      </c>
      <c r="BT97" s="25" t="s">
        <v>88</v>
      </c>
      <c r="BV97" s="25" t="s">
        <v>78</v>
      </c>
      <c r="BW97" s="25" t="s">
        <v>92</v>
      </c>
      <c r="BX97" s="25" t="s">
        <v>84</v>
      </c>
      <c r="CL97" s="25" t="s">
        <v>1</v>
      </c>
    </row>
    <row r="98" spans="1:91" s="3" customFormat="1" ht="16.5" customHeight="1">
      <c r="A98" s="84" t="s">
        <v>85</v>
      </c>
      <c r="B98" s="50"/>
      <c r="C98" s="9"/>
      <c r="D98" s="9"/>
      <c r="E98" s="203" t="s">
        <v>93</v>
      </c>
      <c r="F98" s="203"/>
      <c r="G98" s="203"/>
      <c r="H98" s="203"/>
      <c r="I98" s="203"/>
      <c r="J98" s="9"/>
      <c r="K98" s="203" t="s">
        <v>94</v>
      </c>
      <c r="L98" s="203"/>
      <c r="M98" s="203"/>
      <c r="N98" s="203"/>
      <c r="O98" s="203"/>
      <c r="P98" s="203"/>
      <c r="Q98" s="203"/>
      <c r="R98" s="203"/>
      <c r="S98" s="203"/>
      <c r="T98" s="203"/>
      <c r="U98" s="203"/>
      <c r="V98" s="203"/>
      <c r="W98" s="203"/>
      <c r="X98" s="203"/>
      <c r="Y98" s="203"/>
      <c r="Z98" s="203"/>
      <c r="AA98" s="203"/>
      <c r="AB98" s="203"/>
      <c r="AC98" s="203"/>
      <c r="AD98" s="203"/>
      <c r="AE98" s="203"/>
      <c r="AF98" s="203"/>
      <c r="AG98" s="223">
        <f>'03 - SO-01.3  Zdravotechnika'!J32</f>
        <v>0</v>
      </c>
      <c r="AH98" s="224"/>
      <c r="AI98" s="224"/>
      <c r="AJ98" s="224"/>
      <c r="AK98" s="224"/>
      <c r="AL98" s="224"/>
      <c r="AM98" s="224"/>
      <c r="AN98" s="223">
        <f t="shared" si="0"/>
        <v>0</v>
      </c>
      <c r="AO98" s="224"/>
      <c r="AP98" s="224"/>
      <c r="AQ98" s="85" t="s">
        <v>87</v>
      </c>
      <c r="AR98" s="50"/>
      <c r="AS98" s="86">
        <v>0</v>
      </c>
      <c r="AT98" s="87">
        <f t="shared" si="1"/>
        <v>0</v>
      </c>
      <c r="AU98" s="88">
        <f>'03 - SO-01.3  Zdravotechnika'!P125</f>
        <v>0</v>
      </c>
      <c r="AV98" s="87">
        <f>'03 - SO-01.3  Zdravotechnika'!J35</f>
        <v>0</v>
      </c>
      <c r="AW98" s="87">
        <f>'03 - SO-01.3  Zdravotechnika'!J36</f>
        <v>0</v>
      </c>
      <c r="AX98" s="87">
        <f>'03 - SO-01.3  Zdravotechnika'!J37</f>
        <v>0</v>
      </c>
      <c r="AY98" s="87">
        <f>'03 - SO-01.3  Zdravotechnika'!J38</f>
        <v>0</v>
      </c>
      <c r="AZ98" s="87">
        <f>'03 - SO-01.3  Zdravotechnika'!F35</f>
        <v>0</v>
      </c>
      <c r="BA98" s="87">
        <f>'03 - SO-01.3  Zdravotechnika'!F36</f>
        <v>0</v>
      </c>
      <c r="BB98" s="87">
        <f>'03 - SO-01.3  Zdravotechnika'!F37</f>
        <v>0</v>
      </c>
      <c r="BC98" s="87">
        <f>'03 - SO-01.3  Zdravotechnika'!F38</f>
        <v>0</v>
      </c>
      <c r="BD98" s="89">
        <f>'03 - SO-01.3  Zdravotechnika'!F39</f>
        <v>0</v>
      </c>
      <c r="BT98" s="25" t="s">
        <v>88</v>
      </c>
      <c r="BV98" s="25" t="s">
        <v>78</v>
      </c>
      <c r="BW98" s="25" t="s">
        <v>95</v>
      </c>
      <c r="BX98" s="25" t="s">
        <v>84</v>
      </c>
      <c r="CL98" s="25" t="s">
        <v>1</v>
      </c>
    </row>
    <row r="99" spans="1:91" s="3" customFormat="1" ht="16.5" customHeight="1">
      <c r="A99" s="84" t="s">
        <v>85</v>
      </c>
      <c r="B99" s="50"/>
      <c r="C99" s="9"/>
      <c r="D99" s="9"/>
      <c r="E99" s="203" t="s">
        <v>96</v>
      </c>
      <c r="F99" s="203"/>
      <c r="G99" s="203"/>
      <c r="H99" s="203"/>
      <c r="I99" s="203"/>
      <c r="J99" s="9"/>
      <c r="K99" s="203" t="s">
        <v>97</v>
      </c>
      <c r="L99" s="203"/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  <c r="X99" s="203"/>
      <c r="Y99" s="203"/>
      <c r="Z99" s="203"/>
      <c r="AA99" s="203"/>
      <c r="AB99" s="203"/>
      <c r="AC99" s="203"/>
      <c r="AD99" s="203"/>
      <c r="AE99" s="203"/>
      <c r="AF99" s="203"/>
      <c r="AG99" s="223">
        <f>'04 - SO-01.4  Vykurovanie'!J32</f>
        <v>0</v>
      </c>
      <c r="AH99" s="224"/>
      <c r="AI99" s="224"/>
      <c r="AJ99" s="224"/>
      <c r="AK99" s="224"/>
      <c r="AL99" s="224"/>
      <c r="AM99" s="224"/>
      <c r="AN99" s="223">
        <f t="shared" si="0"/>
        <v>0</v>
      </c>
      <c r="AO99" s="224"/>
      <c r="AP99" s="224"/>
      <c r="AQ99" s="85" t="s">
        <v>87</v>
      </c>
      <c r="AR99" s="50"/>
      <c r="AS99" s="86">
        <v>0</v>
      </c>
      <c r="AT99" s="87">
        <f t="shared" si="1"/>
        <v>0</v>
      </c>
      <c r="AU99" s="88">
        <f>'04 - SO-01.4  Vykurovanie'!P122</f>
        <v>0</v>
      </c>
      <c r="AV99" s="87">
        <f>'04 - SO-01.4  Vykurovanie'!J35</f>
        <v>0</v>
      </c>
      <c r="AW99" s="87">
        <f>'04 - SO-01.4  Vykurovanie'!J36</f>
        <v>0</v>
      </c>
      <c r="AX99" s="87">
        <f>'04 - SO-01.4  Vykurovanie'!J37</f>
        <v>0</v>
      </c>
      <c r="AY99" s="87">
        <f>'04 - SO-01.4  Vykurovanie'!J38</f>
        <v>0</v>
      </c>
      <c r="AZ99" s="87">
        <f>'04 - SO-01.4  Vykurovanie'!F35</f>
        <v>0</v>
      </c>
      <c r="BA99" s="87">
        <f>'04 - SO-01.4  Vykurovanie'!F36</f>
        <v>0</v>
      </c>
      <c r="BB99" s="87">
        <f>'04 - SO-01.4  Vykurovanie'!F37</f>
        <v>0</v>
      </c>
      <c r="BC99" s="87">
        <f>'04 - SO-01.4  Vykurovanie'!F38</f>
        <v>0</v>
      </c>
      <c r="BD99" s="89">
        <f>'04 - SO-01.4  Vykurovanie'!F39</f>
        <v>0</v>
      </c>
      <c r="BT99" s="25" t="s">
        <v>88</v>
      </c>
      <c r="BV99" s="25" t="s">
        <v>78</v>
      </c>
      <c r="BW99" s="25" t="s">
        <v>98</v>
      </c>
      <c r="BX99" s="25" t="s">
        <v>84</v>
      </c>
      <c r="CL99" s="25" t="s">
        <v>1</v>
      </c>
    </row>
    <row r="100" spans="1:91" s="3" customFormat="1" ht="16.5" customHeight="1">
      <c r="A100" s="84" t="s">
        <v>85</v>
      </c>
      <c r="B100" s="50"/>
      <c r="C100" s="9"/>
      <c r="D100" s="9"/>
      <c r="E100" s="203" t="s">
        <v>99</v>
      </c>
      <c r="F100" s="203"/>
      <c r="G100" s="203"/>
      <c r="H100" s="203"/>
      <c r="I100" s="203"/>
      <c r="J100" s="9"/>
      <c r="K100" s="203" t="s">
        <v>100</v>
      </c>
      <c r="L100" s="203"/>
      <c r="M100" s="203"/>
      <c r="N100" s="203"/>
      <c r="O100" s="203"/>
      <c r="P100" s="203"/>
      <c r="Q100" s="203"/>
      <c r="R100" s="203"/>
      <c r="S100" s="203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23">
        <f>'05 - SO-01.5  Elektroinšt...'!J32</f>
        <v>0</v>
      </c>
      <c r="AH100" s="224"/>
      <c r="AI100" s="224"/>
      <c r="AJ100" s="224"/>
      <c r="AK100" s="224"/>
      <c r="AL100" s="224"/>
      <c r="AM100" s="224"/>
      <c r="AN100" s="223">
        <f t="shared" si="0"/>
        <v>0</v>
      </c>
      <c r="AO100" s="224"/>
      <c r="AP100" s="224"/>
      <c r="AQ100" s="85" t="s">
        <v>87</v>
      </c>
      <c r="AR100" s="50"/>
      <c r="AS100" s="86">
        <v>0</v>
      </c>
      <c r="AT100" s="87">
        <f t="shared" si="1"/>
        <v>0</v>
      </c>
      <c r="AU100" s="88">
        <f>'05 - SO-01.5  Elektroinšt...'!P123</f>
        <v>0</v>
      </c>
      <c r="AV100" s="87">
        <f>'05 - SO-01.5  Elektroinšt...'!J35</f>
        <v>0</v>
      </c>
      <c r="AW100" s="87">
        <f>'05 - SO-01.5  Elektroinšt...'!J36</f>
        <v>0</v>
      </c>
      <c r="AX100" s="87">
        <f>'05 - SO-01.5  Elektroinšt...'!J37</f>
        <v>0</v>
      </c>
      <c r="AY100" s="87">
        <f>'05 - SO-01.5  Elektroinšt...'!J38</f>
        <v>0</v>
      </c>
      <c r="AZ100" s="87">
        <f>'05 - SO-01.5  Elektroinšt...'!F35</f>
        <v>0</v>
      </c>
      <c r="BA100" s="87">
        <f>'05 - SO-01.5  Elektroinšt...'!F36</f>
        <v>0</v>
      </c>
      <c r="BB100" s="87">
        <f>'05 - SO-01.5  Elektroinšt...'!F37</f>
        <v>0</v>
      </c>
      <c r="BC100" s="87">
        <f>'05 - SO-01.5  Elektroinšt...'!F38</f>
        <v>0</v>
      </c>
      <c r="BD100" s="89">
        <f>'05 - SO-01.5  Elektroinšt...'!F39</f>
        <v>0</v>
      </c>
      <c r="BT100" s="25" t="s">
        <v>88</v>
      </c>
      <c r="BV100" s="25" t="s">
        <v>78</v>
      </c>
      <c r="BW100" s="25" t="s">
        <v>101</v>
      </c>
      <c r="BX100" s="25" t="s">
        <v>84</v>
      </c>
      <c r="CL100" s="25" t="s">
        <v>1</v>
      </c>
    </row>
    <row r="101" spans="1:91" s="3" customFormat="1" ht="16.5" customHeight="1">
      <c r="A101" s="84" t="s">
        <v>85</v>
      </c>
      <c r="B101" s="50"/>
      <c r="C101" s="9"/>
      <c r="D101" s="9"/>
      <c r="E101" s="203" t="s">
        <v>102</v>
      </c>
      <c r="F101" s="203"/>
      <c r="G101" s="203"/>
      <c r="H101" s="203"/>
      <c r="I101" s="203"/>
      <c r="J101" s="9"/>
      <c r="K101" s="203" t="s">
        <v>103</v>
      </c>
      <c r="L101" s="203"/>
      <c r="M101" s="203"/>
      <c r="N101" s="203"/>
      <c r="O101" s="203"/>
      <c r="P101" s="203"/>
      <c r="Q101" s="203"/>
      <c r="R101" s="203"/>
      <c r="S101" s="203"/>
      <c r="T101" s="203"/>
      <c r="U101" s="203"/>
      <c r="V101" s="203"/>
      <c r="W101" s="203"/>
      <c r="X101" s="203"/>
      <c r="Y101" s="203"/>
      <c r="Z101" s="203"/>
      <c r="AA101" s="203"/>
      <c r="AB101" s="203"/>
      <c r="AC101" s="203"/>
      <c r="AD101" s="203"/>
      <c r="AE101" s="203"/>
      <c r="AF101" s="203"/>
      <c r="AG101" s="223">
        <f>'06 - SO-01.6  Uzemnenie a...'!J32</f>
        <v>0</v>
      </c>
      <c r="AH101" s="224"/>
      <c r="AI101" s="224"/>
      <c r="AJ101" s="224"/>
      <c r="AK101" s="224"/>
      <c r="AL101" s="224"/>
      <c r="AM101" s="224"/>
      <c r="AN101" s="223">
        <f t="shared" si="0"/>
        <v>0</v>
      </c>
      <c r="AO101" s="224"/>
      <c r="AP101" s="224"/>
      <c r="AQ101" s="85" t="s">
        <v>87</v>
      </c>
      <c r="AR101" s="50"/>
      <c r="AS101" s="86">
        <v>0</v>
      </c>
      <c r="AT101" s="87">
        <f t="shared" si="1"/>
        <v>0</v>
      </c>
      <c r="AU101" s="88">
        <f>'06 - SO-01.6  Uzemnenie a...'!P123</f>
        <v>0</v>
      </c>
      <c r="AV101" s="87">
        <f>'06 - SO-01.6  Uzemnenie a...'!J35</f>
        <v>0</v>
      </c>
      <c r="AW101" s="87">
        <f>'06 - SO-01.6  Uzemnenie a...'!J36</f>
        <v>0</v>
      </c>
      <c r="AX101" s="87">
        <f>'06 - SO-01.6  Uzemnenie a...'!J37</f>
        <v>0</v>
      </c>
      <c r="AY101" s="87">
        <f>'06 - SO-01.6  Uzemnenie a...'!J38</f>
        <v>0</v>
      </c>
      <c r="AZ101" s="87">
        <f>'06 - SO-01.6  Uzemnenie a...'!F35</f>
        <v>0</v>
      </c>
      <c r="BA101" s="87">
        <f>'06 - SO-01.6  Uzemnenie a...'!F36</f>
        <v>0</v>
      </c>
      <c r="BB101" s="87">
        <f>'06 - SO-01.6  Uzemnenie a...'!F37</f>
        <v>0</v>
      </c>
      <c r="BC101" s="87">
        <f>'06 - SO-01.6  Uzemnenie a...'!F38</f>
        <v>0</v>
      </c>
      <c r="BD101" s="89">
        <f>'06 - SO-01.6  Uzemnenie a...'!F39</f>
        <v>0</v>
      </c>
      <c r="BT101" s="25" t="s">
        <v>88</v>
      </c>
      <c r="BV101" s="25" t="s">
        <v>78</v>
      </c>
      <c r="BW101" s="25" t="s">
        <v>104</v>
      </c>
      <c r="BX101" s="25" t="s">
        <v>84</v>
      </c>
      <c r="CL101" s="25" t="s">
        <v>1</v>
      </c>
    </row>
    <row r="102" spans="1:91" s="3" customFormat="1" ht="16.5" customHeight="1">
      <c r="A102" s="84" t="s">
        <v>85</v>
      </c>
      <c r="B102" s="50"/>
      <c r="C102" s="9"/>
      <c r="D102" s="9"/>
      <c r="E102" s="203" t="s">
        <v>105</v>
      </c>
      <c r="F102" s="203"/>
      <c r="G102" s="203"/>
      <c r="H102" s="203"/>
      <c r="I102" s="203"/>
      <c r="J102" s="9"/>
      <c r="K102" s="203" t="s">
        <v>106</v>
      </c>
      <c r="L102" s="203"/>
      <c r="M102" s="203"/>
      <c r="N102" s="203"/>
      <c r="O102" s="203"/>
      <c r="P102" s="203"/>
      <c r="Q102" s="203"/>
      <c r="R102" s="203"/>
      <c r="S102" s="203"/>
      <c r="T102" s="203"/>
      <c r="U102" s="203"/>
      <c r="V102" s="203"/>
      <c r="W102" s="203"/>
      <c r="X102" s="203"/>
      <c r="Y102" s="203"/>
      <c r="Z102" s="203"/>
      <c r="AA102" s="203"/>
      <c r="AB102" s="203"/>
      <c r="AC102" s="203"/>
      <c r="AD102" s="203"/>
      <c r="AE102" s="203"/>
      <c r="AF102" s="203"/>
      <c r="AG102" s="223">
        <f>'07 - SO-01.7  Fotovoltick...'!J32</f>
        <v>0</v>
      </c>
      <c r="AH102" s="224"/>
      <c r="AI102" s="224"/>
      <c r="AJ102" s="224"/>
      <c r="AK102" s="224"/>
      <c r="AL102" s="224"/>
      <c r="AM102" s="224"/>
      <c r="AN102" s="223">
        <f t="shared" si="0"/>
        <v>0</v>
      </c>
      <c r="AO102" s="224"/>
      <c r="AP102" s="224"/>
      <c r="AQ102" s="85" t="s">
        <v>87</v>
      </c>
      <c r="AR102" s="50"/>
      <c r="AS102" s="86">
        <v>0</v>
      </c>
      <c r="AT102" s="87">
        <f t="shared" si="1"/>
        <v>0</v>
      </c>
      <c r="AU102" s="88">
        <f>'07 - SO-01.7  Fotovoltick...'!P123</f>
        <v>0</v>
      </c>
      <c r="AV102" s="87">
        <f>'07 - SO-01.7  Fotovoltick...'!J35</f>
        <v>0</v>
      </c>
      <c r="AW102" s="87">
        <f>'07 - SO-01.7  Fotovoltick...'!J36</f>
        <v>0</v>
      </c>
      <c r="AX102" s="87">
        <f>'07 - SO-01.7  Fotovoltick...'!J37</f>
        <v>0</v>
      </c>
      <c r="AY102" s="87">
        <f>'07 - SO-01.7  Fotovoltick...'!J38</f>
        <v>0</v>
      </c>
      <c r="AZ102" s="87">
        <f>'07 - SO-01.7  Fotovoltick...'!F35</f>
        <v>0</v>
      </c>
      <c r="BA102" s="87">
        <f>'07 - SO-01.7  Fotovoltick...'!F36</f>
        <v>0</v>
      </c>
      <c r="BB102" s="87">
        <f>'07 - SO-01.7  Fotovoltick...'!F37</f>
        <v>0</v>
      </c>
      <c r="BC102" s="87">
        <f>'07 - SO-01.7  Fotovoltick...'!F38</f>
        <v>0</v>
      </c>
      <c r="BD102" s="89">
        <f>'07 - SO-01.7  Fotovoltick...'!F39</f>
        <v>0</v>
      </c>
      <c r="BT102" s="25" t="s">
        <v>88</v>
      </c>
      <c r="BV102" s="25" t="s">
        <v>78</v>
      </c>
      <c r="BW102" s="25" t="s">
        <v>107</v>
      </c>
      <c r="BX102" s="25" t="s">
        <v>84</v>
      </c>
      <c r="CL102" s="25" t="s">
        <v>1</v>
      </c>
    </row>
    <row r="103" spans="1:91" s="3" customFormat="1" ht="16.5" customHeight="1">
      <c r="A103" s="84" t="s">
        <v>85</v>
      </c>
      <c r="B103" s="50"/>
      <c r="C103" s="9"/>
      <c r="D103" s="9"/>
      <c r="E103" s="203" t="s">
        <v>108</v>
      </c>
      <c r="F103" s="203"/>
      <c r="G103" s="203"/>
      <c r="H103" s="203"/>
      <c r="I103" s="203"/>
      <c r="J103" s="9"/>
      <c r="K103" s="203" t="s">
        <v>109</v>
      </c>
      <c r="L103" s="203"/>
      <c r="M103" s="203"/>
      <c r="N103" s="203"/>
      <c r="O103" s="203"/>
      <c r="P103" s="203"/>
      <c r="Q103" s="203"/>
      <c r="R103" s="203"/>
      <c r="S103" s="203"/>
      <c r="T103" s="203"/>
      <c r="U103" s="203"/>
      <c r="V103" s="203"/>
      <c r="W103" s="203"/>
      <c r="X103" s="203"/>
      <c r="Y103" s="203"/>
      <c r="Z103" s="203"/>
      <c r="AA103" s="203"/>
      <c r="AB103" s="203"/>
      <c r="AC103" s="203"/>
      <c r="AD103" s="203"/>
      <c r="AE103" s="203"/>
      <c r="AF103" s="203"/>
      <c r="AG103" s="223">
        <f>'08 - SO-01.8  Vzduchotech...'!J32</f>
        <v>0</v>
      </c>
      <c r="AH103" s="224"/>
      <c r="AI103" s="224"/>
      <c r="AJ103" s="224"/>
      <c r="AK103" s="224"/>
      <c r="AL103" s="224"/>
      <c r="AM103" s="224"/>
      <c r="AN103" s="223">
        <f t="shared" si="0"/>
        <v>0</v>
      </c>
      <c r="AO103" s="224"/>
      <c r="AP103" s="224"/>
      <c r="AQ103" s="85" t="s">
        <v>87</v>
      </c>
      <c r="AR103" s="50"/>
      <c r="AS103" s="86">
        <v>0</v>
      </c>
      <c r="AT103" s="87">
        <f t="shared" si="1"/>
        <v>0</v>
      </c>
      <c r="AU103" s="88">
        <f>'08 - SO-01.8  Vzduchotech...'!P122</f>
        <v>0</v>
      </c>
      <c r="AV103" s="87">
        <f>'08 - SO-01.8  Vzduchotech...'!J35</f>
        <v>0</v>
      </c>
      <c r="AW103" s="87">
        <f>'08 - SO-01.8  Vzduchotech...'!J36</f>
        <v>0</v>
      </c>
      <c r="AX103" s="87">
        <f>'08 - SO-01.8  Vzduchotech...'!J37</f>
        <v>0</v>
      </c>
      <c r="AY103" s="87">
        <f>'08 - SO-01.8  Vzduchotech...'!J38</f>
        <v>0</v>
      </c>
      <c r="AZ103" s="87">
        <f>'08 - SO-01.8  Vzduchotech...'!F35</f>
        <v>0</v>
      </c>
      <c r="BA103" s="87">
        <f>'08 - SO-01.8  Vzduchotech...'!F36</f>
        <v>0</v>
      </c>
      <c r="BB103" s="87">
        <f>'08 - SO-01.8  Vzduchotech...'!F37</f>
        <v>0</v>
      </c>
      <c r="BC103" s="87">
        <f>'08 - SO-01.8  Vzduchotech...'!F38</f>
        <v>0</v>
      </c>
      <c r="BD103" s="89">
        <f>'08 - SO-01.8  Vzduchotech...'!F39</f>
        <v>0</v>
      </c>
      <c r="BT103" s="25" t="s">
        <v>88</v>
      </c>
      <c r="BV103" s="25" t="s">
        <v>78</v>
      </c>
      <c r="BW103" s="25" t="s">
        <v>110</v>
      </c>
      <c r="BX103" s="25" t="s">
        <v>84</v>
      </c>
      <c r="CL103" s="25" t="s">
        <v>1</v>
      </c>
    </row>
    <row r="104" spans="1:91" s="6" customFormat="1" ht="16.5" customHeight="1">
      <c r="B104" s="75"/>
      <c r="C104" s="76"/>
      <c r="D104" s="202" t="s">
        <v>93</v>
      </c>
      <c r="E104" s="202"/>
      <c r="F104" s="202"/>
      <c r="G104" s="202"/>
      <c r="H104" s="202"/>
      <c r="I104" s="77"/>
      <c r="J104" s="202" t="s">
        <v>111</v>
      </c>
      <c r="K104" s="202"/>
      <c r="L104" s="202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202"/>
      <c r="X104" s="202"/>
      <c r="Y104" s="202"/>
      <c r="Z104" s="202"/>
      <c r="AA104" s="202"/>
      <c r="AB104" s="202"/>
      <c r="AC104" s="202"/>
      <c r="AD104" s="202"/>
      <c r="AE104" s="202"/>
      <c r="AF104" s="202"/>
      <c r="AG104" s="206">
        <f>ROUND(SUM(AG105:AG106),2)</f>
        <v>0</v>
      </c>
      <c r="AH104" s="207"/>
      <c r="AI104" s="207"/>
      <c r="AJ104" s="207"/>
      <c r="AK104" s="207"/>
      <c r="AL104" s="207"/>
      <c r="AM104" s="207"/>
      <c r="AN104" s="244">
        <f t="shared" si="0"/>
        <v>0</v>
      </c>
      <c r="AO104" s="207"/>
      <c r="AP104" s="207"/>
      <c r="AQ104" s="78" t="s">
        <v>82</v>
      </c>
      <c r="AR104" s="75"/>
      <c r="AS104" s="79">
        <f>ROUND(SUM(AS105:AS106),2)</f>
        <v>0</v>
      </c>
      <c r="AT104" s="80">
        <f t="shared" si="1"/>
        <v>0</v>
      </c>
      <c r="AU104" s="81">
        <f>ROUND(SUM(AU105:AU106),5)</f>
        <v>0</v>
      </c>
      <c r="AV104" s="80">
        <f>ROUND(AZ104*L29,2)</f>
        <v>0</v>
      </c>
      <c r="AW104" s="80">
        <f>ROUND(BA104*L30,2)</f>
        <v>0</v>
      </c>
      <c r="AX104" s="80">
        <f>ROUND(BB104*L29,2)</f>
        <v>0</v>
      </c>
      <c r="AY104" s="80">
        <f>ROUND(BC104*L30,2)</f>
        <v>0</v>
      </c>
      <c r="AZ104" s="80">
        <f>ROUND(SUM(AZ105:AZ106),2)</f>
        <v>0</v>
      </c>
      <c r="BA104" s="80">
        <f>ROUND(SUM(BA105:BA106),2)</f>
        <v>0</v>
      </c>
      <c r="BB104" s="80">
        <f>ROUND(SUM(BB105:BB106),2)</f>
        <v>0</v>
      </c>
      <c r="BC104" s="80">
        <f>ROUND(SUM(BC105:BC106),2)</f>
        <v>0</v>
      </c>
      <c r="BD104" s="82">
        <f>ROUND(SUM(BD105:BD106),2)</f>
        <v>0</v>
      </c>
      <c r="BS104" s="83" t="s">
        <v>75</v>
      </c>
      <c r="BT104" s="83" t="s">
        <v>83</v>
      </c>
      <c r="BU104" s="83" t="s">
        <v>77</v>
      </c>
      <c r="BV104" s="83" t="s">
        <v>78</v>
      </c>
      <c r="BW104" s="83" t="s">
        <v>112</v>
      </c>
      <c r="BX104" s="83" t="s">
        <v>5</v>
      </c>
      <c r="CL104" s="83" t="s">
        <v>1</v>
      </c>
      <c r="CM104" s="83" t="s">
        <v>76</v>
      </c>
    </row>
    <row r="105" spans="1:91" s="3" customFormat="1" ht="16.5" customHeight="1">
      <c r="A105" s="84" t="s">
        <v>85</v>
      </c>
      <c r="B105" s="50"/>
      <c r="C105" s="9"/>
      <c r="D105" s="9"/>
      <c r="E105" s="203" t="s">
        <v>80</v>
      </c>
      <c r="F105" s="203"/>
      <c r="G105" s="203"/>
      <c r="H105" s="203"/>
      <c r="I105" s="203"/>
      <c r="J105" s="9"/>
      <c r="K105" s="203" t="s">
        <v>113</v>
      </c>
      <c r="L105" s="203"/>
      <c r="M105" s="203"/>
      <c r="N105" s="203"/>
      <c r="O105" s="203"/>
      <c r="P105" s="203"/>
      <c r="Q105" s="203"/>
      <c r="R105" s="203"/>
      <c r="S105" s="203"/>
      <c r="T105" s="203"/>
      <c r="U105" s="203"/>
      <c r="V105" s="203"/>
      <c r="W105" s="203"/>
      <c r="X105" s="203"/>
      <c r="Y105" s="203"/>
      <c r="Z105" s="203"/>
      <c r="AA105" s="203"/>
      <c r="AB105" s="203"/>
      <c r="AC105" s="203"/>
      <c r="AD105" s="203"/>
      <c r="AE105" s="203"/>
      <c r="AF105" s="203"/>
      <c r="AG105" s="223">
        <f>'01 - SO-03.1  Elektrická ...'!J32</f>
        <v>0</v>
      </c>
      <c r="AH105" s="224"/>
      <c r="AI105" s="224"/>
      <c r="AJ105" s="224"/>
      <c r="AK105" s="224"/>
      <c r="AL105" s="224"/>
      <c r="AM105" s="224"/>
      <c r="AN105" s="223">
        <f t="shared" si="0"/>
        <v>0</v>
      </c>
      <c r="AO105" s="224"/>
      <c r="AP105" s="224"/>
      <c r="AQ105" s="85" t="s">
        <v>87</v>
      </c>
      <c r="AR105" s="50"/>
      <c r="AS105" s="86">
        <v>0</v>
      </c>
      <c r="AT105" s="87">
        <f t="shared" si="1"/>
        <v>0</v>
      </c>
      <c r="AU105" s="88">
        <f>'01 - SO-03.1  Elektrická ...'!P129</f>
        <v>0</v>
      </c>
      <c r="AV105" s="87">
        <f>'01 - SO-03.1  Elektrická ...'!J35</f>
        <v>0</v>
      </c>
      <c r="AW105" s="87">
        <f>'01 - SO-03.1  Elektrická ...'!J36</f>
        <v>0</v>
      </c>
      <c r="AX105" s="87">
        <f>'01 - SO-03.1  Elektrická ...'!J37</f>
        <v>0</v>
      </c>
      <c r="AY105" s="87">
        <f>'01 - SO-03.1  Elektrická ...'!J38</f>
        <v>0</v>
      </c>
      <c r="AZ105" s="87">
        <f>'01 - SO-03.1  Elektrická ...'!F35</f>
        <v>0</v>
      </c>
      <c r="BA105" s="87">
        <f>'01 - SO-03.1  Elektrická ...'!F36</f>
        <v>0</v>
      </c>
      <c r="BB105" s="87">
        <f>'01 - SO-03.1  Elektrická ...'!F37</f>
        <v>0</v>
      </c>
      <c r="BC105" s="87">
        <f>'01 - SO-03.1  Elektrická ...'!F38</f>
        <v>0</v>
      </c>
      <c r="BD105" s="89">
        <f>'01 - SO-03.1  Elektrická ...'!F39</f>
        <v>0</v>
      </c>
      <c r="BT105" s="25" t="s">
        <v>88</v>
      </c>
      <c r="BV105" s="25" t="s">
        <v>78</v>
      </c>
      <c r="BW105" s="25" t="s">
        <v>114</v>
      </c>
      <c r="BX105" s="25" t="s">
        <v>112</v>
      </c>
      <c r="CL105" s="25" t="s">
        <v>1</v>
      </c>
    </row>
    <row r="106" spans="1:91" s="3" customFormat="1" ht="23.25" customHeight="1">
      <c r="A106" s="84" t="s">
        <v>85</v>
      </c>
      <c r="B106" s="50"/>
      <c r="C106" s="9"/>
      <c r="D106" s="9"/>
      <c r="E106" s="203" t="s">
        <v>90</v>
      </c>
      <c r="F106" s="203"/>
      <c r="G106" s="203"/>
      <c r="H106" s="203"/>
      <c r="I106" s="203"/>
      <c r="J106" s="9"/>
      <c r="K106" s="203" t="s">
        <v>115</v>
      </c>
      <c r="L106" s="203"/>
      <c r="M106" s="203"/>
      <c r="N106" s="203"/>
      <c r="O106" s="203"/>
      <c r="P106" s="203"/>
      <c r="Q106" s="203"/>
      <c r="R106" s="203"/>
      <c r="S106" s="203"/>
      <c r="T106" s="203"/>
      <c r="U106" s="203"/>
      <c r="V106" s="203"/>
      <c r="W106" s="203"/>
      <c r="X106" s="203"/>
      <c r="Y106" s="203"/>
      <c r="Z106" s="203"/>
      <c r="AA106" s="203"/>
      <c r="AB106" s="203"/>
      <c r="AC106" s="203"/>
      <c r="AD106" s="203"/>
      <c r="AE106" s="203"/>
      <c r="AF106" s="203"/>
      <c r="AG106" s="223">
        <f>'02 - SO-03.2  Vonkajšie r...'!J32</f>
        <v>0</v>
      </c>
      <c r="AH106" s="224"/>
      <c r="AI106" s="224"/>
      <c r="AJ106" s="224"/>
      <c r="AK106" s="224"/>
      <c r="AL106" s="224"/>
      <c r="AM106" s="224"/>
      <c r="AN106" s="223">
        <f t="shared" si="0"/>
        <v>0</v>
      </c>
      <c r="AO106" s="224"/>
      <c r="AP106" s="224"/>
      <c r="AQ106" s="85" t="s">
        <v>87</v>
      </c>
      <c r="AR106" s="50"/>
      <c r="AS106" s="86">
        <v>0</v>
      </c>
      <c r="AT106" s="87">
        <f t="shared" si="1"/>
        <v>0</v>
      </c>
      <c r="AU106" s="88">
        <f>'02 - SO-03.2  Vonkajšie r...'!P123</f>
        <v>0</v>
      </c>
      <c r="AV106" s="87">
        <f>'02 - SO-03.2  Vonkajšie r...'!J35</f>
        <v>0</v>
      </c>
      <c r="AW106" s="87">
        <f>'02 - SO-03.2  Vonkajšie r...'!J36</f>
        <v>0</v>
      </c>
      <c r="AX106" s="87">
        <f>'02 - SO-03.2  Vonkajšie r...'!J37</f>
        <v>0</v>
      </c>
      <c r="AY106" s="87">
        <f>'02 - SO-03.2  Vonkajšie r...'!J38</f>
        <v>0</v>
      </c>
      <c r="AZ106" s="87">
        <f>'02 - SO-03.2  Vonkajšie r...'!F35</f>
        <v>0</v>
      </c>
      <c r="BA106" s="87">
        <f>'02 - SO-03.2  Vonkajšie r...'!F36</f>
        <v>0</v>
      </c>
      <c r="BB106" s="87">
        <f>'02 - SO-03.2  Vonkajšie r...'!F37</f>
        <v>0</v>
      </c>
      <c r="BC106" s="87">
        <f>'02 - SO-03.2  Vonkajšie r...'!F38</f>
        <v>0</v>
      </c>
      <c r="BD106" s="89">
        <f>'02 - SO-03.2  Vonkajšie r...'!F39</f>
        <v>0</v>
      </c>
      <c r="BT106" s="25" t="s">
        <v>88</v>
      </c>
      <c r="BV106" s="25" t="s">
        <v>78</v>
      </c>
      <c r="BW106" s="25" t="s">
        <v>116</v>
      </c>
      <c r="BX106" s="25" t="s">
        <v>112</v>
      </c>
      <c r="CL106" s="25" t="s">
        <v>1</v>
      </c>
    </row>
    <row r="107" spans="1:91" s="6" customFormat="1" ht="16.5" customHeight="1">
      <c r="B107" s="75"/>
      <c r="C107" s="76"/>
      <c r="D107" s="202" t="s">
        <v>96</v>
      </c>
      <c r="E107" s="202"/>
      <c r="F107" s="202"/>
      <c r="G107" s="202"/>
      <c r="H107" s="202"/>
      <c r="I107" s="77"/>
      <c r="J107" s="202" t="s">
        <v>117</v>
      </c>
      <c r="K107" s="202"/>
      <c r="L107" s="202"/>
      <c r="M107" s="202"/>
      <c r="N107" s="202"/>
      <c r="O107" s="202"/>
      <c r="P107" s="202"/>
      <c r="Q107" s="202"/>
      <c r="R107" s="202"/>
      <c r="S107" s="202"/>
      <c r="T107" s="202"/>
      <c r="U107" s="202"/>
      <c r="V107" s="202"/>
      <c r="W107" s="202"/>
      <c r="X107" s="202"/>
      <c r="Y107" s="202"/>
      <c r="Z107" s="202"/>
      <c r="AA107" s="202"/>
      <c r="AB107" s="202"/>
      <c r="AC107" s="202"/>
      <c r="AD107" s="202"/>
      <c r="AE107" s="202"/>
      <c r="AF107" s="202"/>
      <c r="AG107" s="206">
        <f>ROUND(SUM(AG108:AG110),2)</f>
        <v>0</v>
      </c>
      <c r="AH107" s="207"/>
      <c r="AI107" s="207"/>
      <c r="AJ107" s="207"/>
      <c r="AK107" s="207"/>
      <c r="AL107" s="207"/>
      <c r="AM107" s="207"/>
      <c r="AN107" s="244">
        <f t="shared" si="0"/>
        <v>0</v>
      </c>
      <c r="AO107" s="207"/>
      <c r="AP107" s="207"/>
      <c r="AQ107" s="78" t="s">
        <v>82</v>
      </c>
      <c r="AR107" s="75"/>
      <c r="AS107" s="79">
        <f>ROUND(SUM(AS108:AS110),2)</f>
        <v>0</v>
      </c>
      <c r="AT107" s="80">
        <f t="shared" si="1"/>
        <v>0</v>
      </c>
      <c r="AU107" s="81">
        <f>ROUND(SUM(AU108:AU110),5)</f>
        <v>0</v>
      </c>
      <c r="AV107" s="80">
        <f>ROUND(AZ107*L29,2)</f>
        <v>0</v>
      </c>
      <c r="AW107" s="80">
        <f>ROUND(BA107*L30,2)</f>
        <v>0</v>
      </c>
      <c r="AX107" s="80">
        <f>ROUND(BB107*L29,2)</f>
        <v>0</v>
      </c>
      <c r="AY107" s="80">
        <f>ROUND(BC107*L30,2)</f>
        <v>0</v>
      </c>
      <c r="AZ107" s="80">
        <f>ROUND(SUM(AZ108:AZ110),2)</f>
        <v>0</v>
      </c>
      <c r="BA107" s="80">
        <f>ROUND(SUM(BA108:BA110),2)</f>
        <v>0</v>
      </c>
      <c r="BB107" s="80">
        <f>ROUND(SUM(BB108:BB110),2)</f>
        <v>0</v>
      </c>
      <c r="BC107" s="80">
        <f>ROUND(SUM(BC108:BC110),2)</f>
        <v>0</v>
      </c>
      <c r="BD107" s="82">
        <f>ROUND(SUM(BD108:BD110),2)</f>
        <v>0</v>
      </c>
      <c r="BS107" s="83" t="s">
        <v>75</v>
      </c>
      <c r="BT107" s="83" t="s">
        <v>83</v>
      </c>
      <c r="BU107" s="83" t="s">
        <v>77</v>
      </c>
      <c r="BV107" s="83" t="s">
        <v>78</v>
      </c>
      <c r="BW107" s="83" t="s">
        <v>118</v>
      </c>
      <c r="BX107" s="83" t="s">
        <v>5</v>
      </c>
      <c r="CL107" s="83" t="s">
        <v>1</v>
      </c>
      <c r="CM107" s="83" t="s">
        <v>76</v>
      </c>
    </row>
    <row r="108" spans="1:91" s="3" customFormat="1" ht="16.5" customHeight="1">
      <c r="A108" s="84" t="s">
        <v>85</v>
      </c>
      <c r="B108" s="50"/>
      <c r="C108" s="9"/>
      <c r="D108" s="9"/>
      <c r="E108" s="203" t="s">
        <v>80</v>
      </c>
      <c r="F108" s="203"/>
      <c r="G108" s="203"/>
      <c r="H108" s="203"/>
      <c r="I108" s="203"/>
      <c r="J108" s="9"/>
      <c r="K108" s="203" t="s">
        <v>119</v>
      </c>
      <c r="L108" s="203"/>
      <c r="M108" s="203"/>
      <c r="N108" s="203"/>
      <c r="O108" s="203"/>
      <c r="P108" s="203"/>
      <c r="Q108" s="203"/>
      <c r="R108" s="203"/>
      <c r="S108" s="203"/>
      <c r="T108" s="203"/>
      <c r="U108" s="203"/>
      <c r="V108" s="203"/>
      <c r="W108" s="203"/>
      <c r="X108" s="203"/>
      <c r="Y108" s="203"/>
      <c r="Z108" s="203"/>
      <c r="AA108" s="203"/>
      <c r="AB108" s="203"/>
      <c r="AC108" s="203"/>
      <c r="AD108" s="203"/>
      <c r="AE108" s="203"/>
      <c r="AF108" s="203"/>
      <c r="AG108" s="223">
        <f>'01 - SO-04.1  Vonkajší do...'!J32</f>
        <v>0</v>
      </c>
      <c r="AH108" s="224"/>
      <c r="AI108" s="224"/>
      <c r="AJ108" s="224"/>
      <c r="AK108" s="224"/>
      <c r="AL108" s="224"/>
      <c r="AM108" s="224"/>
      <c r="AN108" s="223">
        <f t="shared" si="0"/>
        <v>0</v>
      </c>
      <c r="AO108" s="224"/>
      <c r="AP108" s="224"/>
      <c r="AQ108" s="85" t="s">
        <v>87</v>
      </c>
      <c r="AR108" s="50"/>
      <c r="AS108" s="86">
        <v>0</v>
      </c>
      <c r="AT108" s="87">
        <f t="shared" si="1"/>
        <v>0</v>
      </c>
      <c r="AU108" s="88">
        <f>'01 - SO-04.1  Vonkajší do...'!P125</f>
        <v>0</v>
      </c>
      <c r="AV108" s="87">
        <f>'01 - SO-04.1  Vonkajší do...'!J35</f>
        <v>0</v>
      </c>
      <c r="AW108" s="87">
        <f>'01 - SO-04.1  Vonkajší do...'!J36</f>
        <v>0</v>
      </c>
      <c r="AX108" s="87">
        <f>'01 - SO-04.1  Vonkajší do...'!J37</f>
        <v>0</v>
      </c>
      <c r="AY108" s="87">
        <f>'01 - SO-04.1  Vonkajší do...'!J38</f>
        <v>0</v>
      </c>
      <c r="AZ108" s="87">
        <f>'01 - SO-04.1  Vonkajší do...'!F35</f>
        <v>0</v>
      </c>
      <c r="BA108" s="87">
        <f>'01 - SO-04.1  Vonkajší do...'!F36</f>
        <v>0</v>
      </c>
      <c r="BB108" s="87">
        <f>'01 - SO-04.1  Vonkajší do...'!F37</f>
        <v>0</v>
      </c>
      <c r="BC108" s="87">
        <f>'01 - SO-04.1  Vonkajší do...'!F38</f>
        <v>0</v>
      </c>
      <c r="BD108" s="89">
        <f>'01 - SO-04.1  Vonkajší do...'!F39</f>
        <v>0</v>
      </c>
      <c r="BT108" s="25" t="s">
        <v>88</v>
      </c>
      <c r="BV108" s="25" t="s">
        <v>78</v>
      </c>
      <c r="BW108" s="25" t="s">
        <v>120</v>
      </c>
      <c r="BX108" s="25" t="s">
        <v>118</v>
      </c>
      <c r="CL108" s="25" t="s">
        <v>1</v>
      </c>
    </row>
    <row r="109" spans="1:91" s="3" customFormat="1" ht="16.5" customHeight="1">
      <c r="A109" s="84" t="s">
        <v>85</v>
      </c>
      <c r="B109" s="50"/>
      <c r="C109" s="9"/>
      <c r="D109" s="9"/>
      <c r="E109" s="203" t="s">
        <v>90</v>
      </c>
      <c r="F109" s="203"/>
      <c r="G109" s="203"/>
      <c r="H109" s="203"/>
      <c r="I109" s="203"/>
      <c r="J109" s="9"/>
      <c r="K109" s="203" t="s">
        <v>121</v>
      </c>
      <c r="L109" s="203"/>
      <c r="M109" s="203"/>
      <c r="N109" s="203"/>
      <c r="O109" s="203"/>
      <c r="P109" s="203"/>
      <c r="Q109" s="203"/>
      <c r="R109" s="203"/>
      <c r="S109" s="203"/>
      <c r="T109" s="203"/>
      <c r="U109" s="203"/>
      <c r="V109" s="203"/>
      <c r="W109" s="203"/>
      <c r="X109" s="203"/>
      <c r="Y109" s="203"/>
      <c r="Z109" s="203"/>
      <c r="AA109" s="203"/>
      <c r="AB109" s="203"/>
      <c r="AC109" s="203"/>
      <c r="AD109" s="203"/>
      <c r="AE109" s="203"/>
      <c r="AF109" s="203"/>
      <c r="AG109" s="223">
        <f>'02 - SO-04.2  Požiarny vo...'!J32</f>
        <v>0</v>
      </c>
      <c r="AH109" s="224"/>
      <c r="AI109" s="224"/>
      <c r="AJ109" s="224"/>
      <c r="AK109" s="224"/>
      <c r="AL109" s="224"/>
      <c r="AM109" s="224"/>
      <c r="AN109" s="223">
        <f t="shared" si="0"/>
        <v>0</v>
      </c>
      <c r="AO109" s="224"/>
      <c r="AP109" s="224"/>
      <c r="AQ109" s="85" t="s">
        <v>87</v>
      </c>
      <c r="AR109" s="50"/>
      <c r="AS109" s="86">
        <v>0</v>
      </c>
      <c r="AT109" s="87">
        <f t="shared" si="1"/>
        <v>0</v>
      </c>
      <c r="AU109" s="88">
        <f>'02 - SO-04.2  Požiarny vo...'!P125</f>
        <v>0</v>
      </c>
      <c r="AV109" s="87">
        <f>'02 - SO-04.2  Požiarny vo...'!J35</f>
        <v>0</v>
      </c>
      <c r="AW109" s="87">
        <f>'02 - SO-04.2  Požiarny vo...'!J36</f>
        <v>0</v>
      </c>
      <c r="AX109" s="87">
        <f>'02 - SO-04.2  Požiarny vo...'!J37</f>
        <v>0</v>
      </c>
      <c r="AY109" s="87">
        <f>'02 - SO-04.2  Požiarny vo...'!J38</f>
        <v>0</v>
      </c>
      <c r="AZ109" s="87">
        <f>'02 - SO-04.2  Požiarny vo...'!F35</f>
        <v>0</v>
      </c>
      <c r="BA109" s="87">
        <f>'02 - SO-04.2  Požiarny vo...'!F36</f>
        <v>0</v>
      </c>
      <c r="BB109" s="87">
        <f>'02 - SO-04.2  Požiarny vo...'!F37</f>
        <v>0</v>
      </c>
      <c r="BC109" s="87">
        <f>'02 - SO-04.2  Požiarny vo...'!F38</f>
        <v>0</v>
      </c>
      <c r="BD109" s="89">
        <f>'02 - SO-04.2  Požiarny vo...'!F39</f>
        <v>0</v>
      </c>
      <c r="BT109" s="25" t="s">
        <v>88</v>
      </c>
      <c r="BV109" s="25" t="s">
        <v>78</v>
      </c>
      <c r="BW109" s="25" t="s">
        <v>122</v>
      </c>
      <c r="BX109" s="25" t="s">
        <v>118</v>
      </c>
      <c r="CL109" s="25" t="s">
        <v>1</v>
      </c>
    </row>
    <row r="110" spans="1:91" s="3" customFormat="1" ht="16.5" customHeight="1">
      <c r="A110" s="84" t="s">
        <v>85</v>
      </c>
      <c r="B110" s="50"/>
      <c r="C110" s="9"/>
      <c r="D110" s="9"/>
      <c r="E110" s="203" t="s">
        <v>93</v>
      </c>
      <c r="F110" s="203"/>
      <c r="G110" s="203"/>
      <c r="H110" s="203"/>
      <c r="I110" s="203"/>
      <c r="J110" s="9"/>
      <c r="K110" s="203" t="s">
        <v>123</v>
      </c>
      <c r="L110" s="203"/>
      <c r="M110" s="203"/>
      <c r="N110" s="203"/>
      <c r="O110" s="203"/>
      <c r="P110" s="203"/>
      <c r="Q110" s="203"/>
      <c r="R110" s="203"/>
      <c r="S110" s="203"/>
      <c r="T110" s="203"/>
      <c r="U110" s="203"/>
      <c r="V110" s="203"/>
      <c r="W110" s="203"/>
      <c r="X110" s="203"/>
      <c r="Y110" s="203"/>
      <c r="Z110" s="203"/>
      <c r="AA110" s="203"/>
      <c r="AB110" s="203"/>
      <c r="AC110" s="203"/>
      <c r="AD110" s="203"/>
      <c r="AE110" s="203"/>
      <c r="AF110" s="203"/>
      <c r="AG110" s="223">
        <f>'03 - SO-04.3  Požiarna ná...'!J32</f>
        <v>0</v>
      </c>
      <c r="AH110" s="224"/>
      <c r="AI110" s="224"/>
      <c r="AJ110" s="224"/>
      <c r="AK110" s="224"/>
      <c r="AL110" s="224"/>
      <c r="AM110" s="224"/>
      <c r="AN110" s="223">
        <f t="shared" si="0"/>
        <v>0</v>
      </c>
      <c r="AO110" s="224"/>
      <c r="AP110" s="224"/>
      <c r="AQ110" s="85" t="s">
        <v>87</v>
      </c>
      <c r="AR110" s="50"/>
      <c r="AS110" s="86">
        <v>0</v>
      </c>
      <c r="AT110" s="87">
        <f t="shared" si="1"/>
        <v>0</v>
      </c>
      <c r="AU110" s="88">
        <f>'03 - SO-04.3  Požiarna ná...'!P126</f>
        <v>0</v>
      </c>
      <c r="AV110" s="87">
        <f>'03 - SO-04.3  Požiarna ná...'!J35</f>
        <v>0</v>
      </c>
      <c r="AW110" s="87">
        <f>'03 - SO-04.3  Požiarna ná...'!J36</f>
        <v>0</v>
      </c>
      <c r="AX110" s="87">
        <f>'03 - SO-04.3  Požiarna ná...'!J37</f>
        <v>0</v>
      </c>
      <c r="AY110" s="87">
        <f>'03 - SO-04.3  Požiarna ná...'!J38</f>
        <v>0</v>
      </c>
      <c r="AZ110" s="87">
        <f>'03 - SO-04.3  Požiarna ná...'!F35</f>
        <v>0</v>
      </c>
      <c r="BA110" s="87">
        <f>'03 - SO-04.3  Požiarna ná...'!F36</f>
        <v>0</v>
      </c>
      <c r="BB110" s="87">
        <f>'03 - SO-04.3  Požiarna ná...'!F37</f>
        <v>0</v>
      </c>
      <c r="BC110" s="87">
        <f>'03 - SO-04.3  Požiarna ná...'!F38</f>
        <v>0</v>
      </c>
      <c r="BD110" s="89">
        <f>'03 - SO-04.3  Požiarna ná...'!F39</f>
        <v>0</v>
      </c>
      <c r="BT110" s="25" t="s">
        <v>88</v>
      </c>
      <c r="BV110" s="25" t="s">
        <v>78</v>
      </c>
      <c r="BW110" s="25" t="s">
        <v>124</v>
      </c>
      <c r="BX110" s="25" t="s">
        <v>118</v>
      </c>
      <c r="CL110" s="25" t="s">
        <v>1</v>
      </c>
    </row>
    <row r="111" spans="1:91" s="6" customFormat="1" ht="16.5" customHeight="1">
      <c r="B111" s="75"/>
      <c r="C111" s="76"/>
      <c r="D111" s="202" t="s">
        <v>99</v>
      </c>
      <c r="E111" s="202"/>
      <c r="F111" s="202"/>
      <c r="G111" s="202"/>
      <c r="H111" s="202"/>
      <c r="I111" s="77"/>
      <c r="J111" s="202" t="s">
        <v>125</v>
      </c>
      <c r="K111" s="202"/>
      <c r="L111" s="202"/>
      <c r="M111" s="202"/>
      <c r="N111" s="202"/>
      <c r="O111" s="202"/>
      <c r="P111" s="202"/>
      <c r="Q111" s="202"/>
      <c r="R111" s="202"/>
      <c r="S111" s="202"/>
      <c r="T111" s="202"/>
      <c r="U111" s="202"/>
      <c r="V111" s="202"/>
      <c r="W111" s="202"/>
      <c r="X111" s="202"/>
      <c r="Y111" s="202"/>
      <c r="Z111" s="202"/>
      <c r="AA111" s="202"/>
      <c r="AB111" s="202"/>
      <c r="AC111" s="202"/>
      <c r="AD111" s="202"/>
      <c r="AE111" s="202"/>
      <c r="AF111" s="202"/>
      <c r="AG111" s="206">
        <f>ROUND(SUM(AG112:AG113),2)</f>
        <v>0</v>
      </c>
      <c r="AH111" s="207"/>
      <c r="AI111" s="207"/>
      <c r="AJ111" s="207"/>
      <c r="AK111" s="207"/>
      <c r="AL111" s="207"/>
      <c r="AM111" s="207"/>
      <c r="AN111" s="244">
        <f t="shared" si="0"/>
        <v>0</v>
      </c>
      <c r="AO111" s="207"/>
      <c r="AP111" s="207"/>
      <c r="AQ111" s="78" t="s">
        <v>82</v>
      </c>
      <c r="AR111" s="75"/>
      <c r="AS111" s="79">
        <f>ROUND(SUM(AS112:AS113),2)</f>
        <v>0</v>
      </c>
      <c r="AT111" s="80">
        <f t="shared" si="1"/>
        <v>0</v>
      </c>
      <c r="AU111" s="81">
        <f>ROUND(SUM(AU112:AU113),5)</f>
        <v>0</v>
      </c>
      <c r="AV111" s="80">
        <f>ROUND(AZ111*L29,2)</f>
        <v>0</v>
      </c>
      <c r="AW111" s="80">
        <f>ROUND(BA111*L30,2)</f>
        <v>0</v>
      </c>
      <c r="AX111" s="80">
        <f>ROUND(BB111*L29,2)</f>
        <v>0</v>
      </c>
      <c r="AY111" s="80">
        <f>ROUND(BC111*L30,2)</f>
        <v>0</v>
      </c>
      <c r="AZ111" s="80">
        <f>ROUND(SUM(AZ112:AZ113),2)</f>
        <v>0</v>
      </c>
      <c r="BA111" s="80">
        <f>ROUND(SUM(BA112:BA113),2)</f>
        <v>0</v>
      </c>
      <c r="BB111" s="80">
        <f>ROUND(SUM(BB112:BB113),2)</f>
        <v>0</v>
      </c>
      <c r="BC111" s="80">
        <f>ROUND(SUM(BC112:BC113),2)</f>
        <v>0</v>
      </c>
      <c r="BD111" s="82">
        <f>ROUND(SUM(BD112:BD113),2)</f>
        <v>0</v>
      </c>
      <c r="BS111" s="83" t="s">
        <v>75</v>
      </c>
      <c r="BT111" s="83" t="s">
        <v>83</v>
      </c>
      <c r="BU111" s="83" t="s">
        <v>77</v>
      </c>
      <c r="BV111" s="83" t="s">
        <v>78</v>
      </c>
      <c r="BW111" s="83" t="s">
        <v>126</v>
      </c>
      <c r="BX111" s="83" t="s">
        <v>5</v>
      </c>
      <c r="CL111" s="83" t="s">
        <v>1</v>
      </c>
      <c r="CM111" s="83" t="s">
        <v>76</v>
      </c>
    </row>
    <row r="112" spans="1:91" s="3" customFormat="1" ht="16.5" customHeight="1">
      <c r="A112" s="84" t="s">
        <v>85</v>
      </c>
      <c r="B112" s="50"/>
      <c r="C112" s="9"/>
      <c r="D112" s="9"/>
      <c r="E112" s="203" t="s">
        <v>80</v>
      </c>
      <c r="F112" s="203"/>
      <c r="G112" s="203"/>
      <c r="H112" s="203"/>
      <c r="I112" s="203"/>
      <c r="J112" s="9"/>
      <c r="K112" s="203" t="s">
        <v>127</v>
      </c>
      <c r="L112" s="203"/>
      <c r="M112" s="203"/>
      <c r="N112" s="203"/>
      <c r="O112" s="203"/>
      <c r="P112" s="203"/>
      <c r="Q112" s="203"/>
      <c r="R112" s="203"/>
      <c r="S112" s="203"/>
      <c r="T112" s="203"/>
      <c r="U112" s="203"/>
      <c r="V112" s="203"/>
      <c r="W112" s="203"/>
      <c r="X112" s="203"/>
      <c r="Y112" s="203"/>
      <c r="Z112" s="203"/>
      <c r="AA112" s="203"/>
      <c r="AB112" s="203"/>
      <c r="AC112" s="203"/>
      <c r="AD112" s="203"/>
      <c r="AE112" s="203"/>
      <c r="AF112" s="203"/>
      <c r="AG112" s="223">
        <f>'01 - SO-05.1  Kanalizačná...'!J32</f>
        <v>0</v>
      </c>
      <c r="AH112" s="224"/>
      <c r="AI112" s="224"/>
      <c r="AJ112" s="224"/>
      <c r="AK112" s="224"/>
      <c r="AL112" s="224"/>
      <c r="AM112" s="224"/>
      <c r="AN112" s="223">
        <f t="shared" si="0"/>
        <v>0</v>
      </c>
      <c r="AO112" s="224"/>
      <c r="AP112" s="224"/>
      <c r="AQ112" s="85" t="s">
        <v>87</v>
      </c>
      <c r="AR112" s="50"/>
      <c r="AS112" s="86">
        <v>0</v>
      </c>
      <c r="AT112" s="87">
        <f t="shared" si="1"/>
        <v>0</v>
      </c>
      <c r="AU112" s="88">
        <f>'01 - SO-05.1  Kanalizačná...'!P125</f>
        <v>0</v>
      </c>
      <c r="AV112" s="87">
        <f>'01 - SO-05.1  Kanalizačná...'!J35</f>
        <v>0</v>
      </c>
      <c r="AW112" s="87">
        <f>'01 - SO-05.1  Kanalizačná...'!J36</f>
        <v>0</v>
      </c>
      <c r="AX112" s="87">
        <f>'01 - SO-05.1  Kanalizačná...'!J37</f>
        <v>0</v>
      </c>
      <c r="AY112" s="87">
        <f>'01 - SO-05.1  Kanalizačná...'!J38</f>
        <v>0</v>
      </c>
      <c r="AZ112" s="87">
        <f>'01 - SO-05.1  Kanalizačná...'!F35</f>
        <v>0</v>
      </c>
      <c r="BA112" s="87">
        <f>'01 - SO-05.1  Kanalizačná...'!F36</f>
        <v>0</v>
      </c>
      <c r="BB112" s="87">
        <f>'01 - SO-05.1  Kanalizačná...'!F37</f>
        <v>0</v>
      </c>
      <c r="BC112" s="87">
        <f>'01 - SO-05.1  Kanalizačná...'!F38</f>
        <v>0</v>
      </c>
      <c r="BD112" s="89">
        <f>'01 - SO-05.1  Kanalizačná...'!F39</f>
        <v>0</v>
      </c>
      <c r="BT112" s="25" t="s">
        <v>88</v>
      </c>
      <c r="BV112" s="25" t="s">
        <v>78</v>
      </c>
      <c r="BW112" s="25" t="s">
        <v>128</v>
      </c>
      <c r="BX112" s="25" t="s">
        <v>126</v>
      </c>
      <c r="CL112" s="25" t="s">
        <v>1</v>
      </c>
    </row>
    <row r="113" spans="1:90" s="3" customFormat="1" ht="16.5" customHeight="1">
      <c r="A113" s="84" t="s">
        <v>85</v>
      </c>
      <c r="B113" s="50"/>
      <c r="C113" s="9"/>
      <c r="D113" s="9"/>
      <c r="E113" s="203" t="s">
        <v>90</v>
      </c>
      <c r="F113" s="203"/>
      <c r="G113" s="203"/>
      <c r="H113" s="203"/>
      <c r="I113" s="203"/>
      <c r="J113" s="9"/>
      <c r="K113" s="203" t="s">
        <v>129</v>
      </c>
      <c r="L113" s="203"/>
      <c r="M113" s="203"/>
      <c r="N113" s="203"/>
      <c r="O113" s="203"/>
      <c r="P113" s="203"/>
      <c r="Q113" s="203"/>
      <c r="R113" s="203"/>
      <c r="S113" s="203"/>
      <c r="T113" s="203"/>
      <c r="U113" s="203"/>
      <c r="V113" s="203"/>
      <c r="W113" s="203"/>
      <c r="X113" s="203"/>
      <c r="Y113" s="203"/>
      <c r="Z113" s="203"/>
      <c r="AA113" s="203"/>
      <c r="AB113" s="203"/>
      <c r="AC113" s="203"/>
      <c r="AD113" s="203"/>
      <c r="AE113" s="203"/>
      <c r="AF113" s="203"/>
      <c r="AG113" s="223">
        <f>'02 - SO-05.2  Žumpa'!J32</f>
        <v>0</v>
      </c>
      <c r="AH113" s="224"/>
      <c r="AI113" s="224"/>
      <c r="AJ113" s="224"/>
      <c r="AK113" s="224"/>
      <c r="AL113" s="224"/>
      <c r="AM113" s="224"/>
      <c r="AN113" s="223">
        <f t="shared" si="0"/>
        <v>0</v>
      </c>
      <c r="AO113" s="224"/>
      <c r="AP113" s="224"/>
      <c r="AQ113" s="85" t="s">
        <v>87</v>
      </c>
      <c r="AR113" s="50"/>
      <c r="AS113" s="90">
        <v>0</v>
      </c>
      <c r="AT113" s="91">
        <f t="shared" si="1"/>
        <v>0</v>
      </c>
      <c r="AU113" s="92">
        <f>'02 - SO-05.2  Žumpa'!P126</f>
        <v>0</v>
      </c>
      <c r="AV113" s="91">
        <f>'02 - SO-05.2  Žumpa'!J35</f>
        <v>0</v>
      </c>
      <c r="AW113" s="91">
        <f>'02 - SO-05.2  Žumpa'!J36</f>
        <v>0</v>
      </c>
      <c r="AX113" s="91">
        <f>'02 - SO-05.2  Žumpa'!J37</f>
        <v>0</v>
      </c>
      <c r="AY113" s="91">
        <f>'02 - SO-05.2  Žumpa'!J38</f>
        <v>0</v>
      </c>
      <c r="AZ113" s="91">
        <f>'02 - SO-05.2  Žumpa'!F35</f>
        <v>0</v>
      </c>
      <c r="BA113" s="91">
        <f>'02 - SO-05.2  Žumpa'!F36</f>
        <v>0</v>
      </c>
      <c r="BB113" s="91">
        <f>'02 - SO-05.2  Žumpa'!F37</f>
        <v>0</v>
      </c>
      <c r="BC113" s="91">
        <f>'02 - SO-05.2  Žumpa'!F38</f>
        <v>0</v>
      </c>
      <c r="BD113" s="93">
        <f>'02 - SO-05.2  Žumpa'!F39</f>
        <v>0</v>
      </c>
      <c r="BT113" s="25" t="s">
        <v>88</v>
      </c>
      <c r="BV113" s="25" t="s">
        <v>78</v>
      </c>
      <c r="BW113" s="25" t="s">
        <v>130</v>
      </c>
      <c r="BX113" s="25" t="s">
        <v>126</v>
      </c>
      <c r="CL113" s="25" t="s">
        <v>1</v>
      </c>
    </row>
    <row r="114" spans="1:90" s="1" customFormat="1" ht="30" customHeight="1">
      <c r="B114" s="32"/>
      <c r="AR114" s="32"/>
    </row>
    <row r="115" spans="1:90" s="1" customFormat="1" ht="6.9" customHeight="1">
      <c r="B115" s="46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32"/>
    </row>
  </sheetData>
  <sheetProtection algorithmName="SHA-512" hashValue="9xZ+5/D6ninc69lq7HxCWE+tDZAnD7DXiLmDvdNn9ldLRaphdTmeoHYLYOczoCr2ltkMOf5H8e+0NAjUMGh3hQ==" saltValue="1o9GAbzBCQJhbacZavmo4pEQ2e27z+J5KdWX5Nq5uDCj0PVE7Gizieoe9wGX0xlY+MzhD5SqJm/hSNNJ9SIJyQ==" spinCount="100000" sheet="1" objects="1" scenarios="1" formatColumns="0" formatRows="0"/>
  <mergeCells count="114">
    <mergeCell ref="AN110:AP110"/>
    <mergeCell ref="AG110:AM110"/>
    <mergeCell ref="AN111:AP111"/>
    <mergeCell ref="AG111:AM111"/>
    <mergeCell ref="AN112:AP112"/>
    <mergeCell ref="AG112:AM112"/>
    <mergeCell ref="AN113:AP113"/>
    <mergeCell ref="AG113:AM113"/>
    <mergeCell ref="AG94:AM94"/>
    <mergeCell ref="AN94:AP94"/>
    <mergeCell ref="AN105:AP105"/>
    <mergeCell ref="AG105:AM105"/>
    <mergeCell ref="AN106:AP106"/>
    <mergeCell ref="AG106:AM106"/>
    <mergeCell ref="AN107:AP107"/>
    <mergeCell ref="AG107:AM107"/>
    <mergeCell ref="AN108:AP108"/>
    <mergeCell ref="AG108:AM108"/>
    <mergeCell ref="AN109:AP109"/>
    <mergeCell ref="AG109:AM109"/>
    <mergeCell ref="AN104:AP104"/>
    <mergeCell ref="AN103:AP103"/>
    <mergeCell ref="AN92:AP92"/>
    <mergeCell ref="AN99:AP99"/>
    <mergeCell ref="AN95:AP95"/>
    <mergeCell ref="AN101:AP101"/>
    <mergeCell ref="AN96:AP96"/>
    <mergeCell ref="AN100:AP100"/>
    <mergeCell ref="AN97:AP97"/>
    <mergeCell ref="AN102:AP102"/>
    <mergeCell ref="AN98:AP98"/>
    <mergeCell ref="AK35:AO35"/>
    <mergeCell ref="X35:AB35"/>
    <mergeCell ref="AR2:BE2"/>
    <mergeCell ref="AG99:AM99"/>
    <mergeCell ref="AG102:AM102"/>
    <mergeCell ref="AG101:AM101"/>
    <mergeCell ref="AG103:AM103"/>
    <mergeCell ref="AG100:AM100"/>
    <mergeCell ref="AG98:AM98"/>
    <mergeCell ref="AG97:AM97"/>
    <mergeCell ref="AG96:AM96"/>
    <mergeCell ref="AG95:AM95"/>
    <mergeCell ref="AG92:AM92"/>
    <mergeCell ref="AM87:AN87"/>
    <mergeCell ref="AM89:AP89"/>
    <mergeCell ref="AM90:AP90"/>
    <mergeCell ref="AS89:AT91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E109:I109"/>
    <mergeCell ref="K109:AF109"/>
    <mergeCell ref="E110:I110"/>
    <mergeCell ref="K110:AF110"/>
    <mergeCell ref="E99:I99"/>
    <mergeCell ref="E102:I102"/>
    <mergeCell ref="E103:I103"/>
    <mergeCell ref="I92:AF92"/>
    <mergeCell ref="J104:AF104"/>
    <mergeCell ref="J95:AF95"/>
    <mergeCell ref="K102:AF102"/>
    <mergeCell ref="K101:AF101"/>
    <mergeCell ref="K98:AF98"/>
    <mergeCell ref="K99:AF99"/>
    <mergeCell ref="K96:AF96"/>
    <mergeCell ref="K100:AF100"/>
    <mergeCell ref="K103:AF103"/>
    <mergeCell ref="K97:AF97"/>
    <mergeCell ref="D111:H111"/>
    <mergeCell ref="J111:AF111"/>
    <mergeCell ref="E112:I112"/>
    <mergeCell ref="K112:AF112"/>
    <mergeCell ref="E113:I113"/>
    <mergeCell ref="K113:AF113"/>
    <mergeCell ref="L85:AJ85"/>
    <mergeCell ref="E105:I105"/>
    <mergeCell ref="K105:AF105"/>
    <mergeCell ref="E106:I106"/>
    <mergeCell ref="K106:AF106"/>
    <mergeCell ref="D107:H107"/>
    <mergeCell ref="J107:AF107"/>
    <mergeCell ref="E108:I108"/>
    <mergeCell ref="K108:AF108"/>
    <mergeCell ref="AG104:AM104"/>
    <mergeCell ref="C92:G92"/>
    <mergeCell ref="D104:H104"/>
    <mergeCell ref="D95:H95"/>
    <mergeCell ref="E101:I101"/>
    <mergeCell ref="E98:I98"/>
    <mergeCell ref="E97:I97"/>
    <mergeCell ref="E100:I100"/>
    <mergeCell ref="E96:I96"/>
  </mergeCells>
  <hyperlinks>
    <hyperlink ref="A96" location="'01 - SO-01.1  Búracie a p...'!C2" display="/" xr:uid="{00000000-0004-0000-0000-000000000000}"/>
    <hyperlink ref="A97" location="'02 - SO-01.2  Architektúr...'!C2" display="/" xr:uid="{00000000-0004-0000-0000-000001000000}"/>
    <hyperlink ref="A98" location="'03 - SO-01.3  Zdravotechnika'!C2" display="/" xr:uid="{00000000-0004-0000-0000-000002000000}"/>
    <hyperlink ref="A99" location="'04 - SO-01.4  Vykurovanie'!C2" display="/" xr:uid="{00000000-0004-0000-0000-000003000000}"/>
    <hyperlink ref="A100" location="'05 - SO-01.5  Elektroinšt...'!C2" display="/" xr:uid="{00000000-0004-0000-0000-000004000000}"/>
    <hyperlink ref="A101" location="'06 - SO-01.6  Uzemnenie a...'!C2" display="/" xr:uid="{00000000-0004-0000-0000-000005000000}"/>
    <hyperlink ref="A102" location="'07 - SO-01.7  Fotovoltick...'!C2" display="/" xr:uid="{00000000-0004-0000-0000-000006000000}"/>
    <hyperlink ref="A103" location="'08 - SO-01.8  Vzduchotech...'!C2" display="/" xr:uid="{00000000-0004-0000-0000-000007000000}"/>
    <hyperlink ref="A105" location="'01 - SO-03.1  Elektrická ...'!C2" display="/" xr:uid="{00000000-0004-0000-0000-000008000000}"/>
    <hyperlink ref="A106" location="'02 - SO-03.2  Vonkajšie r...'!C2" display="/" xr:uid="{00000000-0004-0000-0000-000009000000}"/>
    <hyperlink ref="A108" location="'01 - SO-04.1  Vonkajší do...'!C2" display="/" xr:uid="{00000000-0004-0000-0000-00000A000000}"/>
    <hyperlink ref="A109" location="'02 - SO-04.2  Požiarny vo...'!C2" display="/" xr:uid="{00000000-0004-0000-0000-00000B000000}"/>
    <hyperlink ref="A110" location="'03 - SO-04.3  Požiarna ná...'!C2" display="/" xr:uid="{00000000-0004-0000-0000-00000C000000}"/>
    <hyperlink ref="A112" location="'01 - SO-05.1  Kanalizačná...'!C2" display="/" xr:uid="{00000000-0004-0000-0000-00000D000000}"/>
    <hyperlink ref="A113" location="'02 - SO-05.2  Žumpa'!C2" display="/" xr:uid="{00000000-0004-0000-0000-00000E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203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114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76</v>
      </c>
    </row>
    <row r="4" spans="2:46" ht="24.9" customHeight="1">
      <c r="B4" s="20"/>
      <c r="D4" s="21" t="s">
        <v>131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132</v>
      </c>
      <c r="L8" s="20"/>
    </row>
    <row r="9" spans="2:46" s="1" customFormat="1" ht="16.5" customHeight="1">
      <c r="B9" s="32"/>
      <c r="E9" s="248" t="s">
        <v>1929</v>
      </c>
      <c r="F9" s="247"/>
      <c r="G9" s="247"/>
      <c r="H9" s="247"/>
      <c r="L9" s="32"/>
    </row>
    <row r="10" spans="2:46" s="1" customFormat="1" ht="12" customHeight="1">
      <c r="B10" s="32"/>
      <c r="D10" s="27" t="s">
        <v>134</v>
      </c>
      <c r="L10" s="32"/>
    </row>
    <row r="11" spans="2:46" s="1" customFormat="1" ht="16.5" customHeight="1">
      <c r="B11" s="32"/>
      <c r="E11" s="204" t="s">
        <v>1930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 t="str">
        <f>'Rekapitulácia stavby'!AN8</f>
        <v>19. 7. 2023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23</v>
      </c>
      <c r="I16" s="27" t="s">
        <v>24</v>
      </c>
      <c r="J16" s="25" t="s">
        <v>1</v>
      </c>
      <c r="L16" s="32"/>
    </row>
    <row r="17" spans="2:12" s="1" customFormat="1" ht="18" customHeight="1">
      <c r="B17" s="32"/>
      <c r="E17" s="25" t="s">
        <v>25</v>
      </c>
      <c r="I17" s="27" t="s">
        <v>26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27</v>
      </c>
      <c r="I19" s="27" t="s">
        <v>24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36"/>
      <c r="G20" s="236"/>
      <c r="H20" s="236"/>
      <c r="I20" s="27" t="s">
        <v>26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29</v>
      </c>
      <c r="I22" s="27" t="s">
        <v>24</v>
      </c>
      <c r="J22" s="25" t="s">
        <v>1</v>
      </c>
      <c r="L22" s="32"/>
    </row>
    <row r="23" spans="2:12" s="1" customFormat="1" ht="18" customHeight="1">
      <c r="B23" s="32"/>
      <c r="E23" s="25" t="s">
        <v>30</v>
      </c>
      <c r="I23" s="27" t="s">
        <v>26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32</v>
      </c>
      <c r="I25" s="27" t="s">
        <v>24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26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34</v>
      </c>
      <c r="L28" s="32"/>
    </row>
    <row r="29" spans="2:12" s="7" customFormat="1" ht="16.5" customHeight="1">
      <c r="B29" s="95"/>
      <c r="E29" s="240" t="s">
        <v>35</v>
      </c>
      <c r="F29" s="240"/>
      <c r="G29" s="240"/>
      <c r="H29" s="240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36</v>
      </c>
      <c r="J32" s="67">
        <f>ROUND(J129,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38</v>
      </c>
      <c r="I34" s="97" t="s">
        <v>37</v>
      </c>
      <c r="J34" s="97" t="s">
        <v>39</v>
      </c>
      <c r="L34" s="32"/>
    </row>
    <row r="35" spans="2:12" s="1" customFormat="1" ht="14.4" customHeight="1">
      <c r="B35" s="32"/>
      <c r="D35" s="98" t="s">
        <v>40</v>
      </c>
      <c r="E35" s="36" t="s">
        <v>41</v>
      </c>
      <c r="F35" s="99">
        <f>ROUND((SUM(BE129:BE202)),  2)</f>
        <v>0</v>
      </c>
      <c r="G35" s="100"/>
      <c r="H35" s="100"/>
      <c r="I35" s="101">
        <v>0.2</v>
      </c>
      <c r="J35" s="99">
        <f>ROUND(((SUM(BE129:BE202))*I35),  2)</f>
        <v>0</v>
      </c>
      <c r="L35" s="32"/>
    </row>
    <row r="36" spans="2:12" s="1" customFormat="1" ht="14.4" customHeight="1">
      <c r="B36" s="32"/>
      <c r="E36" s="36" t="s">
        <v>42</v>
      </c>
      <c r="F36" s="99">
        <f>ROUND((SUM(BF129:BF202)),  2)</f>
        <v>0</v>
      </c>
      <c r="G36" s="100"/>
      <c r="H36" s="100"/>
      <c r="I36" s="101">
        <v>0.2</v>
      </c>
      <c r="J36" s="99">
        <f>ROUND(((SUM(BF129:BF202))*I36),  2)</f>
        <v>0</v>
      </c>
      <c r="L36" s="32"/>
    </row>
    <row r="37" spans="2:12" s="1" customFormat="1" ht="14.4" hidden="1" customHeight="1">
      <c r="B37" s="32"/>
      <c r="E37" s="27" t="s">
        <v>43</v>
      </c>
      <c r="F37" s="87">
        <f>ROUND((SUM(BG129:BG202)),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44</v>
      </c>
      <c r="F38" s="87">
        <f>ROUND((SUM(BH129:BH202)),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45</v>
      </c>
      <c r="F39" s="99">
        <f>ROUND((SUM(BI129:BI202)),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46</v>
      </c>
      <c r="E41" s="58"/>
      <c r="F41" s="58"/>
      <c r="G41" s="105" t="s">
        <v>47</v>
      </c>
      <c r="H41" s="106" t="s">
        <v>48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51</v>
      </c>
      <c r="E61" s="34"/>
      <c r="F61" s="109" t="s">
        <v>52</v>
      </c>
      <c r="G61" s="45" t="s">
        <v>51</v>
      </c>
      <c r="H61" s="34"/>
      <c r="I61" s="34"/>
      <c r="J61" s="110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51</v>
      </c>
      <c r="E76" s="34"/>
      <c r="F76" s="109" t="s">
        <v>52</v>
      </c>
      <c r="G76" s="45" t="s">
        <v>51</v>
      </c>
      <c r="H76" s="34"/>
      <c r="I76" s="34"/>
      <c r="J76" s="110" t="s">
        <v>52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136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132</v>
      </c>
      <c r="L86" s="20"/>
    </row>
    <row r="87" spans="2:12" s="1" customFormat="1" ht="16.5" customHeight="1">
      <c r="B87" s="32"/>
      <c r="E87" s="248" t="s">
        <v>1929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134</v>
      </c>
      <c r="L88" s="32"/>
    </row>
    <row r="89" spans="2:12" s="1" customFormat="1" ht="16.5" customHeight="1">
      <c r="B89" s="32"/>
      <c r="E89" s="204" t="str">
        <f>E11</f>
        <v>01 - SO-03.1  Elektrická prípojka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 t="str">
        <f>IF(J14="","",J14)</f>
        <v>19. 7. 2023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23</v>
      </c>
      <c r="F93" s="25" t="str">
        <f>E17</f>
        <v>JUMA, s.r.o., Okoč</v>
      </c>
      <c r="I93" s="27" t="s">
        <v>29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27</v>
      </c>
      <c r="F94" s="25" t="str">
        <f>IF(E20="","",E20)</f>
        <v>Vyplň údaj</v>
      </c>
      <c r="I94" s="27" t="s">
        <v>32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137</v>
      </c>
      <c r="D96" s="103"/>
      <c r="E96" s="103"/>
      <c r="F96" s="103"/>
      <c r="G96" s="103"/>
      <c r="H96" s="103"/>
      <c r="I96" s="103"/>
      <c r="J96" s="112" t="s">
        <v>138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139</v>
      </c>
      <c r="J98" s="67">
        <f>J129</f>
        <v>0</v>
      </c>
      <c r="L98" s="32"/>
      <c r="AU98" s="17" t="s">
        <v>140</v>
      </c>
    </row>
    <row r="99" spans="2:47" s="8" customFormat="1" ht="24.9" customHeight="1">
      <c r="B99" s="114"/>
      <c r="D99" s="115" t="s">
        <v>141</v>
      </c>
      <c r="E99" s="116"/>
      <c r="F99" s="116"/>
      <c r="G99" s="116"/>
      <c r="H99" s="116"/>
      <c r="I99" s="116"/>
      <c r="J99" s="117">
        <f>J130</f>
        <v>0</v>
      </c>
      <c r="L99" s="114"/>
    </row>
    <row r="100" spans="2:47" s="9" customFormat="1" ht="19.95" customHeight="1">
      <c r="B100" s="118"/>
      <c r="D100" s="119" t="s">
        <v>142</v>
      </c>
      <c r="E100" s="120"/>
      <c r="F100" s="120"/>
      <c r="G100" s="120"/>
      <c r="H100" s="120"/>
      <c r="I100" s="120"/>
      <c r="J100" s="121">
        <f>J131</f>
        <v>0</v>
      </c>
      <c r="L100" s="118"/>
    </row>
    <row r="101" spans="2:47" s="9" customFormat="1" ht="19.95" customHeight="1">
      <c r="B101" s="118"/>
      <c r="D101" s="119" t="s">
        <v>320</v>
      </c>
      <c r="E101" s="120"/>
      <c r="F101" s="120"/>
      <c r="G101" s="120"/>
      <c r="H101" s="120"/>
      <c r="I101" s="120"/>
      <c r="J101" s="121">
        <f>J140</f>
        <v>0</v>
      </c>
      <c r="L101" s="118"/>
    </row>
    <row r="102" spans="2:47" s="9" customFormat="1" ht="19.95" customHeight="1">
      <c r="B102" s="118"/>
      <c r="D102" s="119" t="s">
        <v>143</v>
      </c>
      <c r="E102" s="120"/>
      <c r="F102" s="120"/>
      <c r="G102" s="120"/>
      <c r="H102" s="120"/>
      <c r="I102" s="120"/>
      <c r="J102" s="121">
        <f>J143</f>
        <v>0</v>
      </c>
      <c r="L102" s="118"/>
    </row>
    <row r="103" spans="2:47" s="9" customFormat="1" ht="19.95" customHeight="1">
      <c r="B103" s="118"/>
      <c r="D103" s="119" t="s">
        <v>322</v>
      </c>
      <c r="E103" s="120"/>
      <c r="F103" s="120"/>
      <c r="G103" s="120"/>
      <c r="H103" s="120"/>
      <c r="I103" s="120"/>
      <c r="J103" s="121">
        <f>J145</f>
        <v>0</v>
      </c>
      <c r="L103" s="118"/>
    </row>
    <row r="104" spans="2:47" s="8" customFormat="1" ht="24.9" customHeight="1">
      <c r="B104" s="114"/>
      <c r="D104" s="115" t="s">
        <v>1531</v>
      </c>
      <c r="E104" s="116"/>
      <c r="F104" s="116"/>
      <c r="G104" s="116"/>
      <c r="H104" s="116"/>
      <c r="I104" s="116"/>
      <c r="J104" s="117">
        <f>J147</f>
        <v>0</v>
      </c>
      <c r="L104" s="114"/>
    </row>
    <row r="105" spans="2:47" s="9" customFormat="1" ht="19.95" customHeight="1">
      <c r="B105" s="118"/>
      <c r="D105" s="119" t="s">
        <v>1532</v>
      </c>
      <c r="E105" s="120"/>
      <c r="F105" s="120"/>
      <c r="G105" s="120"/>
      <c r="H105" s="120"/>
      <c r="I105" s="120"/>
      <c r="J105" s="121">
        <f>J148</f>
        <v>0</v>
      </c>
      <c r="L105" s="118"/>
    </row>
    <row r="106" spans="2:47" s="9" customFormat="1" ht="19.95" customHeight="1">
      <c r="B106" s="118"/>
      <c r="D106" s="119" t="s">
        <v>1931</v>
      </c>
      <c r="E106" s="120"/>
      <c r="F106" s="120"/>
      <c r="G106" s="120"/>
      <c r="H106" s="120"/>
      <c r="I106" s="120"/>
      <c r="J106" s="121">
        <f>J175</f>
        <v>0</v>
      </c>
      <c r="L106" s="118"/>
    </row>
    <row r="107" spans="2:47" s="8" customFormat="1" ht="24.9" customHeight="1">
      <c r="B107" s="114"/>
      <c r="D107" s="115" t="s">
        <v>1600</v>
      </c>
      <c r="E107" s="116"/>
      <c r="F107" s="116"/>
      <c r="G107" s="116"/>
      <c r="H107" s="116"/>
      <c r="I107" s="116"/>
      <c r="J107" s="117">
        <f>J201</f>
        <v>0</v>
      </c>
      <c r="L107" s="114"/>
    </row>
    <row r="108" spans="2:47" s="1" customFormat="1" ht="21.75" customHeight="1">
      <c r="B108" s="32"/>
      <c r="L108" s="32"/>
    </row>
    <row r="109" spans="2:47" s="1" customFormat="1" ht="6.9" customHeight="1"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2"/>
    </row>
    <row r="113" spans="2:20" s="1" customFormat="1" ht="6.9" customHeight="1">
      <c r="B113" s="48"/>
      <c r="C113" s="49"/>
      <c r="D113" s="49"/>
      <c r="E113" s="49"/>
      <c r="F113" s="49"/>
      <c r="G113" s="49"/>
      <c r="H113" s="49"/>
      <c r="I113" s="49"/>
      <c r="J113" s="49"/>
      <c r="K113" s="49"/>
      <c r="L113" s="32"/>
    </row>
    <row r="114" spans="2:20" s="1" customFormat="1" ht="24.9" customHeight="1">
      <c r="B114" s="32"/>
      <c r="C114" s="21" t="s">
        <v>148</v>
      </c>
      <c r="L114" s="32"/>
    </row>
    <row r="115" spans="2:20" s="1" customFormat="1" ht="6.9" customHeight="1">
      <c r="B115" s="32"/>
      <c r="L115" s="32"/>
    </row>
    <row r="116" spans="2:20" s="1" customFormat="1" ht="12" customHeight="1">
      <c r="B116" s="32"/>
      <c r="C116" s="27" t="s">
        <v>15</v>
      </c>
      <c r="L116" s="32"/>
    </row>
    <row r="117" spans="2:20" s="1" customFormat="1" ht="26.25" customHeight="1">
      <c r="B117" s="32"/>
      <c r="E117" s="248" t="str">
        <f>E7</f>
        <v>Nízkokapacitné ubytovacie zariadenie - prestavba, prístavba a nadstavba vedľajšej stavby</v>
      </c>
      <c r="F117" s="249"/>
      <c r="G117" s="249"/>
      <c r="H117" s="249"/>
      <c r="L117" s="32"/>
    </row>
    <row r="118" spans="2:20" ht="12" customHeight="1">
      <c r="B118" s="20"/>
      <c r="C118" s="27" t="s">
        <v>132</v>
      </c>
      <c r="L118" s="20"/>
    </row>
    <row r="119" spans="2:20" s="1" customFormat="1" ht="16.5" customHeight="1">
      <c r="B119" s="32"/>
      <c r="E119" s="248" t="s">
        <v>1929</v>
      </c>
      <c r="F119" s="247"/>
      <c r="G119" s="247"/>
      <c r="H119" s="247"/>
      <c r="L119" s="32"/>
    </row>
    <row r="120" spans="2:20" s="1" customFormat="1" ht="12" customHeight="1">
      <c r="B120" s="32"/>
      <c r="C120" s="27" t="s">
        <v>134</v>
      </c>
      <c r="L120" s="32"/>
    </row>
    <row r="121" spans="2:20" s="1" customFormat="1" ht="16.5" customHeight="1">
      <c r="B121" s="32"/>
      <c r="E121" s="204" t="str">
        <f>E11</f>
        <v>01 - SO-03.1  Elektrická prípojka</v>
      </c>
      <c r="F121" s="247"/>
      <c r="G121" s="247"/>
      <c r="H121" s="247"/>
      <c r="L121" s="32"/>
    </row>
    <row r="122" spans="2:20" s="1" customFormat="1" ht="6.9" customHeight="1">
      <c r="B122" s="32"/>
      <c r="L122" s="32"/>
    </row>
    <row r="123" spans="2:20" s="1" customFormat="1" ht="12" customHeight="1">
      <c r="B123" s="32"/>
      <c r="C123" s="27" t="s">
        <v>19</v>
      </c>
      <c r="F123" s="25" t="str">
        <f>F14</f>
        <v>Okoč, Hlavná ulica č. 1780</v>
      </c>
      <c r="I123" s="27" t="s">
        <v>21</v>
      </c>
      <c r="J123" s="54" t="str">
        <f>IF(J14="","",J14)</f>
        <v>19. 7. 2023</v>
      </c>
      <c r="L123" s="32"/>
    </row>
    <row r="124" spans="2:20" s="1" customFormat="1" ht="6.9" customHeight="1">
      <c r="B124" s="32"/>
      <c r="L124" s="32"/>
    </row>
    <row r="125" spans="2:20" s="1" customFormat="1" ht="15.15" customHeight="1">
      <c r="B125" s="32"/>
      <c r="C125" s="27" t="s">
        <v>23</v>
      </c>
      <c r="F125" s="25" t="str">
        <f>E17</f>
        <v>JUMA, s.r.o., Okoč</v>
      </c>
      <c r="I125" s="27" t="s">
        <v>29</v>
      </c>
      <c r="J125" s="30" t="str">
        <f>E23</f>
        <v>Ing. Attila Urbán</v>
      </c>
      <c r="L125" s="32"/>
    </row>
    <row r="126" spans="2:20" s="1" customFormat="1" ht="15.15" customHeight="1">
      <c r="B126" s="32"/>
      <c r="C126" s="27" t="s">
        <v>27</v>
      </c>
      <c r="F126" s="25" t="str">
        <f>IF(E20="","",E20)</f>
        <v>Vyplň údaj</v>
      </c>
      <c r="I126" s="27" t="s">
        <v>32</v>
      </c>
      <c r="J126" s="30" t="str">
        <f>E26</f>
        <v xml:space="preserve"> </v>
      </c>
      <c r="L126" s="32"/>
    </row>
    <row r="127" spans="2:20" s="1" customFormat="1" ht="10.35" customHeight="1">
      <c r="B127" s="32"/>
      <c r="L127" s="32"/>
    </row>
    <row r="128" spans="2:20" s="10" customFormat="1" ht="29.25" customHeight="1">
      <c r="B128" s="122"/>
      <c r="C128" s="123" t="s">
        <v>149</v>
      </c>
      <c r="D128" s="124" t="s">
        <v>61</v>
      </c>
      <c r="E128" s="124" t="s">
        <v>57</v>
      </c>
      <c r="F128" s="124" t="s">
        <v>58</v>
      </c>
      <c r="G128" s="124" t="s">
        <v>150</v>
      </c>
      <c r="H128" s="124" t="s">
        <v>151</v>
      </c>
      <c r="I128" s="124" t="s">
        <v>152</v>
      </c>
      <c r="J128" s="125" t="s">
        <v>138</v>
      </c>
      <c r="K128" s="126" t="s">
        <v>153</v>
      </c>
      <c r="L128" s="122"/>
      <c r="M128" s="60" t="s">
        <v>1</v>
      </c>
      <c r="N128" s="61" t="s">
        <v>40</v>
      </c>
      <c r="O128" s="61" t="s">
        <v>154</v>
      </c>
      <c r="P128" s="61" t="s">
        <v>155</v>
      </c>
      <c r="Q128" s="61" t="s">
        <v>156</v>
      </c>
      <c r="R128" s="61" t="s">
        <v>157</v>
      </c>
      <c r="S128" s="61" t="s">
        <v>158</v>
      </c>
      <c r="T128" s="62" t="s">
        <v>159</v>
      </c>
    </row>
    <row r="129" spans="2:65" s="1" customFormat="1" ht="22.95" customHeight="1">
      <c r="B129" s="32"/>
      <c r="C129" s="65" t="s">
        <v>139</v>
      </c>
      <c r="J129" s="127">
        <f>BK129</f>
        <v>0</v>
      </c>
      <c r="L129" s="32"/>
      <c r="M129" s="63"/>
      <c r="N129" s="55"/>
      <c r="O129" s="55"/>
      <c r="P129" s="128">
        <f>P130+P147+P201</f>
        <v>0</v>
      </c>
      <c r="Q129" s="55"/>
      <c r="R129" s="128">
        <f>R130+R147+R201</f>
        <v>1.9599987500000002</v>
      </c>
      <c r="S129" s="55"/>
      <c r="T129" s="129">
        <f>T130+T147+T201</f>
        <v>0</v>
      </c>
      <c r="AT129" s="17" t="s">
        <v>75</v>
      </c>
      <c r="AU129" s="17" t="s">
        <v>140</v>
      </c>
      <c r="BK129" s="130">
        <f>BK130+BK147+BK201</f>
        <v>0</v>
      </c>
    </row>
    <row r="130" spans="2:65" s="11" customFormat="1" ht="25.95" customHeight="1">
      <c r="B130" s="131"/>
      <c r="D130" s="132" t="s">
        <v>75</v>
      </c>
      <c r="E130" s="133" t="s">
        <v>160</v>
      </c>
      <c r="F130" s="133" t="s">
        <v>161</v>
      </c>
      <c r="I130" s="134"/>
      <c r="J130" s="135">
        <f>BK130</f>
        <v>0</v>
      </c>
      <c r="L130" s="131"/>
      <c r="M130" s="136"/>
      <c r="P130" s="137">
        <f>P131+P140+P143+P145</f>
        <v>0</v>
      </c>
      <c r="R130" s="137">
        <f>R131+R140+R143+R145</f>
        <v>0.52875000000000005</v>
      </c>
      <c r="T130" s="138">
        <f>T131+T140+T143+T145</f>
        <v>0</v>
      </c>
      <c r="AR130" s="132" t="s">
        <v>83</v>
      </c>
      <c r="AT130" s="139" t="s">
        <v>75</v>
      </c>
      <c r="AU130" s="139" t="s">
        <v>76</v>
      </c>
      <c r="AY130" s="132" t="s">
        <v>162</v>
      </c>
      <c r="BK130" s="140">
        <f>BK131+BK140+BK143+BK145</f>
        <v>0</v>
      </c>
    </row>
    <row r="131" spans="2:65" s="11" customFormat="1" ht="22.95" customHeight="1">
      <c r="B131" s="131"/>
      <c r="D131" s="132" t="s">
        <v>75</v>
      </c>
      <c r="E131" s="141" t="s">
        <v>83</v>
      </c>
      <c r="F131" s="141" t="s">
        <v>163</v>
      </c>
      <c r="I131" s="134"/>
      <c r="J131" s="142">
        <f>BK131</f>
        <v>0</v>
      </c>
      <c r="L131" s="131"/>
      <c r="M131" s="136"/>
      <c r="P131" s="137">
        <f>SUM(P132:P139)</f>
        <v>0</v>
      </c>
      <c r="R131" s="137">
        <f>SUM(R132:R139)</f>
        <v>0.39</v>
      </c>
      <c r="T131" s="138">
        <f>SUM(T132:T139)</f>
        <v>0</v>
      </c>
      <c r="AR131" s="132" t="s">
        <v>83</v>
      </c>
      <c r="AT131" s="139" t="s">
        <v>75</v>
      </c>
      <c r="AU131" s="139" t="s">
        <v>83</v>
      </c>
      <c r="AY131" s="132" t="s">
        <v>162</v>
      </c>
      <c r="BK131" s="140">
        <f>SUM(BK132:BK139)</f>
        <v>0</v>
      </c>
    </row>
    <row r="132" spans="2:65" s="1" customFormat="1" ht="24.15" customHeight="1">
      <c r="B132" s="32"/>
      <c r="C132" s="143" t="s">
        <v>83</v>
      </c>
      <c r="D132" s="143" t="s">
        <v>164</v>
      </c>
      <c r="E132" s="144" t="s">
        <v>1932</v>
      </c>
      <c r="F132" s="145" t="s">
        <v>1933</v>
      </c>
      <c r="G132" s="146" t="s">
        <v>248</v>
      </c>
      <c r="H132" s="147">
        <v>1.5</v>
      </c>
      <c r="I132" s="148"/>
      <c r="J132" s="149">
        <f>ROUND(I132*H132,2)</f>
        <v>0</v>
      </c>
      <c r="K132" s="150"/>
      <c r="L132" s="32"/>
      <c r="M132" s="151" t="s">
        <v>1</v>
      </c>
      <c r="N132" s="152" t="s">
        <v>42</v>
      </c>
      <c r="P132" s="153">
        <f>O132*H132</f>
        <v>0</v>
      </c>
      <c r="Q132" s="153">
        <v>0.26</v>
      </c>
      <c r="R132" s="153">
        <f>Q132*H132</f>
        <v>0.39</v>
      </c>
      <c r="S132" s="153">
        <v>0</v>
      </c>
      <c r="T132" s="154">
        <f>S132*H132</f>
        <v>0</v>
      </c>
      <c r="AR132" s="155" t="s">
        <v>168</v>
      </c>
      <c r="AT132" s="155" t="s">
        <v>164</v>
      </c>
      <c r="AU132" s="155" t="s">
        <v>88</v>
      </c>
      <c r="AY132" s="17" t="s">
        <v>162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7" t="s">
        <v>88</v>
      </c>
      <c r="BK132" s="156">
        <f>ROUND(I132*H132,2)</f>
        <v>0</v>
      </c>
      <c r="BL132" s="17" t="s">
        <v>168</v>
      </c>
      <c r="BM132" s="155" t="s">
        <v>1934</v>
      </c>
    </row>
    <row r="133" spans="2:65" s="12" customFormat="1">
      <c r="B133" s="157"/>
      <c r="D133" s="158" t="s">
        <v>170</v>
      </c>
      <c r="E133" s="159" t="s">
        <v>1</v>
      </c>
      <c r="F133" s="160" t="s">
        <v>1935</v>
      </c>
      <c r="H133" s="161">
        <v>1.5</v>
      </c>
      <c r="I133" s="162"/>
      <c r="L133" s="157"/>
      <c r="M133" s="163"/>
      <c r="T133" s="164"/>
      <c r="AT133" s="159" t="s">
        <v>170</v>
      </c>
      <c r="AU133" s="159" t="s">
        <v>88</v>
      </c>
      <c r="AV133" s="12" t="s">
        <v>88</v>
      </c>
      <c r="AW133" s="12" t="s">
        <v>31</v>
      </c>
      <c r="AX133" s="12" t="s">
        <v>83</v>
      </c>
      <c r="AY133" s="159" t="s">
        <v>162</v>
      </c>
    </row>
    <row r="134" spans="2:65" s="1" customFormat="1" ht="24.15" customHeight="1">
      <c r="B134" s="32"/>
      <c r="C134" s="143" t="s">
        <v>88</v>
      </c>
      <c r="D134" s="143" t="s">
        <v>164</v>
      </c>
      <c r="E134" s="144" t="s">
        <v>165</v>
      </c>
      <c r="F134" s="145" t="s">
        <v>166</v>
      </c>
      <c r="G134" s="146" t="s">
        <v>167</v>
      </c>
      <c r="H134" s="147">
        <v>9</v>
      </c>
      <c r="I134" s="148"/>
      <c r="J134" s="149">
        <f>ROUND(I134*H134,2)</f>
        <v>0</v>
      </c>
      <c r="K134" s="150"/>
      <c r="L134" s="32"/>
      <c r="M134" s="151" t="s">
        <v>1</v>
      </c>
      <c r="N134" s="152" t="s">
        <v>42</v>
      </c>
      <c r="P134" s="153">
        <f>O134*H134</f>
        <v>0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AR134" s="155" t="s">
        <v>168</v>
      </c>
      <c r="AT134" s="155" t="s">
        <v>164</v>
      </c>
      <c r="AU134" s="155" t="s">
        <v>88</v>
      </c>
      <c r="AY134" s="17" t="s">
        <v>162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7" t="s">
        <v>88</v>
      </c>
      <c r="BK134" s="156">
        <f>ROUND(I134*H134,2)</f>
        <v>0</v>
      </c>
      <c r="BL134" s="17" t="s">
        <v>168</v>
      </c>
      <c r="BM134" s="155" t="s">
        <v>1936</v>
      </c>
    </row>
    <row r="135" spans="2:65" s="12" customFormat="1">
      <c r="B135" s="157"/>
      <c r="D135" s="158" t="s">
        <v>170</v>
      </c>
      <c r="E135" s="159" t="s">
        <v>1</v>
      </c>
      <c r="F135" s="160" t="s">
        <v>1937</v>
      </c>
      <c r="H135" s="161">
        <v>4.5</v>
      </c>
      <c r="I135" s="162"/>
      <c r="L135" s="157"/>
      <c r="M135" s="163"/>
      <c r="T135" s="164"/>
      <c r="AT135" s="159" t="s">
        <v>170</v>
      </c>
      <c r="AU135" s="159" t="s">
        <v>88</v>
      </c>
      <c r="AV135" s="12" t="s">
        <v>88</v>
      </c>
      <c r="AW135" s="12" t="s">
        <v>31</v>
      </c>
      <c r="AX135" s="12" t="s">
        <v>76</v>
      </c>
      <c r="AY135" s="159" t="s">
        <v>162</v>
      </c>
    </row>
    <row r="136" spans="2:65" s="12" customFormat="1">
      <c r="B136" s="157"/>
      <c r="D136" s="158" t="s">
        <v>170</v>
      </c>
      <c r="E136" s="159" t="s">
        <v>1</v>
      </c>
      <c r="F136" s="160" t="s">
        <v>1938</v>
      </c>
      <c r="H136" s="161">
        <v>4.5</v>
      </c>
      <c r="I136" s="162"/>
      <c r="L136" s="157"/>
      <c r="M136" s="163"/>
      <c r="T136" s="164"/>
      <c r="AT136" s="159" t="s">
        <v>170</v>
      </c>
      <c r="AU136" s="159" t="s">
        <v>88</v>
      </c>
      <c r="AV136" s="12" t="s">
        <v>88</v>
      </c>
      <c r="AW136" s="12" t="s">
        <v>31</v>
      </c>
      <c r="AX136" s="12" t="s">
        <v>76</v>
      </c>
      <c r="AY136" s="159" t="s">
        <v>162</v>
      </c>
    </row>
    <row r="137" spans="2:65" s="13" customFormat="1">
      <c r="B137" s="165"/>
      <c r="D137" s="158" t="s">
        <v>170</v>
      </c>
      <c r="E137" s="166" t="s">
        <v>1</v>
      </c>
      <c r="F137" s="167" t="s">
        <v>1939</v>
      </c>
      <c r="H137" s="168">
        <v>9</v>
      </c>
      <c r="I137" s="169"/>
      <c r="L137" s="165"/>
      <c r="M137" s="170"/>
      <c r="T137" s="171"/>
      <c r="AT137" s="166" t="s">
        <v>170</v>
      </c>
      <c r="AU137" s="166" t="s">
        <v>88</v>
      </c>
      <c r="AV137" s="13" t="s">
        <v>168</v>
      </c>
      <c r="AW137" s="13" t="s">
        <v>31</v>
      </c>
      <c r="AX137" s="13" t="s">
        <v>83</v>
      </c>
      <c r="AY137" s="166" t="s">
        <v>162</v>
      </c>
    </row>
    <row r="138" spans="2:65" s="1" customFormat="1" ht="24.15" customHeight="1">
      <c r="B138" s="32"/>
      <c r="C138" s="143" t="s">
        <v>177</v>
      </c>
      <c r="D138" s="143" t="s">
        <v>164</v>
      </c>
      <c r="E138" s="144" t="s">
        <v>1940</v>
      </c>
      <c r="F138" s="145" t="s">
        <v>1941</v>
      </c>
      <c r="G138" s="146" t="s">
        <v>208</v>
      </c>
      <c r="H138" s="147">
        <v>10</v>
      </c>
      <c r="I138" s="148"/>
      <c r="J138" s="149">
        <f>ROUND(I138*H138,2)</f>
        <v>0</v>
      </c>
      <c r="K138" s="150"/>
      <c r="L138" s="32"/>
      <c r="M138" s="151" t="s">
        <v>1</v>
      </c>
      <c r="N138" s="152" t="s">
        <v>42</v>
      </c>
      <c r="P138" s="153">
        <f>O138*H138</f>
        <v>0</v>
      </c>
      <c r="Q138" s="153">
        <v>0</v>
      </c>
      <c r="R138" s="153">
        <f>Q138*H138</f>
        <v>0</v>
      </c>
      <c r="S138" s="153">
        <v>0</v>
      </c>
      <c r="T138" s="154">
        <f>S138*H138</f>
        <v>0</v>
      </c>
      <c r="AR138" s="155" t="s">
        <v>168</v>
      </c>
      <c r="AT138" s="155" t="s">
        <v>164</v>
      </c>
      <c r="AU138" s="155" t="s">
        <v>88</v>
      </c>
      <c r="AY138" s="17" t="s">
        <v>162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7" t="s">
        <v>88</v>
      </c>
      <c r="BK138" s="156">
        <f>ROUND(I138*H138,2)</f>
        <v>0</v>
      </c>
      <c r="BL138" s="17" t="s">
        <v>168</v>
      </c>
      <c r="BM138" s="155" t="s">
        <v>1942</v>
      </c>
    </row>
    <row r="139" spans="2:65" s="1" customFormat="1" ht="24.15" customHeight="1">
      <c r="B139" s="32"/>
      <c r="C139" s="143" t="s">
        <v>168</v>
      </c>
      <c r="D139" s="143" t="s">
        <v>164</v>
      </c>
      <c r="E139" s="144" t="s">
        <v>1943</v>
      </c>
      <c r="F139" s="145" t="s">
        <v>1944</v>
      </c>
      <c r="G139" s="146" t="s">
        <v>167</v>
      </c>
      <c r="H139" s="147">
        <v>9</v>
      </c>
      <c r="I139" s="148"/>
      <c r="J139" s="149">
        <f>ROUND(I139*H139,2)</f>
        <v>0</v>
      </c>
      <c r="K139" s="150"/>
      <c r="L139" s="32"/>
      <c r="M139" s="151" t="s">
        <v>1</v>
      </c>
      <c r="N139" s="152" t="s">
        <v>42</v>
      </c>
      <c r="P139" s="153">
        <f>O139*H139</f>
        <v>0</v>
      </c>
      <c r="Q139" s="153">
        <v>0</v>
      </c>
      <c r="R139" s="153">
        <f>Q139*H139</f>
        <v>0</v>
      </c>
      <c r="S139" s="153">
        <v>0</v>
      </c>
      <c r="T139" s="154">
        <f>S139*H139</f>
        <v>0</v>
      </c>
      <c r="AR139" s="155" t="s">
        <v>168</v>
      </c>
      <c r="AT139" s="155" t="s">
        <v>164</v>
      </c>
      <c r="AU139" s="155" t="s">
        <v>88</v>
      </c>
      <c r="AY139" s="17" t="s">
        <v>162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7" t="s">
        <v>88</v>
      </c>
      <c r="BK139" s="156">
        <f>ROUND(I139*H139,2)</f>
        <v>0</v>
      </c>
      <c r="BL139" s="17" t="s">
        <v>168</v>
      </c>
      <c r="BM139" s="155" t="s">
        <v>1945</v>
      </c>
    </row>
    <row r="140" spans="2:65" s="11" customFormat="1" ht="22.95" customHeight="1">
      <c r="B140" s="131"/>
      <c r="D140" s="132" t="s">
        <v>75</v>
      </c>
      <c r="E140" s="141" t="s">
        <v>188</v>
      </c>
      <c r="F140" s="141" t="s">
        <v>556</v>
      </c>
      <c r="I140" s="134"/>
      <c r="J140" s="142">
        <f>BK140</f>
        <v>0</v>
      </c>
      <c r="L140" s="131"/>
      <c r="M140" s="136"/>
      <c r="P140" s="137">
        <f>SUM(P141:P142)</f>
        <v>0</v>
      </c>
      <c r="R140" s="137">
        <f>SUM(R141:R142)</f>
        <v>0.13874999999999998</v>
      </c>
      <c r="T140" s="138">
        <f>SUM(T141:T142)</f>
        <v>0</v>
      </c>
      <c r="AR140" s="132" t="s">
        <v>83</v>
      </c>
      <c r="AT140" s="139" t="s">
        <v>75</v>
      </c>
      <c r="AU140" s="139" t="s">
        <v>83</v>
      </c>
      <c r="AY140" s="132" t="s">
        <v>162</v>
      </c>
      <c r="BK140" s="140">
        <f>SUM(BK141:BK142)</f>
        <v>0</v>
      </c>
    </row>
    <row r="141" spans="2:65" s="1" customFormat="1" ht="37.950000000000003" customHeight="1">
      <c r="B141" s="32"/>
      <c r="C141" s="143" t="s">
        <v>188</v>
      </c>
      <c r="D141" s="143" t="s">
        <v>164</v>
      </c>
      <c r="E141" s="144" t="s">
        <v>568</v>
      </c>
      <c r="F141" s="145" t="s">
        <v>1946</v>
      </c>
      <c r="G141" s="146" t="s">
        <v>248</v>
      </c>
      <c r="H141" s="147">
        <v>1.5</v>
      </c>
      <c r="I141" s="148"/>
      <c r="J141" s="149">
        <f>ROUND(I141*H141,2)</f>
        <v>0</v>
      </c>
      <c r="K141" s="150"/>
      <c r="L141" s="32"/>
      <c r="M141" s="151" t="s">
        <v>1</v>
      </c>
      <c r="N141" s="152" t="s">
        <v>42</v>
      </c>
      <c r="P141" s="153">
        <f>O141*H141</f>
        <v>0</v>
      </c>
      <c r="Q141" s="153">
        <v>9.2499999999999999E-2</v>
      </c>
      <c r="R141" s="153">
        <f>Q141*H141</f>
        <v>0.13874999999999998</v>
      </c>
      <c r="S141" s="153">
        <v>0</v>
      </c>
      <c r="T141" s="154">
        <f>S141*H141</f>
        <v>0</v>
      </c>
      <c r="AR141" s="155" t="s">
        <v>168</v>
      </c>
      <c r="AT141" s="155" t="s">
        <v>164</v>
      </c>
      <c r="AU141" s="155" t="s">
        <v>88</v>
      </c>
      <c r="AY141" s="17" t="s">
        <v>162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7" t="s">
        <v>88</v>
      </c>
      <c r="BK141" s="156">
        <f>ROUND(I141*H141,2)</f>
        <v>0</v>
      </c>
      <c r="BL141" s="17" t="s">
        <v>168</v>
      </c>
      <c r="BM141" s="155" t="s">
        <v>1947</v>
      </c>
    </row>
    <row r="142" spans="2:65" s="12" customFormat="1">
      <c r="B142" s="157"/>
      <c r="D142" s="158" t="s">
        <v>170</v>
      </c>
      <c r="E142" s="159" t="s">
        <v>1</v>
      </c>
      <c r="F142" s="160" t="s">
        <v>1948</v>
      </c>
      <c r="H142" s="161">
        <v>1.5</v>
      </c>
      <c r="I142" s="162"/>
      <c r="L142" s="157"/>
      <c r="M142" s="163"/>
      <c r="T142" s="164"/>
      <c r="AT142" s="159" t="s">
        <v>170</v>
      </c>
      <c r="AU142" s="159" t="s">
        <v>88</v>
      </c>
      <c r="AV142" s="12" t="s">
        <v>88</v>
      </c>
      <c r="AW142" s="12" t="s">
        <v>31</v>
      </c>
      <c r="AX142" s="12" t="s">
        <v>83</v>
      </c>
      <c r="AY142" s="159" t="s">
        <v>162</v>
      </c>
    </row>
    <row r="143" spans="2:65" s="11" customFormat="1" ht="22.95" customHeight="1">
      <c r="B143" s="131"/>
      <c r="D143" s="132" t="s">
        <v>75</v>
      </c>
      <c r="E143" s="141" t="s">
        <v>186</v>
      </c>
      <c r="F143" s="141" t="s">
        <v>187</v>
      </c>
      <c r="I143" s="134"/>
      <c r="J143" s="142">
        <f>BK143</f>
        <v>0</v>
      </c>
      <c r="L143" s="131"/>
      <c r="M143" s="136"/>
      <c r="P143" s="137">
        <f>P144</f>
        <v>0</v>
      </c>
      <c r="R143" s="137">
        <f>R144</f>
        <v>0</v>
      </c>
      <c r="T143" s="138">
        <f>T144</f>
        <v>0</v>
      </c>
      <c r="AR143" s="132" t="s">
        <v>83</v>
      </c>
      <c r="AT143" s="139" t="s">
        <v>75</v>
      </c>
      <c r="AU143" s="139" t="s">
        <v>83</v>
      </c>
      <c r="AY143" s="132" t="s">
        <v>162</v>
      </c>
      <c r="BK143" s="140">
        <f>BK144</f>
        <v>0</v>
      </c>
    </row>
    <row r="144" spans="2:65" s="1" customFormat="1" ht="24.15" customHeight="1">
      <c r="B144" s="32"/>
      <c r="C144" s="143" t="s">
        <v>194</v>
      </c>
      <c r="D144" s="143" t="s">
        <v>164</v>
      </c>
      <c r="E144" s="144" t="s">
        <v>1949</v>
      </c>
      <c r="F144" s="145" t="s">
        <v>1950</v>
      </c>
      <c r="G144" s="146" t="s">
        <v>248</v>
      </c>
      <c r="H144" s="147">
        <v>1.5</v>
      </c>
      <c r="I144" s="148"/>
      <c r="J144" s="149">
        <f>ROUND(I144*H144,2)</f>
        <v>0</v>
      </c>
      <c r="K144" s="150"/>
      <c r="L144" s="32"/>
      <c r="M144" s="151" t="s">
        <v>1</v>
      </c>
      <c r="N144" s="152" t="s">
        <v>42</v>
      </c>
      <c r="P144" s="153">
        <f>O144*H144</f>
        <v>0</v>
      </c>
      <c r="Q144" s="153">
        <v>0</v>
      </c>
      <c r="R144" s="153">
        <f>Q144*H144</f>
        <v>0</v>
      </c>
      <c r="S144" s="153">
        <v>0</v>
      </c>
      <c r="T144" s="154">
        <f>S144*H144</f>
        <v>0</v>
      </c>
      <c r="AR144" s="155" t="s">
        <v>168</v>
      </c>
      <c r="AT144" s="155" t="s">
        <v>164</v>
      </c>
      <c r="AU144" s="155" t="s">
        <v>88</v>
      </c>
      <c r="AY144" s="17" t="s">
        <v>162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7" t="s">
        <v>88</v>
      </c>
      <c r="BK144" s="156">
        <f>ROUND(I144*H144,2)</f>
        <v>0</v>
      </c>
      <c r="BL144" s="17" t="s">
        <v>168</v>
      </c>
      <c r="BM144" s="155" t="s">
        <v>1951</v>
      </c>
    </row>
    <row r="145" spans="2:65" s="11" customFormat="1" ht="22.95" customHeight="1">
      <c r="B145" s="131"/>
      <c r="D145" s="132" t="s">
        <v>75</v>
      </c>
      <c r="E145" s="141" t="s">
        <v>726</v>
      </c>
      <c r="F145" s="141" t="s">
        <v>727</v>
      </c>
      <c r="I145" s="134"/>
      <c r="J145" s="142">
        <f>BK145</f>
        <v>0</v>
      </c>
      <c r="L145" s="131"/>
      <c r="M145" s="136"/>
      <c r="P145" s="137">
        <f>P146</f>
        <v>0</v>
      </c>
      <c r="R145" s="137">
        <f>R146</f>
        <v>0</v>
      </c>
      <c r="T145" s="138">
        <f>T146</f>
        <v>0</v>
      </c>
      <c r="AR145" s="132" t="s">
        <v>83</v>
      </c>
      <c r="AT145" s="139" t="s">
        <v>75</v>
      </c>
      <c r="AU145" s="139" t="s">
        <v>83</v>
      </c>
      <c r="AY145" s="132" t="s">
        <v>162</v>
      </c>
      <c r="BK145" s="140">
        <f>BK146</f>
        <v>0</v>
      </c>
    </row>
    <row r="146" spans="2:65" s="1" customFormat="1" ht="33" customHeight="1">
      <c r="B146" s="32"/>
      <c r="C146" s="143" t="s">
        <v>200</v>
      </c>
      <c r="D146" s="143" t="s">
        <v>164</v>
      </c>
      <c r="E146" s="144" t="s">
        <v>1952</v>
      </c>
      <c r="F146" s="145" t="s">
        <v>1953</v>
      </c>
      <c r="G146" s="146" t="s">
        <v>183</v>
      </c>
      <c r="H146" s="147">
        <v>0.52900000000000003</v>
      </c>
      <c r="I146" s="148"/>
      <c r="J146" s="149">
        <f>ROUND(I146*H146,2)</f>
        <v>0</v>
      </c>
      <c r="K146" s="150"/>
      <c r="L146" s="32"/>
      <c r="M146" s="151" t="s">
        <v>1</v>
      </c>
      <c r="N146" s="152" t="s">
        <v>42</v>
      </c>
      <c r="P146" s="153">
        <f>O146*H146</f>
        <v>0</v>
      </c>
      <c r="Q146" s="153">
        <v>0</v>
      </c>
      <c r="R146" s="153">
        <f>Q146*H146</f>
        <v>0</v>
      </c>
      <c r="S146" s="153">
        <v>0</v>
      </c>
      <c r="T146" s="154">
        <f>S146*H146</f>
        <v>0</v>
      </c>
      <c r="AR146" s="155" t="s">
        <v>168</v>
      </c>
      <c r="AT146" s="155" t="s">
        <v>164</v>
      </c>
      <c r="AU146" s="155" t="s">
        <v>88</v>
      </c>
      <c r="AY146" s="17" t="s">
        <v>162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7" t="s">
        <v>88</v>
      </c>
      <c r="BK146" s="156">
        <f>ROUND(I146*H146,2)</f>
        <v>0</v>
      </c>
      <c r="BL146" s="17" t="s">
        <v>168</v>
      </c>
      <c r="BM146" s="155" t="s">
        <v>1954</v>
      </c>
    </row>
    <row r="147" spans="2:65" s="11" customFormat="1" ht="25.95" customHeight="1">
      <c r="B147" s="131"/>
      <c r="D147" s="132" t="s">
        <v>75</v>
      </c>
      <c r="E147" s="133" t="s">
        <v>534</v>
      </c>
      <c r="F147" s="133" t="s">
        <v>1533</v>
      </c>
      <c r="I147" s="134"/>
      <c r="J147" s="135">
        <f>BK147</f>
        <v>0</v>
      </c>
      <c r="L147" s="131"/>
      <c r="M147" s="136"/>
      <c r="P147" s="137">
        <f>P148+P175</f>
        <v>0</v>
      </c>
      <c r="R147" s="137">
        <f>R148+R175</f>
        <v>1.4312487500000002</v>
      </c>
      <c r="T147" s="138">
        <f>T148+T175</f>
        <v>0</v>
      </c>
      <c r="AR147" s="132" t="s">
        <v>177</v>
      </c>
      <c r="AT147" s="139" t="s">
        <v>75</v>
      </c>
      <c r="AU147" s="139" t="s">
        <v>76</v>
      </c>
      <c r="AY147" s="132" t="s">
        <v>162</v>
      </c>
      <c r="BK147" s="140">
        <f>BK148+BK175</f>
        <v>0</v>
      </c>
    </row>
    <row r="148" spans="2:65" s="11" customFormat="1" ht="22.95" customHeight="1">
      <c r="B148" s="131"/>
      <c r="D148" s="132" t="s">
        <v>75</v>
      </c>
      <c r="E148" s="141" t="s">
        <v>1534</v>
      </c>
      <c r="F148" s="141" t="s">
        <v>1535</v>
      </c>
      <c r="I148" s="134"/>
      <c r="J148" s="142">
        <f>BK148</f>
        <v>0</v>
      </c>
      <c r="L148" s="131"/>
      <c r="M148" s="136"/>
      <c r="P148" s="137">
        <f>SUM(P149:P174)</f>
        <v>0</v>
      </c>
      <c r="R148" s="137">
        <f>SUM(R149:R174)</f>
        <v>8.6963750000000006E-2</v>
      </c>
      <c r="T148" s="138">
        <f>SUM(T149:T174)</f>
        <v>0</v>
      </c>
      <c r="AR148" s="132" t="s">
        <v>177</v>
      </c>
      <c r="AT148" s="139" t="s">
        <v>75</v>
      </c>
      <c r="AU148" s="139" t="s">
        <v>83</v>
      </c>
      <c r="AY148" s="132" t="s">
        <v>162</v>
      </c>
      <c r="BK148" s="140">
        <f>SUM(BK149:BK174)</f>
        <v>0</v>
      </c>
    </row>
    <row r="149" spans="2:65" s="1" customFormat="1" ht="24.15" customHeight="1">
      <c r="B149" s="32"/>
      <c r="C149" s="143" t="s">
        <v>205</v>
      </c>
      <c r="D149" s="143" t="s">
        <v>164</v>
      </c>
      <c r="E149" s="144" t="s">
        <v>1955</v>
      </c>
      <c r="F149" s="145" t="s">
        <v>1956</v>
      </c>
      <c r="G149" s="146" t="s">
        <v>208</v>
      </c>
      <c r="H149" s="147">
        <v>1.5</v>
      </c>
      <c r="I149" s="148"/>
      <c r="J149" s="149">
        <f>ROUND(I149*H149,2)</f>
        <v>0</v>
      </c>
      <c r="K149" s="150"/>
      <c r="L149" s="32"/>
      <c r="M149" s="151" t="s">
        <v>1</v>
      </c>
      <c r="N149" s="152" t="s">
        <v>42</v>
      </c>
      <c r="P149" s="153">
        <f>O149*H149</f>
        <v>0</v>
      </c>
      <c r="Q149" s="153">
        <v>0</v>
      </c>
      <c r="R149" s="153">
        <f>Q149*H149</f>
        <v>0</v>
      </c>
      <c r="S149" s="153">
        <v>0</v>
      </c>
      <c r="T149" s="154">
        <f>S149*H149</f>
        <v>0</v>
      </c>
      <c r="AR149" s="155" t="s">
        <v>699</v>
      </c>
      <c r="AT149" s="155" t="s">
        <v>164</v>
      </c>
      <c r="AU149" s="155" t="s">
        <v>88</v>
      </c>
      <c r="AY149" s="17" t="s">
        <v>162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7" t="s">
        <v>88</v>
      </c>
      <c r="BK149" s="156">
        <f>ROUND(I149*H149,2)</f>
        <v>0</v>
      </c>
      <c r="BL149" s="17" t="s">
        <v>699</v>
      </c>
      <c r="BM149" s="155" t="s">
        <v>1957</v>
      </c>
    </row>
    <row r="150" spans="2:65" s="1" customFormat="1" ht="24.15" customHeight="1">
      <c r="B150" s="32"/>
      <c r="C150" s="184" t="s">
        <v>186</v>
      </c>
      <c r="D150" s="184" t="s">
        <v>534</v>
      </c>
      <c r="E150" s="185" t="s">
        <v>1958</v>
      </c>
      <c r="F150" s="186" t="s">
        <v>1959</v>
      </c>
      <c r="G150" s="187" t="s">
        <v>208</v>
      </c>
      <c r="H150" s="188">
        <v>1.575</v>
      </c>
      <c r="I150" s="189"/>
      <c r="J150" s="190">
        <f>ROUND(I150*H150,2)</f>
        <v>0</v>
      </c>
      <c r="K150" s="191"/>
      <c r="L150" s="192"/>
      <c r="M150" s="193" t="s">
        <v>1</v>
      </c>
      <c r="N150" s="194" t="s">
        <v>42</v>
      </c>
      <c r="P150" s="153">
        <f>O150*H150</f>
        <v>0</v>
      </c>
      <c r="Q150" s="153">
        <v>1.7000000000000001E-4</v>
      </c>
      <c r="R150" s="153">
        <f>Q150*H150</f>
        <v>2.6775000000000003E-4</v>
      </c>
      <c r="S150" s="153">
        <v>0</v>
      </c>
      <c r="T150" s="154">
        <f>S150*H150</f>
        <v>0</v>
      </c>
      <c r="AR150" s="155" t="s">
        <v>1044</v>
      </c>
      <c r="AT150" s="155" t="s">
        <v>534</v>
      </c>
      <c r="AU150" s="155" t="s">
        <v>88</v>
      </c>
      <c r="AY150" s="17" t="s">
        <v>162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7" t="s">
        <v>88</v>
      </c>
      <c r="BK150" s="156">
        <f>ROUND(I150*H150,2)</f>
        <v>0</v>
      </c>
      <c r="BL150" s="17" t="s">
        <v>1044</v>
      </c>
      <c r="BM150" s="155" t="s">
        <v>1960</v>
      </c>
    </row>
    <row r="151" spans="2:65" s="1" customFormat="1" ht="24.15" customHeight="1">
      <c r="B151" s="32"/>
      <c r="C151" s="143" t="s">
        <v>220</v>
      </c>
      <c r="D151" s="143" t="s">
        <v>164</v>
      </c>
      <c r="E151" s="144" t="s">
        <v>1961</v>
      </c>
      <c r="F151" s="145" t="s">
        <v>1962</v>
      </c>
      <c r="G151" s="146" t="s">
        <v>208</v>
      </c>
      <c r="H151" s="147">
        <v>4</v>
      </c>
      <c r="I151" s="148"/>
      <c r="J151" s="149">
        <f>ROUND(I151*H151,2)</f>
        <v>0</v>
      </c>
      <c r="K151" s="150"/>
      <c r="L151" s="32"/>
      <c r="M151" s="151" t="s">
        <v>1</v>
      </c>
      <c r="N151" s="152" t="s">
        <v>42</v>
      </c>
      <c r="P151" s="153">
        <f>O151*H151</f>
        <v>0</v>
      </c>
      <c r="Q151" s="153">
        <v>0</v>
      </c>
      <c r="R151" s="153">
        <f>Q151*H151</f>
        <v>0</v>
      </c>
      <c r="S151" s="153">
        <v>0</v>
      </c>
      <c r="T151" s="154">
        <f>S151*H151</f>
        <v>0</v>
      </c>
      <c r="AR151" s="155" t="s">
        <v>699</v>
      </c>
      <c r="AT151" s="155" t="s">
        <v>164</v>
      </c>
      <c r="AU151" s="155" t="s">
        <v>88</v>
      </c>
      <c r="AY151" s="17" t="s">
        <v>162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7" t="s">
        <v>88</v>
      </c>
      <c r="BK151" s="156">
        <f>ROUND(I151*H151,2)</f>
        <v>0</v>
      </c>
      <c r="BL151" s="17" t="s">
        <v>699</v>
      </c>
      <c r="BM151" s="155" t="s">
        <v>1963</v>
      </c>
    </row>
    <row r="152" spans="2:65" s="12" customFormat="1">
      <c r="B152" s="157"/>
      <c r="D152" s="158" t="s">
        <v>170</v>
      </c>
      <c r="E152" s="159" t="s">
        <v>1</v>
      </c>
      <c r="F152" s="160" t="s">
        <v>1964</v>
      </c>
      <c r="H152" s="161">
        <v>4</v>
      </c>
      <c r="I152" s="162"/>
      <c r="L152" s="157"/>
      <c r="M152" s="163"/>
      <c r="T152" s="164"/>
      <c r="AT152" s="159" t="s">
        <v>170</v>
      </c>
      <c r="AU152" s="159" t="s">
        <v>88</v>
      </c>
      <c r="AV152" s="12" t="s">
        <v>88</v>
      </c>
      <c r="AW152" s="12" t="s">
        <v>31</v>
      </c>
      <c r="AX152" s="12" t="s">
        <v>83</v>
      </c>
      <c r="AY152" s="159" t="s">
        <v>162</v>
      </c>
    </row>
    <row r="153" spans="2:65" s="1" customFormat="1" ht="24.15" customHeight="1">
      <c r="B153" s="32"/>
      <c r="C153" s="184" t="s">
        <v>224</v>
      </c>
      <c r="D153" s="184" t="s">
        <v>534</v>
      </c>
      <c r="E153" s="185" t="s">
        <v>1965</v>
      </c>
      <c r="F153" s="186" t="s">
        <v>1966</v>
      </c>
      <c r="G153" s="187" t="s">
        <v>208</v>
      </c>
      <c r="H153" s="188">
        <v>4.2</v>
      </c>
      <c r="I153" s="189"/>
      <c r="J153" s="190">
        <f t="shared" ref="J153:J162" si="0">ROUND(I153*H153,2)</f>
        <v>0</v>
      </c>
      <c r="K153" s="191"/>
      <c r="L153" s="192"/>
      <c r="M153" s="193" t="s">
        <v>1</v>
      </c>
      <c r="N153" s="194" t="s">
        <v>42</v>
      </c>
      <c r="P153" s="153">
        <f t="shared" ref="P153:P162" si="1">O153*H153</f>
        <v>0</v>
      </c>
      <c r="Q153" s="153">
        <v>2.0000000000000001E-4</v>
      </c>
      <c r="R153" s="153">
        <f t="shared" ref="R153:R162" si="2">Q153*H153</f>
        <v>8.4000000000000003E-4</v>
      </c>
      <c r="S153" s="153">
        <v>0</v>
      </c>
      <c r="T153" s="154">
        <f t="shared" ref="T153:T162" si="3">S153*H153</f>
        <v>0</v>
      </c>
      <c r="AR153" s="155" t="s">
        <v>1044</v>
      </c>
      <c r="AT153" s="155" t="s">
        <v>534</v>
      </c>
      <c r="AU153" s="155" t="s">
        <v>88</v>
      </c>
      <c r="AY153" s="17" t="s">
        <v>162</v>
      </c>
      <c r="BE153" s="156">
        <f t="shared" ref="BE153:BE162" si="4">IF(N153="základná",J153,0)</f>
        <v>0</v>
      </c>
      <c r="BF153" s="156">
        <f t="shared" ref="BF153:BF162" si="5">IF(N153="znížená",J153,0)</f>
        <v>0</v>
      </c>
      <c r="BG153" s="156">
        <f t="shared" ref="BG153:BG162" si="6">IF(N153="zákl. prenesená",J153,0)</f>
        <v>0</v>
      </c>
      <c r="BH153" s="156">
        <f t="shared" ref="BH153:BH162" si="7">IF(N153="zníž. prenesená",J153,0)</f>
        <v>0</v>
      </c>
      <c r="BI153" s="156">
        <f t="shared" ref="BI153:BI162" si="8">IF(N153="nulová",J153,0)</f>
        <v>0</v>
      </c>
      <c r="BJ153" s="17" t="s">
        <v>88</v>
      </c>
      <c r="BK153" s="156">
        <f t="shared" ref="BK153:BK162" si="9">ROUND(I153*H153,2)</f>
        <v>0</v>
      </c>
      <c r="BL153" s="17" t="s">
        <v>1044</v>
      </c>
      <c r="BM153" s="155" t="s">
        <v>1967</v>
      </c>
    </row>
    <row r="154" spans="2:65" s="1" customFormat="1" ht="24.15" customHeight="1">
      <c r="B154" s="32"/>
      <c r="C154" s="143" t="s">
        <v>228</v>
      </c>
      <c r="D154" s="143" t="s">
        <v>164</v>
      </c>
      <c r="E154" s="144" t="s">
        <v>1968</v>
      </c>
      <c r="F154" s="145" t="s">
        <v>1969</v>
      </c>
      <c r="G154" s="146" t="s">
        <v>203</v>
      </c>
      <c r="H154" s="147">
        <v>8</v>
      </c>
      <c r="I154" s="148"/>
      <c r="J154" s="149">
        <f t="shared" si="0"/>
        <v>0</v>
      </c>
      <c r="K154" s="150"/>
      <c r="L154" s="32"/>
      <c r="M154" s="151" t="s">
        <v>1</v>
      </c>
      <c r="N154" s="152" t="s">
        <v>42</v>
      </c>
      <c r="P154" s="153">
        <f t="shared" si="1"/>
        <v>0</v>
      </c>
      <c r="Q154" s="153">
        <v>0</v>
      </c>
      <c r="R154" s="153">
        <f t="shared" si="2"/>
        <v>0</v>
      </c>
      <c r="S154" s="153">
        <v>0</v>
      </c>
      <c r="T154" s="154">
        <f t="shared" si="3"/>
        <v>0</v>
      </c>
      <c r="AR154" s="155" t="s">
        <v>699</v>
      </c>
      <c r="AT154" s="155" t="s">
        <v>164</v>
      </c>
      <c r="AU154" s="155" t="s">
        <v>88</v>
      </c>
      <c r="AY154" s="17" t="s">
        <v>162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7" t="s">
        <v>88</v>
      </c>
      <c r="BK154" s="156">
        <f t="shared" si="9"/>
        <v>0</v>
      </c>
      <c r="BL154" s="17" t="s">
        <v>699</v>
      </c>
      <c r="BM154" s="155" t="s">
        <v>1970</v>
      </c>
    </row>
    <row r="155" spans="2:65" s="1" customFormat="1" ht="16.5" customHeight="1">
      <c r="B155" s="32"/>
      <c r="C155" s="184" t="s">
        <v>232</v>
      </c>
      <c r="D155" s="184" t="s">
        <v>534</v>
      </c>
      <c r="E155" s="185" t="s">
        <v>1971</v>
      </c>
      <c r="F155" s="186" t="s">
        <v>1972</v>
      </c>
      <c r="G155" s="187" t="s">
        <v>203</v>
      </c>
      <c r="H155" s="188">
        <v>8</v>
      </c>
      <c r="I155" s="189"/>
      <c r="J155" s="190">
        <f t="shared" si="0"/>
        <v>0</v>
      </c>
      <c r="K155" s="191"/>
      <c r="L155" s="192"/>
      <c r="M155" s="193" t="s">
        <v>1</v>
      </c>
      <c r="N155" s="194" t="s">
        <v>42</v>
      </c>
      <c r="P155" s="153">
        <f t="shared" si="1"/>
        <v>0</v>
      </c>
      <c r="Q155" s="153">
        <v>1.0000000000000001E-5</v>
      </c>
      <c r="R155" s="153">
        <f t="shared" si="2"/>
        <v>8.0000000000000007E-5</v>
      </c>
      <c r="S155" s="153">
        <v>0</v>
      </c>
      <c r="T155" s="154">
        <f t="shared" si="3"/>
        <v>0</v>
      </c>
      <c r="AR155" s="155" t="s">
        <v>1044</v>
      </c>
      <c r="AT155" s="155" t="s">
        <v>534</v>
      </c>
      <c r="AU155" s="155" t="s">
        <v>88</v>
      </c>
      <c r="AY155" s="17" t="s">
        <v>162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7" t="s">
        <v>88</v>
      </c>
      <c r="BK155" s="156">
        <f t="shared" si="9"/>
        <v>0</v>
      </c>
      <c r="BL155" s="17" t="s">
        <v>1044</v>
      </c>
      <c r="BM155" s="155" t="s">
        <v>1973</v>
      </c>
    </row>
    <row r="156" spans="2:65" s="1" customFormat="1" ht="24.15" customHeight="1">
      <c r="B156" s="32"/>
      <c r="C156" s="143" t="s">
        <v>237</v>
      </c>
      <c r="D156" s="143" t="s">
        <v>164</v>
      </c>
      <c r="E156" s="144" t="s">
        <v>1974</v>
      </c>
      <c r="F156" s="145" t="s">
        <v>1975</v>
      </c>
      <c r="G156" s="146" t="s">
        <v>203</v>
      </c>
      <c r="H156" s="147">
        <v>1</v>
      </c>
      <c r="I156" s="148"/>
      <c r="J156" s="149">
        <f t="shared" si="0"/>
        <v>0</v>
      </c>
      <c r="K156" s="150"/>
      <c r="L156" s="32"/>
      <c r="M156" s="151" t="s">
        <v>1</v>
      </c>
      <c r="N156" s="152" t="s">
        <v>42</v>
      </c>
      <c r="P156" s="153">
        <f t="shared" si="1"/>
        <v>0</v>
      </c>
      <c r="Q156" s="153">
        <v>0</v>
      </c>
      <c r="R156" s="153">
        <f t="shared" si="2"/>
        <v>0</v>
      </c>
      <c r="S156" s="153">
        <v>0</v>
      </c>
      <c r="T156" s="154">
        <f t="shared" si="3"/>
        <v>0</v>
      </c>
      <c r="AR156" s="155" t="s">
        <v>699</v>
      </c>
      <c r="AT156" s="155" t="s">
        <v>164</v>
      </c>
      <c r="AU156" s="155" t="s">
        <v>88</v>
      </c>
      <c r="AY156" s="17" t="s">
        <v>162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7" t="s">
        <v>88</v>
      </c>
      <c r="BK156" s="156">
        <f t="shared" si="9"/>
        <v>0</v>
      </c>
      <c r="BL156" s="17" t="s">
        <v>699</v>
      </c>
      <c r="BM156" s="155" t="s">
        <v>1976</v>
      </c>
    </row>
    <row r="157" spans="2:65" s="1" customFormat="1" ht="33" customHeight="1">
      <c r="B157" s="32"/>
      <c r="C157" s="184" t="s">
        <v>245</v>
      </c>
      <c r="D157" s="184" t="s">
        <v>534</v>
      </c>
      <c r="E157" s="185" t="s">
        <v>1977</v>
      </c>
      <c r="F157" s="186" t="s">
        <v>1978</v>
      </c>
      <c r="G157" s="187" t="s">
        <v>203</v>
      </c>
      <c r="H157" s="188">
        <v>1</v>
      </c>
      <c r="I157" s="189"/>
      <c r="J157" s="190">
        <f t="shared" si="0"/>
        <v>0</v>
      </c>
      <c r="K157" s="191"/>
      <c r="L157" s="192"/>
      <c r="M157" s="193" t="s">
        <v>1</v>
      </c>
      <c r="N157" s="194" t="s">
        <v>42</v>
      </c>
      <c r="P157" s="153">
        <f t="shared" si="1"/>
        <v>0</v>
      </c>
      <c r="Q157" s="153">
        <v>7.0000000000000001E-3</v>
      </c>
      <c r="R157" s="153">
        <f t="shared" si="2"/>
        <v>7.0000000000000001E-3</v>
      </c>
      <c r="S157" s="153">
        <v>0</v>
      </c>
      <c r="T157" s="154">
        <f t="shared" si="3"/>
        <v>0</v>
      </c>
      <c r="AR157" s="155" t="s">
        <v>1044</v>
      </c>
      <c r="AT157" s="155" t="s">
        <v>534</v>
      </c>
      <c r="AU157" s="155" t="s">
        <v>88</v>
      </c>
      <c r="AY157" s="17" t="s">
        <v>162</v>
      </c>
      <c r="BE157" s="156">
        <f t="shared" si="4"/>
        <v>0</v>
      </c>
      <c r="BF157" s="156">
        <f t="shared" si="5"/>
        <v>0</v>
      </c>
      <c r="BG157" s="156">
        <f t="shared" si="6"/>
        <v>0</v>
      </c>
      <c r="BH157" s="156">
        <f t="shared" si="7"/>
        <v>0</v>
      </c>
      <c r="BI157" s="156">
        <f t="shared" si="8"/>
        <v>0</v>
      </c>
      <c r="BJ157" s="17" t="s">
        <v>88</v>
      </c>
      <c r="BK157" s="156">
        <f t="shared" si="9"/>
        <v>0</v>
      </c>
      <c r="BL157" s="17" t="s">
        <v>1044</v>
      </c>
      <c r="BM157" s="155" t="s">
        <v>1979</v>
      </c>
    </row>
    <row r="158" spans="2:65" s="1" customFormat="1" ht="16.5" customHeight="1">
      <c r="B158" s="32"/>
      <c r="C158" s="184" t="s">
        <v>249</v>
      </c>
      <c r="D158" s="184" t="s">
        <v>534</v>
      </c>
      <c r="E158" s="185" t="s">
        <v>1980</v>
      </c>
      <c r="F158" s="186" t="s">
        <v>1981</v>
      </c>
      <c r="G158" s="187" t="s">
        <v>203</v>
      </c>
      <c r="H158" s="188">
        <v>1</v>
      </c>
      <c r="I158" s="189"/>
      <c r="J158" s="190">
        <f t="shared" si="0"/>
        <v>0</v>
      </c>
      <c r="K158" s="191"/>
      <c r="L158" s="192"/>
      <c r="M158" s="193" t="s">
        <v>1</v>
      </c>
      <c r="N158" s="194" t="s">
        <v>42</v>
      </c>
      <c r="P158" s="153">
        <f t="shared" si="1"/>
        <v>0</v>
      </c>
      <c r="Q158" s="153">
        <v>2.9999999999999997E-4</v>
      </c>
      <c r="R158" s="153">
        <f t="shared" si="2"/>
        <v>2.9999999999999997E-4</v>
      </c>
      <c r="S158" s="153">
        <v>0</v>
      </c>
      <c r="T158" s="154">
        <f t="shared" si="3"/>
        <v>0</v>
      </c>
      <c r="AR158" s="155" t="s">
        <v>1044</v>
      </c>
      <c r="AT158" s="155" t="s">
        <v>534</v>
      </c>
      <c r="AU158" s="155" t="s">
        <v>88</v>
      </c>
      <c r="AY158" s="17" t="s">
        <v>162</v>
      </c>
      <c r="BE158" s="156">
        <f t="shared" si="4"/>
        <v>0</v>
      </c>
      <c r="BF158" s="156">
        <f t="shared" si="5"/>
        <v>0</v>
      </c>
      <c r="BG158" s="156">
        <f t="shared" si="6"/>
        <v>0</v>
      </c>
      <c r="BH158" s="156">
        <f t="shared" si="7"/>
        <v>0</v>
      </c>
      <c r="BI158" s="156">
        <f t="shared" si="8"/>
        <v>0</v>
      </c>
      <c r="BJ158" s="17" t="s">
        <v>88</v>
      </c>
      <c r="BK158" s="156">
        <f t="shared" si="9"/>
        <v>0</v>
      </c>
      <c r="BL158" s="17" t="s">
        <v>1044</v>
      </c>
      <c r="BM158" s="155" t="s">
        <v>1982</v>
      </c>
    </row>
    <row r="159" spans="2:65" s="1" customFormat="1" ht="24.15" customHeight="1">
      <c r="B159" s="32"/>
      <c r="C159" s="143" t="s">
        <v>262</v>
      </c>
      <c r="D159" s="143" t="s">
        <v>164</v>
      </c>
      <c r="E159" s="144" t="s">
        <v>1983</v>
      </c>
      <c r="F159" s="145" t="s">
        <v>1984</v>
      </c>
      <c r="G159" s="146" t="s">
        <v>203</v>
      </c>
      <c r="H159" s="147">
        <v>1</v>
      </c>
      <c r="I159" s="148"/>
      <c r="J159" s="149">
        <f t="shared" si="0"/>
        <v>0</v>
      </c>
      <c r="K159" s="150"/>
      <c r="L159" s="32"/>
      <c r="M159" s="151" t="s">
        <v>1</v>
      </c>
      <c r="N159" s="152" t="s">
        <v>42</v>
      </c>
      <c r="P159" s="153">
        <f t="shared" si="1"/>
        <v>0</v>
      </c>
      <c r="Q159" s="153">
        <v>0</v>
      </c>
      <c r="R159" s="153">
        <f t="shared" si="2"/>
        <v>0</v>
      </c>
      <c r="S159" s="153">
        <v>0</v>
      </c>
      <c r="T159" s="154">
        <f t="shared" si="3"/>
        <v>0</v>
      </c>
      <c r="AR159" s="155" t="s">
        <v>699</v>
      </c>
      <c r="AT159" s="155" t="s">
        <v>164</v>
      </c>
      <c r="AU159" s="155" t="s">
        <v>88</v>
      </c>
      <c r="AY159" s="17" t="s">
        <v>162</v>
      </c>
      <c r="BE159" s="156">
        <f t="shared" si="4"/>
        <v>0</v>
      </c>
      <c r="BF159" s="156">
        <f t="shared" si="5"/>
        <v>0</v>
      </c>
      <c r="BG159" s="156">
        <f t="shared" si="6"/>
        <v>0</v>
      </c>
      <c r="BH159" s="156">
        <f t="shared" si="7"/>
        <v>0</v>
      </c>
      <c r="BI159" s="156">
        <f t="shared" si="8"/>
        <v>0</v>
      </c>
      <c r="BJ159" s="17" t="s">
        <v>88</v>
      </c>
      <c r="BK159" s="156">
        <f t="shared" si="9"/>
        <v>0</v>
      </c>
      <c r="BL159" s="17" t="s">
        <v>699</v>
      </c>
      <c r="BM159" s="155" t="s">
        <v>1985</v>
      </c>
    </row>
    <row r="160" spans="2:65" s="1" customFormat="1" ht="37.950000000000003" customHeight="1">
      <c r="B160" s="32"/>
      <c r="C160" s="184" t="s">
        <v>269</v>
      </c>
      <c r="D160" s="184" t="s">
        <v>534</v>
      </c>
      <c r="E160" s="185" t="s">
        <v>1986</v>
      </c>
      <c r="F160" s="186" t="s">
        <v>1987</v>
      </c>
      <c r="G160" s="187" t="s">
        <v>203</v>
      </c>
      <c r="H160" s="188">
        <v>1</v>
      </c>
      <c r="I160" s="189"/>
      <c r="J160" s="190">
        <f t="shared" si="0"/>
        <v>0</v>
      </c>
      <c r="K160" s="191"/>
      <c r="L160" s="192"/>
      <c r="M160" s="193" t="s">
        <v>1</v>
      </c>
      <c r="N160" s="194" t="s">
        <v>42</v>
      </c>
      <c r="P160" s="153">
        <f t="shared" si="1"/>
        <v>0</v>
      </c>
      <c r="Q160" s="153">
        <v>0.03</v>
      </c>
      <c r="R160" s="153">
        <f t="shared" si="2"/>
        <v>0.03</v>
      </c>
      <c r="S160" s="153">
        <v>0</v>
      </c>
      <c r="T160" s="154">
        <f t="shared" si="3"/>
        <v>0</v>
      </c>
      <c r="AR160" s="155" t="s">
        <v>1044</v>
      </c>
      <c r="AT160" s="155" t="s">
        <v>534</v>
      </c>
      <c r="AU160" s="155" t="s">
        <v>88</v>
      </c>
      <c r="AY160" s="17" t="s">
        <v>162</v>
      </c>
      <c r="BE160" s="156">
        <f t="shared" si="4"/>
        <v>0</v>
      </c>
      <c r="BF160" s="156">
        <f t="shared" si="5"/>
        <v>0</v>
      </c>
      <c r="BG160" s="156">
        <f t="shared" si="6"/>
        <v>0</v>
      </c>
      <c r="BH160" s="156">
        <f t="shared" si="7"/>
        <v>0</v>
      </c>
      <c r="BI160" s="156">
        <f t="shared" si="8"/>
        <v>0</v>
      </c>
      <c r="BJ160" s="17" t="s">
        <v>88</v>
      </c>
      <c r="BK160" s="156">
        <f t="shared" si="9"/>
        <v>0</v>
      </c>
      <c r="BL160" s="17" t="s">
        <v>1044</v>
      </c>
      <c r="BM160" s="155" t="s">
        <v>1988</v>
      </c>
    </row>
    <row r="161" spans="2:65" s="1" customFormat="1" ht="24.15" customHeight="1">
      <c r="B161" s="32"/>
      <c r="C161" s="143" t="s">
        <v>274</v>
      </c>
      <c r="D161" s="143" t="s">
        <v>164</v>
      </c>
      <c r="E161" s="144" t="s">
        <v>1767</v>
      </c>
      <c r="F161" s="145" t="s">
        <v>1768</v>
      </c>
      <c r="G161" s="146" t="s">
        <v>208</v>
      </c>
      <c r="H161" s="147">
        <v>5</v>
      </c>
      <c r="I161" s="148"/>
      <c r="J161" s="149">
        <f t="shared" si="0"/>
        <v>0</v>
      </c>
      <c r="K161" s="150"/>
      <c r="L161" s="32"/>
      <c r="M161" s="151" t="s">
        <v>1</v>
      </c>
      <c r="N161" s="152" t="s">
        <v>42</v>
      </c>
      <c r="P161" s="153">
        <f t="shared" si="1"/>
        <v>0</v>
      </c>
      <c r="Q161" s="153">
        <v>0</v>
      </c>
      <c r="R161" s="153">
        <f t="shared" si="2"/>
        <v>0</v>
      </c>
      <c r="S161" s="153">
        <v>0</v>
      </c>
      <c r="T161" s="154">
        <f t="shared" si="3"/>
        <v>0</v>
      </c>
      <c r="AR161" s="155" t="s">
        <v>699</v>
      </c>
      <c r="AT161" s="155" t="s">
        <v>164</v>
      </c>
      <c r="AU161" s="155" t="s">
        <v>88</v>
      </c>
      <c r="AY161" s="17" t="s">
        <v>162</v>
      </c>
      <c r="BE161" s="156">
        <f t="shared" si="4"/>
        <v>0</v>
      </c>
      <c r="BF161" s="156">
        <f t="shared" si="5"/>
        <v>0</v>
      </c>
      <c r="BG161" s="156">
        <f t="shared" si="6"/>
        <v>0</v>
      </c>
      <c r="BH161" s="156">
        <f t="shared" si="7"/>
        <v>0</v>
      </c>
      <c r="BI161" s="156">
        <f t="shared" si="8"/>
        <v>0</v>
      </c>
      <c r="BJ161" s="17" t="s">
        <v>88</v>
      </c>
      <c r="BK161" s="156">
        <f t="shared" si="9"/>
        <v>0</v>
      </c>
      <c r="BL161" s="17" t="s">
        <v>699</v>
      </c>
      <c r="BM161" s="155" t="s">
        <v>1989</v>
      </c>
    </row>
    <row r="162" spans="2:65" s="1" customFormat="1" ht="16.5" customHeight="1">
      <c r="B162" s="32"/>
      <c r="C162" s="184" t="s">
        <v>7</v>
      </c>
      <c r="D162" s="184" t="s">
        <v>534</v>
      </c>
      <c r="E162" s="185" t="s">
        <v>1719</v>
      </c>
      <c r="F162" s="186" t="s">
        <v>1720</v>
      </c>
      <c r="G162" s="187" t="s">
        <v>1721</v>
      </c>
      <c r="H162" s="188">
        <v>3.25</v>
      </c>
      <c r="I162" s="189"/>
      <c r="J162" s="190">
        <f t="shared" si="0"/>
        <v>0</v>
      </c>
      <c r="K162" s="191"/>
      <c r="L162" s="192"/>
      <c r="M162" s="193" t="s">
        <v>1</v>
      </c>
      <c r="N162" s="194" t="s">
        <v>42</v>
      </c>
      <c r="P162" s="153">
        <f t="shared" si="1"/>
        <v>0</v>
      </c>
      <c r="Q162" s="153">
        <v>1E-3</v>
      </c>
      <c r="R162" s="153">
        <f t="shared" si="2"/>
        <v>3.2500000000000003E-3</v>
      </c>
      <c r="S162" s="153">
        <v>0</v>
      </c>
      <c r="T162" s="154">
        <f t="shared" si="3"/>
        <v>0</v>
      </c>
      <c r="AR162" s="155" t="s">
        <v>1044</v>
      </c>
      <c r="AT162" s="155" t="s">
        <v>534</v>
      </c>
      <c r="AU162" s="155" t="s">
        <v>88</v>
      </c>
      <c r="AY162" s="17" t="s">
        <v>162</v>
      </c>
      <c r="BE162" s="156">
        <f t="shared" si="4"/>
        <v>0</v>
      </c>
      <c r="BF162" s="156">
        <f t="shared" si="5"/>
        <v>0</v>
      </c>
      <c r="BG162" s="156">
        <f t="shared" si="6"/>
        <v>0</v>
      </c>
      <c r="BH162" s="156">
        <f t="shared" si="7"/>
        <v>0</v>
      </c>
      <c r="BI162" s="156">
        <f t="shared" si="8"/>
        <v>0</v>
      </c>
      <c r="BJ162" s="17" t="s">
        <v>88</v>
      </c>
      <c r="BK162" s="156">
        <f t="shared" si="9"/>
        <v>0</v>
      </c>
      <c r="BL162" s="17" t="s">
        <v>1044</v>
      </c>
      <c r="BM162" s="155" t="s">
        <v>1990</v>
      </c>
    </row>
    <row r="163" spans="2:65" s="12" customFormat="1">
      <c r="B163" s="157"/>
      <c r="D163" s="158" t="s">
        <v>170</v>
      </c>
      <c r="E163" s="159" t="s">
        <v>1</v>
      </c>
      <c r="F163" s="160" t="s">
        <v>1991</v>
      </c>
      <c r="H163" s="161">
        <v>3.25</v>
      </c>
      <c r="I163" s="162"/>
      <c r="L163" s="157"/>
      <c r="M163" s="163"/>
      <c r="T163" s="164"/>
      <c r="AT163" s="159" t="s">
        <v>170</v>
      </c>
      <c r="AU163" s="159" t="s">
        <v>88</v>
      </c>
      <c r="AV163" s="12" t="s">
        <v>88</v>
      </c>
      <c r="AW163" s="12" t="s">
        <v>31</v>
      </c>
      <c r="AX163" s="12" t="s">
        <v>83</v>
      </c>
      <c r="AY163" s="159" t="s">
        <v>162</v>
      </c>
    </row>
    <row r="164" spans="2:65" s="1" customFormat="1" ht="16.5" customHeight="1">
      <c r="B164" s="32"/>
      <c r="C164" s="143" t="s">
        <v>284</v>
      </c>
      <c r="D164" s="143" t="s">
        <v>164</v>
      </c>
      <c r="E164" s="144" t="s">
        <v>1992</v>
      </c>
      <c r="F164" s="145" t="s">
        <v>1993</v>
      </c>
      <c r="G164" s="146" t="s">
        <v>208</v>
      </c>
      <c r="H164" s="147">
        <v>2</v>
      </c>
      <c r="I164" s="148"/>
      <c r="J164" s="149">
        <f>ROUND(I164*H164,2)</f>
        <v>0</v>
      </c>
      <c r="K164" s="150"/>
      <c r="L164" s="32"/>
      <c r="M164" s="151" t="s">
        <v>1</v>
      </c>
      <c r="N164" s="152" t="s">
        <v>42</v>
      </c>
      <c r="P164" s="153">
        <f>O164*H164</f>
        <v>0</v>
      </c>
      <c r="Q164" s="153">
        <v>0</v>
      </c>
      <c r="R164" s="153">
        <f>Q164*H164</f>
        <v>0</v>
      </c>
      <c r="S164" s="153">
        <v>0</v>
      </c>
      <c r="T164" s="154">
        <f>S164*H164</f>
        <v>0</v>
      </c>
      <c r="AR164" s="155" t="s">
        <v>699</v>
      </c>
      <c r="AT164" s="155" t="s">
        <v>164</v>
      </c>
      <c r="AU164" s="155" t="s">
        <v>88</v>
      </c>
      <c r="AY164" s="17" t="s">
        <v>162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7" t="s">
        <v>88</v>
      </c>
      <c r="BK164" s="156">
        <f>ROUND(I164*H164,2)</f>
        <v>0</v>
      </c>
      <c r="BL164" s="17" t="s">
        <v>699</v>
      </c>
      <c r="BM164" s="155" t="s">
        <v>1994</v>
      </c>
    </row>
    <row r="165" spans="2:65" s="1" customFormat="1" ht="16.5" customHeight="1">
      <c r="B165" s="32"/>
      <c r="C165" s="184" t="s">
        <v>292</v>
      </c>
      <c r="D165" s="184" t="s">
        <v>534</v>
      </c>
      <c r="E165" s="185" t="s">
        <v>1995</v>
      </c>
      <c r="F165" s="186" t="s">
        <v>1996</v>
      </c>
      <c r="G165" s="187" t="s">
        <v>203</v>
      </c>
      <c r="H165" s="188">
        <v>1</v>
      </c>
      <c r="I165" s="189"/>
      <c r="J165" s="190">
        <f>ROUND(I165*H165,2)</f>
        <v>0</v>
      </c>
      <c r="K165" s="191"/>
      <c r="L165" s="192"/>
      <c r="M165" s="193" t="s">
        <v>1</v>
      </c>
      <c r="N165" s="194" t="s">
        <v>42</v>
      </c>
      <c r="P165" s="153">
        <f>O165*H165</f>
        <v>0</v>
      </c>
      <c r="Q165" s="153">
        <v>7.9299999999999995E-3</v>
      </c>
      <c r="R165" s="153">
        <f>Q165*H165</f>
        <v>7.9299999999999995E-3</v>
      </c>
      <c r="S165" s="153">
        <v>0</v>
      </c>
      <c r="T165" s="154">
        <f>S165*H165</f>
        <v>0</v>
      </c>
      <c r="AR165" s="155" t="s">
        <v>1044</v>
      </c>
      <c r="AT165" s="155" t="s">
        <v>534</v>
      </c>
      <c r="AU165" s="155" t="s">
        <v>88</v>
      </c>
      <c r="AY165" s="17" t="s">
        <v>162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7" t="s">
        <v>88</v>
      </c>
      <c r="BK165" s="156">
        <f>ROUND(I165*H165,2)</f>
        <v>0</v>
      </c>
      <c r="BL165" s="17" t="s">
        <v>1044</v>
      </c>
      <c r="BM165" s="155" t="s">
        <v>1997</v>
      </c>
    </row>
    <row r="166" spans="2:65" s="1" customFormat="1" ht="24.15" customHeight="1">
      <c r="B166" s="32"/>
      <c r="C166" s="143" t="s">
        <v>297</v>
      </c>
      <c r="D166" s="143" t="s">
        <v>164</v>
      </c>
      <c r="E166" s="144" t="s">
        <v>1998</v>
      </c>
      <c r="F166" s="145" t="s">
        <v>1999</v>
      </c>
      <c r="G166" s="146" t="s">
        <v>208</v>
      </c>
      <c r="H166" s="147">
        <v>37</v>
      </c>
      <c r="I166" s="148"/>
      <c r="J166" s="149">
        <f>ROUND(I166*H166,2)</f>
        <v>0</v>
      </c>
      <c r="K166" s="150"/>
      <c r="L166" s="32"/>
      <c r="M166" s="151" t="s">
        <v>1</v>
      </c>
      <c r="N166" s="152" t="s">
        <v>42</v>
      </c>
      <c r="P166" s="153">
        <f>O166*H166</f>
        <v>0</v>
      </c>
      <c r="Q166" s="153">
        <v>0</v>
      </c>
      <c r="R166" s="153">
        <f>Q166*H166</f>
        <v>0</v>
      </c>
      <c r="S166" s="153">
        <v>0</v>
      </c>
      <c r="T166" s="154">
        <f>S166*H166</f>
        <v>0</v>
      </c>
      <c r="AR166" s="155" t="s">
        <v>699</v>
      </c>
      <c r="AT166" s="155" t="s">
        <v>164</v>
      </c>
      <c r="AU166" s="155" t="s">
        <v>88</v>
      </c>
      <c r="AY166" s="17" t="s">
        <v>162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7" t="s">
        <v>88</v>
      </c>
      <c r="BK166" s="156">
        <f>ROUND(I166*H166,2)</f>
        <v>0</v>
      </c>
      <c r="BL166" s="17" t="s">
        <v>699</v>
      </c>
      <c r="BM166" s="155" t="s">
        <v>2000</v>
      </c>
    </row>
    <row r="167" spans="2:65" s="12" customFormat="1">
      <c r="B167" s="157"/>
      <c r="D167" s="158" t="s">
        <v>170</v>
      </c>
      <c r="E167" s="159" t="s">
        <v>1</v>
      </c>
      <c r="F167" s="160" t="s">
        <v>2001</v>
      </c>
      <c r="H167" s="161">
        <v>3.6</v>
      </c>
      <c r="I167" s="162"/>
      <c r="L167" s="157"/>
      <c r="M167" s="163"/>
      <c r="T167" s="164"/>
      <c r="AT167" s="159" t="s">
        <v>170</v>
      </c>
      <c r="AU167" s="159" t="s">
        <v>88</v>
      </c>
      <c r="AV167" s="12" t="s">
        <v>88</v>
      </c>
      <c r="AW167" s="12" t="s">
        <v>31</v>
      </c>
      <c r="AX167" s="12" t="s">
        <v>76</v>
      </c>
      <c r="AY167" s="159" t="s">
        <v>162</v>
      </c>
    </row>
    <row r="168" spans="2:65" s="12" customFormat="1">
      <c r="B168" s="157"/>
      <c r="D168" s="158" t="s">
        <v>170</v>
      </c>
      <c r="E168" s="159" t="s">
        <v>1</v>
      </c>
      <c r="F168" s="160" t="s">
        <v>2002</v>
      </c>
      <c r="H168" s="161">
        <v>30</v>
      </c>
      <c r="I168" s="162"/>
      <c r="L168" s="157"/>
      <c r="M168" s="163"/>
      <c r="T168" s="164"/>
      <c r="AT168" s="159" t="s">
        <v>170</v>
      </c>
      <c r="AU168" s="159" t="s">
        <v>88</v>
      </c>
      <c r="AV168" s="12" t="s">
        <v>88</v>
      </c>
      <c r="AW168" s="12" t="s">
        <v>31</v>
      </c>
      <c r="AX168" s="12" t="s">
        <v>76</v>
      </c>
      <c r="AY168" s="159" t="s">
        <v>162</v>
      </c>
    </row>
    <row r="169" spans="2:65" s="12" customFormat="1">
      <c r="B169" s="157"/>
      <c r="D169" s="158" t="s">
        <v>170</v>
      </c>
      <c r="E169" s="159" t="s">
        <v>1</v>
      </c>
      <c r="F169" s="160" t="s">
        <v>2003</v>
      </c>
      <c r="H169" s="161">
        <v>1.4</v>
      </c>
      <c r="I169" s="162"/>
      <c r="L169" s="157"/>
      <c r="M169" s="163"/>
      <c r="T169" s="164"/>
      <c r="AT169" s="159" t="s">
        <v>170</v>
      </c>
      <c r="AU169" s="159" t="s">
        <v>88</v>
      </c>
      <c r="AV169" s="12" t="s">
        <v>88</v>
      </c>
      <c r="AW169" s="12" t="s">
        <v>31</v>
      </c>
      <c r="AX169" s="12" t="s">
        <v>76</v>
      </c>
      <c r="AY169" s="159" t="s">
        <v>162</v>
      </c>
    </row>
    <row r="170" spans="2:65" s="12" customFormat="1">
      <c r="B170" s="157"/>
      <c r="D170" s="158" t="s">
        <v>170</v>
      </c>
      <c r="E170" s="159" t="s">
        <v>1</v>
      </c>
      <c r="F170" s="160" t="s">
        <v>2004</v>
      </c>
      <c r="H170" s="161">
        <v>2</v>
      </c>
      <c r="I170" s="162"/>
      <c r="L170" s="157"/>
      <c r="M170" s="163"/>
      <c r="T170" s="164"/>
      <c r="AT170" s="159" t="s">
        <v>170</v>
      </c>
      <c r="AU170" s="159" t="s">
        <v>88</v>
      </c>
      <c r="AV170" s="12" t="s">
        <v>88</v>
      </c>
      <c r="AW170" s="12" t="s">
        <v>31</v>
      </c>
      <c r="AX170" s="12" t="s">
        <v>76</v>
      </c>
      <c r="AY170" s="159" t="s">
        <v>162</v>
      </c>
    </row>
    <row r="171" spans="2:65" s="13" customFormat="1">
      <c r="B171" s="165"/>
      <c r="D171" s="158" t="s">
        <v>170</v>
      </c>
      <c r="E171" s="166" t="s">
        <v>1</v>
      </c>
      <c r="F171" s="167" t="s">
        <v>173</v>
      </c>
      <c r="H171" s="168">
        <v>37</v>
      </c>
      <c r="I171" s="169"/>
      <c r="L171" s="165"/>
      <c r="M171" s="170"/>
      <c r="T171" s="171"/>
      <c r="AT171" s="166" t="s">
        <v>170</v>
      </c>
      <c r="AU171" s="166" t="s">
        <v>88</v>
      </c>
      <c r="AV171" s="13" t="s">
        <v>168</v>
      </c>
      <c r="AW171" s="13" t="s">
        <v>31</v>
      </c>
      <c r="AX171" s="13" t="s">
        <v>83</v>
      </c>
      <c r="AY171" s="166" t="s">
        <v>162</v>
      </c>
    </row>
    <row r="172" spans="2:65" s="1" customFormat="1" ht="16.5" customHeight="1">
      <c r="B172" s="32"/>
      <c r="C172" s="184" t="s">
        <v>301</v>
      </c>
      <c r="D172" s="184" t="s">
        <v>534</v>
      </c>
      <c r="E172" s="185" t="s">
        <v>2005</v>
      </c>
      <c r="F172" s="186" t="s">
        <v>2006</v>
      </c>
      <c r="G172" s="187" t="s">
        <v>208</v>
      </c>
      <c r="H172" s="188">
        <v>38.85</v>
      </c>
      <c r="I172" s="189"/>
      <c r="J172" s="190">
        <f>ROUND(I172*H172,2)</f>
        <v>0</v>
      </c>
      <c r="K172" s="191"/>
      <c r="L172" s="192"/>
      <c r="M172" s="193" t="s">
        <v>1</v>
      </c>
      <c r="N172" s="194" t="s">
        <v>42</v>
      </c>
      <c r="P172" s="153">
        <f>O172*H172</f>
        <v>0</v>
      </c>
      <c r="Q172" s="153">
        <v>9.6000000000000002E-4</v>
      </c>
      <c r="R172" s="153">
        <f>Q172*H172</f>
        <v>3.7296000000000003E-2</v>
      </c>
      <c r="S172" s="153">
        <v>0</v>
      </c>
      <c r="T172" s="154">
        <f>S172*H172</f>
        <v>0</v>
      </c>
      <c r="AR172" s="155" t="s">
        <v>1044</v>
      </c>
      <c r="AT172" s="155" t="s">
        <v>534</v>
      </c>
      <c r="AU172" s="155" t="s">
        <v>88</v>
      </c>
      <c r="AY172" s="17" t="s">
        <v>162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7" t="s">
        <v>88</v>
      </c>
      <c r="BK172" s="156">
        <f>ROUND(I172*H172,2)</f>
        <v>0</v>
      </c>
      <c r="BL172" s="17" t="s">
        <v>1044</v>
      </c>
      <c r="BM172" s="155" t="s">
        <v>2007</v>
      </c>
    </row>
    <row r="173" spans="2:65" s="1" customFormat="1" ht="16.5" customHeight="1">
      <c r="B173" s="32"/>
      <c r="C173" s="143" t="s">
        <v>308</v>
      </c>
      <c r="D173" s="143" t="s">
        <v>164</v>
      </c>
      <c r="E173" s="144" t="s">
        <v>1592</v>
      </c>
      <c r="F173" s="145" t="s">
        <v>1593</v>
      </c>
      <c r="G173" s="146" t="s">
        <v>1594</v>
      </c>
      <c r="H173" s="201"/>
      <c r="I173" s="148"/>
      <c r="J173" s="149">
        <f>ROUND(I173*H173,2)</f>
        <v>0</v>
      </c>
      <c r="K173" s="150"/>
      <c r="L173" s="32"/>
      <c r="M173" s="151" t="s">
        <v>1</v>
      </c>
      <c r="N173" s="152" t="s">
        <v>42</v>
      </c>
      <c r="P173" s="153">
        <f>O173*H173</f>
        <v>0</v>
      </c>
      <c r="Q173" s="153">
        <v>0</v>
      </c>
      <c r="R173" s="153">
        <f>Q173*H173</f>
        <v>0</v>
      </c>
      <c r="S173" s="153">
        <v>0</v>
      </c>
      <c r="T173" s="154">
        <f>S173*H173</f>
        <v>0</v>
      </c>
      <c r="AR173" s="155" t="s">
        <v>1044</v>
      </c>
      <c r="AT173" s="155" t="s">
        <v>164</v>
      </c>
      <c r="AU173" s="155" t="s">
        <v>88</v>
      </c>
      <c r="AY173" s="17" t="s">
        <v>162</v>
      </c>
      <c r="BE173" s="156">
        <f>IF(N173="základná",J173,0)</f>
        <v>0</v>
      </c>
      <c r="BF173" s="156">
        <f>IF(N173="znížená",J173,0)</f>
        <v>0</v>
      </c>
      <c r="BG173" s="156">
        <f>IF(N173="zákl. prenesená",J173,0)</f>
        <v>0</v>
      </c>
      <c r="BH173" s="156">
        <f>IF(N173="zníž. prenesená",J173,0)</f>
        <v>0</v>
      </c>
      <c r="BI173" s="156">
        <f>IF(N173="nulová",J173,0)</f>
        <v>0</v>
      </c>
      <c r="BJ173" s="17" t="s">
        <v>88</v>
      </c>
      <c r="BK173" s="156">
        <f>ROUND(I173*H173,2)</f>
        <v>0</v>
      </c>
      <c r="BL173" s="17" t="s">
        <v>1044</v>
      </c>
      <c r="BM173" s="155" t="s">
        <v>2008</v>
      </c>
    </row>
    <row r="174" spans="2:65" s="1" customFormat="1" ht="16.5" customHeight="1">
      <c r="B174" s="32"/>
      <c r="C174" s="143" t="s">
        <v>312</v>
      </c>
      <c r="D174" s="143" t="s">
        <v>164</v>
      </c>
      <c r="E174" s="144" t="s">
        <v>1596</v>
      </c>
      <c r="F174" s="145" t="s">
        <v>1597</v>
      </c>
      <c r="G174" s="146" t="s">
        <v>1594</v>
      </c>
      <c r="H174" s="201"/>
      <c r="I174" s="148"/>
      <c r="J174" s="149">
        <f>ROUND(I174*H174,2)</f>
        <v>0</v>
      </c>
      <c r="K174" s="150"/>
      <c r="L174" s="32"/>
      <c r="M174" s="151" t="s">
        <v>1</v>
      </c>
      <c r="N174" s="152" t="s">
        <v>42</v>
      </c>
      <c r="P174" s="153">
        <f>O174*H174</f>
        <v>0</v>
      </c>
      <c r="Q174" s="153">
        <v>0</v>
      </c>
      <c r="R174" s="153">
        <f>Q174*H174</f>
        <v>0</v>
      </c>
      <c r="S174" s="153">
        <v>0</v>
      </c>
      <c r="T174" s="154">
        <f>S174*H174</f>
        <v>0</v>
      </c>
      <c r="AR174" s="155" t="s">
        <v>699</v>
      </c>
      <c r="AT174" s="155" t="s">
        <v>164</v>
      </c>
      <c r="AU174" s="155" t="s">
        <v>88</v>
      </c>
      <c r="AY174" s="17" t="s">
        <v>162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7" t="s">
        <v>88</v>
      </c>
      <c r="BK174" s="156">
        <f>ROUND(I174*H174,2)</f>
        <v>0</v>
      </c>
      <c r="BL174" s="17" t="s">
        <v>699</v>
      </c>
      <c r="BM174" s="155" t="s">
        <v>2009</v>
      </c>
    </row>
    <row r="175" spans="2:65" s="11" customFormat="1" ht="22.95" customHeight="1">
      <c r="B175" s="131"/>
      <c r="D175" s="132" t="s">
        <v>75</v>
      </c>
      <c r="E175" s="141" t="s">
        <v>2010</v>
      </c>
      <c r="F175" s="141" t="s">
        <v>2011</v>
      </c>
      <c r="I175" s="134"/>
      <c r="J175" s="142">
        <f>BK175</f>
        <v>0</v>
      </c>
      <c r="L175" s="131"/>
      <c r="M175" s="136"/>
      <c r="P175" s="137">
        <f>SUM(P176:P200)</f>
        <v>0</v>
      </c>
      <c r="R175" s="137">
        <f>SUM(R176:R200)</f>
        <v>1.3442850000000002</v>
      </c>
      <c r="T175" s="138">
        <f>SUM(T176:T200)</f>
        <v>0</v>
      </c>
      <c r="AR175" s="132" t="s">
        <v>177</v>
      </c>
      <c r="AT175" s="139" t="s">
        <v>75</v>
      </c>
      <c r="AU175" s="139" t="s">
        <v>83</v>
      </c>
      <c r="AY175" s="132" t="s">
        <v>162</v>
      </c>
      <c r="BK175" s="140">
        <f>SUM(BK176:BK200)</f>
        <v>0</v>
      </c>
    </row>
    <row r="176" spans="2:65" s="1" customFormat="1" ht="24.15" customHeight="1">
      <c r="B176" s="32"/>
      <c r="C176" s="143" t="s">
        <v>465</v>
      </c>
      <c r="D176" s="143" t="s">
        <v>164</v>
      </c>
      <c r="E176" s="144" t="s">
        <v>2012</v>
      </c>
      <c r="F176" s="145" t="s">
        <v>2013</v>
      </c>
      <c r="G176" s="146" t="s">
        <v>208</v>
      </c>
      <c r="H176" s="147">
        <v>20</v>
      </c>
      <c r="I176" s="148"/>
      <c r="J176" s="149">
        <f>ROUND(I176*H176,2)</f>
        <v>0</v>
      </c>
      <c r="K176" s="150"/>
      <c r="L176" s="32"/>
      <c r="M176" s="151" t="s">
        <v>1</v>
      </c>
      <c r="N176" s="152" t="s">
        <v>42</v>
      </c>
      <c r="P176" s="153">
        <f>O176*H176</f>
        <v>0</v>
      </c>
      <c r="Q176" s="153">
        <v>0</v>
      </c>
      <c r="R176" s="153">
        <f>Q176*H176</f>
        <v>0</v>
      </c>
      <c r="S176" s="153">
        <v>0</v>
      </c>
      <c r="T176" s="154">
        <f>S176*H176</f>
        <v>0</v>
      </c>
      <c r="AR176" s="155" t="s">
        <v>699</v>
      </c>
      <c r="AT176" s="155" t="s">
        <v>164</v>
      </c>
      <c r="AU176" s="155" t="s">
        <v>88</v>
      </c>
      <c r="AY176" s="17" t="s">
        <v>162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7" t="s">
        <v>88</v>
      </c>
      <c r="BK176" s="156">
        <f>ROUND(I176*H176,2)</f>
        <v>0</v>
      </c>
      <c r="BL176" s="17" t="s">
        <v>699</v>
      </c>
      <c r="BM176" s="155" t="s">
        <v>2014</v>
      </c>
    </row>
    <row r="177" spans="2:65" s="15" customFormat="1">
      <c r="B177" s="195"/>
      <c r="D177" s="158" t="s">
        <v>170</v>
      </c>
      <c r="E177" s="196" t="s">
        <v>1</v>
      </c>
      <c r="F177" s="197" t="s">
        <v>2015</v>
      </c>
      <c r="H177" s="196" t="s">
        <v>1</v>
      </c>
      <c r="I177" s="198"/>
      <c r="L177" s="195"/>
      <c r="M177" s="199"/>
      <c r="T177" s="200"/>
      <c r="AT177" s="196" t="s">
        <v>170</v>
      </c>
      <c r="AU177" s="196" t="s">
        <v>88</v>
      </c>
      <c r="AV177" s="15" t="s">
        <v>83</v>
      </c>
      <c r="AW177" s="15" t="s">
        <v>31</v>
      </c>
      <c r="AX177" s="15" t="s">
        <v>76</v>
      </c>
      <c r="AY177" s="196" t="s">
        <v>162</v>
      </c>
    </row>
    <row r="178" spans="2:65" s="12" customFormat="1">
      <c r="B178" s="157"/>
      <c r="D178" s="158" t="s">
        <v>170</v>
      </c>
      <c r="E178" s="159" t="s">
        <v>1</v>
      </c>
      <c r="F178" s="160" t="s">
        <v>2016</v>
      </c>
      <c r="H178" s="161">
        <v>30</v>
      </c>
      <c r="I178" s="162"/>
      <c r="L178" s="157"/>
      <c r="M178" s="163"/>
      <c r="T178" s="164"/>
      <c r="AT178" s="159" t="s">
        <v>170</v>
      </c>
      <c r="AU178" s="159" t="s">
        <v>88</v>
      </c>
      <c r="AV178" s="12" t="s">
        <v>88</v>
      </c>
      <c r="AW178" s="12" t="s">
        <v>31</v>
      </c>
      <c r="AX178" s="12" t="s">
        <v>76</v>
      </c>
      <c r="AY178" s="159" t="s">
        <v>162</v>
      </c>
    </row>
    <row r="179" spans="2:65" s="12" customFormat="1">
      <c r="B179" s="157"/>
      <c r="D179" s="158" t="s">
        <v>170</v>
      </c>
      <c r="E179" s="159" t="s">
        <v>1</v>
      </c>
      <c r="F179" s="160" t="s">
        <v>2017</v>
      </c>
      <c r="H179" s="161">
        <v>-10</v>
      </c>
      <c r="I179" s="162"/>
      <c r="L179" s="157"/>
      <c r="M179" s="163"/>
      <c r="T179" s="164"/>
      <c r="AT179" s="159" t="s">
        <v>170</v>
      </c>
      <c r="AU179" s="159" t="s">
        <v>88</v>
      </c>
      <c r="AV179" s="12" t="s">
        <v>88</v>
      </c>
      <c r="AW179" s="12" t="s">
        <v>31</v>
      </c>
      <c r="AX179" s="12" t="s">
        <v>76</v>
      </c>
      <c r="AY179" s="159" t="s">
        <v>162</v>
      </c>
    </row>
    <row r="180" spans="2:65" s="13" customFormat="1">
      <c r="B180" s="165"/>
      <c r="D180" s="158" t="s">
        <v>170</v>
      </c>
      <c r="E180" s="166" t="s">
        <v>1</v>
      </c>
      <c r="F180" s="167" t="s">
        <v>173</v>
      </c>
      <c r="H180" s="168">
        <v>20</v>
      </c>
      <c r="I180" s="169"/>
      <c r="L180" s="165"/>
      <c r="M180" s="170"/>
      <c r="T180" s="171"/>
      <c r="AT180" s="166" t="s">
        <v>170</v>
      </c>
      <c r="AU180" s="166" t="s">
        <v>88</v>
      </c>
      <c r="AV180" s="13" t="s">
        <v>168</v>
      </c>
      <c r="AW180" s="13" t="s">
        <v>31</v>
      </c>
      <c r="AX180" s="13" t="s">
        <v>83</v>
      </c>
      <c r="AY180" s="166" t="s">
        <v>162</v>
      </c>
    </row>
    <row r="181" spans="2:65" s="1" customFormat="1" ht="33" customHeight="1">
      <c r="B181" s="32"/>
      <c r="C181" s="143" t="s">
        <v>473</v>
      </c>
      <c r="D181" s="143" t="s">
        <v>164</v>
      </c>
      <c r="E181" s="144" t="s">
        <v>2018</v>
      </c>
      <c r="F181" s="145" t="s">
        <v>2019</v>
      </c>
      <c r="G181" s="146" t="s">
        <v>208</v>
      </c>
      <c r="H181" s="147">
        <v>20</v>
      </c>
      <c r="I181" s="148"/>
      <c r="J181" s="149">
        <f>ROUND(I181*H181,2)</f>
        <v>0</v>
      </c>
      <c r="K181" s="150"/>
      <c r="L181" s="32"/>
      <c r="M181" s="151" t="s">
        <v>1</v>
      </c>
      <c r="N181" s="152" t="s">
        <v>42</v>
      </c>
      <c r="P181" s="153">
        <f>O181*H181</f>
        <v>0</v>
      </c>
      <c r="Q181" s="153">
        <v>0</v>
      </c>
      <c r="R181" s="153">
        <f>Q181*H181</f>
        <v>0</v>
      </c>
      <c r="S181" s="153">
        <v>0</v>
      </c>
      <c r="T181" s="154">
        <f>S181*H181</f>
        <v>0</v>
      </c>
      <c r="AR181" s="155" t="s">
        <v>699</v>
      </c>
      <c r="AT181" s="155" t="s">
        <v>164</v>
      </c>
      <c r="AU181" s="155" t="s">
        <v>88</v>
      </c>
      <c r="AY181" s="17" t="s">
        <v>162</v>
      </c>
      <c r="BE181" s="156">
        <f>IF(N181="základná",J181,0)</f>
        <v>0</v>
      </c>
      <c r="BF181" s="156">
        <f>IF(N181="znížená",J181,0)</f>
        <v>0</v>
      </c>
      <c r="BG181" s="156">
        <f>IF(N181="zákl. prenesená",J181,0)</f>
        <v>0</v>
      </c>
      <c r="BH181" s="156">
        <f>IF(N181="zníž. prenesená",J181,0)</f>
        <v>0</v>
      </c>
      <c r="BI181" s="156">
        <f>IF(N181="nulová",J181,0)</f>
        <v>0</v>
      </c>
      <c r="BJ181" s="17" t="s">
        <v>88</v>
      </c>
      <c r="BK181" s="156">
        <f>ROUND(I181*H181,2)</f>
        <v>0</v>
      </c>
      <c r="BL181" s="17" t="s">
        <v>699</v>
      </c>
      <c r="BM181" s="155" t="s">
        <v>2020</v>
      </c>
    </row>
    <row r="182" spans="2:65" s="1" customFormat="1" ht="16.5" customHeight="1">
      <c r="B182" s="32"/>
      <c r="C182" s="184" t="s">
        <v>479</v>
      </c>
      <c r="D182" s="184" t="s">
        <v>534</v>
      </c>
      <c r="E182" s="185" t="s">
        <v>2021</v>
      </c>
      <c r="F182" s="186" t="s">
        <v>2022</v>
      </c>
      <c r="G182" s="187" t="s">
        <v>183</v>
      </c>
      <c r="H182" s="188">
        <v>1.33</v>
      </c>
      <c r="I182" s="189"/>
      <c r="J182" s="190">
        <f>ROUND(I182*H182,2)</f>
        <v>0</v>
      </c>
      <c r="K182" s="191"/>
      <c r="L182" s="192"/>
      <c r="M182" s="193" t="s">
        <v>1</v>
      </c>
      <c r="N182" s="194" t="s">
        <v>42</v>
      </c>
      <c r="P182" s="153">
        <f>O182*H182</f>
        <v>0</v>
      </c>
      <c r="Q182" s="153">
        <v>1</v>
      </c>
      <c r="R182" s="153">
        <f>Q182*H182</f>
        <v>1.33</v>
      </c>
      <c r="S182" s="153">
        <v>0</v>
      </c>
      <c r="T182" s="154">
        <f>S182*H182</f>
        <v>0</v>
      </c>
      <c r="AR182" s="155" t="s">
        <v>1044</v>
      </c>
      <c r="AT182" s="155" t="s">
        <v>534</v>
      </c>
      <c r="AU182" s="155" t="s">
        <v>88</v>
      </c>
      <c r="AY182" s="17" t="s">
        <v>162</v>
      </c>
      <c r="BE182" s="156">
        <f>IF(N182="základná",J182,0)</f>
        <v>0</v>
      </c>
      <c r="BF182" s="156">
        <f>IF(N182="znížená",J182,0)</f>
        <v>0</v>
      </c>
      <c r="BG182" s="156">
        <f>IF(N182="zákl. prenesená",J182,0)</f>
        <v>0</v>
      </c>
      <c r="BH182" s="156">
        <f>IF(N182="zníž. prenesená",J182,0)</f>
        <v>0</v>
      </c>
      <c r="BI182" s="156">
        <f>IF(N182="nulová",J182,0)</f>
        <v>0</v>
      </c>
      <c r="BJ182" s="17" t="s">
        <v>88</v>
      </c>
      <c r="BK182" s="156">
        <f>ROUND(I182*H182,2)</f>
        <v>0</v>
      </c>
      <c r="BL182" s="17" t="s">
        <v>1044</v>
      </c>
      <c r="BM182" s="155" t="s">
        <v>2023</v>
      </c>
    </row>
    <row r="183" spans="2:65" s="12" customFormat="1">
      <c r="B183" s="157"/>
      <c r="D183" s="158" t="s">
        <v>170</v>
      </c>
      <c r="E183" s="159" t="s">
        <v>1</v>
      </c>
      <c r="F183" s="160" t="s">
        <v>2024</v>
      </c>
      <c r="H183" s="161">
        <v>1.323</v>
      </c>
      <c r="I183" s="162"/>
      <c r="L183" s="157"/>
      <c r="M183" s="163"/>
      <c r="T183" s="164"/>
      <c r="AT183" s="159" t="s">
        <v>170</v>
      </c>
      <c r="AU183" s="159" t="s">
        <v>88</v>
      </c>
      <c r="AV183" s="12" t="s">
        <v>88</v>
      </c>
      <c r="AW183" s="12" t="s">
        <v>31</v>
      </c>
      <c r="AX183" s="12" t="s">
        <v>76</v>
      </c>
      <c r="AY183" s="159" t="s">
        <v>162</v>
      </c>
    </row>
    <row r="184" spans="2:65" s="12" customFormat="1">
      <c r="B184" s="157"/>
      <c r="D184" s="158" t="s">
        <v>170</v>
      </c>
      <c r="E184" s="159" t="s">
        <v>1</v>
      </c>
      <c r="F184" s="160" t="s">
        <v>523</v>
      </c>
      <c r="H184" s="161">
        <v>7.0000000000000001E-3</v>
      </c>
      <c r="I184" s="162"/>
      <c r="L184" s="157"/>
      <c r="M184" s="163"/>
      <c r="T184" s="164"/>
      <c r="AT184" s="159" t="s">
        <v>170</v>
      </c>
      <c r="AU184" s="159" t="s">
        <v>88</v>
      </c>
      <c r="AV184" s="12" t="s">
        <v>88</v>
      </c>
      <c r="AW184" s="12" t="s">
        <v>31</v>
      </c>
      <c r="AX184" s="12" t="s">
        <v>76</v>
      </c>
      <c r="AY184" s="159" t="s">
        <v>162</v>
      </c>
    </row>
    <row r="185" spans="2:65" s="13" customFormat="1">
      <c r="B185" s="165"/>
      <c r="D185" s="158" t="s">
        <v>170</v>
      </c>
      <c r="E185" s="166" t="s">
        <v>1</v>
      </c>
      <c r="F185" s="167" t="s">
        <v>1189</v>
      </c>
      <c r="H185" s="168">
        <v>1.3299999999999998</v>
      </c>
      <c r="I185" s="169"/>
      <c r="L185" s="165"/>
      <c r="M185" s="170"/>
      <c r="T185" s="171"/>
      <c r="AT185" s="166" t="s">
        <v>170</v>
      </c>
      <c r="AU185" s="166" t="s">
        <v>88</v>
      </c>
      <c r="AV185" s="13" t="s">
        <v>168</v>
      </c>
      <c r="AW185" s="13" t="s">
        <v>31</v>
      </c>
      <c r="AX185" s="13" t="s">
        <v>83</v>
      </c>
      <c r="AY185" s="166" t="s">
        <v>162</v>
      </c>
    </row>
    <row r="186" spans="2:65" s="1" customFormat="1" ht="24.15" customHeight="1">
      <c r="B186" s="32"/>
      <c r="C186" s="143" t="s">
        <v>484</v>
      </c>
      <c r="D186" s="143" t="s">
        <v>164</v>
      </c>
      <c r="E186" s="144" t="s">
        <v>2025</v>
      </c>
      <c r="F186" s="145" t="s">
        <v>2026</v>
      </c>
      <c r="G186" s="146" t="s">
        <v>208</v>
      </c>
      <c r="H186" s="147">
        <v>20</v>
      </c>
      <c r="I186" s="148"/>
      <c r="J186" s="149">
        <f>ROUND(I186*H186,2)</f>
        <v>0</v>
      </c>
      <c r="K186" s="150"/>
      <c r="L186" s="32"/>
      <c r="M186" s="151" t="s">
        <v>1</v>
      </c>
      <c r="N186" s="152" t="s">
        <v>42</v>
      </c>
      <c r="P186" s="153">
        <f>O186*H186</f>
        <v>0</v>
      </c>
      <c r="Q186" s="153">
        <v>0</v>
      </c>
      <c r="R186" s="153">
        <f>Q186*H186</f>
        <v>0</v>
      </c>
      <c r="S186" s="153">
        <v>0</v>
      </c>
      <c r="T186" s="154">
        <f>S186*H186</f>
        <v>0</v>
      </c>
      <c r="AR186" s="155" t="s">
        <v>699</v>
      </c>
      <c r="AT186" s="155" t="s">
        <v>164</v>
      </c>
      <c r="AU186" s="155" t="s">
        <v>88</v>
      </c>
      <c r="AY186" s="17" t="s">
        <v>162</v>
      </c>
      <c r="BE186" s="156">
        <f>IF(N186="základná",J186,0)</f>
        <v>0</v>
      </c>
      <c r="BF186" s="156">
        <f>IF(N186="znížená",J186,0)</f>
        <v>0</v>
      </c>
      <c r="BG186" s="156">
        <f>IF(N186="zákl. prenesená",J186,0)</f>
        <v>0</v>
      </c>
      <c r="BH186" s="156">
        <f>IF(N186="zníž. prenesená",J186,0)</f>
        <v>0</v>
      </c>
      <c r="BI186" s="156">
        <f>IF(N186="nulová",J186,0)</f>
        <v>0</v>
      </c>
      <c r="BJ186" s="17" t="s">
        <v>88</v>
      </c>
      <c r="BK186" s="156">
        <f>ROUND(I186*H186,2)</f>
        <v>0</v>
      </c>
      <c r="BL186" s="17" t="s">
        <v>699</v>
      </c>
      <c r="BM186" s="155" t="s">
        <v>2027</v>
      </c>
    </row>
    <row r="187" spans="2:65" s="1" customFormat="1" ht="24.15" customHeight="1">
      <c r="B187" s="32"/>
      <c r="C187" s="184" t="s">
        <v>490</v>
      </c>
      <c r="D187" s="184" t="s">
        <v>534</v>
      </c>
      <c r="E187" s="185" t="s">
        <v>2028</v>
      </c>
      <c r="F187" s="186" t="s">
        <v>2029</v>
      </c>
      <c r="G187" s="187" t="s">
        <v>208</v>
      </c>
      <c r="H187" s="188">
        <v>20</v>
      </c>
      <c r="I187" s="189"/>
      <c r="J187" s="190">
        <f>ROUND(I187*H187,2)</f>
        <v>0</v>
      </c>
      <c r="K187" s="191"/>
      <c r="L187" s="192"/>
      <c r="M187" s="193" t="s">
        <v>1</v>
      </c>
      <c r="N187" s="194" t="s">
        <v>42</v>
      </c>
      <c r="P187" s="153">
        <f>O187*H187</f>
        <v>0</v>
      </c>
      <c r="Q187" s="153">
        <v>2.1000000000000001E-4</v>
      </c>
      <c r="R187" s="153">
        <f>Q187*H187</f>
        <v>4.2000000000000006E-3</v>
      </c>
      <c r="S187" s="153">
        <v>0</v>
      </c>
      <c r="T187" s="154">
        <f>S187*H187</f>
        <v>0</v>
      </c>
      <c r="AR187" s="155" t="s">
        <v>1044</v>
      </c>
      <c r="AT187" s="155" t="s">
        <v>534</v>
      </c>
      <c r="AU187" s="155" t="s">
        <v>88</v>
      </c>
      <c r="AY187" s="17" t="s">
        <v>162</v>
      </c>
      <c r="BE187" s="156">
        <f>IF(N187="základná",J187,0)</f>
        <v>0</v>
      </c>
      <c r="BF187" s="156">
        <f>IF(N187="znížená",J187,0)</f>
        <v>0</v>
      </c>
      <c r="BG187" s="156">
        <f>IF(N187="zákl. prenesená",J187,0)</f>
        <v>0</v>
      </c>
      <c r="BH187" s="156">
        <f>IF(N187="zníž. prenesená",J187,0)</f>
        <v>0</v>
      </c>
      <c r="BI187" s="156">
        <f>IF(N187="nulová",J187,0)</f>
        <v>0</v>
      </c>
      <c r="BJ187" s="17" t="s">
        <v>88</v>
      </c>
      <c r="BK187" s="156">
        <f>ROUND(I187*H187,2)</f>
        <v>0</v>
      </c>
      <c r="BL187" s="17" t="s">
        <v>1044</v>
      </c>
      <c r="BM187" s="155" t="s">
        <v>2030</v>
      </c>
    </row>
    <row r="188" spans="2:65" s="1" customFormat="1" ht="33" customHeight="1">
      <c r="B188" s="32"/>
      <c r="C188" s="143" t="s">
        <v>497</v>
      </c>
      <c r="D188" s="143" t="s">
        <v>164</v>
      </c>
      <c r="E188" s="144" t="s">
        <v>2031</v>
      </c>
      <c r="F188" s="145" t="s">
        <v>2032</v>
      </c>
      <c r="G188" s="146" t="s">
        <v>208</v>
      </c>
      <c r="H188" s="147">
        <v>20</v>
      </c>
      <c r="I188" s="148"/>
      <c r="J188" s="149">
        <f>ROUND(I188*H188,2)</f>
        <v>0</v>
      </c>
      <c r="K188" s="150"/>
      <c r="L188" s="32"/>
      <c r="M188" s="151" t="s">
        <v>1</v>
      </c>
      <c r="N188" s="152" t="s">
        <v>42</v>
      </c>
      <c r="P188" s="153">
        <f>O188*H188</f>
        <v>0</v>
      </c>
      <c r="Q188" s="153">
        <v>0</v>
      </c>
      <c r="R188" s="153">
        <f>Q188*H188</f>
        <v>0</v>
      </c>
      <c r="S188" s="153">
        <v>0</v>
      </c>
      <c r="T188" s="154">
        <f>S188*H188</f>
        <v>0</v>
      </c>
      <c r="AR188" s="155" t="s">
        <v>699</v>
      </c>
      <c r="AT188" s="155" t="s">
        <v>164</v>
      </c>
      <c r="AU188" s="155" t="s">
        <v>88</v>
      </c>
      <c r="AY188" s="17" t="s">
        <v>162</v>
      </c>
      <c r="BE188" s="156">
        <f>IF(N188="základná",J188,0)</f>
        <v>0</v>
      </c>
      <c r="BF188" s="156">
        <f>IF(N188="znížená",J188,0)</f>
        <v>0</v>
      </c>
      <c r="BG188" s="156">
        <f>IF(N188="zákl. prenesená",J188,0)</f>
        <v>0</v>
      </c>
      <c r="BH188" s="156">
        <f>IF(N188="zníž. prenesená",J188,0)</f>
        <v>0</v>
      </c>
      <c r="BI188" s="156">
        <f>IF(N188="nulová",J188,0)</f>
        <v>0</v>
      </c>
      <c r="BJ188" s="17" t="s">
        <v>88</v>
      </c>
      <c r="BK188" s="156">
        <f>ROUND(I188*H188,2)</f>
        <v>0</v>
      </c>
      <c r="BL188" s="17" t="s">
        <v>699</v>
      </c>
      <c r="BM188" s="155" t="s">
        <v>2033</v>
      </c>
    </row>
    <row r="189" spans="2:65" s="1" customFormat="1" ht="21.75" customHeight="1">
      <c r="B189" s="32"/>
      <c r="C189" s="184" t="s">
        <v>504</v>
      </c>
      <c r="D189" s="184" t="s">
        <v>534</v>
      </c>
      <c r="E189" s="185" t="s">
        <v>2034</v>
      </c>
      <c r="F189" s="186" t="s">
        <v>2035</v>
      </c>
      <c r="G189" s="187" t="s">
        <v>208</v>
      </c>
      <c r="H189" s="188">
        <v>21</v>
      </c>
      <c r="I189" s="189"/>
      <c r="J189" s="190">
        <f>ROUND(I189*H189,2)</f>
        <v>0</v>
      </c>
      <c r="K189" s="191"/>
      <c r="L189" s="192"/>
      <c r="M189" s="193" t="s">
        <v>1</v>
      </c>
      <c r="N189" s="194" t="s">
        <v>42</v>
      </c>
      <c r="P189" s="153">
        <f>O189*H189</f>
        <v>0</v>
      </c>
      <c r="Q189" s="153">
        <v>3.1E-4</v>
      </c>
      <c r="R189" s="153">
        <f>Q189*H189</f>
        <v>6.5100000000000002E-3</v>
      </c>
      <c r="S189" s="153">
        <v>0</v>
      </c>
      <c r="T189" s="154">
        <f>S189*H189</f>
        <v>0</v>
      </c>
      <c r="AR189" s="155" t="s">
        <v>1044</v>
      </c>
      <c r="AT189" s="155" t="s">
        <v>534</v>
      </c>
      <c r="AU189" s="155" t="s">
        <v>88</v>
      </c>
      <c r="AY189" s="17" t="s">
        <v>162</v>
      </c>
      <c r="BE189" s="156">
        <f>IF(N189="základná",J189,0)</f>
        <v>0</v>
      </c>
      <c r="BF189" s="156">
        <f>IF(N189="znížená",J189,0)</f>
        <v>0</v>
      </c>
      <c r="BG189" s="156">
        <f>IF(N189="zákl. prenesená",J189,0)</f>
        <v>0</v>
      </c>
      <c r="BH189" s="156">
        <f>IF(N189="zníž. prenesená",J189,0)</f>
        <v>0</v>
      </c>
      <c r="BI189" s="156">
        <f>IF(N189="nulová",J189,0)</f>
        <v>0</v>
      </c>
      <c r="BJ189" s="17" t="s">
        <v>88</v>
      </c>
      <c r="BK189" s="156">
        <f>ROUND(I189*H189,2)</f>
        <v>0</v>
      </c>
      <c r="BL189" s="17" t="s">
        <v>1044</v>
      </c>
      <c r="BM189" s="155" t="s">
        <v>2036</v>
      </c>
    </row>
    <row r="190" spans="2:65" s="1" customFormat="1" ht="16.5" customHeight="1">
      <c r="B190" s="32"/>
      <c r="C190" s="184" t="s">
        <v>511</v>
      </c>
      <c r="D190" s="184" t="s">
        <v>534</v>
      </c>
      <c r="E190" s="185" t="s">
        <v>2037</v>
      </c>
      <c r="F190" s="186" t="s">
        <v>2038</v>
      </c>
      <c r="G190" s="187" t="s">
        <v>203</v>
      </c>
      <c r="H190" s="188">
        <v>0.21</v>
      </c>
      <c r="I190" s="189"/>
      <c r="J190" s="190">
        <f>ROUND(I190*H190,2)</f>
        <v>0</v>
      </c>
      <c r="K190" s="191"/>
      <c r="L190" s="192"/>
      <c r="M190" s="193" t="s">
        <v>1</v>
      </c>
      <c r="N190" s="194" t="s">
        <v>42</v>
      </c>
      <c r="P190" s="153">
        <f>O190*H190</f>
        <v>0</v>
      </c>
      <c r="Q190" s="153">
        <v>1E-3</v>
      </c>
      <c r="R190" s="153">
        <f>Q190*H190</f>
        <v>2.1000000000000001E-4</v>
      </c>
      <c r="S190" s="153">
        <v>0</v>
      </c>
      <c r="T190" s="154">
        <f>S190*H190</f>
        <v>0</v>
      </c>
      <c r="AR190" s="155" t="s">
        <v>1044</v>
      </c>
      <c r="AT190" s="155" t="s">
        <v>534</v>
      </c>
      <c r="AU190" s="155" t="s">
        <v>88</v>
      </c>
      <c r="AY190" s="17" t="s">
        <v>162</v>
      </c>
      <c r="BE190" s="156">
        <f>IF(N190="základná",J190,0)</f>
        <v>0</v>
      </c>
      <c r="BF190" s="156">
        <f>IF(N190="znížená",J190,0)</f>
        <v>0</v>
      </c>
      <c r="BG190" s="156">
        <f>IF(N190="zákl. prenesená",J190,0)</f>
        <v>0</v>
      </c>
      <c r="BH190" s="156">
        <f>IF(N190="zníž. prenesená",J190,0)</f>
        <v>0</v>
      </c>
      <c r="BI190" s="156">
        <f>IF(N190="nulová",J190,0)</f>
        <v>0</v>
      </c>
      <c r="BJ190" s="17" t="s">
        <v>88</v>
      </c>
      <c r="BK190" s="156">
        <f>ROUND(I190*H190,2)</f>
        <v>0</v>
      </c>
      <c r="BL190" s="17" t="s">
        <v>1044</v>
      </c>
      <c r="BM190" s="155" t="s">
        <v>2039</v>
      </c>
    </row>
    <row r="191" spans="2:65" s="12" customFormat="1">
      <c r="B191" s="157"/>
      <c r="D191" s="158" t="s">
        <v>170</v>
      </c>
      <c r="E191" s="159" t="s">
        <v>1</v>
      </c>
      <c r="F191" s="160" t="s">
        <v>2040</v>
      </c>
      <c r="H191" s="161">
        <v>0.21</v>
      </c>
      <c r="I191" s="162"/>
      <c r="L191" s="157"/>
      <c r="M191" s="163"/>
      <c r="T191" s="164"/>
      <c r="AT191" s="159" t="s">
        <v>170</v>
      </c>
      <c r="AU191" s="159" t="s">
        <v>88</v>
      </c>
      <c r="AV191" s="12" t="s">
        <v>88</v>
      </c>
      <c r="AW191" s="12" t="s">
        <v>31</v>
      </c>
      <c r="AX191" s="12" t="s">
        <v>76</v>
      </c>
      <c r="AY191" s="159" t="s">
        <v>162</v>
      </c>
    </row>
    <row r="192" spans="2:65" s="13" customFormat="1">
      <c r="B192" s="165"/>
      <c r="D192" s="158" t="s">
        <v>170</v>
      </c>
      <c r="E192" s="166" t="s">
        <v>1</v>
      </c>
      <c r="F192" s="167" t="s">
        <v>173</v>
      </c>
      <c r="H192" s="168">
        <v>0.21</v>
      </c>
      <c r="I192" s="169"/>
      <c r="L192" s="165"/>
      <c r="M192" s="170"/>
      <c r="T192" s="171"/>
      <c r="AT192" s="166" t="s">
        <v>170</v>
      </c>
      <c r="AU192" s="166" t="s">
        <v>88</v>
      </c>
      <c r="AV192" s="13" t="s">
        <v>168</v>
      </c>
      <c r="AW192" s="13" t="s">
        <v>31</v>
      </c>
      <c r="AX192" s="13" t="s">
        <v>83</v>
      </c>
      <c r="AY192" s="166" t="s">
        <v>162</v>
      </c>
    </row>
    <row r="193" spans="2:65" s="1" customFormat="1" ht="24.15" customHeight="1">
      <c r="B193" s="32"/>
      <c r="C193" s="143" t="s">
        <v>515</v>
      </c>
      <c r="D193" s="143" t="s">
        <v>164</v>
      </c>
      <c r="E193" s="144" t="s">
        <v>2041</v>
      </c>
      <c r="F193" s="145" t="s">
        <v>2042</v>
      </c>
      <c r="G193" s="146" t="s">
        <v>208</v>
      </c>
      <c r="H193" s="147">
        <v>10</v>
      </c>
      <c r="I193" s="148"/>
      <c r="J193" s="149">
        <f>ROUND(I193*H193,2)</f>
        <v>0</v>
      </c>
      <c r="K193" s="150"/>
      <c r="L193" s="32"/>
      <c r="M193" s="151" t="s">
        <v>1</v>
      </c>
      <c r="N193" s="152" t="s">
        <v>42</v>
      </c>
      <c r="P193" s="153">
        <f>O193*H193</f>
        <v>0</v>
      </c>
      <c r="Q193" s="153">
        <v>0</v>
      </c>
      <c r="R193" s="153">
        <f>Q193*H193</f>
        <v>0</v>
      </c>
      <c r="S193" s="153">
        <v>0</v>
      </c>
      <c r="T193" s="154">
        <f>S193*H193</f>
        <v>0</v>
      </c>
      <c r="AR193" s="155" t="s">
        <v>699</v>
      </c>
      <c r="AT193" s="155" t="s">
        <v>164</v>
      </c>
      <c r="AU193" s="155" t="s">
        <v>88</v>
      </c>
      <c r="AY193" s="17" t="s">
        <v>162</v>
      </c>
      <c r="BE193" s="156">
        <f>IF(N193="základná",J193,0)</f>
        <v>0</v>
      </c>
      <c r="BF193" s="156">
        <f>IF(N193="znížená",J193,0)</f>
        <v>0</v>
      </c>
      <c r="BG193" s="156">
        <f>IF(N193="zákl. prenesená",J193,0)</f>
        <v>0</v>
      </c>
      <c r="BH193" s="156">
        <f>IF(N193="zníž. prenesená",J193,0)</f>
        <v>0</v>
      </c>
      <c r="BI193" s="156">
        <f>IF(N193="nulová",J193,0)</f>
        <v>0</v>
      </c>
      <c r="BJ193" s="17" t="s">
        <v>88</v>
      </c>
      <c r="BK193" s="156">
        <f>ROUND(I193*H193,2)</f>
        <v>0</v>
      </c>
      <c r="BL193" s="17" t="s">
        <v>699</v>
      </c>
      <c r="BM193" s="155" t="s">
        <v>2043</v>
      </c>
    </row>
    <row r="194" spans="2:65" s="1" customFormat="1" ht="21.75" customHeight="1">
      <c r="B194" s="32"/>
      <c r="C194" s="184" t="s">
        <v>524</v>
      </c>
      <c r="D194" s="184" t="s">
        <v>534</v>
      </c>
      <c r="E194" s="185" t="s">
        <v>2034</v>
      </c>
      <c r="F194" s="186" t="s">
        <v>2035</v>
      </c>
      <c r="G194" s="187" t="s">
        <v>208</v>
      </c>
      <c r="H194" s="188">
        <v>10.5</v>
      </c>
      <c r="I194" s="189"/>
      <c r="J194" s="190">
        <f>ROUND(I194*H194,2)</f>
        <v>0</v>
      </c>
      <c r="K194" s="191"/>
      <c r="L194" s="192"/>
      <c r="M194" s="193" t="s">
        <v>1</v>
      </c>
      <c r="N194" s="194" t="s">
        <v>42</v>
      </c>
      <c r="P194" s="153">
        <f>O194*H194</f>
        <v>0</v>
      </c>
      <c r="Q194" s="153">
        <v>3.1E-4</v>
      </c>
      <c r="R194" s="153">
        <f>Q194*H194</f>
        <v>3.2550000000000001E-3</v>
      </c>
      <c r="S194" s="153">
        <v>0</v>
      </c>
      <c r="T194" s="154">
        <f>S194*H194</f>
        <v>0</v>
      </c>
      <c r="AR194" s="155" t="s">
        <v>1658</v>
      </c>
      <c r="AT194" s="155" t="s">
        <v>534</v>
      </c>
      <c r="AU194" s="155" t="s">
        <v>88</v>
      </c>
      <c r="AY194" s="17" t="s">
        <v>162</v>
      </c>
      <c r="BE194" s="156">
        <f>IF(N194="základná",J194,0)</f>
        <v>0</v>
      </c>
      <c r="BF194" s="156">
        <f>IF(N194="znížená",J194,0)</f>
        <v>0</v>
      </c>
      <c r="BG194" s="156">
        <f>IF(N194="zákl. prenesená",J194,0)</f>
        <v>0</v>
      </c>
      <c r="BH194" s="156">
        <f>IF(N194="zníž. prenesená",J194,0)</f>
        <v>0</v>
      </c>
      <c r="BI194" s="156">
        <f>IF(N194="nulová",J194,0)</f>
        <v>0</v>
      </c>
      <c r="BJ194" s="17" t="s">
        <v>88</v>
      </c>
      <c r="BK194" s="156">
        <f>ROUND(I194*H194,2)</f>
        <v>0</v>
      </c>
      <c r="BL194" s="17" t="s">
        <v>699</v>
      </c>
      <c r="BM194" s="155" t="s">
        <v>2044</v>
      </c>
    </row>
    <row r="195" spans="2:65" s="1" customFormat="1" ht="16.5" customHeight="1">
      <c r="B195" s="32"/>
      <c r="C195" s="184" t="s">
        <v>533</v>
      </c>
      <c r="D195" s="184" t="s">
        <v>534</v>
      </c>
      <c r="E195" s="185" t="s">
        <v>2037</v>
      </c>
      <c r="F195" s="186" t="s">
        <v>2038</v>
      </c>
      <c r="G195" s="187" t="s">
        <v>203</v>
      </c>
      <c r="H195" s="188">
        <v>0.11</v>
      </c>
      <c r="I195" s="189"/>
      <c r="J195" s="190">
        <f>ROUND(I195*H195,2)</f>
        <v>0</v>
      </c>
      <c r="K195" s="191"/>
      <c r="L195" s="192"/>
      <c r="M195" s="193" t="s">
        <v>1</v>
      </c>
      <c r="N195" s="194" t="s">
        <v>42</v>
      </c>
      <c r="P195" s="153">
        <f>O195*H195</f>
        <v>0</v>
      </c>
      <c r="Q195" s="153">
        <v>1E-3</v>
      </c>
      <c r="R195" s="153">
        <f>Q195*H195</f>
        <v>1.1E-4</v>
      </c>
      <c r="S195" s="153">
        <v>0</v>
      </c>
      <c r="T195" s="154">
        <f>S195*H195</f>
        <v>0</v>
      </c>
      <c r="AR195" s="155" t="s">
        <v>1658</v>
      </c>
      <c r="AT195" s="155" t="s">
        <v>534</v>
      </c>
      <c r="AU195" s="155" t="s">
        <v>88</v>
      </c>
      <c r="AY195" s="17" t="s">
        <v>162</v>
      </c>
      <c r="BE195" s="156">
        <f>IF(N195="základná",J195,0)</f>
        <v>0</v>
      </c>
      <c r="BF195" s="156">
        <f>IF(N195="znížená",J195,0)</f>
        <v>0</v>
      </c>
      <c r="BG195" s="156">
        <f>IF(N195="zákl. prenesená",J195,0)</f>
        <v>0</v>
      </c>
      <c r="BH195" s="156">
        <f>IF(N195="zníž. prenesená",J195,0)</f>
        <v>0</v>
      </c>
      <c r="BI195" s="156">
        <f>IF(N195="nulová",J195,0)</f>
        <v>0</v>
      </c>
      <c r="BJ195" s="17" t="s">
        <v>88</v>
      </c>
      <c r="BK195" s="156">
        <f>ROUND(I195*H195,2)</f>
        <v>0</v>
      </c>
      <c r="BL195" s="17" t="s">
        <v>699</v>
      </c>
      <c r="BM195" s="155" t="s">
        <v>2045</v>
      </c>
    </row>
    <row r="196" spans="2:65" s="12" customFormat="1">
      <c r="B196" s="157"/>
      <c r="D196" s="158" t="s">
        <v>170</v>
      </c>
      <c r="E196" s="159" t="s">
        <v>1</v>
      </c>
      <c r="F196" s="160" t="s">
        <v>2046</v>
      </c>
      <c r="H196" s="161">
        <v>0.105</v>
      </c>
      <c r="I196" s="162"/>
      <c r="L196" s="157"/>
      <c r="M196" s="163"/>
      <c r="T196" s="164"/>
      <c r="AT196" s="159" t="s">
        <v>170</v>
      </c>
      <c r="AU196" s="159" t="s">
        <v>88</v>
      </c>
      <c r="AV196" s="12" t="s">
        <v>88</v>
      </c>
      <c r="AW196" s="12" t="s">
        <v>31</v>
      </c>
      <c r="AX196" s="12" t="s">
        <v>76</v>
      </c>
      <c r="AY196" s="159" t="s">
        <v>162</v>
      </c>
    </row>
    <row r="197" spans="2:65" s="12" customFormat="1">
      <c r="B197" s="157"/>
      <c r="D197" s="158" t="s">
        <v>170</v>
      </c>
      <c r="E197" s="159" t="s">
        <v>1</v>
      </c>
      <c r="F197" s="160" t="s">
        <v>913</v>
      </c>
      <c r="H197" s="161">
        <v>5.0000000000000001E-3</v>
      </c>
      <c r="I197" s="162"/>
      <c r="L197" s="157"/>
      <c r="M197" s="163"/>
      <c r="T197" s="164"/>
      <c r="AT197" s="159" t="s">
        <v>170</v>
      </c>
      <c r="AU197" s="159" t="s">
        <v>88</v>
      </c>
      <c r="AV197" s="12" t="s">
        <v>88</v>
      </c>
      <c r="AW197" s="12" t="s">
        <v>31</v>
      </c>
      <c r="AX197" s="12" t="s">
        <v>76</v>
      </c>
      <c r="AY197" s="159" t="s">
        <v>162</v>
      </c>
    </row>
    <row r="198" spans="2:65" s="13" customFormat="1">
      <c r="B198" s="165"/>
      <c r="D198" s="158" t="s">
        <v>170</v>
      </c>
      <c r="E198" s="166" t="s">
        <v>1</v>
      </c>
      <c r="F198" s="167" t="s">
        <v>173</v>
      </c>
      <c r="H198" s="168">
        <v>0.11</v>
      </c>
      <c r="I198" s="169"/>
      <c r="L198" s="165"/>
      <c r="M198" s="170"/>
      <c r="T198" s="171"/>
      <c r="AT198" s="166" t="s">
        <v>170</v>
      </c>
      <c r="AU198" s="166" t="s">
        <v>88</v>
      </c>
      <c r="AV198" s="13" t="s">
        <v>168</v>
      </c>
      <c r="AW198" s="13" t="s">
        <v>31</v>
      </c>
      <c r="AX198" s="13" t="s">
        <v>83</v>
      </c>
      <c r="AY198" s="166" t="s">
        <v>162</v>
      </c>
    </row>
    <row r="199" spans="2:65" s="1" customFormat="1" ht="33" customHeight="1">
      <c r="B199" s="32"/>
      <c r="C199" s="143" t="s">
        <v>539</v>
      </c>
      <c r="D199" s="143" t="s">
        <v>164</v>
      </c>
      <c r="E199" s="144" t="s">
        <v>2047</v>
      </c>
      <c r="F199" s="145" t="s">
        <v>2048</v>
      </c>
      <c r="G199" s="146" t="s">
        <v>208</v>
      </c>
      <c r="H199" s="147">
        <v>20</v>
      </c>
      <c r="I199" s="148"/>
      <c r="J199" s="149">
        <f>ROUND(I199*H199,2)</f>
        <v>0</v>
      </c>
      <c r="K199" s="150"/>
      <c r="L199" s="32"/>
      <c r="M199" s="151" t="s">
        <v>1</v>
      </c>
      <c r="N199" s="152" t="s">
        <v>42</v>
      </c>
      <c r="P199" s="153">
        <f>O199*H199</f>
        <v>0</v>
      </c>
      <c r="Q199" s="153">
        <v>0</v>
      </c>
      <c r="R199" s="153">
        <f>Q199*H199</f>
        <v>0</v>
      </c>
      <c r="S199" s="153">
        <v>0</v>
      </c>
      <c r="T199" s="154">
        <f>S199*H199</f>
        <v>0</v>
      </c>
      <c r="AR199" s="155" t="s">
        <v>699</v>
      </c>
      <c r="AT199" s="155" t="s">
        <v>164</v>
      </c>
      <c r="AU199" s="155" t="s">
        <v>88</v>
      </c>
      <c r="AY199" s="17" t="s">
        <v>162</v>
      </c>
      <c r="BE199" s="156">
        <f>IF(N199="základná",J199,0)</f>
        <v>0</v>
      </c>
      <c r="BF199" s="156">
        <f>IF(N199="znížená",J199,0)</f>
        <v>0</v>
      </c>
      <c r="BG199" s="156">
        <f>IF(N199="zákl. prenesená",J199,0)</f>
        <v>0</v>
      </c>
      <c r="BH199" s="156">
        <f>IF(N199="zníž. prenesená",J199,0)</f>
        <v>0</v>
      </c>
      <c r="BI199" s="156">
        <f>IF(N199="nulová",J199,0)</f>
        <v>0</v>
      </c>
      <c r="BJ199" s="17" t="s">
        <v>88</v>
      </c>
      <c r="BK199" s="156">
        <f>ROUND(I199*H199,2)</f>
        <v>0</v>
      </c>
      <c r="BL199" s="17" t="s">
        <v>699</v>
      </c>
      <c r="BM199" s="155" t="s">
        <v>2049</v>
      </c>
    </row>
    <row r="200" spans="2:65" s="1" customFormat="1" ht="16.5" customHeight="1">
      <c r="B200" s="32"/>
      <c r="C200" s="143" t="s">
        <v>545</v>
      </c>
      <c r="D200" s="143" t="s">
        <v>164</v>
      </c>
      <c r="E200" s="144" t="s">
        <v>1596</v>
      </c>
      <c r="F200" s="145" t="s">
        <v>1597</v>
      </c>
      <c r="G200" s="146" t="s">
        <v>1594</v>
      </c>
      <c r="H200" s="201"/>
      <c r="I200" s="148"/>
      <c r="J200" s="149">
        <f>ROUND(I200*H200,2)</f>
        <v>0</v>
      </c>
      <c r="K200" s="150"/>
      <c r="L200" s="32"/>
      <c r="M200" s="151" t="s">
        <v>1</v>
      </c>
      <c r="N200" s="152" t="s">
        <v>42</v>
      </c>
      <c r="P200" s="153">
        <f>O200*H200</f>
        <v>0</v>
      </c>
      <c r="Q200" s="153">
        <v>0</v>
      </c>
      <c r="R200" s="153">
        <f>Q200*H200</f>
        <v>0</v>
      </c>
      <c r="S200" s="153">
        <v>0</v>
      </c>
      <c r="T200" s="154">
        <f>S200*H200</f>
        <v>0</v>
      </c>
      <c r="AR200" s="155" t="s">
        <v>699</v>
      </c>
      <c r="AT200" s="155" t="s">
        <v>164</v>
      </c>
      <c r="AU200" s="155" t="s">
        <v>88</v>
      </c>
      <c r="AY200" s="17" t="s">
        <v>162</v>
      </c>
      <c r="BE200" s="156">
        <f>IF(N200="základná",J200,0)</f>
        <v>0</v>
      </c>
      <c r="BF200" s="156">
        <f>IF(N200="znížená",J200,0)</f>
        <v>0</v>
      </c>
      <c r="BG200" s="156">
        <f>IF(N200="zákl. prenesená",J200,0)</f>
        <v>0</v>
      </c>
      <c r="BH200" s="156">
        <f>IF(N200="zníž. prenesená",J200,0)</f>
        <v>0</v>
      </c>
      <c r="BI200" s="156">
        <f>IF(N200="nulová",J200,0)</f>
        <v>0</v>
      </c>
      <c r="BJ200" s="17" t="s">
        <v>88</v>
      </c>
      <c r="BK200" s="156">
        <f>ROUND(I200*H200,2)</f>
        <v>0</v>
      </c>
      <c r="BL200" s="17" t="s">
        <v>699</v>
      </c>
      <c r="BM200" s="155" t="s">
        <v>2050</v>
      </c>
    </row>
    <row r="201" spans="2:65" s="11" customFormat="1" ht="25.95" customHeight="1">
      <c r="B201" s="131"/>
      <c r="D201" s="132" t="s">
        <v>75</v>
      </c>
      <c r="E201" s="133" t="s">
        <v>1744</v>
      </c>
      <c r="F201" s="133" t="s">
        <v>1745</v>
      </c>
      <c r="I201" s="134"/>
      <c r="J201" s="135">
        <f>BK201</f>
        <v>0</v>
      </c>
      <c r="L201" s="131"/>
      <c r="M201" s="136"/>
      <c r="P201" s="137">
        <f>P202</f>
        <v>0</v>
      </c>
      <c r="R201" s="137">
        <f>R202</f>
        <v>0</v>
      </c>
      <c r="T201" s="138">
        <f>T202</f>
        <v>0</v>
      </c>
      <c r="AR201" s="132" t="s">
        <v>168</v>
      </c>
      <c r="AT201" s="139" t="s">
        <v>75</v>
      </c>
      <c r="AU201" s="139" t="s">
        <v>76</v>
      </c>
      <c r="AY201" s="132" t="s">
        <v>162</v>
      </c>
      <c r="BK201" s="140">
        <f>BK202</f>
        <v>0</v>
      </c>
    </row>
    <row r="202" spans="2:65" s="1" customFormat="1" ht="37.950000000000003" customHeight="1">
      <c r="B202" s="32"/>
      <c r="C202" s="143" t="s">
        <v>552</v>
      </c>
      <c r="D202" s="143" t="s">
        <v>164</v>
      </c>
      <c r="E202" s="144" t="s">
        <v>1746</v>
      </c>
      <c r="F202" s="145" t="s">
        <v>2051</v>
      </c>
      <c r="G202" s="146" t="s">
        <v>1748</v>
      </c>
      <c r="H202" s="147">
        <v>5</v>
      </c>
      <c r="I202" s="148"/>
      <c r="J202" s="149">
        <f>ROUND(I202*H202,2)</f>
        <v>0</v>
      </c>
      <c r="K202" s="150"/>
      <c r="L202" s="32"/>
      <c r="M202" s="179" t="s">
        <v>1</v>
      </c>
      <c r="N202" s="180" t="s">
        <v>42</v>
      </c>
      <c r="O202" s="181"/>
      <c r="P202" s="182">
        <f>O202*H202</f>
        <v>0</v>
      </c>
      <c r="Q202" s="182">
        <v>0</v>
      </c>
      <c r="R202" s="182">
        <f>Q202*H202</f>
        <v>0</v>
      </c>
      <c r="S202" s="182">
        <v>0</v>
      </c>
      <c r="T202" s="183">
        <f>S202*H202</f>
        <v>0</v>
      </c>
      <c r="AR202" s="155" t="s">
        <v>1749</v>
      </c>
      <c r="AT202" s="155" t="s">
        <v>164</v>
      </c>
      <c r="AU202" s="155" t="s">
        <v>83</v>
      </c>
      <c r="AY202" s="17" t="s">
        <v>162</v>
      </c>
      <c r="BE202" s="156">
        <f>IF(N202="základná",J202,0)</f>
        <v>0</v>
      </c>
      <c r="BF202" s="156">
        <f>IF(N202="znížená",J202,0)</f>
        <v>0</v>
      </c>
      <c r="BG202" s="156">
        <f>IF(N202="zákl. prenesená",J202,0)</f>
        <v>0</v>
      </c>
      <c r="BH202" s="156">
        <f>IF(N202="zníž. prenesená",J202,0)</f>
        <v>0</v>
      </c>
      <c r="BI202" s="156">
        <f>IF(N202="nulová",J202,0)</f>
        <v>0</v>
      </c>
      <c r="BJ202" s="17" t="s">
        <v>88</v>
      </c>
      <c r="BK202" s="156">
        <f>ROUND(I202*H202,2)</f>
        <v>0</v>
      </c>
      <c r="BL202" s="17" t="s">
        <v>1749</v>
      </c>
      <c r="BM202" s="155" t="s">
        <v>2052</v>
      </c>
    </row>
    <row r="203" spans="2:65" s="1" customFormat="1" ht="6.9" customHeight="1">
      <c r="B203" s="46"/>
      <c r="C203" s="47"/>
      <c r="D203" s="47"/>
      <c r="E203" s="47"/>
      <c r="F203" s="47"/>
      <c r="G203" s="47"/>
      <c r="H203" s="47"/>
      <c r="I203" s="47"/>
      <c r="J203" s="47"/>
      <c r="K203" s="47"/>
      <c r="L203" s="32"/>
    </row>
  </sheetData>
  <sheetProtection algorithmName="SHA-512" hashValue="7+Lk+XHXtoG6ttA+maV254dRdiIwhwM/oHQCuEm603zcq0Lfe3cZUp93PJqg8vKjOYO2hvATrmOlH4qWfRme+g==" saltValue="IC5CbejPw9F7OUop8VPENmRVoYAb59HWDtwdYZvDAbbBRS8WfI8kjB5JnzvjBWO8dmT8jhGn+EMhlkM3t3uDaw==" spinCount="100000" sheet="1" objects="1" scenarios="1" formatColumns="0" formatRows="0" autoFilter="0"/>
  <autoFilter ref="C128:K202" xr:uid="{00000000-0009-0000-0000-000009000000}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BM158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116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76</v>
      </c>
    </row>
    <row r="4" spans="2:46" ht="24.9" customHeight="1">
      <c r="B4" s="20"/>
      <c r="D4" s="21" t="s">
        <v>131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132</v>
      </c>
      <c r="L8" s="20"/>
    </row>
    <row r="9" spans="2:46" s="1" customFormat="1" ht="16.5" customHeight="1">
      <c r="B9" s="32"/>
      <c r="E9" s="248" t="s">
        <v>1929</v>
      </c>
      <c r="F9" s="247"/>
      <c r="G9" s="247"/>
      <c r="H9" s="247"/>
      <c r="L9" s="32"/>
    </row>
    <row r="10" spans="2:46" s="1" customFormat="1" ht="12" customHeight="1">
      <c r="B10" s="32"/>
      <c r="D10" s="27" t="s">
        <v>134</v>
      </c>
      <c r="L10" s="32"/>
    </row>
    <row r="11" spans="2:46" s="1" customFormat="1" ht="30" customHeight="1">
      <c r="B11" s="32"/>
      <c r="E11" s="204" t="s">
        <v>2053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 t="str">
        <f>'Rekapitulácia stavby'!AN8</f>
        <v>19. 7. 2023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23</v>
      </c>
      <c r="I16" s="27" t="s">
        <v>24</v>
      </c>
      <c r="J16" s="25" t="s">
        <v>1</v>
      </c>
      <c r="L16" s="32"/>
    </row>
    <row r="17" spans="2:12" s="1" customFormat="1" ht="18" customHeight="1">
      <c r="B17" s="32"/>
      <c r="E17" s="25" t="s">
        <v>25</v>
      </c>
      <c r="I17" s="27" t="s">
        <v>26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27</v>
      </c>
      <c r="I19" s="27" t="s">
        <v>24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36"/>
      <c r="G20" s="236"/>
      <c r="H20" s="236"/>
      <c r="I20" s="27" t="s">
        <v>26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29</v>
      </c>
      <c r="I22" s="27" t="s">
        <v>24</v>
      </c>
      <c r="J22" s="25" t="s">
        <v>1</v>
      </c>
      <c r="L22" s="32"/>
    </row>
    <row r="23" spans="2:12" s="1" customFormat="1" ht="18" customHeight="1">
      <c r="B23" s="32"/>
      <c r="E23" s="25" t="s">
        <v>30</v>
      </c>
      <c r="I23" s="27" t="s">
        <v>26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32</v>
      </c>
      <c r="I25" s="27" t="s">
        <v>24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26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34</v>
      </c>
      <c r="L28" s="32"/>
    </row>
    <row r="29" spans="2:12" s="7" customFormat="1" ht="16.5" customHeight="1">
      <c r="B29" s="95"/>
      <c r="E29" s="240" t="s">
        <v>35</v>
      </c>
      <c r="F29" s="240"/>
      <c r="G29" s="240"/>
      <c r="H29" s="240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36</v>
      </c>
      <c r="J32" s="67">
        <f>ROUND(J123,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38</v>
      </c>
      <c r="I34" s="97" t="s">
        <v>37</v>
      </c>
      <c r="J34" s="97" t="s">
        <v>39</v>
      </c>
      <c r="L34" s="32"/>
    </row>
    <row r="35" spans="2:12" s="1" customFormat="1" ht="14.4" customHeight="1">
      <c r="B35" s="32"/>
      <c r="D35" s="98" t="s">
        <v>40</v>
      </c>
      <c r="E35" s="36" t="s">
        <v>41</v>
      </c>
      <c r="F35" s="99">
        <f>ROUND((SUM(BE123:BE157)),  2)</f>
        <v>0</v>
      </c>
      <c r="G35" s="100"/>
      <c r="H35" s="100"/>
      <c r="I35" s="101">
        <v>0.2</v>
      </c>
      <c r="J35" s="99">
        <f>ROUND(((SUM(BE123:BE157))*I35),  2)</f>
        <v>0</v>
      </c>
      <c r="L35" s="32"/>
    </row>
    <row r="36" spans="2:12" s="1" customFormat="1" ht="14.4" customHeight="1">
      <c r="B36" s="32"/>
      <c r="E36" s="36" t="s">
        <v>42</v>
      </c>
      <c r="F36" s="99">
        <f>ROUND((SUM(BF123:BF157)),  2)</f>
        <v>0</v>
      </c>
      <c r="G36" s="100"/>
      <c r="H36" s="100"/>
      <c r="I36" s="101">
        <v>0.2</v>
      </c>
      <c r="J36" s="99">
        <f>ROUND(((SUM(BF123:BF157))*I36),  2)</f>
        <v>0</v>
      </c>
      <c r="L36" s="32"/>
    </row>
    <row r="37" spans="2:12" s="1" customFormat="1" ht="14.4" hidden="1" customHeight="1">
      <c r="B37" s="32"/>
      <c r="E37" s="27" t="s">
        <v>43</v>
      </c>
      <c r="F37" s="87">
        <f>ROUND((SUM(BG123:BG157)),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44</v>
      </c>
      <c r="F38" s="87">
        <f>ROUND((SUM(BH123:BH157)),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45</v>
      </c>
      <c r="F39" s="99">
        <f>ROUND((SUM(BI123:BI157)),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46</v>
      </c>
      <c r="E41" s="58"/>
      <c r="F41" s="58"/>
      <c r="G41" s="105" t="s">
        <v>47</v>
      </c>
      <c r="H41" s="106" t="s">
        <v>48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51</v>
      </c>
      <c r="E61" s="34"/>
      <c r="F61" s="109" t="s">
        <v>52</v>
      </c>
      <c r="G61" s="45" t="s">
        <v>51</v>
      </c>
      <c r="H61" s="34"/>
      <c r="I61" s="34"/>
      <c r="J61" s="110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51</v>
      </c>
      <c r="E76" s="34"/>
      <c r="F76" s="109" t="s">
        <v>52</v>
      </c>
      <c r="G76" s="45" t="s">
        <v>51</v>
      </c>
      <c r="H76" s="34"/>
      <c r="I76" s="34"/>
      <c r="J76" s="110" t="s">
        <v>52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136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132</v>
      </c>
      <c r="L86" s="20"/>
    </row>
    <row r="87" spans="2:12" s="1" customFormat="1" ht="16.5" customHeight="1">
      <c r="B87" s="32"/>
      <c r="E87" s="248" t="s">
        <v>1929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134</v>
      </c>
      <c r="L88" s="32"/>
    </row>
    <row r="89" spans="2:12" s="1" customFormat="1" ht="30" customHeight="1">
      <c r="B89" s="32"/>
      <c r="E89" s="204" t="str">
        <f>E11</f>
        <v>02 - SO-03.2  Vonkajšie rozvody elektriny - prívod do SO-01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 t="str">
        <f>IF(J14="","",J14)</f>
        <v>19. 7. 2023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23</v>
      </c>
      <c r="F93" s="25" t="str">
        <f>E17</f>
        <v>JUMA, s.r.o., Okoč</v>
      </c>
      <c r="I93" s="27" t="s">
        <v>29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27</v>
      </c>
      <c r="F94" s="25" t="str">
        <f>IF(E20="","",E20)</f>
        <v>Vyplň údaj</v>
      </c>
      <c r="I94" s="27" t="s">
        <v>32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137</v>
      </c>
      <c r="D96" s="103"/>
      <c r="E96" s="103"/>
      <c r="F96" s="103"/>
      <c r="G96" s="103"/>
      <c r="H96" s="103"/>
      <c r="I96" s="103"/>
      <c r="J96" s="112" t="s">
        <v>138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139</v>
      </c>
      <c r="J98" s="67">
        <f>J123</f>
        <v>0</v>
      </c>
      <c r="L98" s="32"/>
      <c r="AU98" s="17" t="s">
        <v>140</v>
      </c>
    </row>
    <row r="99" spans="2:47" s="8" customFormat="1" ht="24.9" customHeight="1">
      <c r="B99" s="114"/>
      <c r="D99" s="115" t="s">
        <v>1531</v>
      </c>
      <c r="E99" s="116"/>
      <c r="F99" s="116"/>
      <c r="G99" s="116"/>
      <c r="H99" s="116"/>
      <c r="I99" s="116"/>
      <c r="J99" s="117">
        <f>J124</f>
        <v>0</v>
      </c>
      <c r="L99" s="114"/>
    </row>
    <row r="100" spans="2:47" s="9" customFormat="1" ht="19.95" customHeight="1">
      <c r="B100" s="118"/>
      <c r="D100" s="119" t="s">
        <v>1532</v>
      </c>
      <c r="E100" s="120"/>
      <c r="F100" s="120"/>
      <c r="G100" s="120"/>
      <c r="H100" s="120"/>
      <c r="I100" s="120"/>
      <c r="J100" s="121">
        <f>J125</f>
        <v>0</v>
      </c>
      <c r="L100" s="118"/>
    </row>
    <row r="101" spans="2:47" s="9" customFormat="1" ht="19.95" customHeight="1">
      <c r="B101" s="118"/>
      <c r="D101" s="119" t="s">
        <v>1931</v>
      </c>
      <c r="E101" s="120"/>
      <c r="F101" s="120"/>
      <c r="G101" s="120"/>
      <c r="H101" s="120"/>
      <c r="I101" s="120"/>
      <c r="J101" s="121">
        <f>J145</f>
        <v>0</v>
      </c>
      <c r="L101" s="118"/>
    </row>
    <row r="102" spans="2:47" s="1" customFormat="1" ht="21.75" customHeight="1">
      <c r="B102" s="32"/>
      <c r="L102" s="32"/>
    </row>
    <row r="103" spans="2:47" s="1" customFormat="1" ht="6.9" customHeight="1"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32"/>
    </row>
    <row r="107" spans="2:47" s="1" customFormat="1" ht="6.9" customHeight="1"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32"/>
    </row>
    <row r="108" spans="2:47" s="1" customFormat="1" ht="24.9" customHeight="1">
      <c r="B108" s="32"/>
      <c r="C108" s="21" t="s">
        <v>148</v>
      </c>
      <c r="L108" s="32"/>
    </row>
    <row r="109" spans="2:47" s="1" customFormat="1" ht="6.9" customHeight="1">
      <c r="B109" s="32"/>
      <c r="L109" s="32"/>
    </row>
    <row r="110" spans="2:47" s="1" customFormat="1" ht="12" customHeight="1">
      <c r="B110" s="32"/>
      <c r="C110" s="27" t="s">
        <v>15</v>
      </c>
      <c r="L110" s="32"/>
    </row>
    <row r="111" spans="2:47" s="1" customFormat="1" ht="26.25" customHeight="1">
      <c r="B111" s="32"/>
      <c r="E111" s="248" t="str">
        <f>E7</f>
        <v>Nízkokapacitné ubytovacie zariadenie - prestavba, prístavba a nadstavba vedľajšej stavby</v>
      </c>
      <c r="F111" s="249"/>
      <c r="G111" s="249"/>
      <c r="H111" s="249"/>
      <c r="L111" s="32"/>
    </row>
    <row r="112" spans="2:47" ht="12" customHeight="1">
      <c r="B112" s="20"/>
      <c r="C112" s="27" t="s">
        <v>132</v>
      </c>
      <c r="L112" s="20"/>
    </row>
    <row r="113" spans="2:65" s="1" customFormat="1" ht="16.5" customHeight="1">
      <c r="B113" s="32"/>
      <c r="E113" s="248" t="s">
        <v>1929</v>
      </c>
      <c r="F113" s="247"/>
      <c r="G113" s="247"/>
      <c r="H113" s="247"/>
      <c r="L113" s="32"/>
    </row>
    <row r="114" spans="2:65" s="1" customFormat="1" ht="12" customHeight="1">
      <c r="B114" s="32"/>
      <c r="C114" s="27" t="s">
        <v>134</v>
      </c>
      <c r="L114" s="32"/>
    </row>
    <row r="115" spans="2:65" s="1" customFormat="1" ht="30" customHeight="1">
      <c r="B115" s="32"/>
      <c r="E115" s="204" t="str">
        <f>E11</f>
        <v>02 - SO-03.2  Vonkajšie rozvody elektriny - prívod do SO-01</v>
      </c>
      <c r="F115" s="247"/>
      <c r="G115" s="247"/>
      <c r="H115" s="247"/>
      <c r="L115" s="32"/>
    </row>
    <row r="116" spans="2:65" s="1" customFormat="1" ht="6.9" customHeight="1">
      <c r="B116" s="32"/>
      <c r="L116" s="32"/>
    </row>
    <row r="117" spans="2:65" s="1" customFormat="1" ht="12" customHeight="1">
      <c r="B117" s="32"/>
      <c r="C117" s="27" t="s">
        <v>19</v>
      </c>
      <c r="F117" s="25" t="str">
        <f>F14</f>
        <v>Okoč, Hlavná ulica č. 1780</v>
      </c>
      <c r="I117" s="27" t="s">
        <v>21</v>
      </c>
      <c r="J117" s="54" t="str">
        <f>IF(J14="","",J14)</f>
        <v>19. 7. 2023</v>
      </c>
      <c r="L117" s="32"/>
    </row>
    <row r="118" spans="2:65" s="1" customFormat="1" ht="6.9" customHeight="1">
      <c r="B118" s="32"/>
      <c r="L118" s="32"/>
    </row>
    <row r="119" spans="2:65" s="1" customFormat="1" ht="15.15" customHeight="1">
      <c r="B119" s="32"/>
      <c r="C119" s="27" t="s">
        <v>23</v>
      </c>
      <c r="F119" s="25" t="str">
        <f>E17</f>
        <v>JUMA, s.r.o., Okoč</v>
      </c>
      <c r="I119" s="27" t="s">
        <v>29</v>
      </c>
      <c r="J119" s="30" t="str">
        <f>E23</f>
        <v>Ing. Attila Urbán</v>
      </c>
      <c r="L119" s="32"/>
    </row>
    <row r="120" spans="2:65" s="1" customFormat="1" ht="15.15" customHeight="1">
      <c r="B120" s="32"/>
      <c r="C120" s="27" t="s">
        <v>27</v>
      </c>
      <c r="F120" s="25" t="str">
        <f>IF(E20="","",E20)</f>
        <v>Vyplň údaj</v>
      </c>
      <c r="I120" s="27" t="s">
        <v>32</v>
      </c>
      <c r="J120" s="30" t="str">
        <f>E26</f>
        <v xml:space="preserve"> </v>
      </c>
      <c r="L120" s="32"/>
    </row>
    <row r="121" spans="2:65" s="1" customFormat="1" ht="10.35" customHeight="1">
      <c r="B121" s="32"/>
      <c r="L121" s="32"/>
    </row>
    <row r="122" spans="2:65" s="10" customFormat="1" ht="29.25" customHeight="1">
      <c r="B122" s="122"/>
      <c r="C122" s="123" t="s">
        <v>149</v>
      </c>
      <c r="D122" s="124" t="s">
        <v>61</v>
      </c>
      <c r="E122" s="124" t="s">
        <v>57</v>
      </c>
      <c r="F122" s="124" t="s">
        <v>58</v>
      </c>
      <c r="G122" s="124" t="s">
        <v>150</v>
      </c>
      <c r="H122" s="124" t="s">
        <v>151</v>
      </c>
      <c r="I122" s="124" t="s">
        <v>152</v>
      </c>
      <c r="J122" s="125" t="s">
        <v>138</v>
      </c>
      <c r="K122" s="126" t="s">
        <v>153</v>
      </c>
      <c r="L122" s="122"/>
      <c r="M122" s="60" t="s">
        <v>1</v>
      </c>
      <c r="N122" s="61" t="s">
        <v>40</v>
      </c>
      <c r="O122" s="61" t="s">
        <v>154</v>
      </c>
      <c r="P122" s="61" t="s">
        <v>155</v>
      </c>
      <c r="Q122" s="61" t="s">
        <v>156</v>
      </c>
      <c r="R122" s="61" t="s">
        <v>157</v>
      </c>
      <c r="S122" s="61" t="s">
        <v>158</v>
      </c>
      <c r="T122" s="62" t="s">
        <v>159</v>
      </c>
    </row>
    <row r="123" spans="2:65" s="1" customFormat="1" ht="22.95" customHeight="1">
      <c r="B123" s="32"/>
      <c r="C123" s="65" t="s">
        <v>139</v>
      </c>
      <c r="J123" s="127">
        <f>BK123</f>
        <v>0</v>
      </c>
      <c r="L123" s="32"/>
      <c r="M123" s="63"/>
      <c r="N123" s="55"/>
      <c r="O123" s="55"/>
      <c r="P123" s="128">
        <f>P124</f>
        <v>0</v>
      </c>
      <c r="Q123" s="55"/>
      <c r="R123" s="128">
        <f>R124</f>
        <v>1.3603367500000001</v>
      </c>
      <c r="S123" s="55"/>
      <c r="T123" s="129">
        <f>T124</f>
        <v>0</v>
      </c>
      <c r="AT123" s="17" t="s">
        <v>75</v>
      </c>
      <c r="AU123" s="17" t="s">
        <v>140</v>
      </c>
      <c r="BK123" s="130">
        <f>BK124</f>
        <v>0</v>
      </c>
    </row>
    <row r="124" spans="2:65" s="11" customFormat="1" ht="25.95" customHeight="1">
      <c r="B124" s="131"/>
      <c r="D124" s="132" t="s">
        <v>75</v>
      </c>
      <c r="E124" s="133" t="s">
        <v>534</v>
      </c>
      <c r="F124" s="133" t="s">
        <v>1533</v>
      </c>
      <c r="I124" s="134"/>
      <c r="J124" s="135">
        <f>BK124</f>
        <v>0</v>
      </c>
      <c r="L124" s="131"/>
      <c r="M124" s="136"/>
      <c r="P124" s="137">
        <f>P125+P145</f>
        <v>0</v>
      </c>
      <c r="R124" s="137">
        <f>R125+R145</f>
        <v>1.3603367500000001</v>
      </c>
      <c r="T124" s="138">
        <f>T125+T145</f>
        <v>0</v>
      </c>
      <c r="AR124" s="132" t="s">
        <v>177</v>
      </c>
      <c r="AT124" s="139" t="s">
        <v>75</v>
      </c>
      <c r="AU124" s="139" t="s">
        <v>76</v>
      </c>
      <c r="AY124" s="132" t="s">
        <v>162</v>
      </c>
      <c r="BK124" s="140">
        <f>BK125+BK145</f>
        <v>0</v>
      </c>
    </row>
    <row r="125" spans="2:65" s="11" customFormat="1" ht="22.95" customHeight="1">
      <c r="B125" s="131"/>
      <c r="D125" s="132" t="s">
        <v>75</v>
      </c>
      <c r="E125" s="141" t="s">
        <v>1534</v>
      </c>
      <c r="F125" s="141" t="s">
        <v>1535</v>
      </c>
      <c r="I125" s="134"/>
      <c r="J125" s="142">
        <f>BK125</f>
        <v>0</v>
      </c>
      <c r="L125" s="131"/>
      <c r="M125" s="136"/>
      <c r="P125" s="137">
        <f>SUM(P126:P144)</f>
        <v>0</v>
      </c>
      <c r="R125" s="137">
        <f>SUM(R126:R144)</f>
        <v>2.613675E-2</v>
      </c>
      <c r="T125" s="138">
        <f>SUM(T126:T144)</f>
        <v>0</v>
      </c>
      <c r="AR125" s="132" t="s">
        <v>177</v>
      </c>
      <c r="AT125" s="139" t="s">
        <v>75</v>
      </c>
      <c r="AU125" s="139" t="s">
        <v>83</v>
      </c>
      <c r="AY125" s="132" t="s">
        <v>162</v>
      </c>
      <c r="BK125" s="140">
        <f>SUM(BK126:BK144)</f>
        <v>0</v>
      </c>
    </row>
    <row r="126" spans="2:65" s="1" customFormat="1" ht="24.15" customHeight="1">
      <c r="B126" s="32"/>
      <c r="C126" s="143" t="s">
        <v>83</v>
      </c>
      <c r="D126" s="143" t="s">
        <v>164</v>
      </c>
      <c r="E126" s="144" t="s">
        <v>1955</v>
      </c>
      <c r="F126" s="145" t="s">
        <v>1956</v>
      </c>
      <c r="G126" s="146" t="s">
        <v>208</v>
      </c>
      <c r="H126" s="147">
        <v>1.5</v>
      </c>
      <c r="I126" s="148"/>
      <c r="J126" s="149">
        <f t="shared" ref="J126:J134" si="0">ROUND(I126*H126,2)</f>
        <v>0</v>
      </c>
      <c r="K126" s="150"/>
      <c r="L126" s="32"/>
      <c r="M126" s="151" t="s">
        <v>1</v>
      </c>
      <c r="N126" s="152" t="s">
        <v>42</v>
      </c>
      <c r="P126" s="153">
        <f t="shared" ref="P126:P134" si="1">O126*H126</f>
        <v>0</v>
      </c>
      <c r="Q126" s="153">
        <v>0</v>
      </c>
      <c r="R126" s="153">
        <f t="shared" ref="R126:R134" si="2">Q126*H126</f>
        <v>0</v>
      </c>
      <c r="S126" s="153">
        <v>0</v>
      </c>
      <c r="T126" s="154">
        <f t="shared" ref="T126:T134" si="3">S126*H126</f>
        <v>0</v>
      </c>
      <c r="AR126" s="155" t="s">
        <v>699</v>
      </c>
      <c r="AT126" s="155" t="s">
        <v>164</v>
      </c>
      <c r="AU126" s="155" t="s">
        <v>88</v>
      </c>
      <c r="AY126" s="17" t="s">
        <v>162</v>
      </c>
      <c r="BE126" s="156">
        <f t="shared" ref="BE126:BE134" si="4">IF(N126="základná",J126,0)</f>
        <v>0</v>
      </c>
      <c r="BF126" s="156">
        <f t="shared" ref="BF126:BF134" si="5">IF(N126="znížená",J126,0)</f>
        <v>0</v>
      </c>
      <c r="BG126" s="156">
        <f t="shared" ref="BG126:BG134" si="6">IF(N126="zákl. prenesená",J126,0)</f>
        <v>0</v>
      </c>
      <c r="BH126" s="156">
        <f t="shared" ref="BH126:BH134" si="7">IF(N126="zníž. prenesená",J126,0)</f>
        <v>0</v>
      </c>
      <c r="BI126" s="156">
        <f t="shared" ref="BI126:BI134" si="8">IF(N126="nulová",J126,0)</f>
        <v>0</v>
      </c>
      <c r="BJ126" s="17" t="s">
        <v>88</v>
      </c>
      <c r="BK126" s="156">
        <f t="shared" ref="BK126:BK134" si="9">ROUND(I126*H126,2)</f>
        <v>0</v>
      </c>
      <c r="BL126" s="17" t="s">
        <v>699</v>
      </c>
      <c r="BM126" s="155" t="s">
        <v>2054</v>
      </c>
    </row>
    <row r="127" spans="2:65" s="1" customFormat="1" ht="24.15" customHeight="1">
      <c r="B127" s="32"/>
      <c r="C127" s="184" t="s">
        <v>88</v>
      </c>
      <c r="D127" s="184" t="s">
        <v>534</v>
      </c>
      <c r="E127" s="185" t="s">
        <v>1958</v>
      </c>
      <c r="F127" s="186" t="s">
        <v>1959</v>
      </c>
      <c r="G127" s="187" t="s">
        <v>208</v>
      </c>
      <c r="H127" s="188">
        <v>1.575</v>
      </c>
      <c r="I127" s="189"/>
      <c r="J127" s="190">
        <f t="shared" si="0"/>
        <v>0</v>
      </c>
      <c r="K127" s="191"/>
      <c r="L127" s="192"/>
      <c r="M127" s="193" t="s">
        <v>1</v>
      </c>
      <c r="N127" s="194" t="s">
        <v>42</v>
      </c>
      <c r="P127" s="153">
        <f t="shared" si="1"/>
        <v>0</v>
      </c>
      <c r="Q127" s="153">
        <v>1.7000000000000001E-4</v>
      </c>
      <c r="R127" s="153">
        <f t="shared" si="2"/>
        <v>2.6775000000000003E-4</v>
      </c>
      <c r="S127" s="153">
        <v>0</v>
      </c>
      <c r="T127" s="154">
        <f t="shared" si="3"/>
        <v>0</v>
      </c>
      <c r="AR127" s="155" t="s">
        <v>1044</v>
      </c>
      <c r="AT127" s="155" t="s">
        <v>534</v>
      </c>
      <c r="AU127" s="155" t="s">
        <v>88</v>
      </c>
      <c r="AY127" s="17" t="s">
        <v>162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7" t="s">
        <v>88</v>
      </c>
      <c r="BK127" s="156">
        <f t="shared" si="9"/>
        <v>0</v>
      </c>
      <c r="BL127" s="17" t="s">
        <v>1044</v>
      </c>
      <c r="BM127" s="155" t="s">
        <v>2055</v>
      </c>
    </row>
    <row r="128" spans="2:65" s="1" customFormat="1" ht="24.15" customHeight="1">
      <c r="B128" s="32"/>
      <c r="C128" s="143" t="s">
        <v>177</v>
      </c>
      <c r="D128" s="143" t="s">
        <v>164</v>
      </c>
      <c r="E128" s="144" t="s">
        <v>1618</v>
      </c>
      <c r="F128" s="145" t="s">
        <v>1619</v>
      </c>
      <c r="G128" s="146" t="s">
        <v>203</v>
      </c>
      <c r="H128" s="147">
        <v>6</v>
      </c>
      <c r="I128" s="148"/>
      <c r="J128" s="149">
        <f t="shared" si="0"/>
        <v>0</v>
      </c>
      <c r="K128" s="150"/>
      <c r="L128" s="32"/>
      <c r="M128" s="151" t="s">
        <v>1</v>
      </c>
      <c r="N128" s="152" t="s">
        <v>42</v>
      </c>
      <c r="P128" s="153">
        <f t="shared" si="1"/>
        <v>0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AR128" s="155" t="s">
        <v>699</v>
      </c>
      <c r="AT128" s="155" t="s">
        <v>164</v>
      </c>
      <c r="AU128" s="155" t="s">
        <v>88</v>
      </c>
      <c r="AY128" s="17" t="s">
        <v>162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7" t="s">
        <v>88</v>
      </c>
      <c r="BK128" s="156">
        <f t="shared" si="9"/>
        <v>0</v>
      </c>
      <c r="BL128" s="17" t="s">
        <v>699</v>
      </c>
      <c r="BM128" s="155" t="s">
        <v>2056</v>
      </c>
    </row>
    <row r="129" spans="2:65" s="1" customFormat="1" ht="16.5" customHeight="1">
      <c r="B129" s="32"/>
      <c r="C129" s="184" t="s">
        <v>168</v>
      </c>
      <c r="D129" s="184" t="s">
        <v>534</v>
      </c>
      <c r="E129" s="185" t="s">
        <v>1621</v>
      </c>
      <c r="F129" s="186" t="s">
        <v>2057</v>
      </c>
      <c r="G129" s="187" t="s">
        <v>203</v>
      </c>
      <c r="H129" s="188">
        <v>6</v>
      </c>
      <c r="I129" s="189"/>
      <c r="J129" s="190">
        <f t="shared" si="0"/>
        <v>0</v>
      </c>
      <c r="K129" s="191"/>
      <c r="L129" s="192"/>
      <c r="M129" s="193" t="s">
        <v>1</v>
      </c>
      <c r="N129" s="194" t="s">
        <v>42</v>
      </c>
      <c r="P129" s="153">
        <f t="shared" si="1"/>
        <v>0</v>
      </c>
      <c r="Q129" s="153">
        <v>3.0000000000000001E-5</v>
      </c>
      <c r="R129" s="153">
        <f t="shared" si="2"/>
        <v>1.8000000000000001E-4</v>
      </c>
      <c r="S129" s="153">
        <v>0</v>
      </c>
      <c r="T129" s="154">
        <f t="shared" si="3"/>
        <v>0</v>
      </c>
      <c r="AR129" s="155" t="s">
        <v>1044</v>
      </c>
      <c r="AT129" s="155" t="s">
        <v>534</v>
      </c>
      <c r="AU129" s="155" t="s">
        <v>88</v>
      </c>
      <c r="AY129" s="17" t="s">
        <v>162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7" t="s">
        <v>88</v>
      </c>
      <c r="BK129" s="156">
        <f t="shared" si="9"/>
        <v>0</v>
      </c>
      <c r="BL129" s="17" t="s">
        <v>1044</v>
      </c>
      <c r="BM129" s="155" t="s">
        <v>2058</v>
      </c>
    </row>
    <row r="130" spans="2:65" s="1" customFormat="1" ht="24.15" customHeight="1">
      <c r="B130" s="32"/>
      <c r="C130" s="143" t="s">
        <v>188</v>
      </c>
      <c r="D130" s="143" t="s">
        <v>164</v>
      </c>
      <c r="E130" s="144" t="s">
        <v>1968</v>
      </c>
      <c r="F130" s="145" t="s">
        <v>1969</v>
      </c>
      <c r="G130" s="146" t="s">
        <v>203</v>
      </c>
      <c r="H130" s="147">
        <v>10</v>
      </c>
      <c r="I130" s="148"/>
      <c r="J130" s="149">
        <f t="shared" si="0"/>
        <v>0</v>
      </c>
      <c r="K130" s="150"/>
      <c r="L130" s="32"/>
      <c r="M130" s="151" t="s">
        <v>1</v>
      </c>
      <c r="N130" s="152" t="s">
        <v>42</v>
      </c>
      <c r="P130" s="153">
        <f t="shared" si="1"/>
        <v>0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AR130" s="155" t="s">
        <v>699</v>
      </c>
      <c r="AT130" s="155" t="s">
        <v>164</v>
      </c>
      <c r="AU130" s="155" t="s">
        <v>88</v>
      </c>
      <c r="AY130" s="17" t="s">
        <v>162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7" t="s">
        <v>88</v>
      </c>
      <c r="BK130" s="156">
        <f t="shared" si="9"/>
        <v>0</v>
      </c>
      <c r="BL130" s="17" t="s">
        <v>699</v>
      </c>
      <c r="BM130" s="155" t="s">
        <v>2059</v>
      </c>
    </row>
    <row r="131" spans="2:65" s="1" customFormat="1" ht="16.5" customHeight="1">
      <c r="B131" s="32"/>
      <c r="C131" s="184" t="s">
        <v>194</v>
      </c>
      <c r="D131" s="184" t="s">
        <v>534</v>
      </c>
      <c r="E131" s="185" t="s">
        <v>2060</v>
      </c>
      <c r="F131" s="186" t="s">
        <v>2061</v>
      </c>
      <c r="G131" s="187" t="s">
        <v>203</v>
      </c>
      <c r="H131" s="188">
        <v>10</v>
      </c>
      <c r="I131" s="189"/>
      <c r="J131" s="190">
        <f t="shared" si="0"/>
        <v>0</v>
      </c>
      <c r="K131" s="191"/>
      <c r="L131" s="192"/>
      <c r="M131" s="193" t="s">
        <v>1</v>
      </c>
      <c r="N131" s="194" t="s">
        <v>42</v>
      </c>
      <c r="P131" s="153">
        <f t="shared" si="1"/>
        <v>0</v>
      </c>
      <c r="Q131" s="153">
        <v>3.0000000000000001E-5</v>
      </c>
      <c r="R131" s="153">
        <f t="shared" si="2"/>
        <v>3.0000000000000003E-4</v>
      </c>
      <c r="S131" s="153">
        <v>0</v>
      </c>
      <c r="T131" s="154">
        <f t="shared" si="3"/>
        <v>0</v>
      </c>
      <c r="AR131" s="155" t="s">
        <v>1044</v>
      </c>
      <c r="AT131" s="155" t="s">
        <v>534</v>
      </c>
      <c r="AU131" s="155" t="s">
        <v>88</v>
      </c>
      <c r="AY131" s="17" t="s">
        <v>162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7" t="s">
        <v>88</v>
      </c>
      <c r="BK131" s="156">
        <f t="shared" si="9"/>
        <v>0</v>
      </c>
      <c r="BL131" s="17" t="s">
        <v>1044</v>
      </c>
      <c r="BM131" s="155" t="s">
        <v>2062</v>
      </c>
    </row>
    <row r="132" spans="2:65" s="1" customFormat="1" ht="21.75" customHeight="1">
      <c r="B132" s="32"/>
      <c r="C132" s="143" t="s">
        <v>200</v>
      </c>
      <c r="D132" s="143" t="s">
        <v>164</v>
      </c>
      <c r="E132" s="144" t="s">
        <v>2063</v>
      </c>
      <c r="F132" s="145" t="s">
        <v>2064</v>
      </c>
      <c r="G132" s="146" t="s">
        <v>208</v>
      </c>
      <c r="H132" s="147">
        <v>26</v>
      </c>
      <c r="I132" s="148"/>
      <c r="J132" s="149">
        <f t="shared" si="0"/>
        <v>0</v>
      </c>
      <c r="K132" s="150"/>
      <c r="L132" s="32"/>
      <c r="M132" s="151" t="s">
        <v>1</v>
      </c>
      <c r="N132" s="152" t="s">
        <v>42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AR132" s="155" t="s">
        <v>699</v>
      </c>
      <c r="AT132" s="155" t="s">
        <v>164</v>
      </c>
      <c r="AU132" s="155" t="s">
        <v>88</v>
      </c>
      <c r="AY132" s="17" t="s">
        <v>162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7" t="s">
        <v>88</v>
      </c>
      <c r="BK132" s="156">
        <f t="shared" si="9"/>
        <v>0</v>
      </c>
      <c r="BL132" s="17" t="s">
        <v>699</v>
      </c>
      <c r="BM132" s="155" t="s">
        <v>2065</v>
      </c>
    </row>
    <row r="133" spans="2:65" s="1" customFormat="1" ht="16.5" customHeight="1">
      <c r="B133" s="32"/>
      <c r="C133" s="184" t="s">
        <v>205</v>
      </c>
      <c r="D133" s="184" t="s">
        <v>534</v>
      </c>
      <c r="E133" s="185" t="s">
        <v>1583</v>
      </c>
      <c r="F133" s="186" t="s">
        <v>1584</v>
      </c>
      <c r="G133" s="187" t="s">
        <v>208</v>
      </c>
      <c r="H133" s="188">
        <v>27.3</v>
      </c>
      <c r="I133" s="189"/>
      <c r="J133" s="190">
        <f t="shared" si="0"/>
        <v>0</v>
      </c>
      <c r="K133" s="191"/>
      <c r="L133" s="192"/>
      <c r="M133" s="193" t="s">
        <v>1</v>
      </c>
      <c r="N133" s="194" t="s">
        <v>42</v>
      </c>
      <c r="P133" s="153">
        <f t="shared" si="1"/>
        <v>0</v>
      </c>
      <c r="Q133" s="153">
        <v>1.9000000000000001E-4</v>
      </c>
      <c r="R133" s="153">
        <f t="shared" si="2"/>
        <v>5.1870000000000006E-3</v>
      </c>
      <c r="S133" s="153">
        <v>0</v>
      </c>
      <c r="T133" s="154">
        <f t="shared" si="3"/>
        <v>0</v>
      </c>
      <c r="AR133" s="155" t="s">
        <v>1044</v>
      </c>
      <c r="AT133" s="155" t="s">
        <v>534</v>
      </c>
      <c r="AU133" s="155" t="s">
        <v>88</v>
      </c>
      <c r="AY133" s="17" t="s">
        <v>162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7" t="s">
        <v>88</v>
      </c>
      <c r="BK133" s="156">
        <f t="shared" si="9"/>
        <v>0</v>
      </c>
      <c r="BL133" s="17" t="s">
        <v>1044</v>
      </c>
      <c r="BM133" s="155" t="s">
        <v>2066</v>
      </c>
    </row>
    <row r="134" spans="2:65" s="1" customFormat="1" ht="21.75" customHeight="1">
      <c r="B134" s="32"/>
      <c r="C134" s="143" t="s">
        <v>186</v>
      </c>
      <c r="D134" s="143" t="s">
        <v>164</v>
      </c>
      <c r="E134" s="144" t="s">
        <v>2067</v>
      </c>
      <c r="F134" s="145" t="s">
        <v>2068</v>
      </c>
      <c r="G134" s="146" t="s">
        <v>208</v>
      </c>
      <c r="H134" s="147">
        <v>26</v>
      </c>
      <c r="I134" s="148"/>
      <c r="J134" s="149">
        <f t="shared" si="0"/>
        <v>0</v>
      </c>
      <c r="K134" s="150"/>
      <c r="L134" s="32"/>
      <c r="M134" s="151" t="s">
        <v>1</v>
      </c>
      <c r="N134" s="152" t="s">
        <v>42</v>
      </c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AR134" s="155" t="s">
        <v>699</v>
      </c>
      <c r="AT134" s="155" t="s">
        <v>164</v>
      </c>
      <c r="AU134" s="155" t="s">
        <v>88</v>
      </c>
      <c r="AY134" s="17" t="s">
        <v>162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7" t="s">
        <v>88</v>
      </c>
      <c r="BK134" s="156">
        <f t="shared" si="9"/>
        <v>0</v>
      </c>
      <c r="BL134" s="17" t="s">
        <v>699</v>
      </c>
      <c r="BM134" s="155" t="s">
        <v>2069</v>
      </c>
    </row>
    <row r="135" spans="2:65" s="12" customFormat="1">
      <c r="B135" s="157"/>
      <c r="D135" s="158" t="s">
        <v>170</v>
      </c>
      <c r="E135" s="159" t="s">
        <v>1</v>
      </c>
      <c r="F135" s="160" t="s">
        <v>2070</v>
      </c>
      <c r="H135" s="161">
        <v>1.4</v>
      </c>
      <c r="I135" s="162"/>
      <c r="L135" s="157"/>
      <c r="M135" s="163"/>
      <c r="T135" s="164"/>
      <c r="AT135" s="159" t="s">
        <v>170</v>
      </c>
      <c r="AU135" s="159" t="s">
        <v>88</v>
      </c>
      <c r="AV135" s="12" t="s">
        <v>88</v>
      </c>
      <c r="AW135" s="12" t="s">
        <v>31</v>
      </c>
      <c r="AX135" s="12" t="s">
        <v>76</v>
      </c>
      <c r="AY135" s="159" t="s">
        <v>162</v>
      </c>
    </row>
    <row r="136" spans="2:65" s="12" customFormat="1">
      <c r="B136" s="157"/>
      <c r="D136" s="158" t="s">
        <v>170</v>
      </c>
      <c r="E136" s="159" t="s">
        <v>1</v>
      </c>
      <c r="F136" s="160" t="s">
        <v>2071</v>
      </c>
      <c r="H136" s="161">
        <v>20</v>
      </c>
      <c r="I136" s="162"/>
      <c r="L136" s="157"/>
      <c r="M136" s="163"/>
      <c r="T136" s="164"/>
      <c r="AT136" s="159" t="s">
        <v>170</v>
      </c>
      <c r="AU136" s="159" t="s">
        <v>88</v>
      </c>
      <c r="AV136" s="12" t="s">
        <v>88</v>
      </c>
      <c r="AW136" s="12" t="s">
        <v>31</v>
      </c>
      <c r="AX136" s="12" t="s">
        <v>76</v>
      </c>
      <c r="AY136" s="159" t="s">
        <v>162</v>
      </c>
    </row>
    <row r="137" spans="2:65" s="12" customFormat="1">
      <c r="B137" s="157"/>
      <c r="D137" s="158" t="s">
        <v>170</v>
      </c>
      <c r="E137" s="159" t="s">
        <v>1</v>
      </c>
      <c r="F137" s="160" t="s">
        <v>2072</v>
      </c>
      <c r="H137" s="161">
        <v>2.1</v>
      </c>
      <c r="I137" s="162"/>
      <c r="L137" s="157"/>
      <c r="M137" s="163"/>
      <c r="T137" s="164"/>
      <c r="AT137" s="159" t="s">
        <v>170</v>
      </c>
      <c r="AU137" s="159" t="s">
        <v>88</v>
      </c>
      <c r="AV137" s="12" t="s">
        <v>88</v>
      </c>
      <c r="AW137" s="12" t="s">
        <v>31</v>
      </c>
      <c r="AX137" s="12" t="s">
        <v>76</v>
      </c>
      <c r="AY137" s="159" t="s">
        <v>162</v>
      </c>
    </row>
    <row r="138" spans="2:65" s="12" customFormat="1">
      <c r="B138" s="157"/>
      <c r="D138" s="158" t="s">
        <v>170</v>
      </c>
      <c r="E138" s="159" t="s">
        <v>1</v>
      </c>
      <c r="F138" s="160" t="s">
        <v>2004</v>
      </c>
      <c r="H138" s="161">
        <v>2</v>
      </c>
      <c r="I138" s="162"/>
      <c r="L138" s="157"/>
      <c r="M138" s="163"/>
      <c r="T138" s="164"/>
      <c r="AT138" s="159" t="s">
        <v>170</v>
      </c>
      <c r="AU138" s="159" t="s">
        <v>88</v>
      </c>
      <c r="AV138" s="12" t="s">
        <v>88</v>
      </c>
      <c r="AW138" s="12" t="s">
        <v>31</v>
      </c>
      <c r="AX138" s="12" t="s">
        <v>76</v>
      </c>
      <c r="AY138" s="159" t="s">
        <v>162</v>
      </c>
    </row>
    <row r="139" spans="2:65" s="14" customFormat="1">
      <c r="B139" s="172"/>
      <c r="D139" s="158" t="s">
        <v>170</v>
      </c>
      <c r="E139" s="173" t="s">
        <v>1</v>
      </c>
      <c r="F139" s="174" t="s">
        <v>218</v>
      </c>
      <c r="H139" s="175">
        <v>25.5</v>
      </c>
      <c r="I139" s="176"/>
      <c r="L139" s="172"/>
      <c r="M139" s="177"/>
      <c r="T139" s="178"/>
      <c r="AT139" s="173" t="s">
        <v>170</v>
      </c>
      <c r="AU139" s="173" t="s">
        <v>88</v>
      </c>
      <c r="AV139" s="14" t="s">
        <v>177</v>
      </c>
      <c r="AW139" s="14" t="s">
        <v>31</v>
      </c>
      <c r="AX139" s="14" t="s">
        <v>76</v>
      </c>
      <c r="AY139" s="173" t="s">
        <v>162</v>
      </c>
    </row>
    <row r="140" spans="2:65" s="12" customFormat="1">
      <c r="B140" s="157"/>
      <c r="D140" s="158" t="s">
        <v>170</v>
      </c>
      <c r="E140" s="159" t="s">
        <v>1</v>
      </c>
      <c r="F140" s="160" t="s">
        <v>2073</v>
      </c>
      <c r="H140" s="161">
        <v>0.5</v>
      </c>
      <c r="I140" s="162"/>
      <c r="L140" s="157"/>
      <c r="M140" s="163"/>
      <c r="T140" s="164"/>
      <c r="AT140" s="159" t="s">
        <v>170</v>
      </c>
      <c r="AU140" s="159" t="s">
        <v>88</v>
      </c>
      <c r="AV140" s="12" t="s">
        <v>88</v>
      </c>
      <c r="AW140" s="12" t="s">
        <v>31</v>
      </c>
      <c r="AX140" s="12" t="s">
        <v>76</v>
      </c>
      <c r="AY140" s="159" t="s">
        <v>162</v>
      </c>
    </row>
    <row r="141" spans="2:65" s="13" customFormat="1">
      <c r="B141" s="165"/>
      <c r="D141" s="158" t="s">
        <v>170</v>
      </c>
      <c r="E141" s="166" t="s">
        <v>1</v>
      </c>
      <c r="F141" s="167" t="s">
        <v>173</v>
      </c>
      <c r="H141" s="168">
        <v>26</v>
      </c>
      <c r="I141" s="169"/>
      <c r="L141" s="165"/>
      <c r="M141" s="170"/>
      <c r="T141" s="171"/>
      <c r="AT141" s="166" t="s">
        <v>170</v>
      </c>
      <c r="AU141" s="166" t="s">
        <v>88</v>
      </c>
      <c r="AV141" s="13" t="s">
        <v>168</v>
      </c>
      <c r="AW141" s="13" t="s">
        <v>31</v>
      </c>
      <c r="AX141" s="13" t="s">
        <v>83</v>
      </c>
      <c r="AY141" s="166" t="s">
        <v>162</v>
      </c>
    </row>
    <row r="142" spans="2:65" s="1" customFormat="1" ht="16.5" customHeight="1">
      <c r="B142" s="32"/>
      <c r="C142" s="184" t="s">
        <v>220</v>
      </c>
      <c r="D142" s="184" t="s">
        <v>534</v>
      </c>
      <c r="E142" s="185" t="s">
        <v>2074</v>
      </c>
      <c r="F142" s="186" t="s">
        <v>2075</v>
      </c>
      <c r="G142" s="187" t="s">
        <v>208</v>
      </c>
      <c r="H142" s="188">
        <v>27.3</v>
      </c>
      <c r="I142" s="189"/>
      <c r="J142" s="190">
        <f>ROUND(I142*H142,2)</f>
        <v>0</v>
      </c>
      <c r="K142" s="191"/>
      <c r="L142" s="192"/>
      <c r="M142" s="193" t="s">
        <v>1</v>
      </c>
      <c r="N142" s="194" t="s">
        <v>42</v>
      </c>
      <c r="P142" s="153">
        <f>O142*H142</f>
        <v>0</v>
      </c>
      <c r="Q142" s="153">
        <v>7.3999999999999999E-4</v>
      </c>
      <c r="R142" s="153">
        <f>Q142*H142</f>
        <v>2.0202000000000001E-2</v>
      </c>
      <c r="S142" s="153">
        <v>0</v>
      </c>
      <c r="T142" s="154">
        <f>S142*H142</f>
        <v>0</v>
      </c>
      <c r="AR142" s="155" t="s">
        <v>1044</v>
      </c>
      <c r="AT142" s="155" t="s">
        <v>534</v>
      </c>
      <c r="AU142" s="155" t="s">
        <v>88</v>
      </c>
      <c r="AY142" s="17" t="s">
        <v>162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7" t="s">
        <v>88</v>
      </c>
      <c r="BK142" s="156">
        <f>ROUND(I142*H142,2)</f>
        <v>0</v>
      </c>
      <c r="BL142" s="17" t="s">
        <v>1044</v>
      </c>
      <c r="BM142" s="155" t="s">
        <v>2076</v>
      </c>
    </row>
    <row r="143" spans="2:65" s="1" customFormat="1" ht="16.5" customHeight="1">
      <c r="B143" s="32"/>
      <c r="C143" s="143" t="s">
        <v>224</v>
      </c>
      <c r="D143" s="143" t="s">
        <v>164</v>
      </c>
      <c r="E143" s="144" t="s">
        <v>1592</v>
      </c>
      <c r="F143" s="145" t="s">
        <v>1593</v>
      </c>
      <c r="G143" s="146" t="s">
        <v>1594</v>
      </c>
      <c r="H143" s="201"/>
      <c r="I143" s="148"/>
      <c r="J143" s="149">
        <f>ROUND(I143*H143,2)</f>
        <v>0</v>
      </c>
      <c r="K143" s="150"/>
      <c r="L143" s="32"/>
      <c r="M143" s="151" t="s">
        <v>1</v>
      </c>
      <c r="N143" s="152" t="s">
        <v>42</v>
      </c>
      <c r="P143" s="153">
        <f>O143*H143</f>
        <v>0</v>
      </c>
      <c r="Q143" s="153">
        <v>0</v>
      </c>
      <c r="R143" s="153">
        <f>Q143*H143</f>
        <v>0</v>
      </c>
      <c r="S143" s="153">
        <v>0</v>
      </c>
      <c r="T143" s="154">
        <f>S143*H143</f>
        <v>0</v>
      </c>
      <c r="AR143" s="155" t="s">
        <v>1044</v>
      </c>
      <c r="AT143" s="155" t="s">
        <v>164</v>
      </c>
      <c r="AU143" s="155" t="s">
        <v>88</v>
      </c>
      <c r="AY143" s="17" t="s">
        <v>162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7" t="s">
        <v>88</v>
      </c>
      <c r="BK143" s="156">
        <f>ROUND(I143*H143,2)</f>
        <v>0</v>
      </c>
      <c r="BL143" s="17" t="s">
        <v>1044</v>
      </c>
      <c r="BM143" s="155" t="s">
        <v>2077</v>
      </c>
    </row>
    <row r="144" spans="2:65" s="1" customFormat="1" ht="16.5" customHeight="1">
      <c r="B144" s="32"/>
      <c r="C144" s="143" t="s">
        <v>228</v>
      </c>
      <c r="D144" s="143" t="s">
        <v>164</v>
      </c>
      <c r="E144" s="144" t="s">
        <v>1596</v>
      </c>
      <c r="F144" s="145" t="s">
        <v>1597</v>
      </c>
      <c r="G144" s="146" t="s">
        <v>1594</v>
      </c>
      <c r="H144" s="201"/>
      <c r="I144" s="148"/>
      <c r="J144" s="149">
        <f>ROUND(I144*H144,2)</f>
        <v>0</v>
      </c>
      <c r="K144" s="150"/>
      <c r="L144" s="32"/>
      <c r="M144" s="151" t="s">
        <v>1</v>
      </c>
      <c r="N144" s="152" t="s">
        <v>42</v>
      </c>
      <c r="P144" s="153">
        <f>O144*H144</f>
        <v>0</v>
      </c>
      <c r="Q144" s="153">
        <v>0</v>
      </c>
      <c r="R144" s="153">
        <f>Q144*H144</f>
        <v>0</v>
      </c>
      <c r="S144" s="153">
        <v>0</v>
      </c>
      <c r="T144" s="154">
        <f>S144*H144</f>
        <v>0</v>
      </c>
      <c r="AR144" s="155" t="s">
        <v>699</v>
      </c>
      <c r="AT144" s="155" t="s">
        <v>164</v>
      </c>
      <c r="AU144" s="155" t="s">
        <v>88</v>
      </c>
      <c r="AY144" s="17" t="s">
        <v>162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7" t="s">
        <v>88</v>
      </c>
      <c r="BK144" s="156">
        <f>ROUND(I144*H144,2)</f>
        <v>0</v>
      </c>
      <c r="BL144" s="17" t="s">
        <v>699</v>
      </c>
      <c r="BM144" s="155" t="s">
        <v>2078</v>
      </c>
    </row>
    <row r="145" spans="2:65" s="11" customFormat="1" ht="22.95" customHeight="1">
      <c r="B145" s="131"/>
      <c r="D145" s="132" t="s">
        <v>75</v>
      </c>
      <c r="E145" s="141" t="s">
        <v>2010</v>
      </c>
      <c r="F145" s="141" t="s">
        <v>2011</v>
      </c>
      <c r="I145" s="134"/>
      <c r="J145" s="142">
        <f>BK145</f>
        <v>0</v>
      </c>
      <c r="L145" s="131"/>
      <c r="M145" s="136"/>
      <c r="P145" s="137">
        <f>SUM(P146:P157)</f>
        <v>0</v>
      </c>
      <c r="R145" s="137">
        <f>SUM(R146:R157)</f>
        <v>1.3342000000000001</v>
      </c>
      <c r="T145" s="138">
        <f>SUM(T146:T157)</f>
        <v>0</v>
      </c>
      <c r="AR145" s="132" t="s">
        <v>177</v>
      </c>
      <c r="AT145" s="139" t="s">
        <v>75</v>
      </c>
      <c r="AU145" s="139" t="s">
        <v>83</v>
      </c>
      <c r="AY145" s="132" t="s">
        <v>162</v>
      </c>
      <c r="BK145" s="140">
        <f>SUM(BK146:BK157)</f>
        <v>0</v>
      </c>
    </row>
    <row r="146" spans="2:65" s="1" customFormat="1" ht="24.15" customHeight="1">
      <c r="B146" s="32"/>
      <c r="C146" s="143" t="s">
        <v>232</v>
      </c>
      <c r="D146" s="143" t="s">
        <v>164</v>
      </c>
      <c r="E146" s="144" t="s">
        <v>2012</v>
      </c>
      <c r="F146" s="145" t="s">
        <v>2013</v>
      </c>
      <c r="G146" s="146" t="s">
        <v>208</v>
      </c>
      <c r="H146" s="147">
        <v>20</v>
      </c>
      <c r="I146" s="148"/>
      <c r="J146" s="149">
        <f>ROUND(I146*H146,2)</f>
        <v>0</v>
      </c>
      <c r="K146" s="150"/>
      <c r="L146" s="32"/>
      <c r="M146" s="151" t="s">
        <v>1</v>
      </c>
      <c r="N146" s="152" t="s">
        <v>42</v>
      </c>
      <c r="P146" s="153">
        <f>O146*H146</f>
        <v>0</v>
      </c>
      <c r="Q146" s="153">
        <v>0</v>
      </c>
      <c r="R146" s="153">
        <f>Q146*H146</f>
        <v>0</v>
      </c>
      <c r="S146" s="153">
        <v>0</v>
      </c>
      <c r="T146" s="154">
        <f>S146*H146</f>
        <v>0</v>
      </c>
      <c r="AR146" s="155" t="s">
        <v>699</v>
      </c>
      <c r="AT146" s="155" t="s">
        <v>164</v>
      </c>
      <c r="AU146" s="155" t="s">
        <v>88</v>
      </c>
      <c r="AY146" s="17" t="s">
        <v>162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7" t="s">
        <v>88</v>
      </c>
      <c r="BK146" s="156">
        <f>ROUND(I146*H146,2)</f>
        <v>0</v>
      </c>
      <c r="BL146" s="17" t="s">
        <v>699</v>
      </c>
      <c r="BM146" s="155" t="s">
        <v>2079</v>
      </c>
    </row>
    <row r="147" spans="2:65" s="15" customFormat="1">
      <c r="B147" s="195"/>
      <c r="D147" s="158" t="s">
        <v>170</v>
      </c>
      <c r="E147" s="196" t="s">
        <v>1</v>
      </c>
      <c r="F147" s="197" t="s">
        <v>2080</v>
      </c>
      <c r="H147" s="196" t="s">
        <v>1</v>
      </c>
      <c r="I147" s="198"/>
      <c r="L147" s="195"/>
      <c r="M147" s="199"/>
      <c r="T147" s="200"/>
      <c r="AT147" s="196" t="s">
        <v>170</v>
      </c>
      <c r="AU147" s="196" t="s">
        <v>88</v>
      </c>
      <c r="AV147" s="15" t="s">
        <v>83</v>
      </c>
      <c r="AW147" s="15" t="s">
        <v>31</v>
      </c>
      <c r="AX147" s="15" t="s">
        <v>76</v>
      </c>
      <c r="AY147" s="196" t="s">
        <v>162</v>
      </c>
    </row>
    <row r="148" spans="2:65" s="12" customFormat="1">
      <c r="B148" s="157"/>
      <c r="D148" s="158" t="s">
        <v>170</v>
      </c>
      <c r="E148" s="159" t="s">
        <v>1</v>
      </c>
      <c r="F148" s="160" t="s">
        <v>890</v>
      </c>
      <c r="H148" s="161">
        <v>20</v>
      </c>
      <c r="I148" s="162"/>
      <c r="L148" s="157"/>
      <c r="M148" s="163"/>
      <c r="T148" s="164"/>
      <c r="AT148" s="159" t="s">
        <v>170</v>
      </c>
      <c r="AU148" s="159" t="s">
        <v>88</v>
      </c>
      <c r="AV148" s="12" t="s">
        <v>88</v>
      </c>
      <c r="AW148" s="12" t="s">
        <v>31</v>
      </c>
      <c r="AX148" s="12" t="s">
        <v>83</v>
      </c>
      <c r="AY148" s="159" t="s">
        <v>162</v>
      </c>
    </row>
    <row r="149" spans="2:65" s="1" customFormat="1" ht="33" customHeight="1">
      <c r="B149" s="32"/>
      <c r="C149" s="143" t="s">
        <v>237</v>
      </c>
      <c r="D149" s="143" t="s">
        <v>164</v>
      </c>
      <c r="E149" s="144" t="s">
        <v>2018</v>
      </c>
      <c r="F149" s="145" t="s">
        <v>2019</v>
      </c>
      <c r="G149" s="146" t="s">
        <v>208</v>
      </c>
      <c r="H149" s="147">
        <v>20</v>
      </c>
      <c r="I149" s="148"/>
      <c r="J149" s="149">
        <f>ROUND(I149*H149,2)</f>
        <v>0</v>
      </c>
      <c r="K149" s="150"/>
      <c r="L149" s="32"/>
      <c r="M149" s="151" t="s">
        <v>1</v>
      </c>
      <c r="N149" s="152" t="s">
        <v>42</v>
      </c>
      <c r="P149" s="153">
        <f>O149*H149</f>
        <v>0</v>
      </c>
      <c r="Q149" s="153">
        <v>0</v>
      </c>
      <c r="R149" s="153">
        <f>Q149*H149</f>
        <v>0</v>
      </c>
      <c r="S149" s="153">
        <v>0</v>
      </c>
      <c r="T149" s="154">
        <f>S149*H149</f>
        <v>0</v>
      </c>
      <c r="AR149" s="155" t="s">
        <v>699</v>
      </c>
      <c r="AT149" s="155" t="s">
        <v>164</v>
      </c>
      <c r="AU149" s="155" t="s">
        <v>88</v>
      </c>
      <c r="AY149" s="17" t="s">
        <v>162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7" t="s">
        <v>88</v>
      </c>
      <c r="BK149" s="156">
        <f>ROUND(I149*H149,2)</f>
        <v>0</v>
      </c>
      <c r="BL149" s="17" t="s">
        <v>699</v>
      </c>
      <c r="BM149" s="155" t="s">
        <v>2081</v>
      </c>
    </row>
    <row r="150" spans="2:65" s="1" customFormat="1" ht="16.5" customHeight="1">
      <c r="B150" s="32"/>
      <c r="C150" s="184" t="s">
        <v>245</v>
      </c>
      <c r="D150" s="184" t="s">
        <v>534</v>
      </c>
      <c r="E150" s="185" t="s">
        <v>2021</v>
      </c>
      <c r="F150" s="186" t="s">
        <v>2022</v>
      </c>
      <c r="G150" s="187" t="s">
        <v>183</v>
      </c>
      <c r="H150" s="188">
        <v>1.33</v>
      </c>
      <c r="I150" s="189"/>
      <c r="J150" s="190">
        <f>ROUND(I150*H150,2)</f>
        <v>0</v>
      </c>
      <c r="K150" s="191"/>
      <c r="L150" s="192"/>
      <c r="M150" s="193" t="s">
        <v>1</v>
      </c>
      <c r="N150" s="194" t="s">
        <v>42</v>
      </c>
      <c r="P150" s="153">
        <f>O150*H150</f>
        <v>0</v>
      </c>
      <c r="Q150" s="153">
        <v>1</v>
      </c>
      <c r="R150" s="153">
        <f>Q150*H150</f>
        <v>1.33</v>
      </c>
      <c r="S150" s="153">
        <v>0</v>
      </c>
      <c r="T150" s="154">
        <f>S150*H150</f>
        <v>0</v>
      </c>
      <c r="AR150" s="155" t="s">
        <v>1044</v>
      </c>
      <c r="AT150" s="155" t="s">
        <v>534</v>
      </c>
      <c r="AU150" s="155" t="s">
        <v>88</v>
      </c>
      <c r="AY150" s="17" t="s">
        <v>162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7" t="s">
        <v>88</v>
      </c>
      <c r="BK150" s="156">
        <f>ROUND(I150*H150,2)</f>
        <v>0</v>
      </c>
      <c r="BL150" s="17" t="s">
        <v>1044</v>
      </c>
      <c r="BM150" s="155" t="s">
        <v>2082</v>
      </c>
    </row>
    <row r="151" spans="2:65" s="12" customFormat="1">
      <c r="B151" s="157"/>
      <c r="D151" s="158" t="s">
        <v>170</v>
      </c>
      <c r="E151" s="159" t="s">
        <v>1</v>
      </c>
      <c r="F151" s="160" t="s">
        <v>2024</v>
      </c>
      <c r="H151" s="161">
        <v>1.323</v>
      </c>
      <c r="I151" s="162"/>
      <c r="L151" s="157"/>
      <c r="M151" s="163"/>
      <c r="T151" s="164"/>
      <c r="AT151" s="159" t="s">
        <v>170</v>
      </c>
      <c r="AU151" s="159" t="s">
        <v>88</v>
      </c>
      <c r="AV151" s="12" t="s">
        <v>88</v>
      </c>
      <c r="AW151" s="12" t="s">
        <v>31</v>
      </c>
      <c r="AX151" s="12" t="s">
        <v>76</v>
      </c>
      <c r="AY151" s="159" t="s">
        <v>162</v>
      </c>
    </row>
    <row r="152" spans="2:65" s="12" customFormat="1">
      <c r="B152" s="157"/>
      <c r="D152" s="158" t="s">
        <v>170</v>
      </c>
      <c r="E152" s="159" t="s">
        <v>1</v>
      </c>
      <c r="F152" s="160" t="s">
        <v>523</v>
      </c>
      <c r="H152" s="161">
        <v>7.0000000000000001E-3</v>
      </c>
      <c r="I152" s="162"/>
      <c r="L152" s="157"/>
      <c r="M152" s="163"/>
      <c r="T152" s="164"/>
      <c r="AT152" s="159" t="s">
        <v>170</v>
      </c>
      <c r="AU152" s="159" t="s">
        <v>88</v>
      </c>
      <c r="AV152" s="12" t="s">
        <v>88</v>
      </c>
      <c r="AW152" s="12" t="s">
        <v>31</v>
      </c>
      <c r="AX152" s="12" t="s">
        <v>76</v>
      </c>
      <c r="AY152" s="159" t="s">
        <v>162</v>
      </c>
    </row>
    <row r="153" spans="2:65" s="13" customFormat="1">
      <c r="B153" s="165"/>
      <c r="D153" s="158" t="s">
        <v>170</v>
      </c>
      <c r="E153" s="166" t="s">
        <v>1</v>
      </c>
      <c r="F153" s="167" t="s">
        <v>1189</v>
      </c>
      <c r="H153" s="168">
        <v>1.33</v>
      </c>
      <c r="I153" s="169"/>
      <c r="L153" s="165"/>
      <c r="M153" s="170"/>
      <c r="T153" s="171"/>
      <c r="AT153" s="166" t="s">
        <v>170</v>
      </c>
      <c r="AU153" s="166" t="s">
        <v>88</v>
      </c>
      <c r="AV153" s="13" t="s">
        <v>168</v>
      </c>
      <c r="AW153" s="13" t="s">
        <v>31</v>
      </c>
      <c r="AX153" s="13" t="s">
        <v>83</v>
      </c>
      <c r="AY153" s="166" t="s">
        <v>162</v>
      </c>
    </row>
    <row r="154" spans="2:65" s="1" customFormat="1" ht="24.15" customHeight="1">
      <c r="B154" s="32"/>
      <c r="C154" s="143" t="s">
        <v>249</v>
      </c>
      <c r="D154" s="143" t="s">
        <v>164</v>
      </c>
      <c r="E154" s="144" t="s">
        <v>2025</v>
      </c>
      <c r="F154" s="145" t="s">
        <v>2026</v>
      </c>
      <c r="G154" s="146" t="s">
        <v>208</v>
      </c>
      <c r="H154" s="147">
        <v>20</v>
      </c>
      <c r="I154" s="148"/>
      <c r="J154" s="149">
        <f>ROUND(I154*H154,2)</f>
        <v>0</v>
      </c>
      <c r="K154" s="150"/>
      <c r="L154" s="32"/>
      <c r="M154" s="151" t="s">
        <v>1</v>
      </c>
      <c r="N154" s="152" t="s">
        <v>42</v>
      </c>
      <c r="P154" s="153">
        <f>O154*H154</f>
        <v>0</v>
      </c>
      <c r="Q154" s="153">
        <v>0</v>
      </c>
      <c r="R154" s="153">
        <f>Q154*H154</f>
        <v>0</v>
      </c>
      <c r="S154" s="153">
        <v>0</v>
      </c>
      <c r="T154" s="154">
        <f>S154*H154</f>
        <v>0</v>
      </c>
      <c r="AR154" s="155" t="s">
        <v>699</v>
      </c>
      <c r="AT154" s="155" t="s">
        <v>164</v>
      </c>
      <c r="AU154" s="155" t="s">
        <v>88</v>
      </c>
      <c r="AY154" s="17" t="s">
        <v>162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7" t="s">
        <v>88</v>
      </c>
      <c r="BK154" s="156">
        <f>ROUND(I154*H154,2)</f>
        <v>0</v>
      </c>
      <c r="BL154" s="17" t="s">
        <v>699</v>
      </c>
      <c r="BM154" s="155" t="s">
        <v>2083</v>
      </c>
    </row>
    <row r="155" spans="2:65" s="1" customFormat="1" ht="24.15" customHeight="1">
      <c r="B155" s="32"/>
      <c r="C155" s="184" t="s">
        <v>262</v>
      </c>
      <c r="D155" s="184" t="s">
        <v>534</v>
      </c>
      <c r="E155" s="185" t="s">
        <v>2028</v>
      </c>
      <c r="F155" s="186" t="s">
        <v>2029</v>
      </c>
      <c r="G155" s="187" t="s">
        <v>208</v>
      </c>
      <c r="H155" s="188">
        <v>20</v>
      </c>
      <c r="I155" s="189"/>
      <c r="J155" s="190">
        <f>ROUND(I155*H155,2)</f>
        <v>0</v>
      </c>
      <c r="K155" s="191"/>
      <c r="L155" s="192"/>
      <c r="M155" s="193" t="s">
        <v>1</v>
      </c>
      <c r="N155" s="194" t="s">
        <v>42</v>
      </c>
      <c r="P155" s="153">
        <f>O155*H155</f>
        <v>0</v>
      </c>
      <c r="Q155" s="153">
        <v>2.1000000000000001E-4</v>
      </c>
      <c r="R155" s="153">
        <f>Q155*H155</f>
        <v>4.2000000000000006E-3</v>
      </c>
      <c r="S155" s="153">
        <v>0</v>
      </c>
      <c r="T155" s="154">
        <f>S155*H155</f>
        <v>0</v>
      </c>
      <c r="AR155" s="155" t="s">
        <v>1044</v>
      </c>
      <c r="AT155" s="155" t="s">
        <v>534</v>
      </c>
      <c r="AU155" s="155" t="s">
        <v>88</v>
      </c>
      <c r="AY155" s="17" t="s">
        <v>162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7" t="s">
        <v>88</v>
      </c>
      <c r="BK155" s="156">
        <f>ROUND(I155*H155,2)</f>
        <v>0</v>
      </c>
      <c r="BL155" s="17" t="s">
        <v>1044</v>
      </c>
      <c r="BM155" s="155" t="s">
        <v>2084</v>
      </c>
    </row>
    <row r="156" spans="2:65" s="1" customFormat="1" ht="33" customHeight="1">
      <c r="B156" s="32"/>
      <c r="C156" s="143" t="s">
        <v>269</v>
      </c>
      <c r="D156" s="143" t="s">
        <v>164</v>
      </c>
      <c r="E156" s="144" t="s">
        <v>2047</v>
      </c>
      <c r="F156" s="145" t="s">
        <v>2048</v>
      </c>
      <c r="G156" s="146" t="s">
        <v>208</v>
      </c>
      <c r="H156" s="147">
        <v>20</v>
      </c>
      <c r="I156" s="148"/>
      <c r="J156" s="149">
        <f>ROUND(I156*H156,2)</f>
        <v>0</v>
      </c>
      <c r="K156" s="150"/>
      <c r="L156" s="32"/>
      <c r="M156" s="151" t="s">
        <v>1</v>
      </c>
      <c r="N156" s="152" t="s">
        <v>42</v>
      </c>
      <c r="P156" s="153">
        <f>O156*H156</f>
        <v>0</v>
      </c>
      <c r="Q156" s="153">
        <v>0</v>
      </c>
      <c r="R156" s="153">
        <f>Q156*H156</f>
        <v>0</v>
      </c>
      <c r="S156" s="153">
        <v>0</v>
      </c>
      <c r="T156" s="154">
        <f>S156*H156</f>
        <v>0</v>
      </c>
      <c r="AR156" s="155" t="s">
        <v>699</v>
      </c>
      <c r="AT156" s="155" t="s">
        <v>164</v>
      </c>
      <c r="AU156" s="155" t="s">
        <v>88</v>
      </c>
      <c r="AY156" s="17" t="s">
        <v>162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7" t="s">
        <v>88</v>
      </c>
      <c r="BK156" s="156">
        <f>ROUND(I156*H156,2)</f>
        <v>0</v>
      </c>
      <c r="BL156" s="17" t="s">
        <v>699</v>
      </c>
      <c r="BM156" s="155" t="s">
        <v>2085</v>
      </c>
    </row>
    <row r="157" spans="2:65" s="1" customFormat="1" ht="16.5" customHeight="1">
      <c r="B157" s="32"/>
      <c r="C157" s="143" t="s">
        <v>274</v>
      </c>
      <c r="D157" s="143" t="s">
        <v>164</v>
      </c>
      <c r="E157" s="144" t="s">
        <v>1596</v>
      </c>
      <c r="F157" s="145" t="s">
        <v>1597</v>
      </c>
      <c r="G157" s="146" t="s">
        <v>1594</v>
      </c>
      <c r="H157" s="201"/>
      <c r="I157" s="148"/>
      <c r="J157" s="149">
        <f>ROUND(I157*H157,2)</f>
        <v>0</v>
      </c>
      <c r="K157" s="150"/>
      <c r="L157" s="32"/>
      <c r="M157" s="179" t="s">
        <v>1</v>
      </c>
      <c r="N157" s="180" t="s">
        <v>42</v>
      </c>
      <c r="O157" s="181"/>
      <c r="P157" s="182">
        <f>O157*H157</f>
        <v>0</v>
      </c>
      <c r="Q157" s="182">
        <v>0</v>
      </c>
      <c r="R157" s="182">
        <f>Q157*H157</f>
        <v>0</v>
      </c>
      <c r="S157" s="182">
        <v>0</v>
      </c>
      <c r="T157" s="183">
        <f>S157*H157</f>
        <v>0</v>
      </c>
      <c r="AR157" s="155" t="s">
        <v>699</v>
      </c>
      <c r="AT157" s="155" t="s">
        <v>164</v>
      </c>
      <c r="AU157" s="155" t="s">
        <v>88</v>
      </c>
      <c r="AY157" s="17" t="s">
        <v>162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7" t="s">
        <v>88</v>
      </c>
      <c r="BK157" s="156">
        <f>ROUND(I157*H157,2)</f>
        <v>0</v>
      </c>
      <c r="BL157" s="17" t="s">
        <v>699</v>
      </c>
      <c r="BM157" s="155" t="s">
        <v>2086</v>
      </c>
    </row>
    <row r="158" spans="2:65" s="1" customFormat="1" ht="6.9" customHeight="1">
      <c r="B158" s="46"/>
      <c r="C158" s="47"/>
      <c r="D158" s="47"/>
      <c r="E158" s="47"/>
      <c r="F158" s="47"/>
      <c r="G158" s="47"/>
      <c r="H158" s="47"/>
      <c r="I158" s="47"/>
      <c r="J158" s="47"/>
      <c r="K158" s="47"/>
      <c r="L158" s="32"/>
    </row>
  </sheetData>
  <sheetProtection algorithmName="SHA-512" hashValue="fu67PSAhrY0bQcFmbTGoWJiZDNHpC2opGPPLGyOSImr4wzVqPthRH71DEwNZezm1WB3Frs02WVRLDk7MhQJ9lQ==" saltValue="shIOzfuvKBOcUEKb1uBR9ZfIMeZxHI2TagIfHsYTGAxlYfdixhefHO5wLSDAn7mfvAmvZQIkVloe4VEvJZOtgw==" spinCount="100000" sheet="1" objects="1" scenarios="1" formatColumns="0" formatRows="0" autoFilter="0"/>
  <autoFilter ref="C122:K157" xr:uid="{00000000-0009-0000-0000-00000A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BM180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120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76</v>
      </c>
    </row>
    <row r="4" spans="2:46" ht="24.9" customHeight="1">
      <c r="B4" s="20"/>
      <c r="D4" s="21" t="s">
        <v>131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132</v>
      </c>
      <c r="L8" s="20"/>
    </row>
    <row r="9" spans="2:46" s="1" customFormat="1" ht="16.5" customHeight="1">
      <c r="B9" s="32"/>
      <c r="E9" s="248" t="s">
        <v>2087</v>
      </c>
      <c r="F9" s="247"/>
      <c r="G9" s="247"/>
      <c r="H9" s="247"/>
      <c r="L9" s="32"/>
    </row>
    <row r="10" spans="2:46" s="1" customFormat="1" ht="12" customHeight="1">
      <c r="B10" s="32"/>
      <c r="D10" s="27" t="s">
        <v>134</v>
      </c>
      <c r="L10" s="32"/>
    </row>
    <row r="11" spans="2:46" s="1" customFormat="1" ht="16.5" customHeight="1">
      <c r="B11" s="32"/>
      <c r="E11" s="204" t="s">
        <v>2088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 t="str">
        <f>'Rekapitulácia stavby'!AN8</f>
        <v>19. 7. 2023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23</v>
      </c>
      <c r="I16" s="27" t="s">
        <v>24</v>
      </c>
      <c r="J16" s="25" t="s">
        <v>1</v>
      </c>
      <c r="L16" s="32"/>
    </row>
    <row r="17" spans="2:12" s="1" customFormat="1" ht="18" customHeight="1">
      <c r="B17" s="32"/>
      <c r="E17" s="25" t="s">
        <v>25</v>
      </c>
      <c r="I17" s="27" t="s">
        <v>26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27</v>
      </c>
      <c r="I19" s="27" t="s">
        <v>24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36"/>
      <c r="G20" s="236"/>
      <c r="H20" s="236"/>
      <c r="I20" s="27" t="s">
        <v>26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29</v>
      </c>
      <c r="I22" s="27" t="s">
        <v>24</v>
      </c>
      <c r="J22" s="25" t="s">
        <v>1</v>
      </c>
      <c r="L22" s="32"/>
    </row>
    <row r="23" spans="2:12" s="1" customFormat="1" ht="18" customHeight="1">
      <c r="B23" s="32"/>
      <c r="E23" s="25" t="s">
        <v>30</v>
      </c>
      <c r="I23" s="27" t="s">
        <v>26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32</v>
      </c>
      <c r="I25" s="27" t="s">
        <v>24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26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34</v>
      </c>
      <c r="L28" s="32"/>
    </row>
    <row r="29" spans="2:12" s="7" customFormat="1" ht="16.5" customHeight="1">
      <c r="B29" s="95"/>
      <c r="E29" s="240" t="s">
        <v>35</v>
      </c>
      <c r="F29" s="240"/>
      <c r="G29" s="240"/>
      <c r="H29" s="240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36</v>
      </c>
      <c r="J32" s="67">
        <f>ROUND(J125,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38</v>
      </c>
      <c r="I34" s="97" t="s">
        <v>37</v>
      </c>
      <c r="J34" s="97" t="s">
        <v>39</v>
      </c>
      <c r="L34" s="32"/>
    </row>
    <row r="35" spans="2:12" s="1" customFormat="1" ht="14.4" customHeight="1">
      <c r="B35" s="32"/>
      <c r="D35" s="98" t="s">
        <v>40</v>
      </c>
      <c r="E35" s="36" t="s">
        <v>41</v>
      </c>
      <c r="F35" s="99">
        <f>ROUND((SUM(BE125:BE179)),  2)</f>
        <v>0</v>
      </c>
      <c r="G35" s="100"/>
      <c r="H35" s="100"/>
      <c r="I35" s="101">
        <v>0.2</v>
      </c>
      <c r="J35" s="99">
        <f>ROUND(((SUM(BE125:BE179))*I35),  2)</f>
        <v>0</v>
      </c>
      <c r="L35" s="32"/>
    </row>
    <row r="36" spans="2:12" s="1" customFormat="1" ht="14.4" customHeight="1">
      <c r="B36" s="32"/>
      <c r="E36" s="36" t="s">
        <v>42</v>
      </c>
      <c r="F36" s="99">
        <f>ROUND((SUM(BF125:BF179)),  2)</f>
        <v>0</v>
      </c>
      <c r="G36" s="100"/>
      <c r="H36" s="100"/>
      <c r="I36" s="101">
        <v>0.2</v>
      </c>
      <c r="J36" s="99">
        <f>ROUND(((SUM(BF125:BF179))*I36),  2)</f>
        <v>0</v>
      </c>
      <c r="L36" s="32"/>
    </row>
    <row r="37" spans="2:12" s="1" customFormat="1" ht="14.4" hidden="1" customHeight="1">
      <c r="B37" s="32"/>
      <c r="E37" s="27" t="s">
        <v>43</v>
      </c>
      <c r="F37" s="87">
        <f>ROUND((SUM(BG125:BG179)),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44</v>
      </c>
      <c r="F38" s="87">
        <f>ROUND((SUM(BH125:BH179)),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45</v>
      </c>
      <c r="F39" s="99">
        <f>ROUND((SUM(BI125:BI179)),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46</v>
      </c>
      <c r="E41" s="58"/>
      <c r="F41" s="58"/>
      <c r="G41" s="105" t="s">
        <v>47</v>
      </c>
      <c r="H41" s="106" t="s">
        <v>48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51</v>
      </c>
      <c r="E61" s="34"/>
      <c r="F61" s="109" t="s">
        <v>52</v>
      </c>
      <c r="G61" s="45" t="s">
        <v>51</v>
      </c>
      <c r="H61" s="34"/>
      <c r="I61" s="34"/>
      <c r="J61" s="110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51</v>
      </c>
      <c r="E76" s="34"/>
      <c r="F76" s="109" t="s">
        <v>52</v>
      </c>
      <c r="G76" s="45" t="s">
        <v>51</v>
      </c>
      <c r="H76" s="34"/>
      <c r="I76" s="34"/>
      <c r="J76" s="110" t="s">
        <v>52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136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132</v>
      </c>
      <c r="L86" s="20"/>
    </row>
    <row r="87" spans="2:12" s="1" customFormat="1" ht="16.5" customHeight="1">
      <c r="B87" s="32"/>
      <c r="E87" s="248" t="s">
        <v>2087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134</v>
      </c>
      <c r="L88" s="32"/>
    </row>
    <row r="89" spans="2:12" s="1" customFormat="1" ht="16.5" customHeight="1">
      <c r="B89" s="32"/>
      <c r="E89" s="204" t="str">
        <f>E11</f>
        <v>01 - SO-04.1  Vonkajší domový vodovod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 t="str">
        <f>IF(J14="","",J14)</f>
        <v>19. 7. 2023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23</v>
      </c>
      <c r="F93" s="25" t="str">
        <f>E17</f>
        <v>JUMA, s.r.o., Okoč</v>
      </c>
      <c r="I93" s="27" t="s">
        <v>29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27</v>
      </c>
      <c r="F94" s="25" t="str">
        <f>IF(E20="","",E20)</f>
        <v>Vyplň údaj</v>
      </c>
      <c r="I94" s="27" t="s">
        <v>32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137</v>
      </c>
      <c r="D96" s="103"/>
      <c r="E96" s="103"/>
      <c r="F96" s="103"/>
      <c r="G96" s="103"/>
      <c r="H96" s="103"/>
      <c r="I96" s="103"/>
      <c r="J96" s="112" t="s">
        <v>138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139</v>
      </c>
      <c r="J98" s="67">
        <f>J125</f>
        <v>0</v>
      </c>
      <c r="L98" s="32"/>
      <c r="AU98" s="17" t="s">
        <v>140</v>
      </c>
    </row>
    <row r="99" spans="2:47" s="8" customFormat="1" ht="24.9" customHeight="1">
      <c r="B99" s="114"/>
      <c r="D99" s="115" t="s">
        <v>141</v>
      </c>
      <c r="E99" s="116"/>
      <c r="F99" s="116"/>
      <c r="G99" s="116"/>
      <c r="H99" s="116"/>
      <c r="I99" s="116"/>
      <c r="J99" s="117">
        <f>J126</f>
        <v>0</v>
      </c>
      <c r="L99" s="114"/>
    </row>
    <row r="100" spans="2:47" s="9" customFormat="1" ht="19.95" customHeight="1">
      <c r="B100" s="118"/>
      <c r="D100" s="119" t="s">
        <v>142</v>
      </c>
      <c r="E100" s="120"/>
      <c r="F100" s="120"/>
      <c r="G100" s="120"/>
      <c r="H100" s="120"/>
      <c r="I100" s="120"/>
      <c r="J100" s="121">
        <f>J127</f>
        <v>0</v>
      </c>
      <c r="L100" s="118"/>
    </row>
    <row r="101" spans="2:47" s="9" customFormat="1" ht="19.95" customHeight="1">
      <c r="B101" s="118"/>
      <c r="D101" s="119" t="s">
        <v>319</v>
      </c>
      <c r="E101" s="120"/>
      <c r="F101" s="120"/>
      <c r="G101" s="120"/>
      <c r="H101" s="120"/>
      <c r="I101" s="120"/>
      <c r="J101" s="121">
        <f>J158</f>
        <v>0</v>
      </c>
      <c r="L101" s="118"/>
    </row>
    <row r="102" spans="2:47" s="9" customFormat="1" ht="19.95" customHeight="1">
      <c r="B102" s="118"/>
      <c r="D102" s="119" t="s">
        <v>2089</v>
      </c>
      <c r="E102" s="120"/>
      <c r="F102" s="120"/>
      <c r="G102" s="120"/>
      <c r="H102" s="120"/>
      <c r="I102" s="120"/>
      <c r="J102" s="121">
        <f>J163</f>
        <v>0</v>
      </c>
      <c r="L102" s="118"/>
    </row>
    <row r="103" spans="2:47" s="9" customFormat="1" ht="19.95" customHeight="1">
      <c r="B103" s="118"/>
      <c r="D103" s="119" t="s">
        <v>322</v>
      </c>
      <c r="E103" s="120"/>
      <c r="F103" s="120"/>
      <c r="G103" s="120"/>
      <c r="H103" s="120"/>
      <c r="I103" s="120"/>
      <c r="J103" s="121">
        <f>J178</f>
        <v>0</v>
      </c>
      <c r="L103" s="118"/>
    </row>
    <row r="104" spans="2:47" s="1" customFormat="1" ht="21.75" customHeight="1">
      <c r="B104" s="32"/>
      <c r="L104" s="32"/>
    </row>
    <row r="105" spans="2:47" s="1" customFormat="1" ht="6.9" customHeight="1"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2"/>
    </row>
    <row r="109" spans="2:47" s="1" customFormat="1" ht="6.9" customHeight="1"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32"/>
    </row>
    <row r="110" spans="2:47" s="1" customFormat="1" ht="24.9" customHeight="1">
      <c r="B110" s="32"/>
      <c r="C110" s="21" t="s">
        <v>148</v>
      </c>
      <c r="L110" s="32"/>
    </row>
    <row r="111" spans="2:47" s="1" customFormat="1" ht="6.9" customHeight="1">
      <c r="B111" s="32"/>
      <c r="L111" s="32"/>
    </row>
    <row r="112" spans="2:47" s="1" customFormat="1" ht="12" customHeight="1">
      <c r="B112" s="32"/>
      <c r="C112" s="27" t="s">
        <v>15</v>
      </c>
      <c r="L112" s="32"/>
    </row>
    <row r="113" spans="2:65" s="1" customFormat="1" ht="26.25" customHeight="1">
      <c r="B113" s="32"/>
      <c r="E113" s="248" t="str">
        <f>E7</f>
        <v>Nízkokapacitné ubytovacie zariadenie - prestavba, prístavba a nadstavba vedľajšej stavby</v>
      </c>
      <c r="F113" s="249"/>
      <c r="G113" s="249"/>
      <c r="H113" s="249"/>
      <c r="L113" s="32"/>
    </row>
    <row r="114" spans="2:65" ht="12" customHeight="1">
      <c r="B114" s="20"/>
      <c r="C114" s="27" t="s">
        <v>132</v>
      </c>
      <c r="L114" s="20"/>
    </row>
    <row r="115" spans="2:65" s="1" customFormat="1" ht="16.5" customHeight="1">
      <c r="B115" s="32"/>
      <c r="E115" s="248" t="s">
        <v>2087</v>
      </c>
      <c r="F115" s="247"/>
      <c r="G115" s="247"/>
      <c r="H115" s="247"/>
      <c r="L115" s="32"/>
    </row>
    <row r="116" spans="2:65" s="1" customFormat="1" ht="12" customHeight="1">
      <c r="B116" s="32"/>
      <c r="C116" s="27" t="s">
        <v>134</v>
      </c>
      <c r="L116" s="32"/>
    </row>
    <row r="117" spans="2:65" s="1" customFormat="1" ht="16.5" customHeight="1">
      <c r="B117" s="32"/>
      <c r="E117" s="204" t="str">
        <f>E11</f>
        <v>01 - SO-04.1  Vonkajší domový vodovod</v>
      </c>
      <c r="F117" s="247"/>
      <c r="G117" s="247"/>
      <c r="H117" s="247"/>
      <c r="L117" s="32"/>
    </row>
    <row r="118" spans="2:65" s="1" customFormat="1" ht="6.9" customHeight="1">
      <c r="B118" s="32"/>
      <c r="L118" s="32"/>
    </row>
    <row r="119" spans="2:65" s="1" customFormat="1" ht="12" customHeight="1">
      <c r="B119" s="32"/>
      <c r="C119" s="27" t="s">
        <v>19</v>
      </c>
      <c r="F119" s="25" t="str">
        <f>F14</f>
        <v>Okoč, Hlavná ulica č. 1780</v>
      </c>
      <c r="I119" s="27" t="s">
        <v>21</v>
      </c>
      <c r="J119" s="54" t="str">
        <f>IF(J14="","",J14)</f>
        <v>19. 7. 2023</v>
      </c>
      <c r="L119" s="32"/>
    </row>
    <row r="120" spans="2:65" s="1" customFormat="1" ht="6.9" customHeight="1">
      <c r="B120" s="32"/>
      <c r="L120" s="32"/>
    </row>
    <row r="121" spans="2:65" s="1" customFormat="1" ht="15.15" customHeight="1">
      <c r="B121" s="32"/>
      <c r="C121" s="27" t="s">
        <v>23</v>
      </c>
      <c r="F121" s="25" t="str">
        <f>E17</f>
        <v>JUMA, s.r.o., Okoč</v>
      </c>
      <c r="I121" s="27" t="s">
        <v>29</v>
      </c>
      <c r="J121" s="30" t="str">
        <f>E23</f>
        <v>Ing. Attila Urbán</v>
      </c>
      <c r="L121" s="32"/>
    </row>
    <row r="122" spans="2:65" s="1" customFormat="1" ht="15.15" customHeight="1">
      <c r="B122" s="32"/>
      <c r="C122" s="27" t="s">
        <v>27</v>
      </c>
      <c r="F122" s="25" t="str">
        <f>IF(E20="","",E20)</f>
        <v>Vyplň údaj</v>
      </c>
      <c r="I122" s="27" t="s">
        <v>32</v>
      </c>
      <c r="J122" s="30" t="str">
        <f>E26</f>
        <v xml:space="preserve"> </v>
      </c>
      <c r="L122" s="32"/>
    </row>
    <row r="123" spans="2:65" s="1" customFormat="1" ht="10.35" customHeight="1">
      <c r="B123" s="32"/>
      <c r="L123" s="32"/>
    </row>
    <row r="124" spans="2:65" s="10" customFormat="1" ht="29.25" customHeight="1">
      <c r="B124" s="122"/>
      <c r="C124" s="123" t="s">
        <v>149</v>
      </c>
      <c r="D124" s="124" t="s">
        <v>61</v>
      </c>
      <c r="E124" s="124" t="s">
        <v>57</v>
      </c>
      <c r="F124" s="124" t="s">
        <v>58</v>
      </c>
      <c r="G124" s="124" t="s">
        <v>150</v>
      </c>
      <c r="H124" s="124" t="s">
        <v>151</v>
      </c>
      <c r="I124" s="124" t="s">
        <v>152</v>
      </c>
      <c r="J124" s="125" t="s">
        <v>138</v>
      </c>
      <c r="K124" s="126" t="s">
        <v>153</v>
      </c>
      <c r="L124" s="122"/>
      <c r="M124" s="60" t="s">
        <v>1</v>
      </c>
      <c r="N124" s="61" t="s">
        <v>40</v>
      </c>
      <c r="O124" s="61" t="s">
        <v>154</v>
      </c>
      <c r="P124" s="61" t="s">
        <v>155</v>
      </c>
      <c r="Q124" s="61" t="s">
        <v>156</v>
      </c>
      <c r="R124" s="61" t="s">
        <v>157</v>
      </c>
      <c r="S124" s="61" t="s">
        <v>158</v>
      </c>
      <c r="T124" s="62" t="s">
        <v>159</v>
      </c>
    </row>
    <row r="125" spans="2:65" s="1" customFormat="1" ht="22.95" customHeight="1">
      <c r="B125" s="32"/>
      <c r="C125" s="65" t="s">
        <v>139</v>
      </c>
      <c r="J125" s="127">
        <f>BK125</f>
        <v>0</v>
      </c>
      <c r="L125" s="32"/>
      <c r="M125" s="63"/>
      <c r="N125" s="55"/>
      <c r="O125" s="55"/>
      <c r="P125" s="128">
        <f>P126</f>
        <v>0</v>
      </c>
      <c r="Q125" s="55"/>
      <c r="R125" s="128">
        <f>R126</f>
        <v>18.650165999999995</v>
      </c>
      <c r="S125" s="55"/>
      <c r="T125" s="129">
        <f>T126</f>
        <v>0</v>
      </c>
      <c r="AT125" s="17" t="s">
        <v>75</v>
      </c>
      <c r="AU125" s="17" t="s">
        <v>140</v>
      </c>
      <c r="BK125" s="130">
        <f>BK126</f>
        <v>0</v>
      </c>
    </row>
    <row r="126" spans="2:65" s="11" customFormat="1" ht="25.95" customHeight="1">
      <c r="B126" s="131"/>
      <c r="D126" s="132" t="s">
        <v>75</v>
      </c>
      <c r="E126" s="133" t="s">
        <v>160</v>
      </c>
      <c r="F126" s="133" t="s">
        <v>161</v>
      </c>
      <c r="I126" s="134"/>
      <c r="J126" s="135">
        <f>BK126</f>
        <v>0</v>
      </c>
      <c r="L126" s="131"/>
      <c r="M126" s="136"/>
      <c r="P126" s="137">
        <f>P127+P158+P163+P178</f>
        <v>0</v>
      </c>
      <c r="R126" s="137">
        <f>R127+R158+R163+R178</f>
        <v>18.650165999999995</v>
      </c>
      <c r="T126" s="138">
        <f>T127+T158+T163+T178</f>
        <v>0</v>
      </c>
      <c r="AR126" s="132" t="s">
        <v>83</v>
      </c>
      <c r="AT126" s="139" t="s">
        <v>75</v>
      </c>
      <c r="AU126" s="139" t="s">
        <v>76</v>
      </c>
      <c r="AY126" s="132" t="s">
        <v>162</v>
      </c>
      <c r="BK126" s="140">
        <f>BK127+BK158+BK163+BK178</f>
        <v>0</v>
      </c>
    </row>
    <row r="127" spans="2:65" s="11" customFormat="1" ht="22.95" customHeight="1">
      <c r="B127" s="131"/>
      <c r="D127" s="132" t="s">
        <v>75</v>
      </c>
      <c r="E127" s="141" t="s">
        <v>83</v>
      </c>
      <c r="F127" s="141" t="s">
        <v>163</v>
      </c>
      <c r="I127" s="134"/>
      <c r="J127" s="142">
        <f>BK127</f>
        <v>0</v>
      </c>
      <c r="L127" s="131"/>
      <c r="M127" s="136"/>
      <c r="P127" s="137">
        <f>SUM(P128:P157)</f>
        <v>0</v>
      </c>
      <c r="R127" s="137">
        <f>SUM(R128:R157)</f>
        <v>12.29</v>
      </c>
      <c r="T127" s="138">
        <f>SUM(T128:T157)</f>
        <v>0</v>
      </c>
      <c r="AR127" s="132" t="s">
        <v>83</v>
      </c>
      <c r="AT127" s="139" t="s">
        <v>75</v>
      </c>
      <c r="AU127" s="139" t="s">
        <v>83</v>
      </c>
      <c r="AY127" s="132" t="s">
        <v>162</v>
      </c>
      <c r="BK127" s="140">
        <f>SUM(BK128:BK157)</f>
        <v>0</v>
      </c>
    </row>
    <row r="128" spans="2:65" s="1" customFormat="1" ht="24.15" customHeight="1">
      <c r="B128" s="32"/>
      <c r="C128" s="143" t="s">
        <v>83</v>
      </c>
      <c r="D128" s="143" t="s">
        <v>164</v>
      </c>
      <c r="E128" s="144" t="s">
        <v>165</v>
      </c>
      <c r="F128" s="145" t="s">
        <v>166</v>
      </c>
      <c r="G128" s="146" t="s">
        <v>167</v>
      </c>
      <c r="H128" s="147">
        <v>4.0999999999999996</v>
      </c>
      <c r="I128" s="148"/>
      <c r="J128" s="149">
        <f>ROUND(I128*H128,2)</f>
        <v>0</v>
      </c>
      <c r="K128" s="150"/>
      <c r="L128" s="32"/>
      <c r="M128" s="151" t="s">
        <v>1</v>
      </c>
      <c r="N128" s="152" t="s">
        <v>42</v>
      </c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AR128" s="155" t="s">
        <v>168</v>
      </c>
      <c r="AT128" s="155" t="s">
        <v>164</v>
      </c>
      <c r="AU128" s="155" t="s">
        <v>88</v>
      </c>
      <c r="AY128" s="17" t="s">
        <v>162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7" t="s">
        <v>88</v>
      </c>
      <c r="BK128" s="156">
        <f>ROUND(I128*H128,2)</f>
        <v>0</v>
      </c>
      <c r="BL128" s="17" t="s">
        <v>168</v>
      </c>
      <c r="BM128" s="155" t="s">
        <v>2090</v>
      </c>
    </row>
    <row r="129" spans="2:65" s="12" customFormat="1">
      <c r="B129" s="157"/>
      <c r="D129" s="158" t="s">
        <v>170</v>
      </c>
      <c r="E129" s="159" t="s">
        <v>1</v>
      </c>
      <c r="F129" s="160" t="s">
        <v>2091</v>
      </c>
      <c r="H129" s="161">
        <v>4.05</v>
      </c>
      <c r="I129" s="162"/>
      <c r="L129" s="157"/>
      <c r="M129" s="163"/>
      <c r="T129" s="164"/>
      <c r="AT129" s="159" t="s">
        <v>170</v>
      </c>
      <c r="AU129" s="159" t="s">
        <v>88</v>
      </c>
      <c r="AV129" s="12" t="s">
        <v>88</v>
      </c>
      <c r="AW129" s="12" t="s">
        <v>31</v>
      </c>
      <c r="AX129" s="12" t="s">
        <v>76</v>
      </c>
      <c r="AY129" s="159" t="s">
        <v>162</v>
      </c>
    </row>
    <row r="130" spans="2:65" s="12" customFormat="1">
      <c r="B130" s="157"/>
      <c r="D130" s="158" t="s">
        <v>170</v>
      </c>
      <c r="E130" s="159" t="s">
        <v>1</v>
      </c>
      <c r="F130" s="160" t="s">
        <v>219</v>
      </c>
      <c r="H130" s="161">
        <v>0.05</v>
      </c>
      <c r="I130" s="162"/>
      <c r="L130" s="157"/>
      <c r="M130" s="163"/>
      <c r="T130" s="164"/>
      <c r="AT130" s="159" t="s">
        <v>170</v>
      </c>
      <c r="AU130" s="159" t="s">
        <v>88</v>
      </c>
      <c r="AV130" s="12" t="s">
        <v>88</v>
      </c>
      <c r="AW130" s="12" t="s">
        <v>31</v>
      </c>
      <c r="AX130" s="12" t="s">
        <v>76</v>
      </c>
      <c r="AY130" s="159" t="s">
        <v>162</v>
      </c>
    </row>
    <row r="131" spans="2:65" s="13" customFormat="1">
      <c r="B131" s="165"/>
      <c r="D131" s="158" t="s">
        <v>170</v>
      </c>
      <c r="E131" s="166" t="s">
        <v>1</v>
      </c>
      <c r="F131" s="167" t="s">
        <v>2092</v>
      </c>
      <c r="H131" s="168">
        <v>4.0999999999999996</v>
      </c>
      <c r="I131" s="169"/>
      <c r="L131" s="165"/>
      <c r="M131" s="170"/>
      <c r="T131" s="171"/>
      <c r="AT131" s="166" t="s">
        <v>170</v>
      </c>
      <c r="AU131" s="166" t="s">
        <v>88</v>
      </c>
      <c r="AV131" s="13" t="s">
        <v>168</v>
      </c>
      <c r="AW131" s="13" t="s">
        <v>31</v>
      </c>
      <c r="AX131" s="13" t="s">
        <v>83</v>
      </c>
      <c r="AY131" s="166" t="s">
        <v>162</v>
      </c>
    </row>
    <row r="132" spans="2:65" s="1" customFormat="1" ht="21.75" customHeight="1">
      <c r="B132" s="32"/>
      <c r="C132" s="143" t="s">
        <v>88</v>
      </c>
      <c r="D132" s="143" t="s">
        <v>164</v>
      </c>
      <c r="E132" s="144" t="s">
        <v>2093</v>
      </c>
      <c r="F132" s="145" t="s">
        <v>2094</v>
      </c>
      <c r="G132" s="146" t="s">
        <v>167</v>
      </c>
      <c r="H132" s="147">
        <v>23</v>
      </c>
      <c r="I132" s="148"/>
      <c r="J132" s="149">
        <f>ROUND(I132*H132,2)</f>
        <v>0</v>
      </c>
      <c r="K132" s="150"/>
      <c r="L132" s="32"/>
      <c r="M132" s="151" t="s">
        <v>1</v>
      </c>
      <c r="N132" s="152" t="s">
        <v>42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AR132" s="155" t="s">
        <v>168</v>
      </c>
      <c r="AT132" s="155" t="s">
        <v>164</v>
      </c>
      <c r="AU132" s="155" t="s">
        <v>88</v>
      </c>
      <c r="AY132" s="17" t="s">
        <v>162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7" t="s">
        <v>88</v>
      </c>
      <c r="BK132" s="156">
        <f>ROUND(I132*H132,2)</f>
        <v>0</v>
      </c>
      <c r="BL132" s="17" t="s">
        <v>168</v>
      </c>
      <c r="BM132" s="155" t="s">
        <v>2095</v>
      </c>
    </row>
    <row r="133" spans="2:65" s="12" customFormat="1">
      <c r="B133" s="157"/>
      <c r="D133" s="158" t="s">
        <v>170</v>
      </c>
      <c r="E133" s="159" t="s">
        <v>1</v>
      </c>
      <c r="F133" s="160" t="s">
        <v>2096</v>
      </c>
      <c r="H133" s="161">
        <v>27</v>
      </c>
      <c r="I133" s="162"/>
      <c r="L133" s="157"/>
      <c r="M133" s="163"/>
      <c r="T133" s="164"/>
      <c r="AT133" s="159" t="s">
        <v>170</v>
      </c>
      <c r="AU133" s="159" t="s">
        <v>88</v>
      </c>
      <c r="AV133" s="12" t="s">
        <v>88</v>
      </c>
      <c r="AW133" s="12" t="s">
        <v>31</v>
      </c>
      <c r="AX133" s="12" t="s">
        <v>76</v>
      </c>
      <c r="AY133" s="159" t="s">
        <v>162</v>
      </c>
    </row>
    <row r="134" spans="2:65" s="12" customFormat="1">
      <c r="B134" s="157"/>
      <c r="D134" s="158" t="s">
        <v>170</v>
      </c>
      <c r="E134" s="159" t="s">
        <v>1</v>
      </c>
      <c r="F134" s="160" t="s">
        <v>2097</v>
      </c>
      <c r="H134" s="161">
        <v>-4.05</v>
      </c>
      <c r="I134" s="162"/>
      <c r="L134" s="157"/>
      <c r="M134" s="163"/>
      <c r="T134" s="164"/>
      <c r="AT134" s="159" t="s">
        <v>170</v>
      </c>
      <c r="AU134" s="159" t="s">
        <v>88</v>
      </c>
      <c r="AV134" s="12" t="s">
        <v>88</v>
      </c>
      <c r="AW134" s="12" t="s">
        <v>31</v>
      </c>
      <c r="AX134" s="12" t="s">
        <v>76</v>
      </c>
      <c r="AY134" s="159" t="s">
        <v>162</v>
      </c>
    </row>
    <row r="135" spans="2:65" s="14" customFormat="1">
      <c r="B135" s="172"/>
      <c r="D135" s="158" t="s">
        <v>170</v>
      </c>
      <c r="E135" s="173" t="s">
        <v>1</v>
      </c>
      <c r="F135" s="174" t="s">
        <v>218</v>
      </c>
      <c r="H135" s="175">
        <v>22.95</v>
      </c>
      <c r="I135" s="176"/>
      <c r="L135" s="172"/>
      <c r="M135" s="177"/>
      <c r="T135" s="178"/>
      <c r="AT135" s="173" t="s">
        <v>170</v>
      </c>
      <c r="AU135" s="173" t="s">
        <v>88</v>
      </c>
      <c r="AV135" s="14" t="s">
        <v>177</v>
      </c>
      <c r="AW135" s="14" t="s">
        <v>31</v>
      </c>
      <c r="AX135" s="14" t="s">
        <v>76</v>
      </c>
      <c r="AY135" s="173" t="s">
        <v>162</v>
      </c>
    </row>
    <row r="136" spans="2:65" s="12" customFormat="1">
      <c r="B136" s="157"/>
      <c r="D136" s="158" t="s">
        <v>170</v>
      </c>
      <c r="E136" s="159" t="s">
        <v>1</v>
      </c>
      <c r="F136" s="160" t="s">
        <v>219</v>
      </c>
      <c r="H136" s="161">
        <v>0.05</v>
      </c>
      <c r="I136" s="162"/>
      <c r="L136" s="157"/>
      <c r="M136" s="163"/>
      <c r="T136" s="164"/>
      <c r="AT136" s="159" t="s">
        <v>170</v>
      </c>
      <c r="AU136" s="159" t="s">
        <v>88</v>
      </c>
      <c r="AV136" s="12" t="s">
        <v>88</v>
      </c>
      <c r="AW136" s="12" t="s">
        <v>31</v>
      </c>
      <c r="AX136" s="12" t="s">
        <v>76</v>
      </c>
      <c r="AY136" s="159" t="s">
        <v>162</v>
      </c>
    </row>
    <row r="137" spans="2:65" s="13" customFormat="1">
      <c r="B137" s="165"/>
      <c r="D137" s="158" t="s">
        <v>170</v>
      </c>
      <c r="E137" s="166" t="s">
        <v>1</v>
      </c>
      <c r="F137" s="167" t="s">
        <v>2092</v>
      </c>
      <c r="H137" s="168">
        <v>23</v>
      </c>
      <c r="I137" s="169"/>
      <c r="L137" s="165"/>
      <c r="M137" s="170"/>
      <c r="T137" s="171"/>
      <c r="AT137" s="166" t="s">
        <v>170</v>
      </c>
      <c r="AU137" s="166" t="s">
        <v>88</v>
      </c>
      <c r="AV137" s="13" t="s">
        <v>168</v>
      </c>
      <c r="AW137" s="13" t="s">
        <v>31</v>
      </c>
      <c r="AX137" s="13" t="s">
        <v>83</v>
      </c>
      <c r="AY137" s="166" t="s">
        <v>162</v>
      </c>
    </row>
    <row r="138" spans="2:65" s="1" customFormat="1" ht="37.950000000000003" customHeight="1">
      <c r="B138" s="32"/>
      <c r="C138" s="143" t="s">
        <v>177</v>
      </c>
      <c r="D138" s="143" t="s">
        <v>164</v>
      </c>
      <c r="E138" s="144" t="s">
        <v>2098</v>
      </c>
      <c r="F138" s="145" t="s">
        <v>2099</v>
      </c>
      <c r="G138" s="146" t="s">
        <v>167</v>
      </c>
      <c r="H138" s="147">
        <v>23</v>
      </c>
      <c r="I138" s="148"/>
      <c r="J138" s="149">
        <f>ROUND(I138*H138,2)</f>
        <v>0</v>
      </c>
      <c r="K138" s="150"/>
      <c r="L138" s="32"/>
      <c r="M138" s="151" t="s">
        <v>1</v>
      </c>
      <c r="N138" s="152" t="s">
        <v>42</v>
      </c>
      <c r="P138" s="153">
        <f>O138*H138</f>
        <v>0</v>
      </c>
      <c r="Q138" s="153">
        <v>0</v>
      </c>
      <c r="R138" s="153">
        <f>Q138*H138</f>
        <v>0</v>
      </c>
      <c r="S138" s="153">
        <v>0</v>
      </c>
      <c r="T138" s="154">
        <f>S138*H138</f>
        <v>0</v>
      </c>
      <c r="AR138" s="155" t="s">
        <v>168</v>
      </c>
      <c r="AT138" s="155" t="s">
        <v>164</v>
      </c>
      <c r="AU138" s="155" t="s">
        <v>88</v>
      </c>
      <c r="AY138" s="17" t="s">
        <v>162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7" t="s">
        <v>88</v>
      </c>
      <c r="BK138" s="156">
        <f>ROUND(I138*H138,2)</f>
        <v>0</v>
      </c>
      <c r="BL138" s="17" t="s">
        <v>168</v>
      </c>
      <c r="BM138" s="155" t="s">
        <v>2100</v>
      </c>
    </row>
    <row r="139" spans="2:65" s="1" customFormat="1" ht="33" customHeight="1">
      <c r="B139" s="32"/>
      <c r="C139" s="143" t="s">
        <v>168</v>
      </c>
      <c r="D139" s="143" t="s">
        <v>164</v>
      </c>
      <c r="E139" s="144" t="s">
        <v>174</v>
      </c>
      <c r="F139" s="145" t="s">
        <v>175</v>
      </c>
      <c r="G139" s="146" t="s">
        <v>167</v>
      </c>
      <c r="H139" s="147">
        <v>9.8000000000000007</v>
      </c>
      <c r="I139" s="148"/>
      <c r="J139" s="149">
        <f>ROUND(I139*H139,2)</f>
        <v>0</v>
      </c>
      <c r="K139" s="150"/>
      <c r="L139" s="32"/>
      <c r="M139" s="151" t="s">
        <v>1</v>
      </c>
      <c r="N139" s="152" t="s">
        <v>42</v>
      </c>
      <c r="P139" s="153">
        <f>O139*H139</f>
        <v>0</v>
      </c>
      <c r="Q139" s="153">
        <v>0</v>
      </c>
      <c r="R139" s="153">
        <f>Q139*H139</f>
        <v>0</v>
      </c>
      <c r="S139" s="153">
        <v>0</v>
      </c>
      <c r="T139" s="154">
        <f>S139*H139</f>
        <v>0</v>
      </c>
      <c r="AR139" s="155" t="s">
        <v>168</v>
      </c>
      <c r="AT139" s="155" t="s">
        <v>164</v>
      </c>
      <c r="AU139" s="155" t="s">
        <v>88</v>
      </c>
      <c r="AY139" s="17" t="s">
        <v>162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7" t="s">
        <v>88</v>
      </c>
      <c r="BK139" s="156">
        <f>ROUND(I139*H139,2)</f>
        <v>0</v>
      </c>
      <c r="BL139" s="17" t="s">
        <v>168</v>
      </c>
      <c r="BM139" s="155" t="s">
        <v>2101</v>
      </c>
    </row>
    <row r="140" spans="2:65" s="12" customFormat="1">
      <c r="B140" s="157"/>
      <c r="D140" s="158" t="s">
        <v>170</v>
      </c>
      <c r="E140" s="159" t="s">
        <v>1</v>
      </c>
      <c r="F140" s="160" t="s">
        <v>2102</v>
      </c>
      <c r="H140" s="161">
        <v>27.1</v>
      </c>
      <c r="I140" s="162"/>
      <c r="L140" s="157"/>
      <c r="M140" s="163"/>
      <c r="T140" s="164"/>
      <c r="AT140" s="159" t="s">
        <v>170</v>
      </c>
      <c r="AU140" s="159" t="s">
        <v>88</v>
      </c>
      <c r="AV140" s="12" t="s">
        <v>88</v>
      </c>
      <c r="AW140" s="12" t="s">
        <v>31</v>
      </c>
      <c r="AX140" s="12" t="s">
        <v>76</v>
      </c>
      <c r="AY140" s="159" t="s">
        <v>162</v>
      </c>
    </row>
    <row r="141" spans="2:65" s="12" customFormat="1">
      <c r="B141" s="157"/>
      <c r="D141" s="158" t="s">
        <v>170</v>
      </c>
      <c r="E141" s="159" t="s">
        <v>1</v>
      </c>
      <c r="F141" s="160" t="s">
        <v>2103</v>
      </c>
      <c r="H141" s="161">
        <v>-17.3</v>
      </c>
      <c r="I141" s="162"/>
      <c r="L141" s="157"/>
      <c r="M141" s="163"/>
      <c r="T141" s="164"/>
      <c r="AT141" s="159" t="s">
        <v>170</v>
      </c>
      <c r="AU141" s="159" t="s">
        <v>88</v>
      </c>
      <c r="AV141" s="12" t="s">
        <v>88</v>
      </c>
      <c r="AW141" s="12" t="s">
        <v>31</v>
      </c>
      <c r="AX141" s="12" t="s">
        <v>76</v>
      </c>
      <c r="AY141" s="159" t="s">
        <v>162</v>
      </c>
    </row>
    <row r="142" spans="2:65" s="13" customFormat="1">
      <c r="B142" s="165"/>
      <c r="D142" s="158" t="s">
        <v>170</v>
      </c>
      <c r="E142" s="166" t="s">
        <v>1</v>
      </c>
      <c r="F142" s="167" t="s">
        <v>1189</v>
      </c>
      <c r="H142" s="168">
        <v>9.8000000000000007</v>
      </c>
      <c r="I142" s="169"/>
      <c r="L142" s="165"/>
      <c r="M142" s="170"/>
      <c r="T142" s="171"/>
      <c r="AT142" s="166" t="s">
        <v>170</v>
      </c>
      <c r="AU142" s="166" t="s">
        <v>88</v>
      </c>
      <c r="AV142" s="13" t="s">
        <v>168</v>
      </c>
      <c r="AW142" s="13" t="s">
        <v>31</v>
      </c>
      <c r="AX142" s="13" t="s">
        <v>83</v>
      </c>
      <c r="AY142" s="166" t="s">
        <v>162</v>
      </c>
    </row>
    <row r="143" spans="2:65" s="1" customFormat="1" ht="16.5" customHeight="1">
      <c r="B143" s="32"/>
      <c r="C143" s="143" t="s">
        <v>188</v>
      </c>
      <c r="D143" s="143" t="s">
        <v>164</v>
      </c>
      <c r="E143" s="144" t="s">
        <v>178</v>
      </c>
      <c r="F143" s="145" t="s">
        <v>179</v>
      </c>
      <c r="G143" s="146" t="s">
        <v>167</v>
      </c>
      <c r="H143" s="147">
        <v>9.8000000000000007</v>
      </c>
      <c r="I143" s="148"/>
      <c r="J143" s="149">
        <f>ROUND(I143*H143,2)</f>
        <v>0</v>
      </c>
      <c r="K143" s="150"/>
      <c r="L143" s="32"/>
      <c r="M143" s="151" t="s">
        <v>1</v>
      </c>
      <c r="N143" s="152" t="s">
        <v>42</v>
      </c>
      <c r="P143" s="153">
        <f>O143*H143</f>
        <v>0</v>
      </c>
      <c r="Q143" s="153">
        <v>0</v>
      </c>
      <c r="R143" s="153">
        <f>Q143*H143</f>
        <v>0</v>
      </c>
      <c r="S143" s="153">
        <v>0</v>
      </c>
      <c r="T143" s="154">
        <f>S143*H143</f>
        <v>0</v>
      </c>
      <c r="AR143" s="155" t="s">
        <v>168</v>
      </c>
      <c r="AT143" s="155" t="s">
        <v>164</v>
      </c>
      <c r="AU143" s="155" t="s">
        <v>88</v>
      </c>
      <c r="AY143" s="17" t="s">
        <v>162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7" t="s">
        <v>88</v>
      </c>
      <c r="BK143" s="156">
        <f>ROUND(I143*H143,2)</f>
        <v>0</v>
      </c>
      <c r="BL143" s="17" t="s">
        <v>168</v>
      </c>
      <c r="BM143" s="155" t="s">
        <v>2104</v>
      </c>
    </row>
    <row r="144" spans="2:65" s="1" customFormat="1" ht="16.5" customHeight="1">
      <c r="B144" s="32"/>
      <c r="C144" s="143" t="s">
        <v>194</v>
      </c>
      <c r="D144" s="143" t="s">
        <v>164</v>
      </c>
      <c r="E144" s="144" t="s">
        <v>181</v>
      </c>
      <c r="F144" s="145" t="s">
        <v>182</v>
      </c>
      <c r="G144" s="146" t="s">
        <v>183</v>
      </c>
      <c r="H144" s="147">
        <v>17.64</v>
      </c>
      <c r="I144" s="148"/>
      <c r="J144" s="149">
        <f>ROUND(I144*H144,2)</f>
        <v>0</v>
      </c>
      <c r="K144" s="150"/>
      <c r="L144" s="32"/>
      <c r="M144" s="151" t="s">
        <v>1</v>
      </c>
      <c r="N144" s="152" t="s">
        <v>42</v>
      </c>
      <c r="P144" s="153">
        <f>O144*H144</f>
        <v>0</v>
      </c>
      <c r="Q144" s="153">
        <v>0</v>
      </c>
      <c r="R144" s="153">
        <f>Q144*H144</f>
        <v>0</v>
      </c>
      <c r="S144" s="153">
        <v>0</v>
      </c>
      <c r="T144" s="154">
        <f>S144*H144</f>
        <v>0</v>
      </c>
      <c r="AR144" s="155" t="s">
        <v>168</v>
      </c>
      <c r="AT144" s="155" t="s">
        <v>164</v>
      </c>
      <c r="AU144" s="155" t="s">
        <v>88</v>
      </c>
      <c r="AY144" s="17" t="s">
        <v>162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7" t="s">
        <v>88</v>
      </c>
      <c r="BK144" s="156">
        <f>ROUND(I144*H144,2)</f>
        <v>0</v>
      </c>
      <c r="BL144" s="17" t="s">
        <v>168</v>
      </c>
      <c r="BM144" s="155" t="s">
        <v>2105</v>
      </c>
    </row>
    <row r="145" spans="2:65" s="12" customFormat="1">
      <c r="B145" s="157"/>
      <c r="D145" s="158" t="s">
        <v>170</v>
      </c>
      <c r="E145" s="159" t="s">
        <v>1</v>
      </c>
      <c r="F145" s="160" t="s">
        <v>2106</v>
      </c>
      <c r="H145" s="161">
        <v>17.64</v>
      </c>
      <c r="I145" s="162"/>
      <c r="L145" s="157"/>
      <c r="M145" s="163"/>
      <c r="T145" s="164"/>
      <c r="AT145" s="159" t="s">
        <v>170</v>
      </c>
      <c r="AU145" s="159" t="s">
        <v>88</v>
      </c>
      <c r="AV145" s="12" t="s">
        <v>88</v>
      </c>
      <c r="AW145" s="12" t="s">
        <v>31</v>
      </c>
      <c r="AX145" s="12" t="s">
        <v>83</v>
      </c>
      <c r="AY145" s="159" t="s">
        <v>162</v>
      </c>
    </row>
    <row r="146" spans="2:65" s="1" customFormat="1" ht="24.15" customHeight="1">
      <c r="B146" s="32"/>
      <c r="C146" s="143" t="s">
        <v>200</v>
      </c>
      <c r="D146" s="143" t="s">
        <v>164</v>
      </c>
      <c r="E146" s="144" t="s">
        <v>1943</v>
      </c>
      <c r="F146" s="145" t="s">
        <v>1944</v>
      </c>
      <c r="G146" s="146" t="s">
        <v>167</v>
      </c>
      <c r="H146" s="147">
        <v>17.3</v>
      </c>
      <c r="I146" s="148"/>
      <c r="J146" s="149">
        <f>ROUND(I146*H146,2)</f>
        <v>0</v>
      </c>
      <c r="K146" s="150"/>
      <c r="L146" s="32"/>
      <c r="M146" s="151" t="s">
        <v>1</v>
      </c>
      <c r="N146" s="152" t="s">
        <v>42</v>
      </c>
      <c r="P146" s="153">
        <f>O146*H146</f>
        <v>0</v>
      </c>
      <c r="Q146" s="153">
        <v>0</v>
      </c>
      <c r="R146" s="153">
        <f>Q146*H146</f>
        <v>0</v>
      </c>
      <c r="S146" s="153">
        <v>0</v>
      </c>
      <c r="T146" s="154">
        <f>S146*H146</f>
        <v>0</v>
      </c>
      <c r="AR146" s="155" t="s">
        <v>168</v>
      </c>
      <c r="AT146" s="155" t="s">
        <v>164</v>
      </c>
      <c r="AU146" s="155" t="s">
        <v>88</v>
      </c>
      <c r="AY146" s="17" t="s">
        <v>162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7" t="s">
        <v>88</v>
      </c>
      <c r="BK146" s="156">
        <f>ROUND(I146*H146,2)</f>
        <v>0</v>
      </c>
      <c r="BL146" s="17" t="s">
        <v>168</v>
      </c>
      <c r="BM146" s="155" t="s">
        <v>2107</v>
      </c>
    </row>
    <row r="147" spans="2:65" s="12" customFormat="1">
      <c r="B147" s="157"/>
      <c r="D147" s="158" t="s">
        <v>170</v>
      </c>
      <c r="E147" s="159" t="s">
        <v>1</v>
      </c>
      <c r="F147" s="160" t="s">
        <v>2108</v>
      </c>
      <c r="H147" s="161">
        <v>27.1</v>
      </c>
      <c r="I147" s="162"/>
      <c r="L147" s="157"/>
      <c r="M147" s="163"/>
      <c r="T147" s="164"/>
      <c r="AT147" s="159" t="s">
        <v>170</v>
      </c>
      <c r="AU147" s="159" t="s">
        <v>88</v>
      </c>
      <c r="AV147" s="12" t="s">
        <v>88</v>
      </c>
      <c r="AW147" s="12" t="s">
        <v>31</v>
      </c>
      <c r="AX147" s="12" t="s">
        <v>76</v>
      </c>
      <c r="AY147" s="159" t="s">
        <v>162</v>
      </c>
    </row>
    <row r="148" spans="2:65" s="12" customFormat="1">
      <c r="B148" s="157"/>
      <c r="D148" s="158" t="s">
        <v>170</v>
      </c>
      <c r="E148" s="159" t="s">
        <v>1</v>
      </c>
      <c r="F148" s="160" t="s">
        <v>2109</v>
      </c>
      <c r="H148" s="161">
        <v>-9.8000000000000007</v>
      </c>
      <c r="I148" s="162"/>
      <c r="L148" s="157"/>
      <c r="M148" s="163"/>
      <c r="T148" s="164"/>
      <c r="AT148" s="159" t="s">
        <v>170</v>
      </c>
      <c r="AU148" s="159" t="s">
        <v>88</v>
      </c>
      <c r="AV148" s="12" t="s">
        <v>88</v>
      </c>
      <c r="AW148" s="12" t="s">
        <v>31</v>
      </c>
      <c r="AX148" s="12" t="s">
        <v>76</v>
      </c>
      <c r="AY148" s="159" t="s">
        <v>162</v>
      </c>
    </row>
    <row r="149" spans="2:65" s="13" customFormat="1">
      <c r="B149" s="165"/>
      <c r="D149" s="158" t="s">
        <v>170</v>
      </c>
      <c r="E149" s="166" t="s">
        <v>1</v>
      </c>
      <c r="F149" s="167" t="s">
        <v>173</v>
      </c>
      <c r="H149" s="168">
        <v>17.3</v>
      </c>
      <c r="I149" s="169"/>
      <c r="L149" s="165"/>
      <c r="M149" s="170"/>
      <c r="T149" s="171"/>
      <c r="AT149" s="166" t="s">
        <v>170</v>
      </c>
      <c r="AU149" s="166" t="s">
        <v>88</v>
      </c>
      <c r="AV149" s="13" t="s">
        <v>168</v>
      </c>
      <c r="AW149" s="13" t="s">
        <v>31</v>
      </c>
      <c r="AX149" s="13" t="s">
        <v>83</v>
      </c>
      <c r="AY149" s="166" t="s">
        <v>162</v>
      </c>
    </row>
    <row r="150" spans="2:65" s="1" customFormat="1" ht="24.15" customHeight="1">
      <c r="B150" s="32"/>
      <c r="C150" s="143" t="s">
        <v>205</v>
      </c>
      <c r="D150" s="143" t="s">
        <v>164</v>
      </c>
      <c r="E150" s="144" t="s">
        <v>2110</v>
      </c>
      <c r="F150" s="145" t="s">
        <v>2111</v>
      </c>
      <c r="G150" s="146" t="s">
        <v>167</v>
      </c>
      <c r="H150" s="147">
        <v>6.5</v>
      </c>
      <c r="I150" s="148"/>
      <c r="J150" s="149">
        <f>ROUND(I150*H150,2)</f>
        <v>0</v>
      </c>
      <c r="K150" s="150"/>
      <c r="L150" s="32"/>
      <c r="M150" s="151" t="s">
        <v>1</v>
      </c>
      <c r="N150" s="152" t="s">
        <v>42</v>
      </c>
      <c r="P150" s="153">
        <f>O150*H150</f>
        <v>0</v>
      </c>
      <c r="Q150" s="153">
        <v>0</v>
      </c>
      <c r="R150" s="153">
        <f>Q150*H150</f>
        <v>0</v>
      </c>
      <c r="S150" s="153">
        <v>0</v>
      </c>
      <c r="T150" s="154">
        <f>S150*H150</f>
        <v>0</v>
      </c>
      <c r="AR150" s="155" t="s">
        <v>168</v>
      </c>
      <c r="AT150" s="155" t="s">
        <v>164</v>
      </c>
      <c r="AU150" s="155" t="s">
        <v>88</v>
      </c>
      <c r="AY150" s="17" t="s">
        <v>162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7" t="s">
        <v>88</v>
      </c>
      <c r="BK150" s="156">
        <f>ROUND(I150*H150,2)</f>
        <v>0</v>
      </c>
      <c r="BL150" s="17" t="s">
        <v>168</v>
      </c>
      <c r="BM150" s="155" t="s">
        <v>2112</v>
      </c>
    </row>
    <row r="151" spans="2:65" s="12" customFormat="1">
      <c r="B151" s="157"/>
      <c r="D151" s="158" t="s">
        <v>170</v>
      </c>
      <c r="E151" s="159" t="s">
        <v>1</v>
      </c>
      <c r="F151" s="160" t="s">
        <v>2113</v>
      </c>
      <c r="H151" s="161">
        <v>6.48</v>
      </c>
      <c r="I151" s="162"/>
      <c r="L151" s="157"/>
      <c r="M151" s="163"/>
      <c r="T151" s="164"/>
      <c r="AT151" s="159" t="s">
        <v>170</v>
      </c>
      <c r="AU151" s="159" t="s">
        <v>88</v>
      </c>
      <c r="AV151" s="12" t="s">
        <v>88</v>
      </c>
      <c r="AW151" s="12" t="s">
        <v>31</v>
      </c>
      <c r="AX151" s="12" t="s">
        <v>76</v>
      </c>
      <c r="AY151" s="159" t="s">
        <v>162</v>
      </c>
    </row>
    <row r="152" spans="2:65" s="12" customFormat="1">
      <c r="B152" s="157"/>
      <c r="D152" s="158" t="s">
        <v>170</v>
      </c>
      <c r="E152" s="159" t="s">
        <v>1</v>
      </c>
      <c r="F152" s="160" t="s">
        <v>800</v>
      </c>
      <c r="H152" s="161">
        <v>0.02</v>
      </c>
      <c r="I152" s="162"/>
      <c r="L152" s="157"/>
      <c r="M152" s="163"/>
      <c r="T152" s="164"/>
      <c r="AT152" s="159" t="s">
        <v>170</v>
      </c>
      <c r="AU152" s="159" t="s">
        <v>88</v>
      </c>
      <c r="AV152" s="12" t="s">
        <v>88</v>
      </c>
      <c r="AW152" s="12" t="s">
        <v>31</v>
      </c>
      <c r="AX152" s="12" t="s">
        <v>76</v>
      </c>
      <c r="AY152" s="159" t="s">
        <v>162</v>
      </c>
    </row>
    <row r="153" spans="2:65" s="13" customFormat="1">
      <c r="B153" s="165"/>
      <c r="D153" s="158" t="s">
        <v>170</v>
      </c>
      <c r="E153" s="166" t="s">
        <v>1</v>
      </c>
      <c r="F153" s="167" t="s">
        <v>173</v>
      </c>
      <c r="H153" s="168">
        <v>6.5</v>
      </c>
      <c r="I153" s="169"/>
      <c r="L153" s="165"/>
      <c r="M153" s="170"/>
      <c r="T153" s="171"/>
      <c r="AT153" s="166" t="s">
        <v>170</v>
      </c>
      <c r="AU153" s="166" t="s">
        <v>88</v>
      </c>
      <c r="AV153" s="13" t="s">
        <v>168</v>
      </c>
      <c r="AW153" s="13" t="s">
        <v>31</v>
      </c>
      <c r="AX153" s="13" t="s">
        <v>83</v>
      </c>
      <c r="AY153" s="166" t="s">
        <v>162</v>
      </c>
    </row>
    <row r="154" spans="2:65" s="1" customFormat="1" ht="16.5" customHeight="1">
      <c r="B154" s="32"/>
      <c r="C154" s="184" t="s">
        <v>186</v>
      </c>
      <c r="D154" s="184" t="s">
        <v>534</v>
      </c>
      <c r="E154" s="185" t="s">
        <v>2114</v>
      </c>
      <c r="F154" s="186" t="s">
        <v>2115</v>
      </c>
      <c r="G154" s="187" t="s">
        <v>183</v>
      </c>
      <c r="H154" s="188">
        <v>12.29</v>
      </c>
      <c r="I154" s="189"/>
      <c r="J154" s="190">
        <f>ROUND(I154*H154,2)</f>
        <v>0</v>
      </c>
      <c r="K154" s="191"/>
      <c r="L154" s="192"/>
      <c r="M154" s="193" t="s">
        <v>1</v>
      </c>
      <c r="N154" s="194" t="s">
        <v>42</v>
      </c>
      <c r="P154" s="153">
        <f>O154*H154</f>
        <v>0</v>
      </c>
      <c r="Q154" s="153">
        <v>1</v>
      </c>
      <c r="R154" s="153">
        <f>Q154*H154</f>
        <v>12.29</v>
      </c>
      <c r="S154" s="153">
        <v>0</v>
      </c>
      <c r="T154" s="154">
        <f>S154*H154</f>
        <v>0</v>
      </c>
      <c r="AR154" s="155" t="s">
        <v>205</v>
      </c>
      <c r="AT154" s="155" t="s">
        <v>534</v>
      </c>
      <c r="AU154" s="155" t="s">
        <v>88</v>
      </c>
      <c r="AY154" s="17" t="s">
        <v>162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7" t="s">
        <v>88</v>
      </c>
      <c r="BK154" s="156">
        <f>ROUND(I154*H154,2)</f>
        <v>0</v>
      </c>
      <c r="BL154" s="17" t="s">
        <v>168</v>
      </c>
      <c r="BM154" s="155" t="s">
        <v>2116</v>
      </c>
    </row>
    <row r="155" spans="2:65" s="12" customFormat="1">
      <c r="B155" s="157"/>
      <c r="D155" s="158" t="s">
        <v>170</v>
      </c>
      <c r="E155" s="159" t="s">
        <v>1</v>
      </c>
      <c r="F155" s="160" t="s">
        <v>2117</v>
      </c>
      <c r="H155" s="161">
        <v>12.285</v>
      </c>
      <c r="I155" s="162"/>
      <c r="L155" s="157"/>
      <c r="M155" s="163"/>
      <c r="T155" s="164"/>
      <c r="AT155" s="159" t="s">
        <v>170</v>
      </c>
      <c r="AU155" s="159" t="s">
        <v>88</v>
      </c>
      <c r="AV155" s="12" t="s">
        <v>88</v>
      </c>
      <c r="AW155" s="12" t="s">
        <v>31</v>
      </c>
      <c r="AX155" s="12" t="s">
        <v>76</v>
      </c>
      <c r="AY155" s="159" t="s">
        <v>162</v>
      </c>
    </row>
    <row r="156" spans="2:65" s="12" customFormat="1">
      <c r="B156" s="157"/>
      <c r="D156" s="158" t="s">
        <v>170</v>
      </c>
      <c r="E156" s="159" t="s">
        <v>1</v>
      </c>
      <c r="F156" s="160" t="s">
        <v>913</v>
      </c>
      <c r="H156" s="161">
        <v>5.0000000000000001E-3</v>
      </c>
      <c r="I156" s="162"/>
      <c r="L156" s="157"/>
      <c r="M156" s="163"/>
      <c r="T156" s="164"/>
      <c r="AT156" s="159" t="s">
        <v>170</v>
      </c>
      <c r="AU156" s="159" t="s">
        <v>88</v>
      </c>
      <c r="AV156" s="12" t="s">
        <v>88</v>
      </c>
      <c r="AW156" s="12" t="s">
        <v>31</v>
      </c>
      <c r="AX156" s="12" t="s">
        <v>76</v>
      </c>
      <c r="AY156" s="159" t="s">
        <v>162</v>
      </c>
    </row>
    <row r="157" spans="2:65" s="13" customFormat="1">
      <c r="B157" s="165"/>
      <c r="D157" s="158" t="s">
        <v>170</v>
      </c>
      <c r="E157" s="166" t="s">
        <v>1</v>
      </c>
      <c r="F157" s="167" t="s">
        <v>173</v>
      </c>
      <c r="H157" s="168">
        <v>12.290000000000001</v>
      </c>
      <c r="I157" s="169"/>
      <c r="L157" s="165"/>
      <c r="M157" s="170"/>
      <c r="T157" s="171"/>
      <c r="AT157" s="166" t="s">
        <v>170</v>
      </c>
      <c r="AU157" s="166" t="s">
        <v>88</v>
      </c>
      <c r="AV157" s="13" t="s">
        <v>168</v>
      </c>
      <c r="AW157" s="13" t="s">
        <v>31</v>
      </c>
      <c r="AX157" s="13" t="s">
        <v>83</v>
      </c>
      <c r="AY157" s="166" t="s">
        <v>162</v>
      </c>
    </row>
    <row r="158" spans="2:65" s="11" customFormat="1" ht="22.95" customHeight="1">
      <c r="B158" s="131"/>
      <c r="D158" s="132" t="s">
        <v>75</v>
      </c>
      <c r="E158" s="141" t="s">
        <v>168</v>
      </c>
      <c r="F158" s="141" t="s">
        <v>472</v>
      </c>
      <c r="I158" s="134"/>
      <c r="J158" s="142">
        <f>BK158</f>
        <v>0</v>
      </c>
      <c r="L158" s="131"/>
      <c r="M158" s="136"/>
      <c r="P158" s="137">
        <f>SUM(P159:P162)</f>
        <v>0</v>
      </c>
      <c r="R158" s="137">
        <f>SUM(R159:R162)</f>
        <v>6.2395739999999993</v>
      </c>
      <c r="T158" s="138">
        <f>SUM(T159:T162)</f>
        <v>0</v>
      </c>
      <c r="AR158" s="132" t="s">
        <v>83</v>
      </c>
      <c r="AT158" s="139" t="s">
        <v>75</v>
      </c>
      <c r="AU158" s="139" t="s">
        <v>83</v>
      </c>
      <c r="AY158" s="132" t="s">
        <v>162</v>
      </c>
      <c r="BK158" s="140">
        <f>SUM(BK159:BK162)</f>
        <v>0</v>
      </c>
    </row>
    <row r="159" spans="2:65" s="1" customFormat="1" ht="33" customHeight="1">
      <c r="B159" s="32"/>
      <c r="C159" s="143" t="s">
        <v>220</v>
      </c>
      <c r="D159" s="143" t="s">
        <v>164</v>
      </c>
      <c r="E159" s="144" t="s">
        <v>2118</v>
      </c>
      <c r="F159" s="145" t="s">
        <v>2119</v>
      </c>
      <c r="G159" s="146" t="s">
        <v>167</v>
      </c>
      <c r="H159" s="147">
        <v>3.3</v>
      </c>
      <c r="I159" s="148"/>
      <c r="J159" s="149">
        <f>ROUND(I159*H159,2)</f>
        <v>0</v>
      </c>
      <c r="K159" s="150"/>
      <c r="L159" s="32"/>
      <c r="M159" s="151" t="s">
        <v>1</v>
      </c>
      <c r="N159" s="152" t="s">
        <v>42</v>
      </c>
      <c r="P159" s="153">
        <f>O159*H159</f>
        <v>0</v>
      </c>
      <c r="Q159" s="153">
        <v>1.8907799999999999</v>
      </c>
      <c r="R159" s="153">
        <f>Q159*H159</f>
        <v>6.2395739999999993</v>
      </c>
      <c r="S159" s="153">
        <v>0</v>
      </c>
      <c r="T159" s="154">
        <f>S159*H159</f>
        <v>0</v>
      </c>
      <c r="AR159" s="155" t="s">
        <v>168</v>
      </c>
      <c r="AT159" s="155" t="s">
        <v>164</v>
      </c>
      <c r="AU159" s="155" t="s">
        <v>88</v>
      </c>
      <c r="AY159" s="17" t="s">
        <v>162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7" t="s">
        <v>88</v>
      </c>
      <c r="BK159" s="156">
        <f>ROUND(I159*H159,2)</f>
        <v>0</v>
      </c>
      <c r="BL159" s="17" t="s">
        <v>168</v>
      </c>
      <c r="BM159" s="155" t="s">
        <v>2120</v>
      </c>
    </row>
    <row r="160" spans="2:65" s="12" customFormat="1">
      <c r="B160" s="157"/>
      <c r="D160" s="158" t="s">
        <v>170</v>
      </c>
      <c r="E160" s="159" t="s">
        <v>1</v>
      </c>
      <c r="F160" s="160" t="s">
        <v>2121</v>
      </c>
      <c r="H160" s="161">
        <v>3.24</v>
      </c>
      <c r="I160" s="162"/>
      <c r="L160" s="157"/>
      <c r="M160" s="163"/>
      <c r="T160" s="164"/>
      <c r="AT160" s="159" t="s">
        <v>170</v>
      </c>
      <c r="AU160" s="159" t="s">
        <v>88</v>
      </c>
      <c r="AV160" s="12" t="s">
        <v>88</v>
      </c>
      <c r="AW160" s="12" t="s">
        <v>31</v>
      </c>
      <c r="AX160" s="12" t="s">
        <v>76</v>
      </c>
      <c r="AY160" s="159" t="s">
        <v>162</v>
      </c>
    </row>
    <row r="161" spans="2:65" s="12" customFormat="1">
      <c r="B161" s="157"/>
      <c r="D161" s="158" t="s">
        <v>170</v>
      </c>
      <c r="E161" s="159" t="s">
        <v>1</v>
      </c>
      <c r="F161" s="160" t="s">
        <v>544</v>
      </c>
      <c r="H161" s="161">
        <v>0.06</v>
      </c>
      <c r="I161" s="162"/>
      <c r="L161" s="157"/>
      <c r="M161" s="163"/>
      <c r="T161" s="164"/>
      <c r="AT161" s="159" t="s">
        <v>170</v>
      </c>
      <c r="AU161" s="159" t="s">
        <v>88</v>
      </c>
      <c r="AV161" s="12" t="s">
        <v>88</v>
      </c>
      <c r="AW161" s="12" t="s">
        <v>31</v>
      </c>
      <c r="AX161" s="12" t="s">
        <v>76</v>
      </c>
      <c r="AY161" s="159" t="s">
        <v>162</v>
      </c>
    </row>
    <row r="162" spans="2:65" s="13" customFormat="1">
      <c r="B162" s="165"/>
      <c r="D162" s="158" t="s">
        <v>170</v>
      </c>
      <c r="E162" s="166" t="s">
        <v>1</v>
      </c>
      <c r="F162" s="167" t="s">
        <v>173</v>
      </c>
      <c r="H162" s="168">
        <v>3.3000000000000003</v>
      </c>
      <c r="I162" s="169"/>
      <c r="L162" s="165"/>
      <c r="M162" s="170"/>
      <c r="T162" s="171"/>
      <c r="AT162" s="166" t="s">
        <v>170</v>
      </c>
      <c r="AU162" s="166" t="s">
        <v>88</v>
      </c>
      <c r="AV162" s="13" t="s">
        <v>168</v>
      </c>
      <c r="AW162" s="13" t="s">
        <v>31</v>
      </c>
      <c r="AX162" s="13" t="s">
        <v>83</v>
      </c>
      <c r="AY162" s="166" t="s">
        <v>162</v>
      </c>
    </row>
    <row r="163" spans="2:65" s="11" customFormat="1" ht="22.95" customHeight="1">
      <c r="B163" s="131"/>
      <c r="D163" s="132" t="s">
        <v>75</v>
      </c>
      <c r="E163" s="141" t="s">
        <v>205</v>
      </c>
      <c r="F163" s="141" t="s">
        <v>2122</v>
      </c>
      <c r="I163" s="134"/>
      <c r="J163" s="142">
        <f>BK163</f>
        <v>0</v>
      </c>
      <c r="L163" s="131"/>
      <c r="M163" s="136"/>
      <c r="P163" s="137">
        <f>SUM(P164:P177)</f>
        <v>0</v>
      </c>
      <c r="R163" s="137">
        <f>SUM(R164:R177)</f>
        <v>0.120592</v>
      </c>
      <c r="T163" s="138">
        <f>SUM(T164:T177)</f>
        <v>0</v>
      </c>
      <c r="AR163" s="132" t="s">
        <v>83</v>
      </c>
      <c r="AT163" s="139" t="s">
        <v>75</v>
      </c>
      <c r="AU163" s="139" t="s">
        <v>83</v>
      </c>
      <c r="AY163" s="132" t="s">
        <v>162</v>
      </c>
      <c r="BK163" s="140">
        <f>SUM(BK164:BK177)</f>
        <v>0</v>
      </c>
    </row>
    <row r="164" spans="2:65" s="1" customFormat="1" ht="33" customHeight="1">
      <c r="B164" s="32"/>
      <c r="C164" s="143" t="s">
        <v>224</v>
      </c>
      <c r="D164" s="143" t="s">
        <v>164</v>
      </c>
      <c r="E164" s="144" t="s">
        <v>2123</v>
      </c>
      <c r="F164" s="145" t="s">
        <v>2124</v>
      </c>
      <c r="G164" s="146" t="s">
        <v>208</v>
      </c>
      <c r="H164" s="147">
        <v>37.5</v>
      </c>
      <c r="I164" s="148"/>
      <c r="J164" s="149">
        <f>ROUND(I164*H164,2)</f>
        <v>0</v>
      </c>
      <c r="K164" s="150"/>
      <c r="L164" s="32"/>
      <c r="M164" s="151" t="s">
        <v>1</v>
      </c>
      <c r="N164" s="152" t="s">
        <v>42</v>
      </c>
      <c r="P164" s="153">
        <f>O164*H164</f>
        <v>0</v>
      </c>
      <c r="Q164" s="153">
        <v>0</v>
      </c>
      <c r="R164" s="153">
        <f>Q164*H164</f>
        <v>0</v>
      </c>
      <c r="S164" s="153">
        <v>0</v>
      </c>
      <c r="T164" s="154">
        <f>S164*H164</f>
        <v>0</v>
      </c>
      <c r="AR164" s="155" t="s">
        <v>168</v>
      </c>
      <c r="AT164" s="155" t="s">
        <v>164</v>
      </c>
      <c r="AU164" s="155" t="s">
        <v>88</v>
      </c>
      <c r="AY164" s="17" t="s">
        <v>162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7" t="s">
        <v>88</v>
      </c>
      <c r="BK164" s="156">
        <f>ROUND(I164*H164,2)</f>
        <v>0</v>
      </c>
      <c r="BL164" s="17" t="s">
        <v>168</v>
      </c>
      <c r="BM164" s="155" t="s">
        <v>2125</v>
      </c>
    </row>
    <row r="165" spans="2:65" s="12" customFormat="1">
      <c r="B165" s="157"/>
      <c r="D165" s="158" t="s">
        <v>170</v>
      </c>
      <c r="E165" s="159" t="s">
        <v>1</v>
      </c>
      <c r="F165" s="160" t="s">
        <v>2126</v>
      </c>
      <c r="H165" s="161">
        <v>36</v>
      </c>
      <c r="I165" s="162"/>
      <c r="L165" s="157"/>
      <c r="M165" s="163"/>
      <c r="T165" s="164"/>
      <c r="AT165" s="159" t="s">
        <v>170</v>
      </c>
      <c r="AU165" s="159" t="s">
        <v>88</v>
      </c>
      <c r="AV165" s="12" t="s">
        <v>88</v>
      </c>
      <c r="AW165" s="12" t="s">
        <v>31</v>
      </c>
      <c r="AX165" s="12" t="s">
        <v>76</v>
      </c>
      <c r="AY165" s="159" t="s">
        <v>162</v>
      </c>
    </row>
    <row r="166" spans="2:65" s="12" customFormat="1">
      <c r="B166" s="157"/>
      <c r="D166" s="158" t="s">
        <v>170</v>
      </c>
      <c r="E166" s="159" t="s">
        <v>1</v>
      </c>
      <c r="F166" s="160" t="s">
        <v>2127</v>
      </c>
      <c r="H166" s="161">
        <v>1.5</v>
      </c>
      <c r="I166" s="162"/>
      <c r="L166" s="157"/>
      <c r="M166" s="163"/>
      <c r="T166" s="164"/>
      <c r="AT166" s="159" t="s">
        <v>170</v>
      </c>
      <c r="AU166" s="159" t="s">
        <v>88</v>
      </c>
      <c r="AV166" s="12" t="s">
        <v>88</v>
      </c>
      <c r="AW166" s="12" t="s">
        <v>31</v>
      </c>
      <c r="AX166" s="12" t="s">
        <v>76</v>
      </c>
      <c r="AY166" s="159" t="s">
        <v>162</v>
      </c>
    </row>
    <row r="167" spans="2:65" s="13" customFormat="1">
      <c r="B167" s="165"/>
      <c r="D167" s="158" t="s">
        <v>170</v>
      </c>
      <c r="E167" s="166" t="s">
        <v>1</v>
      </c>
      <c r="F167" s="167" t="s">
        <v>173</v>
      </c>
      <c r="H167" s="168">
        <v>37.5</v>
      </c>
      <c r="I167" s="169"/>
      <c r="L167" s="165"/>
      <c r="M167" s="170"/>
      <c r="T167" s="171"/>
      <c r="AT167" s="166" t="s">
        <v>170</v>
      </c>
      <c r="AU167" s="166" t="s">
        <v>88</v>
      </c>
      <c r="AV167" s="13" t="s">
        <v>168</v>
      </c>
      <c r="AW167" s="13" t="s">
        <v>31</v>
      </c>
      <c r="AX167" s="13" t="s">
        <v>83</v>
      </c>
      <c r="AY167" s="166" t="s">
        <v>162</v>
      </c>
    </row>
    <row r="168" spans="2:65" s="1" customFormat="1" ht="24.15" customHeight="1">
      <c r="B168" s="32"/>
      <c r="C168" s="184" t="s">
        <v>228</v>
      </c>
      <c r="D168" s="184" t="s">
        <v>534</v>
      </c>
      <c r="E168" s="185" t="s">
        <v>2128</v>
      </c>
      <c r="F168" s="186" t="s">
        <v>2129</v>
      </c>
      <c r="G168" s="187" t="s">
        <v>208</v>
      </c>
      <c r="H168" s="188">
        <v>39.4</v>
      </c>
      <c r="I168" s="189"/>
      <c r="J168" s="190">
        <f>ROUND(I168*H168,2)</f>
        <v>0</v>
      </c>
      <c r="K168" s="191"/>
      <c r="L168" s="192"/>
      <c r="M168" s="193" t="s">
        <v>1</v>
      </c>
      <c r="N168" s="194" t="s">
        <v>42</v>
      </c>
      <c r="P168" s="153">
        <f>O168*H168</f>
        <v>0</v>
      </c>
      <c r="Q168" s="153">
        <v>2.7999999999999998E-4</v>
      </c>
      <c r="R168" s="153">
        <f>Q168*H168</f>
        <v>1.1031999999999998E-2</v>
      </c>
      <c r="S168" s="153">
        <v>0</v>
      </c>
      <c r="T168" s="154">
        <f>S168*H168</f>
        <v>0</v>
      </c>
      <c r="AR168" s="155" t="s">
        <v>205</v>
      </c>
      <c r="AT168" s="155" t="s">
        <v>534</v>
      </c>
      <c r="AU168" s="155" t="s">
        <v>88</v>
      </c>
      <c r="AY168" s="17" t="s">
        <v>162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7" t="s">
        <v>88</v>
      </c>
      <c r="BK168" s="156">
        <f>ROUND(I168*H168,2)</f>
        <v>0</v>
      </c>
      <c r="BL168" s="17" t="s">
        <v>168</v>
      </c>
      <c r="BM168" s="155" t="s">
        <v>2130</v>
      </c>
    </row>
    <row r="169" spans="2:65" s="12" customFormat="1">
      <c r="B169" s="157"/>
      <c r="D169" s="158" t="s">
        <v>170</v>
      </c>
      <c r="E169" s="159" t="s">
        <v>1</v>
      </c>
      <c r="F169" s="160" t="s">
        <v>2131</v>
      </c>
      <c r="H169" s="161">
        <v>39.375</v>
      </c>
      <c r="I169" s="162"/>
      <c r="L169" s="157"/>
      <c r="M169" s="163"/>
      <c r="T169" s="164"/>
      <c r="AT169" s="159" t="s">
        <v>170</v>
      </c>
      <c r="AU169" s="159" t="s">
        <v>88</v>
      </c>
      <c r="AV169" s="12" t="s">
        <v>88</v>
      </c>
      <c r="AW169" s="12" t="s">
        <v>31</v>
      </c>
      <c r="AX169" s="12" t="s">
        <v>76</v>
      </c>
      <c r="AY169" s="159" t="s">
        <v>162</v>
      </c>
    </row>
    <row r="170" spans="2:65" s="12" customFormat="1">
      <c r="B170" s="157"/>
      <c r="D170" s="158" t="s">
        <v>170</v>
      </c>
      <c r="E170" s="159" t="s">
        <v>1</v>
      </c>
      <c r="F170" s="160" t="s">
        <v>478</v>
      </c>
      <c r="H170" s="161">
        <v>2.5000000000000001E-2</v>
      </c>
      <c r="I170" s="162"/>
      <c r="L170" s="157"/>
      <c r="M170" s="163"/>
      <c r="T170" s="164"/>
      <c r="AT170" s="159" t="s">
        <v>170</v>
      </c>
      <c r="AU170" s="159" t="s">
        <v>88</v>
      </c>
      <c r="AV170" s="12" t="s">
        <v>88</v>
      </c>
      <c r="AW170" s="12" t="s">
        <v>31</v>
      </c>
      <c r="AX170" s="12" t="s">
        <v>76</v>
      </c>
      <c r="AY170" s="159" t="s">
        <v>162</v>
      </c>
    </row>
    <row r="171" spans="2:65" s="13" customFormat="1">
      <c r="B171" s="165"/>
      <c r="D171" s="158" t="s">
        <v>170</v>
      </c>
      <c r="E171" s="166" t="s">
        <v>1</v>
      </c>
      <c r="F171" s="167" t="s">
        <v>173</v>
      </c>
      <c r="H171" s="168">
        <v>39.4</v>
      </c>
      <c r="I171" s="169"/>
      <c r="L171" s="165"/>
      <c r="M171" s="170"/>
      <c r="T171" s="171"/>
      <c r="AT171" s="166" t="s">
        <v>170</v>
      </c>
      <c r="AU171" s="166" t="s">
        <v>88</v>
      </c>
      <c r="AV171" s="13" t="s">
        <v>168</v>
      </c>
      <c r="AW171" s="13" t="s">
        <v>31</v>
      </c>
      <c r="AX171" s="13" t="s">
        <v>83</v>
      </c>
      <c r="AY171" s="166" t="s">
        <v>162</v>
      </c>
    </row>
    <row r="172" spans="2:65" s="1" customFormat="1" ht="21.75" customHeight="1">
      <c r="B172" s="32"/>
      <c r="C172" s="184" t="s">
        <v>232</v>
      </c>
      <c r="D172" s="184" t="s">
        <v>534</v>
      </c>
      <c r="E172" s="185" t="s">
        <v>2132</v>
      </c>
      <c r="F172" s="186" t="s">
        <v>2133</v>
      </c>
      <c r="G172" s="187" t="s">
        <v>203</v>
      </c>
      <c r="H172" s="188">
        <v>1</v>
      </c>
      <c r="I172" s="189"/>
      <c r="J172" s="190">
        <f t="shared" ref="J172:J177" si="0">ROUND(I172*H172,2)</f>
        <v>0</v>
      </c>
      <c r="K172" s="191"/>
      <c r="L172" s="192"/>
      <c r="M172" s="193" t="s">
        <v>1</v>
      </c>
      <c r="N172" s="194" t="s">
        <v>42</v>
      </c>
      <c r="P172" s="153">
        <f t="shared" ref="P172:P177" si="1">O172*H172</f>
        <v>0</v>
      </c>
      <c r="Q172" s="153">
        <v>1.1199999999999999E-3</v>
      </c>
      <c r="R172" s="153">
        <f t="shared" ref="R172:R177" si="2">Q172*H172</f>
        <v>1.1199999999999999E-3</v>
      </c>
      <c r="S172" s="153">
        <v>0</v>
      </c>
      <c r="T172" s="154">
        <f t="shared" ref="T172:T177" si="3">S172*H172</f>
        <v>0</v>
      </c>
      <c r="AR172" s="155" t="s">
        <v>205</v>
      </c>
      <c r="AT172" s="155" t="s">
        <v>534</v>
      </c>
      <c r="AU172" s="155" t="s">
        <v>88</v>
      </c>
      <c r="AY172" s="17" t="s">
        <v>162</v>
      </c>
      <c r="BE172" s="156">
        <f t="shared" ref="BE172:BE177" si="4">IF(N172="základná",J172,0)</f>
        <v>0</v>
      </c>
      <c r="BF172" s="156">
        <f t="shared" ref="BF172:BF177" si="5">IF(N172="znížená",J172,0)</f>
        <v>0</v>
      </c>
      <c r="BG172" s="156">
        <f t="shared" ref="BG172:BG177" si="6">IF(N172="zákl. prenesená",J172,0)</f>
        <v>0</v>
      </c>
      <c r="BH172" s="156">
        <f t="shared" ref="BH172:BH177" si="7">IF(N172="zníž. prenesená",J172,0)</f>
        <v>0</v>
      </c>
      <c r="BI172" s="156">
        <f t="shared" ref="BI172:BI177" si="8">IF(N172="nulová",J172,0)</f>
        <v>0</v>
      </c>
      <c r="BJ172" s="17" t="s">
        <v>88</v>
      </c>
      <c r="BK172" s="156">
        <f t="shared" ref="BK172:BK177" si="9">ROUND(I172*H172,2)</f>
        <v>0</v>
      </c>
      <c r="BL172" s="17" t="s">
        <v>168</v>
      </c>
      <c r="BM172" s="155" t="s">
        <v>2134</v>
      </c>
    </row>
    <row r="173" spans="2:65" s="1" customFormat="1" ht="24.15" customHeight="1">
      <c r="B173" s="32"/>
      <c r="C173" s="143" t="s">
        <v>237</v>
      </c>
      <c r="D173" s="143" t="s">
        <v>164</v>
      </c>
      <c r="E173" s="144" t="s">
        <v>2135</v>
      </c>
      <c r="F173" s="145" t="s">
        <v>2136</v>
      </c>
      <c r="G173" s="146" t="s">
        <v>208</v>
      </c>
      <c r="H173" s="147">
        <v>37.5</v>
      </c>
      <c r="I173" s="148"/>
      <c r="J173" s="149">
        <f t="shared" si="0"/>
        <v>0</v>
      </c>
      <c r="K173" s="150"/>
      <c r="L173" s="32"/>
      <c r="M173" s="151" t="s">
        <v>1</v>
      </c>
      <c r="N173" s="152" t="s">
        <v>42</v>
      </c>
      <c r="P173" s="153">
        <f t="shared" si="1"/>
        <v>0</v>
      </c>
      <c r="Q173" s="153">
        <v>0</v>
      </c>
      <c r="R173" s="153">
        <f t="shared" si="2"/>
        <v>0</v>
      </c>
      <c r="S173" s="153">
        <v>0</v>
      </c>
      <c r="T173" s="154">
        <f t="shared" si="3"/>
        <v>0</v>
      </c>
      <c r="AR173" s="155" t="s">
        <v>168</v>
      </c>
      <c r="AT173" s="155" t="s">
        <v>164</v>
      </c>
      <c r="AU173" s="155" t="s">
        <v>88</v>
      </c>
      <c r="AY173" s="17" t="s">
        <v>162</v>
      </c>
      <c r="BE173" s="156">
        <f t="shared" si="4"/>
        <v>0</v>
      </c>
      <c r="BF173" s="156">
        <f t="shared" si="5"/>
        <v>0</v>
      </c>
      <c r="BG173" s="156">
        <f t="shared" si="6"/>
        <v>0</v>
      </c>
      <c r="BH173" s="156">
        <f t="shared" si="7"/>
        <v>0</v>
      </c>
      <c r="BI173" s="156">
        <f t="shared" si="8"/>
        <v>0</v>
      </c>
      <c r="BJ173" s="17" t="s">
        <v>88</v>
      </c>
      <c r="BK173" s="156">
        <f t="shared" si="9"/>
        <v>0</v>
      </c>
      <c r="BL173" s="17" t="s">
        <v>168</v>
      </c>
      <c r="BM173" s="155" t="s">
        <v>2137</v>
      </c>
    </row>
    <row r="174" spans="2:65" s="1" customFormat="1" ht="24.15" customHeight="1">
      <c r="B174" s="32"/>
      <c r="C174" s="143" t="s">
        <v>245</v>
      </c>
      <c r="D174" s="143" t="s">
        <v>164</v>
      </c>
      <c r="E174" s="144" t="s">
        <v>2138</v>
      </c>
      <c r="F174" s="145" t="s">
        <v>2139</v>
      </c>
      <c r="G174" s="146" t="s">
        <v>208</v>
      </c>
      <c r="H174" s="147">
        <v>37.5</v>
      </c>
      <c r="I174" s="148"/>
      <c r="J174" s="149">
        <f t="shared" si="0"/>
        <v>0</v>
      </c>
      <c r="K174" s="150"/>
      <c r="L174" s="32"/>
      <c r="M174" s="151" t="s">
        <v>1</v>
      </c>
      <c r="N174" s="152" t="s">
        <v>42</v>
      </c>
      <c r="P174" s="153">
        <f t="shared" si="1"/>
        <v>0</v>
      </c>
      <c r="Q174" s="153">
        <v>0</v>
      </c>
      <c r="R174" s="153">
        <f t="shared" si="2"/>
        <v>0</v>
      </c>
      <c r="S174" s="153">
        <v>0</v>
      </c>
      <c r="T174" s="154">
        <f t="shared" si="3"/>
        <v>0</v>
      </c>
      <c r="AR174" s="155" t="s">
        <v>168</v>
      </c>
      <c r="AT174" s="155" t="s">
        <v>164</v>
      </c>
      <c r="AU174" s="155" t="s">
        <v>88</v>
      </c>
      <c r="AY174" s="17" t="s">
        <v>162</v>
      </c>
      <c r="BE174" s="156">
        <f t="shared" si="4"/>
        <v>0</v>
      </c>
      <c r="BF174" s="156">
        <f t="shared" si="5"/>
        <v>0</v>
      </c>
      <c r="BG174" s="156">
        <f t="shared" si="6"/>
        <v>0</v>
      </c>
      <c r="BH174" s="156">
        <f t="shared" si="7"/>
        <v>0</v>
      </c>
      <c r="BI174" s="156">
        <f t="shared" si="8"/>
        <v>0</v>
      </c>
      <c r="BJ174" s="17" t="s">
        <v>88</v>
      </c>
      <c r="BK174" s="156">
        <f t="shared" si="9"/>
        <v>0</v>
      </c>
      <c r="BL174" s="17" t="s">
        <v>168</v>
      </c>
      <c r="BM174" s="155" t="s">
        <v>2140</v>
      </c>
    </row>
    <row r="175" spans="2:65" s="1" customFormat="1" ht="24.15" customHeight="1">
      <c r="B175" s="32"/>
      <c r="C175" s="143" t="s">
        <v>249</v>
      </c>
      <c r="D175" s="143" t="s">
        <v>164</v>
      </c>
      <c r="E175" s="144" t="s">
        <v>2141</v>
      </c>
      <c r="F175" s="145" t="s">
        <v>2142</v>
      </c>
      <c r="G175" s="146" t="s">
        <v>203</v>
      </c>
      <c r="H175" s="147">
        <v>2</v>
      </c>
      <c r="I175" s="148"/>
      <c r="J175" s="149">
        <f t="shared" si="0"/>
        <v>0</v>
      </c>
      <c r="K175" s="150"/>
      <c r="L175" s="32"/>
      <c r="M175" s="151" t="s">
        <v>1</v>
      </c>
      <c r="N175" s="152" t="s">
        <v>42</v>
      </c>
      <c r="P175" s="153">
        <f t="shared" si="1"/>
        <v>0</v>
      </c>
      <c r="Q175" s="153">
        <v>5.2420000000000001E-2</v>
      </c>
      <c r="R175" s="153">
        <f t="shared" si="2"/>
        <v>0.10484</v>
      </c>
      <c r="S175" s="153">
        <v>0</v>
      </c>
      <c r="T175" s="154">
        <f t="shared" si="3"/>
        <v>0</v>
      </c>
      <c r="AR175" s="155" t="s">
        <v>168</v>
      </c>
      <c r="AT175" s="155" t="s">
        <v>164</v>
      </c>
      <c r="AU175" s="155" t="s">
        <v>88</v>
      </c>
      <c r="AY175" s="17" t="s">
        <v>162</v>
      </c>
      <c r="BE175" s="156">
        <f t="shared" si="4"/>
        <v>0</v>
      </c>
      <c r="BF175" s="156">
        <f t="shared" si="5"/>
        <v>0</v>
      </c>
      <c r="BG175" s="156">
        <f t="shared" si="6"/>
        <v>0</v>
      </c>
      <c r="BH175" s="156">
        <f t="shared" si="7"/>
        <v>0</v>
      </c>
      <c r="BI175" s="156">
        <f t="shared" si="8"/>
        <v>0</v>
      </c>
      <c r="BJ175" s="17" t="s">
        <v>88</v>
      </c>
      <c r="BK175" s="156">
        <f t="shared" si="9"/>
        <v>0</v>
      </c>
      <c r="BL175" s="17" t="s">
        <v>168</v>
      </c>
      <c r="BM175" s="155" t="s">
        <v>2143</v>
      </c>
    </row>
    <row r="176" spans="2:65" s="1" customFormat="1" ht="16.5" customHeight="1">
      <c r="B176" s="32"/>
      <c r="C176" s="143" t="s">
        <v>262</v>
      </c>
      <c r="D176" s="143" t="s">
        <v>164</v>
      </c>
      <c r="E176" s="144" t="s">
        <v>2144</v>
      </c>
      <c r="F176" s="145" t="s">
        <v>2145</v>
      </c>
      <c r="G176" s="146" t="s">
        <v>203</v>
      </c>
      <c r="H176" s="147">
        <v>1</v>
      </c>
      <c r="I176" s="148"/>
      <c r="J176" s="149">
        <f t="shared" si="0"/>
        <v>0</v>
      </c>
      <c r="K176" s="150"/>
      <c r="L176" s="32"/>
      <c r="M176" s="151" t="s">
        <v>1</v>
      </c>
      <c r="N176" s="152" t="s">
        <v>42</v>
      </c>
      <c r="P176" s="153">
        <f t="shared" si="1"/>
        <v>0</v>
      </c>
      <c r="Q176" s="153">
        <v>0</v>
      </c>
      <c r="R176" s="153">
        <f t="shared" si="2"/>
        <v>0</v>
      </c>
      <c r="S176" s="153">
        <v>0</v>
      </c>
      <c r="T176" s="154">
        <f t="shared" si="3"/>
        <v>0</v>
      </c>
      <c r="AR176" s="155" t="s">
        <v>168</v>
      </c>
      <c r="AT176" s="155" t="s">
        <v>164</v>
      </c>
      <c r="AU176" s="155" t="s">
        <v>88</v>
      </c>
      <c r="AY176" s="17" t="s">
        <v>162</v>
      </c>
      <c r="BE176" s="156">
        <f t="shared" si="4"/>
        <v>0</v>
      </c>
      <c r="BF176" s="156">
        <f t="shared" si="5"/>
        <v>0</v>
      </c>
      <c r="BG176" s="156">
        <f t="shared" si="6"/>
        <v>0</v>
      </c>
      <c r="BH176" s="156">
        <f t="shared" si="7"/>
        <v>0</v>
      </c>
      <c r="BI176" s="156">
        <f t="shared" si="8"/>
        <v>0</v>
      </c>
      <c r="BJ176" s="17" t="s">
        <v>88</v>
      </c>
      <c r="BK176" s="156">
        <f t="shared" si="9"/>
        <v>0</v>
      </c>
      <c r="BL176" s="17" t="s">
        <v>168</v>
      </c>
      <c r="BM176" s="155" t="s">
        <v>2146</v>
      </c>
    </row>
    <row r="177" spans="2:65" s="1" customFormat="1" ht="24.15" customHeight="1">
      <c r="B177" s="32"/>
      <c r="C177" s="143" t="s">
        <v>269</v>
      </c>
      <c r="D177" s="143" t="s">
        <v>164</v>
      </c>
      <c r="E177" s="144" t="s">
        <v>2147</v>
      </c>
      <c r="F177" s="145" t="s">
        <v>2148</v>
      </c>
      <c r="G177" s="146" t="s">
        <v>208</v>
      </c>
      <c r="H177" s="147">
        <v>36</v>
      </c>
      <c r="I177" s="148"/>
      <c r="J177" s="149">
        <f t="shared" si="0"/>
        <v>0</v>
      </c>
      <c r="K177" s="150"/>
      <c r="L177" s="32"/>
      <c r="M177" s="151" t="s">
        <v>1</v>
      </c>
      <c r="N177" s="152" t="s">
        <v>42</v>
      </c>
      <c r="P177" s="153">
        <f t="shared" si="1"/>
        <v>0</v>
      </c>
      <c r="Q177" s="153">
        <v>1E-4</v>
      </c>
      <c r="R177" s="153">
        <f t="shared" si="2"/>
        <v>3.6000000000000003E-3</v>
      </c>
      <c r="S177" s="153">
        <v>0</v>
      </c>
      <c r="T177" s="154">
        <f t="shared" si="3"/>
        <v>0</v>
      </c>
      <c r="AR177" s="155" t="s">
        <v>168</v>
      </c>
      <c r="AT177" s="155" t="s">
        <v>164</v>
      </c>
      <c r="AU177" s="155" t="s">
        <v>88</v>
      </c>
      <c r="AY177" s="17" t="s">
        <v>162</v>
      </c>
      <c r="BE177" s="156">
        <f t="shared" si="4"/>
        <v>0</v>
      </c>
      <c r="BF177" s="156">
        <f t="shared" si="5"/>
        <v>0</v>
      </c>
      <c r="BG177" s="156">
        <f t="shared" si="6"/>
        <v>0</v>
      </c>
      <c r="BH177" s="156">
        <f t="shared" si="7"/>
        <v>0</v>
      </c>
      <c r="BI177" s="156">
        <f t="shared" si="8"/>
        <v>0</v>
      </c>
      <c r="BJ177" s="17" t="s">
        <v>88</v>
      </c>
      <c r="BK177" s="156">
        <f t="shared" si="9"/>
        <v>0</v>
      </c>
      <c r="BL177" s="17" t="s">
        <v>168</v>
      </c>
      <c r="BM177" s="155" t="s">
        <v>2149</v>
      </c>
    </row>
    <row r="178" spans="2:65" s="11" customFormat="1" ht="22.95" customHeight="1">
      <c r="B178" s="131"/>
      <c r="D178" s="132" t="s">
        <v>75</v>
      </c>
      <c r="E178" s="141" t="s">
        <v>726</v>
      </c>
      <c r="F178" s="141" t="s">
        <v>727</v>
      </c>
      <c r="I178" s="134"/>
      <c r="J178" s="142">
        <f>BK178</f>
        <v>0</v>
      </c>
      <c r="L178" s="131"/>
      <c r="M178" s="136"/>
      <c r="P178" s="137">
        <f>P179</f>
        <v>0</v>
      </c>
      <c r="R178" s="137">
        <f>R179</f>
        <v>0</v>
      </c>
      <c r="T178" s="138">
        <f>T179</f>
        <v>0</v>
      </c>
      <c r="AR178" s="132" t="s">
        <v>83</v>
      </c>
      <c r="AT178" s="139" t="s">
        <v>75</v>
      </c>
      <c r="AU178" s="139" t="s">
        <v>83</v>
      </c>
      <c r="AY178" s="132" t="s">
        <v>162</v>
      </c>
      <c r="BK178" s="140">
        <f>BK179</f>
        <v>0</v>
      </c>
    </row>
    <row r="179" spans="2:65" s="1" customFormat="1" ht="33" customHeight="1">
      <c r="B179" s="32"/>
      <c r="C179" s="143" t="s">
        <v>274</v>
      </c>
      <c r="D179" s="143" t="s">
        <v>164</v>
      </c>
      <c r="E179" s="144" t="s">
        <v>2150</v>
      </c>
      <c r="F179" s="145" t="s">
        <v>2151</v>
      </c>
      <c r="G179" s="146" t="s">
        <v>183</v>
      </c>
      <c r="H179" s="147">
        <v>18.649999999999999</v>
      </c>
      <c r="I179" s="148"/>
      <c r="J179" s="149">
        <f>ROUND(I179*H179,2)</f>
        <v>0</v>
      </c>
      <c r="K179" s="150"/>
      <c r="L179" s="32"/>
      <c r="M179" s="179" t="s">
        <v>1</v>
      </c>
      <c r="N179" s="180" t="s">
        <v>42</v>
      </c>
      <c r="O179" s="181"/>
      <c r="P179" s="182">
        <f>O179*H179</f>
        <v>0</v>
      </c>
      <c r="Q179" s="182">
        <v>0</v>
      </c>
      <c r="R179" s="182">
        <f>Q179*H179</f>
        <v>0</v>
      </c>
      <c r="S179" s="182">
        <v>0</v>
      </c>
      <c r="T179" s="183">
        <f>S179*H179</f>
        <v>0</v>
      </c>
      <c r="AR179" s="155" t="s">
        <v>168</v>
      </c>
      <c r="AT179" s="155" t="s">
        <v>164</v>
      </c>
      <c r="AU179" s="155" t="s">
        <v>88</v>
      </c>
      <c r="AY179" s="17" t="s">
        <v>162</v>
      </c>
      <c r="BE179" s="156">
        <f>IF(N179="základná",J179,0)</f>
        <v>0</v>
      </c>
      <c r="BF179" s="156">
        <f>IF(N179="znížená",J179,0)</f>
        <v>0</v>
      </c>
      <c r="BG179" s="156">
        <f>IF(N179="zákl. prenesená",J179,0)</f>
        <v>0</v>
      </c>
      <c r="BH179" s="156">
        <f>IF(N179="zníž. prenesená",J179,0)</f>
        <v>0</v>
      </c>
      <c r="BI179" s="156">
        <f>IF(N179="nulová",J179,0)</f>
        <v>0</v>
      </c>
      <c r="BJ179" s="17" t="s">
        <v>88</v>
      </c>
      <c r="BK179" s="156">
        <f>ROUND(I179*H179,2)</f>
        <v>0</v>
      </c>
      <c r="BL179" s="17" t="s">
        <v>168</v>
      </c>
      <c r="BM179" s="155" t="s">
        <v>2152</v>
      </c>
    </row>
    <row r="180" spans="2:65" s="1" customFormat="1" ht="6.9" customHeight="1">
      <c r="B180" s="46"/>
      <c r="C180" s="47"/>
      <c r="D180" s="47"/>
      <c r="E180" s="47"/>
      <c r="F180" s="47"/>
      <c r="G180" s="47"/>
      <c r="H180" s="47"/>
      <c r="I180" s="47"/>
      <c r="J180" s="47"/>
      <c r="K180" s="47"/>
      <c r="L180" s="32"/>
    </row>
  </sheetData>
  <sheetProtection algorithmName="SHA-512" hashValue="ooW9KEnfvXfmV8uUpOxlq+2WoR+YWTHiQfEw2dCOz7cISZs23I4eR3gR9zx6v7msNVIT/cygxFI3akIQk2Vt1Q==" saltValue="YNiPvz+ZMt3idawxdm/1gDz41WS2iivb2V3C2xrkY4iWBVplNF73ehUq0rKy1LPEDH7Udg3nuBioSumu98NXNA==" spinCount="100000" sheet="1" objects="1" scenarios="1" formatColumns="0" formatRows="0" autoFilter="0"/>
  <autoFilter ref="C124:K179" xr:uid="{00000000-0009-0000-0000-00000B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BM169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122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76</v>
      </c>
    </row>
    <row r="4" spans="2:46" ht="24.9" customHeight="1">
      <c r="B4" s="20"/>
      <c r="D4" s="21" t="s">
        <v>131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132</v>
      </c>
      <c r="L8" s="20"/>
    </row>
    <row r="9" spans="2:46" s="1" customFormat="1" ht="16.5" customHeight="1">
      <c r="B9" s="32"/>
      <c r="E9" s="248" t="s">
        <v>2087</v>
      </c>
      <c r="F9" s="247"/>
      <c r="G9" s="247"/>
      <c r="H9" s="247"/>
      <c r="L9" s="32"/>
    </row>
    <row r="10" spans="2:46" s="1" customFormat="1" ht="12" customHeight="1">
      <c r="B10" s="32"/>
      <c r="D10" s="27" t="s">
        <v>134</v>
      </c>
      <c r="L10" s="32"/>
    </row>
    <row r="11" spans="2:46" s="1" customFormat="1" ht="16.5" customHeight="1">
      <c r="B11" s="32"/>
      <c r="E11" s="204" t="s">
        <v>2153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 t="str">
        <f>'Rekapitulácia stavby'!AN8</f>
        <v>19. 7. 2023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23</v>
      </c>
      <c r="I16" s="27" t="s">
        <v>24</v>
      </c>
      <c r="J16" s="25" t="s">
        <v>1</v>
      </c>
      <c r="L16" s="32"/>
    </row>
    <row r="17" spans="2:12" s="1" customFormat="1" ht="18" customHeight="1">
      <c r="B17" s="32"/>
      <c r="E17" s="25" t="s">
        <v>25</v>
      </c>
      <c r="I17" s="27" t="s">
        <v>26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27</v>
      </c>
      <c r="I19" s="27" t="s">
        <v>24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36"/>
      <c r="G20" s="236"/>
      <c r="H20" s="236"/>
      <c r="I20" s="27" t="s">
        <v>26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29</v>
      </c>
      <c r="I22" s="27" t="s">
        <v>24</v>
      </c>
      <c r="J22" s="25" t="s">
        <v>1</v>
      </c>
      <c r="L22" s="32"/>
    </row>
    <row r="23" spans="2:12" s="1" customFormat="1" ht="18" customHeight="1">
      <c r="B23" s="32"/>
      <c r="E23" s="25" t="s">
        <v>30</v>
      </c>
      <c r="I23" s="27" t="s">
        <v>26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32</v>
      </c>
      <c r="I25" s="27" t="s">
        <v>24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26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34</v>
      </c>
      <c r="L28" s="32"/>
    </row>
    <row r="29" spans="2:12" s="7" customFormat="1" ht="16.5" customHeight="1">
      <c r="B29" s="95"/>
      <c r="E29" s="240" t="s">
        <v>35</v>
      </c>
      <c r="F29" s="240"/>
      <c r="G29" s="240"/>
      <c r="H29" s="240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36</v>
      </c>
      <c r="J32" s="67">
        <f>ROUND(J125,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38</v>
      </c>
      <c r="I34" s="97" t="s">
        <v>37</v>
      </c>
      <c r="J34" s="97" t="s">
        <v>39</v>
      </c>
      <c r="L34" s="32"/>
    </row>
    <row r="35" spans="2:12" s="1" customFormat="1" ht="14.4" customHeight="1">
      <c r="B35" s="32"/>
      <c r="D35" s="98" t="s">
        <v>40</v>
      </c>
      <c r="E35" s="36" t="s">
        <v>41</v>
      </c>
      <c r="F35" s="99">
        <f>ROUND((SUM(BE125:BE168)),  2)</f>
        <v>0</v>
      </c>
      <c r="G35" s="100"/>
      <c r="H35" s="100"/>
      <c r="I35" s="101">
        <v>0.2</v>
      </c>
      <c r="J35" s="99">
        <f>ROUND(((SUM(BE125:BE168))*I35),  2)</f>
        <v>0</v>
      </c>
      <c r="L35" s="32"/>
    </row>
    <row r="36" spans="2:12" s="1" customFormat="1" ht="14.4" customHeight="1">
      <c r="B36" s="32"/>
      <c r="E36" s="36" t="s">
        <v>42</v>
      </c>
      <c r="F36" s="99">
        <f>ROUND((SUM(BF125:BF168)),  2)</f>
        <v>0</v>
      </c>
      <c r="G36" s="100"/>
      <c r="H36" s="100"/>
      <c r="I36" s="101">
        <v>0.2</v>
      </c>
      <c r="J36" s="99">
        <f>ROUND(((SUM(BF125:BF168))*I36),  2)</f>
        <v>0</v>
      </c>
      <c r="L36" s="32"/>
    </row>
    <row r="37" spans="2:12" s="1" customFormat="1" ht="14.4" hidden="1" customHeight="1">
      <c r="B37" s="32"/>
      <c r="E37" s="27" t="s">
        <v>43</v>
      </c>
      <c r="F37" s="87">
        <f>ROUND((SUM(BG125:BG168)),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44</v>
      </c>
      <c r="F38" s="87">
        <f>ROUND((SUM(BH125:BH168)),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45</v>
      </c>
      <c r="F39" s="99">
        <f>ROUND((SUM(BI125:BI168)),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46</v>
      </c>
      <c r="E41" s="58"/>
      <c r="F41" s="58"/>
      <c r="G41" s="105" t="s">
        <v>47</v>
      </c>
      <c r="H41" s="106" t="s">
        <v>48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51</v>
      </c>
      <c r="E61" s="34"/>
      <c r="F61" s="109" t="s">
        <v>52</v>
      </c>
      <c r="G61" s="45" t="s">
        <v>51</v>
      </c>
      <c r="H61" s="34"/>
      <c r="I61" s="34"/>
      <c r="J61" s="110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51</v>
      </c>
      <c r="E76" s="34"/>
      <c r="F76" s="109" t="s">
        <v>52</v>
      </c>
      <c r="G76" s="45" t="s">
        <v>51</v>
      </c>
      <c r="H76" s="34"/>
      <c r="I76" s="34"/>
      <c r="J76" s="110" t="s">
        <v>52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136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132</v>
      </c>
      <c r="L86" s="20"/>
    </row>
    <row r="87" spans="2:12" s="1" customFormat="1" ht="16.5" customHeight="1">
      <c r="B87" s="32"/>
      <c r="E87" s="248" t="s">
        <v>2087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134</v>
      </c>
      <c r="L88" s="32"/>
    </row>
    <row r="89" spans="2:12" s="1" customFormat="1" ht="16.5" customHeight="1">
      <c r="B89" s="32"/>
      <c r="E89" s="204" t="str">
        <f>E11</f>
        <v>02 - SO-04.2  Požiarny vodovod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 t="str">
        <f>IF(J14="","",J14)</f>
        <v>19. 7. 2023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23</v>
      </c>
      <c r="F93" s="25" t="str">
        <f>E17</f>
        <v>JUMA, s.r.o., Okoč</v>
      </c>
      <c r="I93" s="27" t="s">
        <v>29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27</v>
      </c>
      <c r="F94" s="25" t="str">
        <f>IF(E20="","",E20)</f>
        <v>Vyplň údaj</v>
      </c>
      <c r="I94" s="27" t="s">
        <v>32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137</v>
      </c>
      <c r="D96" s="103"/>
      <c r="E96" s="103"/>
      <c r="F96" s="103"/>
      <c r="G96" s="103"/>
      <c r="H96" s="103"/>
      <c r="I96" s="103"/>
      <c r="J96" s="112" t="s">
        <v>138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139</v>
      </c>
      <c r="J98" s="67">
        <f>J125</f>
        <v>0</v>
      </c>
      <c r="L98" s="32"/>
      <c r="AU98" s="17" t="s">
        <v>140</v>
      </c>
    </row>
    <row r="99" spans="2:47" s="8" customFormat="1" ht="24.9" customHeight="1">
      <c r="B99" s="114"/>
      <c r="D99" s="115" t="s">
        <v>141</v>
      </c>
      <c r="E99" s="116"/>
      <c r="F99" s="116"/>
      <c r="G99" s="116"/>
      <c r="H99" s="116"/>
      <c r="I99" s="116"/>
      <c r="J99" s="117">
        <f>J126</f>
        <v>0</v>
      </c>
      <c r="L99" s="114"/>
    </row>
    <row r="100" spans="2:47" s="9" customFormat="1" ht="19.95" customHeight="1">
      <c r="B100" s="118"/>
      <c r="D100" s="119" t="s">
        <v>142</v>
      </c>
      <c r="E100" s="120"/>
      <c r="F100" s="120"/>
      <c r="G100" s="120"/>
      <c r="H100" s="120"/>
      <c r="I100" s="120"/>
      <c r="J100" s="121">
        <f>J127</f>
        <v>0</v>
      </c>
      <c r="L100" s="118"/>
    </row>
    <row r="101" spans="2:47" s="9" customFormat="1" ht="19.95" customHeight="1">
      <c r="B101" s="118"/>
      <c r="D101" s="119" t="s">
        <v>319</v>
      </c>
      <c r="E101" s="120"/>
      <c r="F101" s="120"/>
      <c r="G101" s="120"/>
      <c r="H101" s="120"/>
      <c r="I101" s="120"/>
      <c r="J101" s="121">
        <f>J156</f>
        <v>0</v>
      </c>
      <c r="L101" s="118"/>
    </row>
    <row r="102" spans="2:47" s="9" customFormat="1" ht="19.95" customHeight="1">
      <c r="B102" s="118"/>
      <c r="D102" s="119" t="s">
        <v>2089</v>
      </c>
      <c r="E102" s="120"/>
      <c r="F102" s="120"/>
      <c r="G102" s="120"/>
      <c r="H102" s="120"/>
      <c r="I102" s="120"/>
      <c r="J102" s="121">
        <f>J159</f>
        <v>0</v>
      </c>
      <c r="L102" s="118"/>
    </row>
    <row r="103" spans="2:47" s="9" customFormat="1" ht="19.95" customHeight="1">
      <c r="B103" s="118"/>
      <c r="D103" s="119" t="s">
        <v>322</v>
      </c>
      <c r="E103" s="120"/>
      <c r="F103" s="120"/>
      <c r="G103" s="120"/>
      <c r="H103" s="120"/>
      <c r="I103" s="120"/>
      <c r="J103" s="121">
        <f>J167</f>
        <v>0</v>
      </c>
      <c r="L103" s="118"/>
    </row>
    <row r="104" spans="2:47" s="1" customFormat="1" ht="21.75" customHeight="1">
      <c r="B104" s="32"/>
      <c r="L104" s="32"/>
    </row>
    <row r="105" spans="2:47" s="1" customFormat="1" ht="6.9" customHeight="1"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2"/>
    </row>
    <row r="109" spans="2:47" s="1" customFormat="1" ht="6.9" customHeight="1"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32"/>
    </row>
    <row r="110" spans="2:47" s="1" customFormat="1" ht="24.9" customHeight="1">
      <c r="B110" s="32"/>
      <c r="C110" s="21" t="s">
        <v>148</v>
      </c>
      <c r="L110" s="32"/>
    </row>
    <row r="111" spans="2:47" s="1" customFormat="1" ht="6.9" customHeight="1">
      <c r="B111" s="32"/>
      <c r="L111" s="32"/>
    </row>
    <row r="112" spans="2:47" s="1" customFormat="1" ht="12" customHeight="1">
      <c r="B112" s="32"/>
      <c r="C112" s="27" t="s">
        <v>15</v>
      </c>
      <c r="L112" s="32"/>
    </row>
    <row r="113" spans="2:65" s="1" customFormat="1" ht="26.25" customHeight="1">
      <c r="B113" s="32"/>
      <c r="E113" s="248" t="str">
        <f>E7</f>
        <v>Nízkokapacitné ubytovacie zariadenie - prestavba, prístavba a nadstavba vedľajšej stavby</v>
      </c>
      <c r="F113" s="249"/>
      <c r="G113" s="249"/>
      <c r="H113" s="249"/>
      <c r="L113" s="32"/>
    </row>
    <row r="114" spans="2:65" ht="12" customHeight="1">
      <c r="B114" s="20"/>
      <c r="C114" s="27" t="s">
        <v>132</v>
      </c>
      <c r="L114" s="20"/>
    </row>
    <row r="115" spans="2:65" s="1" customFormat="1" ht="16.5" customHeight="1">
      <c r="B115" s="32"/>
      <c r="E115" s="248" t="s">
        <v>2087</v>
      </c>
      <c r="F115" s="247"/>
      <c r="G115" s="247"/>
      <c r="H115" s="247"/>
      <c r="L115" s="32"/>
    </row>
    <row r="116" spans="2:65" s="1" customFormat="1" ht="12" customHeight="1">
      <c r="B116" s="32"/>
      <c r="C116" s="27" t="s">
        <v>134</v>
      </c>
      <c r="L116" s="32"/>
    </row>
    <row r="117" spans="2:65" s="1" customFormat="1" ht="16.5" customHeight="1">
      <c r="B117" s="32"/>
      <c r="E117" s="204" t="str">
        <f>E11</f>
        <v>02 - SO-04.2  Požiarny vodovod</v>
      </c>
      <c r="F117" s="247"/>
      <c r="G117" s="247"/>
      <c r="H117" s="247"/>
      <c r="L117" s="32"/>
    </row>
    <row r="118" spans="2:65" s="1" customFormat="1" ht="6.9" customHeight="1">
      <c r="B118" s="32"/>
      <c r="L118" s="32"/>
    </row>
    <row r="119" spans="2:65" s="1" customFormat="1" ht="12" customHeight="1">
      <c r="B119" s="32"/>
      <c r="C119" s="27" t="s">
        <v>19</v>
      </c>
      <c r="F119" s="25" t="str">
        <f>F14</f>
        <v>Okoč, Hlavná ulica č. 1780</v>
      </c>
      <c r="I119" s="27" t="s">
        <v>21</v>
      </c>
      <c r="J119" s="54" t="str">
        <f>IF(J14="","",J14)</f>
        <v>19. 7. 2023</v>
      </c>
      <c r="L119" s="32"/>
    </row>
    <row r="120" spans="2:65" s="1" customFormat="1" ht="6.9" customHeight="1">
      <c r="B120" s="32"/>
      <c r="L120" s="32"/>
    </row>
    <row r="121" spans="2:65" s="1" customFormat="1" ht="15.15" customHeight="1">
      <c r="B121" s="32"/>
      <c r="C121" s="27" t="s">
        <v>23</v>
      </c>
      <c r="F121" s="25" t="str">
        <f>E17</f>
        <v>JUMA, s.r.o., Okoč</v>
      </c>
      <c r="I121" s="27" t="s">
        <v>29</v>
      </c>
      <c r="J121" s="30" t="str">
        <f>E23</f>
        <v>Ing. Attila Urbán</v>
      </c>
      <c r="L121" s="32"/>
    </row>
    <row r="122" spans="2:65" s="1" customFormat="1" ht="15.15" customHeight="1">
      <c r="B122" s="32"/>
      <c r="C122" s="27" t="s">
        <v>27</v>
      </c>
      <c r="F122" s="25" t="str">
        <f>IF(E20="","",E20)</f>
        <v>Vyplň údaj</v>
      </c>
      <c r="I122" s="27" t="s">
        <v>32</v>
      </c>
      <c r="J122" s="30" t="str">
        <f>E26</f>
        <v xml:space="preserve"> </v>
      </c>
      <c r="L122" s="32"/>
    </row>
    <row r="123" spans="2:65" s="1" customFormat="1" ht="10.35" customHeight="1">
      <c r="B123" s="32"/>
      <c r="L123" s="32"/>
    </row>
    <row r="124" spans="2:65" s="10" customFormat="1" ht="29.25" customHeight="1">
      <c r="B124" s="122"/>
      <c r="C124" s="123" t="s">
        <v>149</v>
      </c>
      <c r="D124" s="124" t="s">
        <v>61</v>
      </c>
      <c r="E124" s="124" t="s">
        <v>57</v>
      </c>
      <c r="F124" s="124" t="s">
        <v>58</v>
      </c>
      <c r="G124" s="124" t="s">
        <v>150</v>
      </c>
      <c r="H124" s="124" t="s">
        <v>151</v>
      </c>
      <c r="I124" s="124" t="s">
        <v>152</v>
      </c>
      <c r="J124" s="125" t="s">
        <v>138</v>
      </c>
      <c r="K124" s="126" t="s">
        <v>153</v>
      </c>
      <c r="L124" s="122"/>
      <c r="M124" s="60" t="s">
        <v>1</v>
      </c>
      <c r="N124" s="61" t="s">
        <v>40</v>
      </c>
      <c r="O124" s="61" t="s">
        <v>154</v>
      </c>
      <c r="P124" s="61" t="s">
        <v>155</v>
      </c>
      <c r="Q124" s="61" t="s">
        <v>156</v>
      </c>
      <c r="R124" s="61" t="s">
        <v>157</v>
      </c>
      <c r="S124" s="61" t="s">
        <v>158</v>
      </c>
      <c r="T124" s="62" t="s">
        <v>159</v>
      </c>
    </row>
    <row r="125" spans="2:65" s="1" customFormat="1" ht="22.95" customHeight="1">
      <c r="B125" s="32"/>
      <c r="C125" s="65" t="s">
        <v>139</v>
      </c>
      <c r="J125" s="127">
        <f>BK125</f>
        <v>0</v>
      </c>
      <c r="L125" s="32"/>
      <c r="M125" s="63"/>
      <c r="N125" s="55"/>
      <c r="O125" s="55"/>
      <c r="P125" s="128">
        <f>P126</f>
        <v>0</v>
      </c>
      <c r="Q125" s="55"/>
      <c r="R125" s="128">
        <f>R126</f>
        <v>10.326124</v>
      </c>
      <c r="S125" s="55"/>
      <c r="T125" s="129">
        <f>T126</f>
        <v>0</v>
      </c>
      <c r="AT125" s="17" t="s">
        <v>75</v>
      </c>
      <c r="AU125" s="17" t="s">
        <v>140</v>
      </c>
      <c r="BK125" s="130">
        <f>BK126</f>
        <v>0</v>
      </c>
    </row>
    <row r="126" spans="2:65" s="11" customFormat="1" ht="25.95" customHeight="1">
      <c r="B126" s="131"/>
      <c r="D126" s="132" t="s">
        <v>75</v>
      </c>
      <c r="E126" s="133" t="s">
        <v>160</v>
      </c>
      <c r="F126" s="133" t="s">
        <v>161</v>
      </c>
      <c r="I126" s="134"/>
      <c r="J126" s="135">
        <f>BK126</f>
        <v>0</v>
      </c>
      <c r="L126" s="131"/>
      <c r="M126" s="136"/>
      <c r="P126" s="137">
        <f>P127+P156+P159+P167</f>
        <v>0</v>
      </c>
      <c r="R126" s="137">
        <f>R127+R156+R159+R167</f>
        <v>10.326124</v>
      </c>
      <c r="T126" s="138">
        <f>T127+T156+T159+T167</f>
        <v>0</v>
      </c>
      <c r="AR126" s="132" t="s">
        <v>83</v>
      </c>
      <c r="AT126" s="139" t="s">
        <v>75</v>
      </c>
      <c r="AU126" s="139" t="s">
        <v>76</v>
      </c>
      <c r="AY126" s="132" t="s">
        <v>162</v>
      </c>
      <c r="BK126" s="140">
        <f>BK127+BK156+BK159+BK167</f>
        <v>0</v>
      </c>
    </row>
    <row r="127" spans="2:65" s="11" customFormat="1" ht="22.95" customHeight="1">
      <c r="B127" s="131"/>
      <c r="D127" s="132" t="s">
        <v>75</v>
      </c>
      <c r="E127" s="141" t="s">
        <v>83</v>
      </c>
      <c r="F127" s="141" t="s">
        <v>163</v>
      </c>
      <c r="I127" s="134"/>
      <c r="J127" s="142">
        <f>BK127</f>
        <v>0</v>
      </c>
      <c r="L127" s="131"/>
      <c r="M127" s="136"/>
      <c r="P127" s="137">
        <f>SUM(P128:P155)</f>
        <v>0</v>
      </c>
      <c r="R127" s="137">
        <f>SUM(R128:R155)</f>
        <v>6.81</v>
      </c>
      <c r="T127" s="138">
        <f>SUM(T128:T155)</f>
        <v>0</v>
      </c>
      <c r="AR127" s="132" t="s">
        <v>83</v>
      </c>
      <c r="AT127" s="139" t="s">
        <v>75</v>
      </c>
      <c r="AU127" s="139" t="s">
        <v>83</v>
      </c>
      <c r="AY127" s="132" t="s">
        <v>162</v>
      </c>
      <c r="BK127" s="140">
        <f>SUM(BK128:BK155)</f>
        <v>0</v>
      </c>
    </row>
    <row r="128" spans="2:65" s="1" customFormat="1" ht="24.15" customHeight="1">
      <c r="B128" s="32"/>
      <c r="C128" s="143" t="s">
        <v>83</v>
      </c>
      <c r="D128" s="143" t="s">
        <v>164</v>
      </c>
      <c r="E128" s="144" t="s">
        <v>165</v>
      </c>
      <c r="F128" s="145" t="s">
        <v>166</v>
      </c>
      <c r="G128" s="146" t="s">
        <v>167</v>
      </c>
      <c r="H128" s="147">
        <v>2.2999999999999998</v>
      </c>
      <c r="I128" s="148"/>
      <c r="J128" s="149">
        <f>ROUND(I128*H128,2)</f>
        <v>0</v>
      </c>
      <c r="K128" s="150"/>
      <c r="L128" s="32"/>
      <c r="M128" s="151" t="s">
        <v>1</v>
      </c>
      <c r="N128" s="152" t="s">
        <v>42</v>
      </c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AR128" s="155" t="s">
        <v>168</v>
      </c>
      <c r="AT128" s="155" t="s">
        <v>164</v>
      </c>
      <c r="AU128" s="155" t="s">
        <v>88</v>
      </c>
      <c r="AY128" s="17" t="s">
        <v>162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7" t="s">
        <v>88</v>
      </c>
      <c r="BK128" s="156">
        <f>ROUND(I128*H128,2)</f>
        <v>0</v>
      </c>
      <c r="BL128" s="17" t="s">
        <v>168</v>
      </c>
      <c r="BM128" s="155" t="s">
        <v>2154</v>
      </c>
    </row>
    <row r="129" spans="2:65" s="12" customFormat="1">
      <c r="B129" s="157"/>
      <c r="D129" s="158" t="s">
        <v>170</v>
      </c>
      <c r="E129" s="159" t="s">
        <v>1</v>
      </c>
      <c r="F129" s="160" t="s">
        <v>2155</v>
      </c>
      <c r="H129" s="161">
        <v>2.25</v>
      </c>
      <c r="I129" s="162"/>
      <c r="L129" s="157"/>
      <c r="M129" s="163"/>
      <c r="T129" s="164"/>
      <c r="AT129" s="159" t="s">
        <v>170</v>
      </c>
      <c r="AU129" s="159" t="s">
        <v>88</v>
      </c>
      <c r="AV129" s="12" t="s">
        <v>88</v>
      </c>
      <c r="AW129" s="12" t="s">
        <v>31</v>
      </c>
      <c r="AX129" s="12" t="s">
        <v>76</v>
      </c>
      <c r="AY129" s="159" t="s">
        <v>162</v>
      </c>
    </row>
    <row r="130" spans="2:65" s="12" customFormat="1">
      <c r="B130" s="157"/>
      <c r="D130" s="158" t="s">
        <v>170</v>
      </c>
      <c r="E130" s="159" t="s">
        <v>1</v>
      </c>
      <c r="F130" s="160" t="s">
        <v>219</v>
      </c>
      <c r="H130" s="161">
        <v>0.05</v>
      </c>
      <c r="I130" s="162"/>
      <c r="L130" s="157"/>
      <c r="M130" s="163"/>
      <c r="T130" s="164"/>
      <c r="AT130" s="159" t="s">
        <v>170</v>
      </c>
      <c r="AU130" s="159" t="s">
        <v>88</v>
      </c>
      <c r="AV130" s="12" t="s">
        <v>88</v>
      </c>
      <c r="AW130" s="12" t="s">
        <v>31</v>
      </c>
      <c r="AX130" s="12" t="s">
        <v>76</v>
      </c>
      <c r="AY130" s="159" t="s">
        <v>162</v>
      </c>
    </row>
    <row r="131" spans="2:65" s="13" customFormat="1">
      <c r="B131" s="165"/>
      <c r="D131" s="158" t="s">
        <v>170</v>
      </c>
      <c r="E131" s="166" t="s">
        <v>1</v>
      </c>
      <c r="F131" s="167" t="s">
        <v>2092</v>
      </c>
      <c r="H131" s="168">
        <v>2.2999999999999998</v>
      </c>
      <c r="I131" s="169"/>
      <c r="L131" s="165"/>
      <c r="M131" s="170"/>
      <c r="T131" s="171"/>
      <c r="AT131" s="166" t="s">
        <v>170</v>
      </c>
      <c r="AU131" s="166" t="s">
        <v>88</v>
      </c>
      <c r="AV131" s="13" t="s">
        <v>168</v>
      </c>
      <c r="AW131" s="13" t="s">
        <v>31</v>
      </c>
      <c r="AX131" s="13" t="s">
        <v>83</v>
      </c>
      <c r="AY131" s="166" t="s">
        <v>162</v>
      </c>
    </row>
    <row r="132" spans="2:65" s="1" customFormat="1" ht="21.75" customHeight="1">
      <c r="B132" s="32"/>
      <c r="C132" s="143" t="s">
        <v>88</v>
      </c>
      <c r="D132" s="143" t="s">
        <v>164</v>
      </c>
      <c r="E132" s="144" t="s">
        <v>2093</v>
      </c>
      <c r="F132" s="145" t="s">
        <v>2094</v>
      </c>
      <c r="G132" s="146" t="s">
        <v>167</v>
      </c>
      <c r="H132" s="147">
        <v>12.8</v>
      </c>
      <c r="I132" s="148"/>
      <c r="J132" s="149">
        <f>ROUND(I132*H132,2)</f>
        <v>0</v>
      </c>
      <c r="K132" s="150"/>
      <c r="L132" s="32"/>
      <c r="M132" s="151" t="s">
        <v>1</v>
      </c>
      <c r="N132" s="152" t="s">
        <v>42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AR132" s="155" t="s">
        <v>168</v>
      </c>
      <c r="AT132" s="155" t="s">
        <v>164</v>
      </c>
      <c r="AU132" s="155" t="s">
        <v>88</v>
      </c>
      <c r="AY132" s="17" t="s">
        <v>162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7" t="s">
        <v>88</v>
      </c>
      <c r="BK132" s="156">
        <f>ROUND(I132*H132,2)</f>
        <v>0</v>
      </c>
      <c r="BL132" s="17" t="s">
        <v>168</v>
      </c>
      <c r="BM132" s="155" t="s">
        <v>2156</v>
      </c>
    </row>
    <row r="133" spans="2:65" s="12" customFormat="1">
      <c r="B133" s="157"/>
      <c r="D133" s="158" t="s">
        <v>170</v>
      </c>
      <c r="E133" s="159" t="s">
        <v>1</v>
      </c>
      <c r="F133" s="160" t="s">
        <v>2157</v>
      </c>
      <c r="H133" s="161">
        <v>15</v>
      </c>
      <c r="I133" s="162"/>
      <c r="L133" s="157"/>
      <c r="M133" s="163"/>
      <c r="T133" s="164"/>
      <c r="AT133" s="159" t="s">
        <v>170</v>
      </c>
      <c r="AU133" s="159" t="s">
        <v>88</v>
      </c>
      <c r="AV133" s="12" t="s">
        <v>88</v>
      </c>
      <c r="AW133" s="12" t="s">
        <v>31</v>
      </c>
      <c r="AX133" s="12" t="s">
        <v>76</v>
      </c>
      <c r="AY133" s="159" t="s">
        <v>162</v>
      </c>
    </row>
    <row r="134" spans="2:65" s="12" customFormat="1">
      <c r="B134" s="157"/>
      <c r="D134" s="158" t="s">
        <v>170</v>
      </c>
      <c r="E134" s="159" t="s">
        <v>1</v>
      </c>
      <c r="F134" s="160" t="s">
        <v>2158</v>
      </c>
      <c r="H134" s="161">
        <v>-2.25</v>
      </c>
      <c r="I134" s="162"/>
      <c r="L134" s="157"/>
      <c r="M134" s="163"/>
      <c r="T134" s="164"/>
      <c r="AT134" s="159" t="s">
        <v>170</v>
      </c>
      <c r="AU134" s="159" t="s">
        <v>88</v>
      </c>
      <c r="AV134" s="12" t="s">
        <v>88</v>
      </c>
      <c r="AW134" s="12" t="s">
        <v>31</v>
      </c>
      <c r="AX134" s="12" t="s">
        <v>76</v>
      </c>
      <c r="AY134" s="159" t="s">
        <v>162</v>
      </c>
    </row>
    <row r="135" spans="2:65" s="14" customFormat="1">
      <c r="B135" s="172"/>
      <c r="D135" s="158" t="s">
        <v>170</v>
      </c>
      <c r="E135" s="173" t="s">
        <v>1</v>
      </c>
      <c r="F135" s="174" t="s">
        <v>218</v>
      </c>
      <c r="H135" s="175">
        <v>12.75</v>
      </c>
      <c r="I135" s="176"/>
      <c r="L135" s="172"/>
      <c r="M135" s="177"/>
      <c r="T135" s="178"/>
      <c r="AT135" s="173" t="s">
        <v>170</v>
      </c>
      <c r="AU135" s="173" t="s">
        <v>88</v>
      </c>
      <c r="AV135" s="14" t="s">
        <v>177</v>
      </c>
      <c r="AW135" s="14" t="s">
        <v>31</v>
      </c>
      <c r="AX135" s="14" t="s">
        <v>76</v>
      </c>
      <c r="AY135" s="173" t="s">
        <v>162</v>
      </c>
    </row>
    <row r="136" spans="2:65" s="12" customFormat="1">
      <c r="B136" s="157"/>
      <c r="D136" s="158" t="s">
        <v>170</v>
      </c>
      <c r="E136" s="159" t="s">
        <v>1</v>
      </c>
      <c r="F136" s="160" t="s">
        <v>219</v>
      </c>
      <c r="H136" s="161">
        <v>0.05</v>
      </c>
      <c r="I136" s="162"/>
      <c r="L136" s="157"/>
      <c r="M136" s="163"/>
      <c r="T136" s="164"/>
      <c r="AT136" s="159" t="s">
        <v>170</v>
      </c>
      <c r="AU136" s="159" t="s">
        <v>88</v>
      </c>
      <c r="AV136" s="12" t="s">
        <v>88</v>
      </c>
      <c r="AW136" s="12" t="s">
        <v>31</v>
      </c>
      <c r="AX136" s="12" t="s">
        <v>76</v>
      </c>
      <c r="AY136" s="159" t="s">
        <v>162</v>
      </c>
    </row>
    <row r="137" spans="2:65" s="13" customFormat="1">
      <c r="B137" s="165"/>
      <c r="D137" s="158" t="s">
        <v>170</v>
      </c>
      <c r="E137" s="166" t="s">
        <v>1</v>
      </c>
      <c r="F137" s="167" t="s">
        <v>2092</v>
      </c>
      <c r="H137" s="168">
        <v>12.8</v>
      </c>
      <c r="I137" s="169"/>
      <c r="L137" s="165"/>
      <c r="M137" s="170"/>
      <c r="T137" s="171"/>
      <c r="AT137" s="166" t="s">
        <v>170</v>
      </c>
      <c r="AU137" s="166" t="s">
        <v>88</v>
      </c>
      <c r="AV137" s="13" t="s">
        <v>168</v>
      </c>
      <c r="AW137" s="13" t="s">
        <v>31</v>
      </c>
      <c r="AX137" s="13" t="s">
        <v>83</v>
      </c>
      <c r="AY137" s="166" t="s">
        <v>162</v>
      </c>
    </row>
    <row r="138" spans="2:65" s="1" customFormat="1" ht="37.950000000000003" customHeight="1">
      <c r="B138" s="32"/>
      <c r="C138" s="143" t="s">
        <v>177</v>
      </c>
      <c r="D138" s="143" t="s">
        <v>164</v>
      </c>
      <c r="E138" s="144" t="s">
        <v>2098</v>
      </c>
      <c r="F138" s="145" t="s">
        <v>2099</v>
      </c>
      <c r="G138" s="146" t="s">
        <v>167</v>
      </c>
      <c r="H138" s="147">
        <v>12.8</v>
      </c>
      <c r="I138" s="148"/>
      <c r="J138" s="149">
        <f>ROUND(I138*H138,2)</f>
        <v>0</v>
      </c>
      <c r="K138" s="150"/>
      <c r="L138" s="32"/>
      <c r="M138" s="151" t="s">
        <v>1</v>
      </c>
      <c r="N138" s="152" t="s">
        <v>42</v>
      </c>
      <c r="P138" s="153">
        <f>O138*H138</f>
        <v>0</v>
      </c>
      <c r="Q138" s="153">
        <v>0</v>
      </c>
      <c r="R138" s="153">
        <f>Q138*H138</f>
        <v>0</v>
      </c>
      <c r="S138" s="153">
        <v>0</v>
      </c>
      <c r="T138" s="154">
        <f>S138*H138</f>
        <v>0</v>
      </c>
      <c r="AR138" s="155" t="s">
        <v>168</v>
      </c>
      <c r="AT138" s="155" t="s">
        <v>164</v>
      </c>
      <c r="AU138" s="155" t="s">
        <v>88</v>
      </c>
      <c r="AY138" s="17" t="s">
        <v>162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7" t="s">
        <v>88</v>
      </c>
      <c r="BK138" s="156">
        <f>ROUND(I138*H138,2)</f>
        <v>0</v>
      </c>
      <c r="BL138" s="17" t="s">
        <v>168</v>
      </c>
      <c r="BM138" s="155" t="s">
        <v>2159</v>
      </c>
    </row>
    <row r="139" spans="2:65" s="1" customFormat="1" ht="33" customHeight="1">
      <c r="B139" s="32"/>
      <c r="C139" s="143" t="s">
        <v>168</v>
      </c>
      <c r="D139" s="143" t="s">
        <v>164</v>
      </c>
      <c r="E139" s="144" t="s">
        <v>2160</v>
      </c>
      <c r="F139" s="145" t="s">
        <v>2161</v>
      </c>
      <c r="G139" s="146" t="s">
        <v>167</v>
      </c>
      <c r="H139" s="147">
        <v>5.4</v>
      </c>
      <c r="I139" s="148"/>
      <c r="J139" s="149">
        <f>ROUND(I139*H139,2)</f>
        <v>0</v>
      </c>
      <c r="K139" s="150"/>
      <c r="L139" s="32"/>
      <c r="M139" s="151" t="s">
        <v>1</v>
      </c>
      <c r="N139" s="152" t="s">
        <v>42</v>
      </c>
      <c r="P139" s="153">
        <f>O139*H139</f>
        <v>0</v>
      </c>
      <c r="Q139" s="153">
        <v>0</v>
      </c>
      <c r="R139" s="153">
        <f>Q139*H139</f>
        <v>0</v>
      </c>
      <c r="S139" s="153">
        <v>0</v>
      </c>
      <c r="T139" s="154">
        <f>S139*H139</f>
        <v>0</v>
      </c>
      <c r="AR139" s="155" t="s">
        <v>168</v>
      </c>
      <c r="AT139" s="155" t="s">
        <v>164</v>
      </c>
      <c r="AU139" s="155" t="s">
        <v>88</v>
      </c>
      <c r="AY139" s="17" t="s">
        <v>162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7" t="s">
        <v>88</v>
      </c>
      <c r="BK139" s="156">
        <f>ROUND(I139*H139,2)</f>
        <v>0</v>
      </c>
      <c r="BL139" s="17" t="s">
        <v>168</v>
      </c>
      <c r="BM139" s="155" t="s">
        <v>2162</v>
      </c>
    </row>
    <row r="140" spans="2:65" s="12" customFormat="1">
      <c r="B140" s="157"/>
      <c r="D140" s="158" t="s">
        <v>170</v>
      </c>
      <c r="E140" s="159" t="s">
        <v>1</v>
      </c>
      <c r="F140" s="160" t="s">
        <v>2163</v>
      </c>
      <c r="H140" s="161">
        <v>15.1</v>
      </c>
      <c r="I140" s="162"/>
      <c r="L140" s="157"/>
      <c r="M140" s="163"/>
      <c r="T140" s="164"/>
      <c r="AT140" s="159" t="s">
        <v>170</v>
      </c>
      <c r="AU140" s="159" t="s">
        <v>88</v>
      </c>
      <c r="AV140" s="12" t="s">
        <v>88</v>
      </c>
      <c r="AW140" s="12" t="s">
        <v>31</v>
      </c>
      <c r="AX140" s="12" t="s">
        <v>76</v>
      </c>
      <c r="AY140" s="159" t="s">
        <v>162</v>
      </c>
    </row>
    <row r="141" spans="2:65" s="12" customFormat="1">
      <c r="B141" s="157"/>
      <c r="D141" s="158" t="s">
        <v>170</v>
      </c>
      <c r="E141" s="159" t="s">
        <v>1</v>
      </c>
      <c r="F141" s="160" t="s">
        <v>2164</v>
      </c>
      <c r="H141" s="161">
        <v>-9.6999999999999993</v>
      </c>
      <c r="I141" s="162"/>
      <c r="L141" s="157"/>
      <c r="M141" s="163"/>
      <c r="T141" s="164"/>
      <c r="AT141" s="159" t="s">
        <v>170</v>
      </c>
      <c r="AU141" s="159" t="s">
        <v>88</v>
      </c>
      <c r="AV141" s="12" t="s">
        <v>88</v>
      </c>
      <c r="AW141" s="12" t="s">
        <v>31</v>
      </c>
      <c r="AX141" s="12" t="s">
        <v>76</v>
      </c>
      <c r="AY141" s="159" t="s">
        <v>162</v>
      </c>
    </row>
    <row r="142" spans="2:65" s="13" customFormat="1">
      <c r="B142" s="165"/>
      <c r="D142" s="158" t="s">
        <v>170</v>
      </c>
      <c r="E142" s="166" t="s">
        <v>1</v>
      </c>
      <c r="F142" s="167" t="s">
        <v>1189</v>
      </c>
      <c r="H142" s="168">
        <v>5.4</v>
      </c>
      <c r="I142" s="169"/>
      <c r="L142" s="165"/>
      <c r="M142" s="170"/>
      <c r="T142" s="171"/>
      <c r="AT142" s="166" t="s">
        <v>170</v>
      </c>
      <c r="AU142" s="166" t="s">
        <v>88</v>
      </c>
      <c r="AV142" s="13" t="s">
        <v>168</v>
      </c>
      <c r="AW142" s="13" t="s">
        <v>31</v>
      </c>
      <c r="AX142" s="13" t="s">
        <v>83</v>
      </c>
      <c r="AY142" s="166" t="s">
        <v>162</v>
      </c>
    </row>
    <row r="143" spans="2:65" s="1" customFormat="1" ht="16.5" customHeight="1">
      <c r="B143" s="32"/>
      <c r="C143" s="143" t="s">
        <v>188</v>
      </c>
      <c r="D143" s="143" t="s">
        <v>164</v>
      </c>
      <c r="E143" s="144" t="s">
        <v>178</v>
      </c>
      <c r="F143" s="145" t="s">
        <v>179</v>
      </c>
      <c r="G143" s="146" t="s">
        <v>167</v>
      </c>
      <c r="H143" s="147">
        <v>5.4</v>
      </c>
      <c r="I143" s="148"/>
      <c r="J143" s="149">
        <f>ROUND(I143*H143,2)</f>
        <v>0</v>
      </c>
      <c r="K143" s="150"/>
      <c r="L143" s="32"/>
      <c r="M143" s="151" t="s">
        <v>1</v>
      </c>
      <c r="N143" s="152" t="s">
        <v>42</v>
      </c>
      <c r="P143" s="153">
        <f>O143*H143</f>
        <v>0</v>
      </c>
      <c r="Q143" s="153">
        <v>0</v>
      </c>
      <c r="R143" s="153">
        <f>Q143*H143</f>
        <v>0</v>
      </c>
      <c r="S143" s="153">
        <v>0</v>
      </c>
      <c r="T143" s="154">
        <f>S143*H143</f>
        <v>0</v>
      </c>
      <c r="AR143" s="155" t="s">
        <v>168</v>
      </c>
      <c r="AT143" s="155" t="s">
        <v>164</v>
      </c>
      <c r="AU143" s="155" t="s">
        <v>88</v>
      </c>
      <c r="AY143" s="17" t="s">
        <v>162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7" t="s">
        <v>88</v>
      </c>
      <c r="BK143" s="156">
        <f>ROUND(I143*H143,2)</f>
        <v>0</v>
      </c>
      <c r="BL143" s="17" t="s">
        <v>168</v>
      </c>
      <c r="BM143" s="155" t="s">
        <v>2165</v>
      </c>
    </row>
    <row r="144" spans="2:65" s="1" customFormat="1" ht="16.5" customHeight="1">
      <c r="B144" s="32"/>
      <c r="C144" s="143" t="s">
        <v>194</v>
      </c>
      <c r="D144" s="143" t="s">
        <v>164</v>
      </c>
      <c r="E144" s="144" t="s">
        <v>181</v>
      </c>
      <c r="F144" s="145" t="s">
        <v>182</v>
      </c>
      <c r="G144" s="146" t="s">
        <v>183</v>
      </c>
      <c r="H144" s="147">
        <v>9.7200000000000006</v>
      </c>
      <c r="I144" s="148"/>
      <c r="J144" s="149">
        <f>ROUND(I144*H144,2)</f>
        <v>0</v>
      </c>
      <c r="K144" s="150"/>
      <c r="L144" s="32"/>
      <c r="M144" s="151" t="s">
        <v>1</v>
      </c>
      <c r="N144" s="152" t="s">
        <v>42</v>
      </c>
      <c r="P144" s="153">
        <f>O144*H144</f>
        <v>0</v>
      </c>
      <c r="Q144" s="153">
        <v>0</v>
      </c>
      <c r="R144" s="153">
        <f>Q144*H144</f>
        <v>0</v>
      </c>
      <c r="S144" s="153">
        <v>0</v>
      </c>
      <c r="T144" s="154">
        <f>S144*H144</f>
        <v>0</v>
      </c>
      <c r="AR144" s="155" t="s">
        <v>168</v>
      </c>
      <c r="AT144" s="155" t="s">
        <v>164</v>
      </c>
      <c r="AU144" s="155" t="s">
        <v>88</v>
      </c>
      <c r="AY144" s="17" t="s">
        <v>162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7" t="s">
        <v>88</v>
      </c>
      <c r="BK144" s="156">
        <f>ROUND(I144*H144,2)</f>
        <v>0</v>
      </c>
      <c r="BL144" s="17" t="s">
        <v>168</v>
      </c>
      <c r="BM144" s="155" t="s">
        <v>2166</v>
      </c>
    </row>
    <row r="145" spans="2:65" s="12" customFormat="1">
      <c r="B145" s="157"/>
      <c r="D145" s="158" t="s">
        <v>170</v>
      </c>
      <c r="E145" s="159" t="s">
        <v>1</v>
      </c>
      <c r="F145" s="160" t="s">
        <v>2167</v>
      </c>
      <c r="H145" s="161">
        <v>9.7200000000000006</v>
      </c>
      <c r="I145" s="162"/>
      <c r="L145" s="157"/>
      <c r="M145" s="163"/>
      <c r="T145" s="164"/>
      <c r="AT145" s="159" t="s">
        <v>170</v>
      </c>
      <c r="AU145" s="159" t="s">
        <v>88</v>
      </c>
      <c r="AV145" s="12" t="s">
        <v>88</v>
      </c>
      <c r="AW145" s="12" t="s">
        <v>31</v>
      </c>
      <c r="AX145" s="12" t="s">
        <v>83</v>
      </c>
      <c r="AY145" s="159" t="s">
        <v>162</v>
      </c>
    </row>
    <row r="146" spans="2:65" s="1" customFormat="1" ht="24.15" customHeight="1">
      <c r="B146" s="32"/>
      <c r="C146" s="143" t="s">
        <v>200</v>
      </c>
      <c r="D146" s="143" t="s">
        <v>164</v>
      </c>
      <c r="E146" s="144" t="s">
        <v>1943</v>
      </c>
      <c r="F146" s="145" t="s">
        <v>1944</v>
      </c>
      <c r="G146" s="146" t="s">
        <v>167</v>
      </c>
      <c r="H146" s="147">
        <v>9.6999999999999993</v>
      </c>
      <c r="I146" s="148"/>
      <c r="J146" s="149">
        <f>ROUND(I146*H146,2)</f>
        <v>0</v>
      </c>
      <c r="K146" s="150"/>
      <c r="L146" s="32"/>
      <c r="M146" s="151" t="s">
        <v>1</v>
      </c>
      <c r="N146" s="152" t="s">
        <v>42</v>
      </c>
      <c r="P146" s="153">
        <f>O146*H146</f>
        <v>0</v>
      </c>
      <c r="Q146" s="153">
        <v>0</v>
      </c>
      <c r="R146" s="153">
        <f>Q146*H146</f>
        <v>0</v>
      </c>
      <c r="S146" s="153">
        <v>0</v>
      </c>
      <c r="T146" s="154">
        <f>S146*H146</f>
        <v>0</v>
      </c>
      <c r="AR146" s="155" t="s">
        <v>168</v>
      </c>
      <c r="AT146" s="155" t="s">
        <v>164</v>
      </c>
      <c r="AU146" s="155" t="s">
        <v>88</v>
      </c>
      <c r="AY146" s="17" t="s">
        <v>162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7" t="s">
        <v>88</v>
      </c>
      <c r="BK146" s="156">
        <f>ROUND(I146*H146,2)</f>
        <v>0</v>
      </c>
      <c r="BL146" s="17" t="s">
        <v>168</v>
      </c>
      <c r="BM146" s="155" t="s">
        <v>2168</v>
      </c>
    </row>
    <row r="147" spans="2:65" s="12" customFormat="1">
      <c r="B147" s="157"/>
      <c r="D147" s="158" t="s">
        <v>170</v>
      </c>
      <c r="E147" s="159" t="s">
        <v>1</v>
      </c>
      <c r="F147" s="160" t="s">
        <v>2169</v>
      </c>
      <c r="H147" s="161">
        <v>15.1</v>
      </c>
      <c r="I147" s="162"/>
      <c r="L147" s="157"/>
      <c r="M147" s="163"/>
      <c r="T147" s="164"/>
      <c r="AT147" s="159" t="s">
        <v>170</v>
      </c>
      <c r="AU147" s="159" t="s">
        <v>88</v>
      </c>
      <c r="AV147" s="12" t="s">
        <v>88</v>
      </c>
      <c r="AW147" s="12" t="s">
        <v>31</v>
      </c>
      <c r="AX147" s="12" t="s">
        <v>76</v>
      </c>
      <c r="AY147" s="159" t="s">
        <v>162</v>
      </c>
    </row>
    <row r="148" spans="2:65" s="12" customFormat="1">
      <c r="B148" s="157"/>
      <c r="D148" s="158" t="s">
        <v>170</v>
      </c>
      <c r="E148" s="159" t="s">
        <v>1</v>
      </c>
      <c r="F148" s="160" t="s">
        <v>2170</v>
      </c>
      <c r="H148" s="161">
        <v>-5.4</v>
      </c>
      <c r="I148" s="162"/>
      <c r="L148" s="157"/>
      <c r="M148" s="163"/>
      <c r="T148" s="164"/>
      <c r="AT148" s="159" t="s">
        <v>170</v>
      </c>
      <c r="AU148" s="159" t="s">
        <v>88</v>
      </c>
      <c r="AV148" s="12" t="s">
        <v>88</v>
      </c>
      <c r="AW148" s="12" t="s">
        <v>31</v>
      </c>
      <c r="AX148" s="12" t="s">
        <v>76</v>
      </c>
      <c r="AY148" s="159" t="s">
        <v>162</v>
      </c>
    </row>
    <row r="149" spans="2:65" s="13" customFormat="1">
      <c r="B149" s="165"/>
      <c r="D149" s="158" t="s">
        <v>170</v>
      </c>
      <c r="E149" s="166" t="s">
        <v>1</v>
      </c>
      <c r="F149" s="167" t="s">
        <v>173</v>
      </c>
      <c r="H149" s="168">
        <v>9.6999999999999993</v>
      </c>
      <c r="I149" s="169"/>
      <c r="L149" s="165"/>
      <c r="M149" s="170"/>
      <c r="T149" s="171"/>
      <c r="AT149" s="166" t="s">
        <v>170</v>
      </c>
      <c r="AU149" s="166" t="s">
        <v>88</v>
      </c>
      <c r="AV149" s="13" t="s">
        <v>168</v>
      </c>
      <c r="AW149" s="13" t="s">
        <v>31</v>
      </c>
      <c r="AX149" s="13" t="s">
        <v>83</v>
      </c>
      <c r="AY149" s="166" t="s">
        <v>162</v>
      </c>
    </row>
    <row r="150" spans="2:65" s="1" customFormat="1" ht="24.15" customHeight="1">
      <c r="B150" s="32"/>
      <c r="C150" s="143" t="s">
        <v>205</v>
      </c>
      <c r="D150" s="143" t="s">
        <v>164</v>
      </c>
      <c r="E150" s="144" t="s">
        <v>2110</v>
      </c>
      <c r="F150" s="145" t="s">
        <v>2111</v>
      </c>
      <c r="G150" s="146" t="s">
        <v>167</v>
      </c>
      <c r="H150" s="147">
        <v>3.6</v>
      </c>
      <c r="I150" s="148"/>
      <c r="J150" s="149">
        <f>ROUND(I150*H150,2)</f>
        <v>0</v>
      </c>
      <c r="K150" s="150"/>
      <c r="L150" s="32"/>
      <c r="M150" s="151" t="s">
        <v>1</v>
      </c>
      <c r="N150" s="152" t="s">
        <v>42</v>
      </c>
      <c r="P150" s="153">
        <f>O150*H150</f>
        <v>0</v>
      </c>
      <c r="Q150" s="153">
        <v>0</v>
      </c>
      <c r="R150" s="153">
        <f>Q150*H150</f>
        <v>0</v>
      </c>
      <c r="S150" s="153">
        <v>0</v>
      </c>
      <c r="T150" s="154">
        <f>S150*H150</f>
        <v>0</v>
      </c>
      <c r="AR150" s="155" t="s">
        <v>168</v>
      </c>
      <c r="AT150" s="155" t="s">
        <v>164</v>
      </c>
      <c r="AU150" s="155" t="s">
        <v>88</v>
      </c>
      <c r="AY150" s="17" t="s">
        <v>162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7" t="s">
        <v>88</v>
      </c>
      <c r="BK150" s="156">
        <f>ROUND(I150*H150,2)</f>
        <v>0</v>
      </c>
      <c r="BL150" s="17" t="s">
        <v>168</v>
      </c>
      <c r="BM150" s="155" t="s">
        <v>2171</v>
      </c>
    </row>
    <row r="151" spans="2:65" s="12" customFormat="1">
      <c r="B151" s="157"/>
      <c r="D151" s="158" t="s">
        <v>170</v>
      </c>
      <c r="E151" s="159" t="s">
        <v>1</v>
      </c>
      <c r="F151" s="160" t="s">
        <v>2172</v>
      </c>
      <c r="H151" s="161">
        <v>3.6</v>
      </c>
      <c r="I151" s="162"/>
      <c r="L151" s="157"/>
      <c r="M151" s="163"/>
      <c r="T151" s="164"/>
      <c r="AT151" s="159" t="s">
        <v>170</v>
      </c>
      <c r="AU151" s="159" t="s">
        <v>88</v>
      </c>
      <c r="AV151" s="12" t="s">
        <v>88</v>
      </c>
      <c r="AW151" s="12" t="s">
        <v>31</v>
      </c>
      <c r="AX151" s="12" t="s">
        <v>83</v>
      </c>
      <c r="AY151" s="159" t="s">
        <v>162</v>
      </c>
    </row>
    <row r="152" spans="2:65" s="1" customFormat="1" ht="16.5" customHeight="1">
      <c r="B152" s="32"/>
      <c r="C152" s="184" t="s">
        <v>186</v>
      </c>
      <c r="D152" s="184" t="s">
        <v>534</v>
      </c>
      <c r="E152" s="185" t="s">
        <v>2114</v>
      </c>
      <c r="F152" s="186" t="s">
        <v>2115</v>
      </c>
      <c r="G152" s="187" t="s">
        <v>183</v>
      </c>
      <c r="H152" s="188">
        <v>6.81</v>
      </c>
      <c r="I152" s="189"/>
      <c r="J152" s="190">
        <f>ROUND(I152*H152,2)</f>
        <v>0</v>
      </c>
      <c r="K152" s="191"/>
      <c r="L152" s="192"/>
      <c r="M152" s="193" t="s">
        <v>1</v>
      </c>
      <c r="N152" s="194" t="s">
        <v>42</v>
      </c>
      <c r="P152" s="153">
        <f>O152*H152</f>
        <v>0</v>
      </c>
      <c r="Q152" s="153">
        <v>1</v>
      </c>
      <c r="R152" s="153">
        <f>Q152*H152</f>
        <v>6.81</v>
      </c>
      <c r="S152" s="153">
        <v>0</v>
      </c>
      <c r="T152" s="154">
        <f>S152*H152</f>
        <v>0</v>
      </c>
      <c r="AR152" s="155" t="s">
        <v>205</v>
      </c>
      <c r="AT152" s="155" t="s">
        <v>534</v>
      </c>
      <c r="AU152" s="155" t="s">
        <v>88</v>
      </c>
      <c r="AY152" s="17" t="s">
        <v>162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7" t="s">
        <v>88</v>
      </c>
      <c r="BK152" s="156">
        <f>ROUND(I152*H152,2)</f>
        <v>0</v>
      </c>
      <c r="BL152" s="17" t="s">
        <v>168</v>
      </c>
      <c r="BM152" s="155" t="s">
        <v>2173</v>
      </c>
    </row>
    <row r="153" spans="2:65" s="12" customFormat="1">
      <c r="B153" s="157"/>
      <c r="D153" s="158" t="s">
        <v>170</v>
      </c>
      <c r="E153" s="159" t="s">
        <v>1</v>
      </c>
      <c r="F153" s="160" t="s">
        <v>2174</v>
      </c>
      <c r="H153" s="161">
        <v>6.8040000000000003</v>
      </c>
      <c r="I153" s="162"/>
      <c r="L153" s="157"/>
      <c r="M153" s="163"/>
      <c r="T153" s="164"/>
      <c r="AT153" s="159" t="s">
        <v>170</v>
      </c>
      <c r="AU153" s="159" t="s">
        <v>88</v>
      </c>
      <c r="AV153" s="12" t="s">
        <v>88</v>
      </c>
      <c r="AW153" s="12" t="s">
        <v>31</v>
      </c>
      <c r="AX153" s="12" t="s">
        <v>76</v>
      </c>
      <c r="AY153" s="159" t="s">
        <v>162</v>
      </c>
    </row>
    <row r="154" spans="2:65" s="12" customFormat="1">
      <c r="B154" s="157"/>
      <c r="D154" s="158" t="s">
        <v>170</v>
      </c>
      <c r="E154" s="159" t="s">
        <v>1</v>
      </c>
      <c r="F154" s="160" t="s">
        <v>2175</v>
      </c>
      <c r="H154" s="161">
        <v>6.0000000000000001E-3</v>
      </c>
      <c r="I154" s="162"/>
      <c r="L154" s="157"/>
      <c r="M154" s="163"/>
      <c r="T154" s="164"/>
      <c r="AT154" s="159" t="s">
        <v>170</v>
      </c>
      <c r="AU154" s="159" t="s">
        <v>88</v>
      </c>
      <c r="AV154" s="12" t="s">
        <v>88</v>
      </c>
      <c r="AW154" s="12" t="s">
        <v>31</v>
      </c>
      <c r="AX154" s="12" t="s">
        <v>76</v>
      </c>
      <c r="AY154" s="159" t="s">
        <v>162</v>
      </c>
    </row>
    <row r="155" spans="2:65" s="13" customFormat="1">
      <c r="B155" s="165"/>
      <c r="D155" s="158" t="s">
        <v>170</v>
      </c>
      <c r="E155" s="166" t="s">
        <v>1</v>
      </c>
      <c r="F155" s="167" t="s">
        <v>173</v>
      </c>
      <c r="H155" s="168">
        <v>6.8100000000000005</v>
      </c>
      <c r="I155" s="169"/>
      <c r="L155" s="165"/>
      <c r="M155" s="170"/>
      <c r="T155" s="171"/>
      <c r="AT155" s="166" t="s">
        <v>170</v>
      </c>
      <c r="AU155" s="166" t="s">
        <v>88</v>
      </c>
      <c r="AV155" s="13" t="s">
        <v>168</v>
      </c>
      <c r="AW155" s="13" t="s">
        <v>31</v>
      </c>
      <c r="AX155" s="13" t="s">
        <v>83</v>
      </c>
      <c r="AY155" s="166" t="s">
        <v>162</v>
      </c>
    </row>
    <row r="156" spans="2:65" s="11" customFormat="1" ht="22.95" customHeight="1">
      <c r="B156" s="131"/>
      <c r="D156" s="132" t="s">
        <v>75</v>
      </c>
      <c r="E156" s="141" t="s">
        <v>168</v>
      </c>
      <c r="F156" s="141" t="s">
        <v>472</v>
      </c>
      <c r="I156" s="134"/>
      <c r="J156" s="142">
        <f>BK156</f>
        <v>0</v>
      </c>
      <c r="L156" s="131"/>
      <c r="M156" s="136"/>
      <c r="P156" s="137">
        <f>SUM(P157:P158)</f>
        <v>0</v>
      </c>
      <c r="R156" s="137">
        <f>SUM(R157:R158)</f>
        <v>3.4034040000000001</v>
      </c>
      <c r="T156" s="138">
        <f>SUM(T157:T158)</f>
        <v>0</v>
      </c>
      <c r="AR156" s="132" t="s">
        <v>83</v>
      </c>
      <c r="AT156" s="139" t="s">
        <v>75</v>
      </c>
      <c r="AU156" s="139" t="s">
        <v>83</v>
      </c>
      <c r="AY156" s="132" t="s">
        <v>162</v>
      </c>
      <c r="BK156" s="140">
        <f>SUM(BK157:BK158)</f>
        <v>0</v>
      </c>
    </row>
    <row r="157" spans="2:65" s="1" customFormat="1" ht="33" customHeight="1">
      <c r="B157" s="32"/>
      <c r="C157" s="143" t="s">
        <v>220</v>
      </c>
      <c r="D157" s="143" t="s">
        <v>164</v>
      </c>
      <c r="E157" s="144" t="s">
        <v>2118</v>
      </c>
      <c r="F157" s="145" t="s">
        <v>2119</v>
      </c>
      <c r="G157" s="146" t="s">
        <v>167</v>
      </c>
      <c r="H157" s="147">
        <v>1.8</v>
      </c>
      <c r="I157" s="148"/>
      <c r="J157" s="149">
        <f>ROUND(I157*H157,2)</f>
        <v>0</v>
      </c>
      <c r="K157" s="150"/>
      <c r="L157" s="32"/>
      <c r="M157" s="151" t="s">
        <v>1</v>
      </c>
      <c r="N157" s="152" t="s">
        <v>42</v>
      </c>
      <c r="P157" s="153">
        <f>O157*H157</f>
        <v>0</v>
      </c>
      <c r="Q157" s="153">
        <v>1.8907799999999999</v>
      </c>
      <c r="R157" s="153">
        <f>Q157*H157</f>
        <v>3.4034040000000001</v>
      </c>
      <c r="S157" s="153">
        <v>0</v>
      </c>
      <c r="T157" s="154">
        <f>S157*H157</f>
        <v>0</v>
      </c>
      <c r="AR157" s="155" t="s">
        <v>168</v>
      </c>
      <c r="AT157" s="155" t="s">
        <v>164</v>
      </c>
      <c r="AU157" s="155" t="s">
        <v>88</v>
      </c>
      <c r="AY157" s="17" t="s">
        <v>162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7" t="s">
        <v>88</v>
      </c>
      <c r="BK157" s="156">
        <f>ROUND(I157*H157,2)</f>
        <v>0</v>
      </c>
      <c r="BL157" s="17" t="s">
        <v>168</v>
      </c>
      <c r="BM157" s="155" t="s">
        <v>2176</v>
      </c>
    </row>
    <row r="158" spans="2:65" s="12" customFormat="1">
      <c r="B158" s="157"/>
      <c r="D158" s="158" t="s">
        <v>170</v>
      </c>
      <c r="E158" s="159" t="s">
        <v>1</v>
      </c>
      <c r="F158" s="160" t="s">
        <v>2177</v>
      </c>
      <c r="H158" s="161">
        <v>1.8</v>
      </c>
      <c r="I158" s="162"/>
      <c r="L158" s="157"/>
      <c r="M158" s="163"/>
      <c r="T158" s="164"/>
      <c r="AT158" s="159" t="s">
        <v>170</v>
      </c>
      <c r="AU158" s="159" t="s">
        <v>88</v>
      </c>
      <c r="AV158" s="12" t="s">
        <v>88</v>
      </c>
      <c r="AW158" s="12" t="s">
        <v>31</v>
      </c>
      <c r="AX158" s="12" t="s">
        <v>83</v>
      </c>
      <c r="AY158" s="159" t="s">
        <v>162</v>
      </c>
    </row>
    <row r="159" spans="2:65" s="11" customFormat="1" ht="22.95" customHeight="1">
      <c r="B159" s="131"/>
      <c r="D159" s="132" t="s">
        <v>75</v>
      </c>
      <c r="E159" s="141" t="s">
        <v>205</v>
      </c>
      <c r="F159" s="141" t="s">
        <v>2122</v>
      </c>
      <c r="I159" s="134"/>
      <c r="J159" s="142">
        <f>BK159</f>
        <v>0</v>
      </c>
      <c r="L159" s="131"/>
      <c r="M159" s="136"/>
      <c r="P159" s="137">
        <f>SUM(P160:P166)</f>
        <v>0</v>
      </c>
      <c r="R159" s="137">
        <f>SUM(R160:R166)</f>
        <v>0.11272</v>
      </c>
      <c r="T159" s="138">
        <f>SUM(T160:T166)</f>
        <v>0</v>
      </c>
      <c r="AR159" s="132" t="s">
        <v>83</v>
      </c>
      <c r="AT159" s="139" t="s">
        <v>75</v>
      </c>
      <c r="AU159" s="139" t="s">
        <v>83</v>
      </c>
      <c r="AY159" s="132" t="s">
        <v>162</v>
      </c>
      <c r="BK159" s="140">
        <f>SUM(BK160:BK166)</f>
        <v>0</v>
      </c>
    </row>
    <row r="160" spans="2:65" s="1" customFormat="1" ht="33" customHeight="1">
      <c r="B160" s="32"/>
      <c r="C160" s="143" t="s">
        <v>224</v>
      </c>
      <c r="D160" s="143" t="s">
        <v>164</v>
      </c>
      <c r="E160" s="144" t="s">
        <v>2123</v>
      </c>
      <c r="F160" s="145" t="s">
        <v>2124</v>
      </c>
      <c r="G160" s="146" t="s">
        <v>208</v>
      </c>
      <c r="H160" s="147">
        <v>20</v>
      </c>
      <c r="I160" s="148"/>
      <c r="J160" s="149">
        <f>ROUND(I160*H160,2)</f>
        <v>0</v>
      </c>
      <c r="K160" s="150"/>
      <c r="L160" s="32"/>
      <c r="M160" s="151" t="s">
        <v>1</v>
      </c>
      <c r="N160" s="152" t="s">
        <v>42</v>
      </c>
      <c r="P160" s="153">
        <f>O160*H160</f>
        <v>0</v>
      </c>
      <c r="Q160" s="153">
        <v>0</v>
      </c>
      <c r="R160" s="153">
        <f>Q160*H160</f>
        <v>0</v>
      </c>
      <c r="S160" s="153">
        <v>0</v>
      </c>
      <c r="T160" s="154">
        <f>S160*H160</f>
        <v>0</v>
      </c>
      <c r="AR160" s="155" t="s">
        <v>168</v>
      </c>
      <c r="AT160" s="155" t="s">
        <v>164</v>
      </c>
      <c r="AU160" s="155" t="s">
        <v>88</v>
      </c>
      <c r="AY160" s="17" t="s">
        <v>162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7" t="s">
        <v>88</v>
      </c>
      <c r="BK160" s="156">
        <f>ROUND(I160*H160,2)</f>
        <v>0</v>
      </c>
      <c r="BL160" s="17" t="s">
        <v>168</v>
      </c>
      <c r="BM160" s="155" t="s">
        <v>2178</v>
      </c>
    </row>
    <row r="161" spans="2:65" s="1" customFormat="1" ht="24.15" customHeight="1">
      <c r="B161" s="32"/>
      <c r="C161" s="184" t="s">
        <v>228</v>
      </c>
      <c r="D161" s="184" t="s">
        <v>534</v>
      </c>
      <c r="E161" s="185" t="s">
        <v>2128</v>
      </c>
      <c r="F161" s="186" t="s">
        <v>2129</v>
      </c>
      <c r="G161" s="187" t="s">
        <v>208</v>
      </c>
      <c r="H161" s="188">
        <v>21</v>
      </c>
      <c r="I161" s="189"/>
      <c r="J161" s="190">
        <f>ROUND(I161*H161,2)</f>
        <v>0</v>
      </c>
      <c r="K161" s="191"/>
      <c r="L161" s="192"/>
      <c r="M161" s="193" t="s">
        <v>1</v>
      </c>
      <c r="N161" s="194" t="s">
        <v>42</v>
      </c>
      <c r="P161" s="153">
        <f>O161*H161</f>
        <v>0</v>
      </c>
      <c r="Q161" s="153">
        <v>2.7999999999999998E-4</v>
      </c>
      <c r="R161" s="153">
        <f>Q161*H161</f>
        <v>5.8799999999999998E-3</v>
      </c>
      <c r="S161" s="153">
        <v>0</v>
      </c>
      <c r="T161" s="154">
        <f>S161*H161</f>
        <v>0</v>
      </c>
      <c r="AR161" s="155" t="s">
        <v>205</v>
      </c>
      <c r="AT161" s="155" t="s">
        <v>534</v>
      </c>
      <c r="AU161" s="155" t="s">
        <v>88</v>
      </c>
      <c r="AY161" s="17" t="s">
        <v>162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7" t="s">
        <v>88</v>
      </c>
      <c r="BK161" s="156">
        <f>ROUND(I161*H161,2)</f>
        <v>0</v>
      </c>
      <c r="BL161" s="17" t="s">
        <v>168</v>
      </c>
      <c r="BM161" s="155" t="s">
        <v>2179</v>
      </c>
    </row>
    <row r="162" spans="2:65" s="12" customFormat="1">
      <c r="B162" s="157"/>
      <c r="D162" s="158" t="s">
        <v>170</v>
      </c>
      <c r="E162" s="159" t="s">
        <v>1</v>
      </c>
      <c r="F162" s="160" t="s">
        <v>2180</v>
      </c>
      <c r="H162" s="161">
        <v>21</v>
      </c>
      <c r="I162" s="162"/>
      <c r="L162" s="157"/>
      <c r="M162" s="163"/>
      <c r="T162" s="164"/>
      <c r="AT162" s="159" t="s">
        <v>170</v>
      </c>
      <c r="AU162" s="159" t="s">
        <v>88</v>
      </c>
      <c r="AV162" s="12" t="s">
        <v>88</v>
      </c>
      <c r="AW162" s="12" t="s">
        <v>31</v>
      </c>
      <c r="AX162" s="12" t="s">
        <v>83</v>
      </c>
      <c r="AY162" s="159" t="s">
        <v>162</v>
      </c>
    </row>
    <row r="163" spans="2:65" s="1" customFormat="1" ht="24.15" customHeight="1">
      <c r="B163" s="32"/>
      <c r="C163" s="143" t="s">
        <v>232</v>
      </c>
      <c r="D163" s="143" t="s">
        <v>164</v>
      </c>
      <c r="E163" s="144" t="s">
        <v>2135</v>
      </c>
      <c r="F163" s="145" t="s">
        <v>2136</v>
      </c>
      <c r="G163" s="146" t="s">
        <v>208</v>
      </c>
      <c r="H163" s="147">
        <v>20</v>
      </c>
      <c r="I163" s="148"/>
      <c r="J163" s="149">
        <f>ROUND(I163*H163,2)</f>
        <v>0</v>
      </c>
      <c r="K163" s="150"/>
      <c r="L163" s="32"/>
      <c r="M163" s="151" t="s">
        <v>1</v>
      </c>
      <c r="N163" s="152" t="s">
        <v>42</v>
      </c>
      <c r="P163" s="153">
        <f>O163*H163</f>
        <v>0</v>
      </c>
      <c r="Q163" s="153">
        <v>0</v>
      </c>
      <c r="R163" s="153">
        <f>Q163*H163</f>
        <v>0</v>
      </c>
      <c r="S163" s="153">
        <v>0</v>
      </c>
      <c r="T163" s="154">
        <f>S163*H163</f>
        <v>0</v>
      </c>
      <c r="AR163" s="155" t="s">
        <v>168</v>
      </c>
      <c r="AT163" s="155" t="s">
        <v>164</v>
      </c>
      <c r="AU163" s="155" t="s">
        <v>88</v>
      </c>
      <c r="AY163" s="17" t="s">
        <v>162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7" t="s">
        <v>88</v>
      </c>
      <c r="BK163" s="156">
        <f>ROUND(I163*H163,2)</f>
        <v>0</v>
      </c>
      <c r="BL163" s="17" t="s">
        <v>168</v>
      </c>
      <c r="BM163" s="155" t="s">
        <v>2181</v>
      </c>
    </row>
    <row r="164" spans="2:65" s="1" customFormat="1" ht="24.15" customHeight="1">
      <c r="B164" s="32"/>
      <c r="C164" s="143" t="s">
        <v>237</v>
      </c>
      <c r="D164" s="143" t="s">
        <v>164</v>
      </c>
      <c r="E164" s="144" t="s">
        <v>2138</v>
      </c>
      <c r="F164" s="145" t="s">
        <v>2139</v>
      </c>
      <c r="G164" s="146" t="s">
        <v>208</v>
      </c>
      <c r="H164" s="147">
        <v>20</v>
      </c>
      <c r="I164" s="148"/>
      <c r="J164" s="149">
        <f>ROUND(I164*H164,2)</f>
        <v>0</v>
      </c>
      <c r="K164" s="150"/>
      <c r="L164" s="32"/>
      <c r="M164" s="151" t="s">
        <v>1</v>
      </c>
      <c r="N164" s="152" t="s">
        <v>42</v>
      </c>
      <c r="P164" s="153">
        <f>O164*H164</f>
        <v>0</v>
      </c>
      <c r="Q164" s="153">
        <v>0</v>
      </c>
      <c r="R164" s="153">
        <f>Q164*H164</f>
        <v>0</v>
      </c>
      <c r="S164" s="153">
        <v>0</v>
      </c>
      <c r="T164" s="154">
        <f>S164*H164</f>
        <v>0</v>
      </c>
      <c r="AR164" s="155" t="s">
        <v>168</v>
      </c>
      <c r="AT164" s="155" t="s">
        <v>164</v>
      </c>
      <c r="AU164" s="155" t="s">
        <v>88</v>
      </c>
      <c r="AY164" s="17" t="s">
        <v>162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7" t="s">
        <v>88</v>
      </c>
      <c r="BK164" s="156">
        <f>ROUND(I164*H164,2)</f>
        <v>0</v>
      </c>
      <c r="BL164" s="17" t="s">
        <v>168</v>
      </c>
      <c r="BM164" s="155" t="s">
        <v>2182</v>
      </c>
    </row>
    <row r="165" spans="2:65" s="1" customFormat="1" ht="24.15" customHeight="1">
      <c r="B165" s="32"/>
      <c r="C165" s="143" t="s">
        <v>245</v>
      </c>
      <c r="D165" s="143" t="s">
        <v>164</v>
      </c>
      <c r="E165" s="144" t="s">
        <v>2141</v>
      </c>
      <c r="F165" s="145" t="s">
        <v>2142</v>
      </c>
      <c r="G165" s="146" t="s">
        <v>203</v>
      </c>
      <c r="H165" s="147">
        <v>2</v>
      </c>
      <c r="I165" s="148"/>
      <c r="J165" s="149">
        <f>ROUND(I165*H165,2)</f>
        <v>0</v>
      </c>
      <c r="K165" s="150"/>
      <c r="L165" s="32"/>
      <c r="M165" s="151" t="s">
        <v>1</v>
      </c>
      <c r="N165" s="152" t="s">
        <v>42</v>
      </c>
      <c r="P165" s="153">
        <f>O165*H165</f>
        <v>0</v>
      </c>
      <c r="Q165" s="153">
        <v>5.2420000000000001E-2</v>
      </c>
      <c r="R165" s="153">
        <f>Q165*H165</f>
        <v>0.10484</v>
      </c>
      <c r="S165" s="153">
        <v>0</v>
      </c>
      <c r="T165" s="154">
        <f>S165*H165</f>
        <v>0</v>
      </c>
      <c r="AR165" s="155" t="s">
        <v>168</v>
      </c>
      <c r="AT165" s="155" t="s">
        <v>164</v>
      </c>
      <c r="AU165" s="155" t="s">
        <v>88</v>
      </c>
      <c r="AY165" s="17" t="s">
        <v>162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7" t="s">
        <v>88</v>
      </c>
      <c r="BK165" s="156">
        <f>ROUND(I165*H165,2)</f>
        <v>0</v>
      </c>
      <c r="BL165" s="17" t="s">
        <v>168</v>
      </c>
      <c r="BM165" s="155" t="s">
        <v>2183</v>
      </c>
    </row>
    <row r="166" spans="2:65" s="1" customFormat="1" ht="24.15" customHeight="1">
      <c r="B166" s="32"/>
      <c r="C166" s="143" t="s">
        <v>249</v>
      </c>
      <c r="D166" s="143" t="s">
        <v>164</v>
      </c>
      <c r="E166" s="144" t="s">
        <v>2147</v>
      </c>
      <c r="F166" s="145" t="s">
        <v>2148</v>
      </c>
      <c r="G166" s="146" t="s">
        <v>208</v>
      </c>
      <c r="H166" s="147">
        <v>20</v>
      </c>
      <c r="I166" s="148"/>
      <c r="J166" s="149">
        <f>ROUND(I166*H166,2)</f>
        <v>0</v>
      </c>
      <c r="K166" s="150"/>
      <c r="L166" s="32"/>
      <c r="M166" s="151" t="s">
        <v>1</v>
      </c>
      <c r="N166" s="152" t="s">
        <v>42</v>
      </c>
      <c r="P166" s="153">
        <f>O166*H166</f>
        <v>0</v>
      </c>
      <c r="Q166" s="153">
        <v>1E-4</v>
      </c>
      <c r="R166" s="153">
        <f>Q166*H166</f>
        <v>2E-3</v>
      </c>
      <c r="S166" s="153">
        <v>0</v>
      </c>
      <c r="T166" s="154">
        <f>S166*H166</f>
        <v>0</v>
      </c>
      <c r="AR166" s="155" t="s">
        <v>168</v>
      </c>
      <c r="AT166" s="155" t="s">
        <v>164</v>
      </c>
      <c r="AU166" s="155" t="s">
        <v>88</v>
      </c>
      <c r="AY166" s="17" t="s">
        <v>162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7" t="s">
        <v>88</v>
      </c>
      <c r="BK166" s="156">
        <f>ROUND(I166*H166,2)</f>
        <v>0</v>
      </c>
      <c r="BL166" s="17" t="s">
        <v>168</v>
      </c>
      <c r="BM166" s="155" t="s">
        <v>2184</v>
      </c>
    </row>
    <row r="167" spans="2:65" s="11" customFormat="1" ht="22.95" customHeight="1">
      <c r="B167" s="131"/>
      <c r="D167" s="132" t="s">
        <v>75</v>
      </c>
      <c r="E167" s="141" t="s">
        <v>726</v>
      </c>
      <c r="F167" s="141" t="s">
        <v>727</v>
      </c>
      <c r="I167" s="134"/>
      <c r="J167" s="142">
        <f>BK167</f>
        <v>0</v>
      </c>
      <c r="L167" s="131"/>
      <c r="M167" s="136"/>
      <c r="P167" s="137">
        <f>P168</f>
        <v>0</v>
      </c>
      <c r="R167" s="137">
        <f>R168</f>
        <v>0</v>
      </c>
      <c r="T167" s="138">
        <f>T168</f>
        <v>0</v>
      </c>
      <c r="AR167" s="132" t="s">
        <v>83</v>
      </c>
      <c r="AT167" s="139" t="s">
        <v>75</v>
      </c>
      <c r="AU167" s="139" t="s">
        <v>83</v>
      </c>
      <c r="AY167" s="132" t="s">
        <v>162</v>
      </c>
      <c r="BK167" s="140">
        <f>BK168</f>
        <v>0</v>
      </c>
    </row>
    <row r="168" spans="2:65" s="1" customFormat="1" ht="33" customHeight="1">
      <c r="B168" s="32"/>
      <c r="C168" s="143" t="s">
        <v>262</v>
      </c>
      <c r="D168" s="143" t="s">
        <v>164</v>
      </c>
      <c r="E168" s="144" t="s">
        <v>2150</v>
      </c>
      <c r="F168" s="145" t="s">
        <v>2151</v>
      </c>
      <c r="G168" s="146" t="s">
        <v>183</v>
      </c>
      <c r="H168" s="147">
        <v>10.326000000000001</v>
      </c>
      <c r="I168" s="148"/>
      <c r="J168" s="149">
        <f>ROUND(I168*H168,2)</f>
        <v>0</v>
      </c>
      <c r="K168" s="150"/>
      <c r="L168" s="32"/>
      <c r="M168" s="179" t="s">
        <v>1</v>
      </c>
      <c r="N168" s="180" t="s">
        <v>42</v>
      </c>
      <c r="O168" s="181"/>
      <c r="P168" s="182">
        <f>O168*H168</f>
        <v>0</v>
      </c>
      <c r="Q168" s="182">
        <v>0</v>
      </c>
      <c r="R168" s="182">
        <f>Q168*H168</f>
        <v>0</v>
      </c>
      <c r="S168" s="182">
        <v>0</v>
      </c>
      <c r="T168" s="183">
        <f>S168*H168</f>
        <v>0</v>
      </c>
      <c r="AR168" s="155" t="s">
        <v>168</v>
      </c>
      <c r="AT168" s="155" t="s">
        <v>164</v>
      </c>
      <c r="AU168" s="155" t="s">
        <v>88</v>
      </c>
      <c r="AY168" s="17" t="s">
        <v>162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7" t="s">
        <v>88</v>
      </c>
      <c r="BK168" s="156">
        <f>ROUND(I168*H168,2)</f>
        <v>0</v>
      </c>
      <c r="BL168" s="17" t="s">
        <v>168</v>
      </c>
      <c r="BM168" s="155" t="s">
        <v>2185</v>
      </c>
    </row>
    <row r="169" spans="2:65" s="1" customFormat="1" ht="6.9" customHeight="1">
      <c r="B169" s="46"/>
      <c r="C169" s="47"/>
      <c r="D169" s="47"/>
      <c r="E169" s="47"/>
      <c r="F169" s="47"/>
      <c r="G169" s="47"/>
      <c r="H169" s="47"/>
      <c r="I169" s="47"/>
      <c r="J169" s="47"/>
      <c r="K169" s="47"/>
      <c r="L169" s="32"/>
    </row>
  </sheetData>
  <sheetProtection algorithmName="SHA-512" hashValue="mOKgGIiN907GhhdXNEkTRefxaWnJrhlvugWL9w4L5/OvA+izffDmZumW8c4ecq6/I91PavN60grrKoEyBBojsA==" saltValue="S78PUAmdGQQ3ZkPSRxrimoidtv+jjsXZr7uc3QnNcvjov5ZOK88dg6I4Mz0fWY3JW9PlkOCLhPyC/65mnQJEBQ==" spinCount="100000" sheet="1" objects="1" scenarios="1" formatColumns="0" formatRows="0" autoFilter="0"/>
  <autoFilter ref="C124:K168" xr:uid="{00000000-0009-0000-0000-00000C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BM183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124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76</v>
      </c>
    </row>
    <row r="4" spans="2:46" ht="24.9" customHeight="1">
      <c r="B4" s="20"/>
      <c r="D4" s="21" t="s">
        <v>131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132</v>
      </c>
      <c r="L8" s="20"/>
    </row>
    <row r="9" spans="2:46" s="1" customFormat="1" ht="16.5" customHeight="1">
      <c r="B9" s="32"/>
      <c r="E9" s="248" t="s">
        <v>2087</v>
      </c>
      <c r="F9" s="247"/>
      <c r="G9" s="247"/>
      <c r="H9" s="247"/>
      <c r="L9" s="32"/>
    </row>
    <row r="10" spans="2:46" s="1" customFormat="1" ht="12" customHeight="1">
      <c r="B10" s="32"/>
      <c r="D10" s="27" t="s">
        <v>134</v>
      </c>
      <c r="L10" s="32"/>
    </row>
    <row r="11" spans="2:46" s="1" customFormat="1" ht="16.5" customHeight="1">
      <c r="B11" s="32"/>
      <c r="E11" s="204" t="s">
        <v>2186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 t="str">
        <f>'Rekapitulácia stavby'!AN8</f>
        <v>19. 7. 2023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23</v>
      </c>
      <c r="I16" s="27" t="s">
        <v>24</v>
      </c>
      <c r="J16" s="25" t="s">
        <v>1</v>
      </c>
      <c r="L16" s="32"/>
    </row>
    <row r="17" spans="2:12" s="1" customFormat="1" ht="18" customHeight="1">
      <c r="B17" s="32"/>
      <c r="E17" s="25" t="s">
        <v>25</v>
      </c>
      <c r="I17" s="27" t="s">
        <v>26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27</v>
      </c>
      <c r="I19" s="27" t="s">
        <v>24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36"/>
      <c r="G20" s="236"/>
      <c r="H20" s="236"/>
      <c r="I20" s="27" t="s">
        <v>26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29</v>
      </c>
      <c r="I22" s="27" t="s">
        <v>24</v>
      </c>
      <c r="J22" s="25" t="s">
        <v>1</v>
      </c>
      <c r="L22" s="32"/>
    </row>
    <row r="23" spans="2:12" s="1" customFormat="1" ht="18" customHeight="1">
      <c r="B23" s="32"/>
      <c r="E23" s="25" t="s">
        <v>30</v>
      </c>
      <c r="I23" s="27" t="s">
        <v>26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32</v>
      </c>
      <c r="I25" s="27" t="s">
        <v>24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26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34</v>
      </c>
      <c r="L28" s="32"/>
    </row>
    <row r="29" spans="2:12" s="7" customFormat="1" ht="16.5" customHeight="1">
      <c r="B29" s="95"/>
      <c r="E29" s="240" t="s">
        <v>35</v>
      </c>
      <c r="F29" s="240"/>
      <c r="G29" s="240"/>
      <c r="H29" s="240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36</v>
      </c>
      <c r="J32" s="67">
        <f>ROUND(J126,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38</v>
      </c>
      <c r="I34" s="97" t="s">
        <v>37</v>
      </c>
      <c r="J34" s="97" t="s">
        <v>39</v>
      </c>
      <c r="L34" s="32"/>
    </row>
    <row r="35" spans="2:12" s="1" customFormat="1" ht="14.4" customHeight="1">
      <c r="B35" s="32"/>
      <c r="D35" s="98" t="s">
        <v>40</v>
      </c>
      <c r="E35" s="36" t="s">
        <v>41</v>
      </c>
      <c r="F35" s="99">
        <f>ROUND((SUM(BE126:BE182)),  2)</f>
        <v>0</v>
      </c>
      <c r="G35" s="100"/>
      <c r="H35" s="100"/>
      <c r="I35" s="101">
        <v>0.2</v>
      </c>
      <c r="J35" s="99">
        <f>ROUND(((SUM(BE126:BE182))*I35),  2)</f>
        <v>0</v>
      </c>
      <c r="L35" s="32"/>
    </row>
    <row r="36" spans="2:12" s="1" customFormat="1" ht="14.4" customHeight="1">
      <c r="B36" s="32"/>
      <c r="E36" s="36" t="s">
        <v>42</v>
      </c>
      <c r="F36" s="99">
        <f>ROUND((SUM(BF126:BF182)),  2)</f>
        <v>0</v>
      </c>
      <c r="G36" s="100"/>
      <c r="H36" s="100"/>
      <c r="I36" s="101">
        <v>0.2</v>
      </c>
      <c r="J36" s="99">
        <f>ROUND(((SUM(BF126:BF182))*I36),  2)</f>
        <v>0</v>
      </c>
      <c r="L36" s="32"/>
    </row>
    <row r="37" spans="2:12" s="1" customFormat="1" ht="14.4" hidden="1" customHeight="1">
      <c r="B37" s="32"/>
      <c r="E37" s="27" t="s">
        <v>43</v>
      </c>
      <c r="F37" s="87">
        <f>ROUND((SUM(BG126:BG182)),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44</v>
      </c>
      <c r="F38" s="87">
        <f>ROUND((SUM(BH126:BH182)),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45</v>
      </c>
      <c r="F39" s="99">
        <f>ROUND((SUM(BI126:BI182)),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46</v>
      </c>
      <c r="E41" s="58"/>
      <c r="F41" s="58"/>
      <c r="G41" s="105" t="s">
        <v>47</v>
      </c>
      <c r="H41" s="106" t="s">
        <v>48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51</v>
      </c>
      <c r="E61" s="34"/>
      <c r="F61" s="109" t="s">
        <v>52</v>
      </c>
      <c r="G61" s="45" t="s">
        <v>51</v>
      </c>
      <c r="H61" s="34"/>
      <c r="I61" s="34"/>
      <c r="J61" s="110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51</v>
      </c>
      <c r="E76" s="34"/>
      <c r="F76" s="109" t="s">
        <v>52</v>
      </c>
      <c r="G76" s="45" t="s">
        <v>51</v>
      </c>
      <c r="H76" s="34"/>
      <c r="I76" s="34"/>
      <c r="J76" s="110" t="s">
        <v>52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136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132</v>
      </c>
      <c r="L86" s="20"/>
    </row>
    <row r="87" spans="2:12" s="1" customFormat="1" ht="16.5" customHeight="1">
      <c r="B87" s="32"/>
      <c r="E87" s="248" t="s">
        <v>2087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134</v>
      </c>
      <c r="L88" s="32"/>
    </row>
    <row r="89" spans="2:12" s="1" customFormat="1" ht="16.5" customHeight="1">
      <c r="B89" s="32"/>
      <c r="E89" s="204" t="str">
        <f>E11</f>
        <v>03 - SO-04.3  Požiarna nádrž 14 m3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 t="str">
        <f>IF(J14="","",J14)</f>
        <v>19. 7. 2023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23</v>
      </c>
      <c r="F93" s="25" t="str">
        <f>E17</f>
        <v>JUMA, s.r.o., Okoč</v>
      </c>
      <c r="I93" s="27" t="s">
        <v>29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27</v>
      </c>
      <c r="F94" s="25" t="str">
        <f>IF(E20="","",E20)</f>
        <v>Vyplň údaj</v>
      </c>
      <c r="I94" s="27" t="s">
        <v>32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137</v>
      </c>
      <c r="D96" s="103"/>
      <c r="E96" s="103"/>
      <c r="F96" s="103"/>
      <c r="G96" s="103"/>
      <c r="H96" s="103"/>
      <c r="I96" s="103"/>
      <c r="J96" s="112" t="s">
        <v>138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139</v>
      </c>
      <c r="J98" s="67">
        <f>J126</f>
        <v>0</v>
      </c>
      <c r="L98" s="32"/>
      <c r="AU98" s="17" t="s">
        <v>140</v>
      </c>
    </row>
    <row r="99" spans="2:47" s="8" customFormat="1" ht="24.9" customHeight="1">
      <c r="B99" s="114"/>
      <c r="D99" s="115" t="s">
        <v>141</v>
      </c>
      <c r="E99" s="116"/>
      <c r="F99" s="116"/>
      <c r="G99" s="116"/>
      <c r="H99" s="116"/>
      <c r="I99" s="116"/>
      <c r="J99" s="117">
        <f>J127</f>
        <v>0</v>
      </c>
      <c r="L99" s="114"/>
    </row>
    <row r="100" spans="2:47" s="9" customFormat="1" ht="19.95" customHeight="1">
      <c r="B100" s="118"/>
      <c r="D100" s="119" t="s">
        <v>142</v>
      </c>
      <c r="E100" s="120"/>
      <c r="F100" s="120"/>
      <c r="G100" s="120"/>
      <c r="H100" s="120"/>
      <c r="I100" s="120"/>
      <c r="J100" s="121">
        <f>J128</f>
        <v>0</v>
      </c>
      <c r="L100" s="118"/>
    </row>
    <row r="101" spans="2:47" s="9" customFormat="1" ht="19.95" customHeight="1">
      <c r="B101" s="118"/>
      <c r="D101" s="119" t="s">
        <v>317</v>
      </c>
      <c r="E101" s="120"/>
      <c r="F101" s="120"/>
      <c r="G101" s="120"/>
      <c r="H101" s="120"/>
      <c r="I101" s="120"/>
      <c r="J101" s="121">
        <f>J152</f>
        <v>0</v>
      </c>
      <c r="L101" s="118"/>
    </row>
    <row r="102" spans="2:47" s="9" customFormat="1" ht="19.95" customHeight="1">
      <c r="B102" s="118"/>
      <c r="D102" s="119" t="s">
        <v>319</v>
      </c>
      <c r="E102" s="120"/>
      <c r="F102" s="120"/>
      <c r="G102" s="120"/>
      <c r="H102" s="120"/>
      <c r="I102" s="120"/>
      <c r="J102" s="121">
        <f>J157</f>
        <v>0</v>
      </c>
      <c r="L102" s="118"/>
    </row>
    <row r="103" spans="2:47" s="9" customFormat="1" ht="19.95" customHeight="1">
      <c r="B103" s="118"/>
      <c r="D103" s="119" t="s">
        <v>2089</v>
      </c>
      <c r="E103" s="120"/>
      <c r="F103" s="120"/>
      <c r="G103" s="120"/>
      <c r="H103" s="120"/>
      <c r="I103" s="120"/>
      <c r="J103" s="121">
        <f>J173</f>
        <v>0</v>
      </c>
      <c r="L103" s="118"/>
    </row>
    <row r="104" spans="2:47" s="9" customFormat="1" ht="19.95" customHeight="1">
      <c r="B104" s="118"/>
      <c r="D104" s="119" t="s">
        <v>322</v>
      </c>
      <c r="E104" s="120"/>
      <c r="F104" s="120"/>
      <c r="G104" s="120"/>
      <c r="H104" s="120"/>
      <c r="I104" s="120"/>
      <c r="J104" s="121">
        <f>J181</f>
        <v>0</v>
      </c>
      <c r="L104" s="118"/>
    </row>
    <row r="105" spans="2:47" s="1" customFormat="1" ht="21.75" customHeight="1">
      <c r="B105" s="32"/>
      <c r="L105" s="32"/>
    </row>
    <row r="106" spans="2:47" s="1" customFormat="1" ht="6.9" customHeight="1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2"/>
    </row>
    <row r="110" spans="2:47" s="1" customFormat="1" ht="6.9" customHeight="1">
      <c r="B110" s="48"/>
      <c r="C110" s="49"/>
      <c r="D110" s="49"/>
      <c r="E110" s="49"/>
      <c r="F110" s="49"/>
      <c r="G110" s="49"/>
      <c r="H110" s="49"/>
      <c r="I110" s="49"/>
      <c r="J110" s="49"/>
      <c r="K110" s="49"/>
      <c r="L110" s="32"/>
    </row>
    <row r="111" spans="2:47" s="1" customFormat="1" ht="24.9" customHeight="1">
      <c r="B111" s="32"/>
      <c r="C111" s="21" t="s">
        <v>148</v>
      </c>
      <c r="L111" s="32"/>
    </row>
    <row r="112" spans="2:47" s="1" customFormat="1" ht="6.9" customHeight="1">
      <c r="B112" s="32"/>
      <c r="L112" s="32"/>
    </row>
    <row r="113" spans="2:63" s="1" customFormat="1" ht="12" customHeight="1">
      <c r="B113" s="32"/>
      <c r="C113" s="27" t="s">
        <v>15</v>
      </c>
      <c r="L113" s="32"/>
    </row>
    <row r="114" spans="2:63" s="1" customFormat="1" ht="26.25" customHeight="1">
      <c r="B114" s="32"/>
      <c r="E114" s="248" t="str">
        <f>E7</f>
        <v>Nízkokapacitné ubytovacie zariadenie - prestavba, prístavba a nadstavba vedľajšej stavby</v>
      </c>
      <c r="F114" s="249"/>
      <c r="G114" s="249"/>
      <c r="H114" s="249"/>
      <c r="L114" s="32"/>
    </row>
    <row r="115" spans="2:63" ht="12" customHeight="1">
      <c r="B115" s="20"/>
      <c r="C115" s="27" t="s">
        <v>132</v>
      </c>
      <c r="L115" s="20"/>
    </row>
    <row r="116" spans="2:63" s="1" customFormat="1" ht="16.5" customHeight="1">
      <c r="B116" s="32"/>
      <c r="E116" s="248" t="s">
        <v>2087</v>
      </c>
      <c r="F116" s="247"/>
      <c r="G116" s="247"/>
      <c r="H116" s="247"/>
      <c r="L116" s="32"/>
    </row>
    <row r="117" spans="2:63" s="1" customFormat="1" ht="12" customHeight="1">
      <c r="B117" s="32"/>
      <c r="C117" s="27" t="s">
        <v>134</v>
      </c>
      <c r="L117" s="32"/>
    </row>
    <row r="118" spans="2:63" s="1" customFormat="1" ht="16.5" customHeight="1">
      <c r="B118" s="32"/>
      <c r="E118" s="204" t="str">
        <f>E11</f>
        <v>03 - SO-04.3  Požiarna nádrž 14 m3</v>
      </c>
      <c r="F118" s="247"/>
      <c r="G118" s="247"/>
      <c r="H118" s="247"/>
      <c r="L118" s="32"/>
    </row>
    <row r="119" spans="2:63" s="1" customFormat="1" ht="6.9" customHeight="1">
      <c r="B119" s="32"/>
      <c r="L119" s="32"/>
    </row>
    <row r="120" spans="2:63" s="1" customFormat="1" ht="12" customHeight="1">
      <c r="B120" s="32"/>
      <c r="C120" s="27" t="s">
        <v>19</v>
      </c>
      <c r="F120" s="25" t="str">
        <f>F14</f>
        <v>Okoč, Hlavná ulica č. 1780</v>
      </c>
      <c r="I120" s="27" t="s">
        <v>21</v>
      </c>
      <c r="J120" s="54" t="str">
        <f>IF(J14="","",J14)</f>
        <v>19. 7. 2023</v>
      </c>
      <c r="L120" s="32"/>
    </row>
    <row r="121" spans="2:63" s="1" customFormat="1" ht="6.9" customHeight="1">
      <c r="B121" s="32"/>
      <c r="L121" s="32"/>
    </row>
    <row r="122" spans="2:63" s="1" customFormat="1" ht="15.15" customHeight="1">
      <c r="B122" s="32"/>
      <c r="C122" s="27" t="s">
        <v>23</v>
      </c>
      <c r="F122" s="25" t="str">
        <f>E17</f>
        <v>JUMA, s.r.o., Okoč</v>
      </c>
      <c r="I122" s="27" t="s">
        <v>29</v>
      </c>
      <c r="J122" s="30" t="str">
        <f>E23</f>
        <v>Ing. Attila Urbán</v>
      </c>
      <c r="L122" s="32"/>
    </row>
    <row r="123" spans="2:63" s="1" customFormat="1" ht="15.15" customHeight="1">
      <c r="B123" s="32"/>
      <c r="C123" s="27" t="s">
        <v>27</v>
      </c>
      <c r="F123" s="25" t="str">
        <f>IF(E20="","",E20)</f>
        <v>Vyplň údaj</v>
      </c>
      <c r="I123" s="27" t="s">
        <v>32</v>
      </c>
      <c r="J123" s="30" t="str">
        <f>E26</f>
        <v xml:space="preserve"> </v>
      </c>
      <c r="L123" s="32"/>
    </row>
    <row r="124" spans="2:63" s="1" customFormat="1" ht="10.35" customHeight="1">
      <c r="B124" s="32"/>
      <c r="L124" s="32"/>
    </row>
    <row r="125" spans="2:63" s="10" customFormat="1" ht="29.25" customHeight="1">
      <c r="B125" s="122"/>
      <c r="C125" s="123" t="s">
        <v>149</v>
      </c>
      <c r="D125" s="124" t="s">
        <v>61</v>
      </c>
      <c r="E125" s="124" t="s">
        <v>57</v>
      </c>
      <c r="F125" s="124" t="s">
        <v>58</v>
      </c>
      <c r="G125" s="124" t="s">
        <v>150</v>
      </c>
      <c r="H125" s="124" t="s">
        <v>151</v>
      </c>
      <c r="I125" s="124" t="s">
        <v>152</v>
      </c>
      <c r="J125" s="125" t="s">
        <v>138</v>
      </c>
      <c r="K125" s="126" t="s">
        <v>153</v>
      </c>
      <c r="L125" s="122"/>
      <c r="M125" s="60" t="s">
        <v>1</v>
      </c>
      <c r="N125" s="61" t="s">
        <v>40</v>
      </c>
      <c r="O125" s="61" t="s">
        <v>154</v>
      </c>
      <c r="P125" s="61" t="s">
        <v>155</v>
      </c>
      <c r="Q125" s="61" t="s">
        <v>156</v>
      </c>
      <c r="R125" s="61" t="s">
        <v>157</v>
      </c>
      <c r="S125" s="61" t="s">
        <v>158</v>
      </c>
      <c r="T125" s="62" t="s">
        <v>159</v>
      </c>
    </row>
    <row r="126" spans="2:63" s="1" customFormat="1" ht="22.95" customHeight="1">
      <c r="B126" s="32"/>
      <c r="C126" s="65" t="s">
        <v>139</v>
      </c>
      <c r="J126" s="127">
        <f>BK126</f>
        <v>0</v>
      </c>
      <c r="L126" s="32"/>
      <c r="M126" s="63"/>
      <c r="N126" s="55"/>
      <c r="O126" s="55"/>
      <c r="P126" s="128">
        <f>P127</f>
        <v>0</v>
      </c>
      <c r="Q126" s="55"/>
      <c r="R126" s="128">
        <f>R127</f>
        <v>24.340795</v>
      </c>
      <c r="S126" s="55"/>
      <c r="T126" s="129">
        <f>T127</f>
        <v>0</v>
      </c>
      <c r="AT126" s="17" t="s">
        <v>75</v>
      </c>
      <c r="AU126" s="17" t="s">
        <v>140</v>
      </c>
      <c r="BK126" s="130">
        <f>BK127</f>
        <v>0</v>
      </c>
    </row>
    <row r="127" spans="2:63" s="11" customFormat="1" ht="25.95" customHeight="1">
      <c r="B127" s="131"/>
      <c r="D127" s="132" t="s">
        <v>75</v>
      </c>
      <c r="E127" s="133" t="s">
        <v>160</v>
      </c>
      <c r="F127" s="133" t="s">
        <v>161</v>
      </c>
      <c r="I127" s="134"/>
      <c r="J127" s="135">
        <f>BK127</f>
        <v>0</v>
      </c>
      <c r="L127" s="131"/>
      <c r="M127" s="136"/>
      <c r="P127" s="137">
        <f>P128+P152+P157+P173+P181</f>
        <v>0</v>
      </c>
      <c r="R127" s="137">
        <f>R128+R152+R157+R173+R181</f>
        <v>24.340795</v>
      </c>
      <c r="T127" s="138">
        <f>T128+T152+T157+T173+T181</f>
        <v>0</v>
      </c>
      <c r="AR127" s="132" t="s">
        <v>83</v>
      </c>
      <c r="AT127" s="139" t="s">
        <v>75</v>
      </c>
      <c r="AU127" s="139" t="s">
        <v>76</v>
      </c>
      <c r="AY127" s="132" t="s">
        <v>162</v>
      </c>
      <c r="BK127" s="140">
        <f>BK128+BK152+BK157+BK173+BK181</f>
        <v>0</v>
      </c>
    </row>
    <row r="128" spans="2:63" s="11" customFormat="1" ht="22.95" customHeight="1">
      <c r="B128" s="131"/>
      <c r="D128" s="132" t="s">
        <v>75</v>
      </c>
      <c r="E128" s="141" t="s">
        <v>83</v>
      </c>
      <c r="F128" s="141" t="s">
        <v>163</v>
      </c>
      <c r="I128" s="134"/>
      <c r="J128" s="142">
        <f>BK128</f>
        <v>0</v>
      </c>
      <c r="L128" s="131"/>
      <c r="M128" s="136"/>
      <c r="P128" s="137">
        <f>SUM(P129:P151)</f>
        <v>0</v>
      </c>
      <c r="R128" s="137">
        <f>SUM(R129:R151)</f>
        <v>0</v>
      </c>
      <c r="T128" s="138">
        <f>SUM(T129:T151)</f>
        <v>0</v>
      </c>
      <c r="AR128" s="132" t="s">
        <v>83</v>
      </c>
      <c r="AT128" s="139" t="s">
        <v>75</v>
      </c>
      <c r="AU128" s="139" t="s">
        <v>83</v>
      </c>
      <c r="AY128" s="132" t="s">
        <v>162</v>
      </c>
      <c r="BK128" s="140">
        <f>SUM(BK129:BK151)</f>
        <v>0</v>
      </c>
    </row>
    <row r="129" spans="2:65" s="1" customFormat="1" ht="21.75" customHeight="1">
      <c r="B129" s="32"/>
      <c r="C129" s="143" t="s">
        <v>83</v>
      </c>
      <c r="D129" s="143" t="s">
        <v>164</v>
      </c>
      <c r="E129" s="144" t="s">
        <v>2187</v>
      </c>
      <c r="F129" s="145" t="s">
        <v>2188</v>
      </c>
      <c r="G129" s="146" t="s">
        <v>167</v>
      </c>
      <c r="H129" s="147">
        <v>86</v>
      </c>
      <c r="I129" s="148"/>
      <c r="J129" s="149">
        <f>ROUND(I129*H129,2)</f>
        <v>0</v>
      </c>
      <c r="K129" s="150"/>
      <c r="L129" s="32"/>
      <c r="M129" s="151" t="s">
        <v>1</v>
      </c>
      <c r="N129" s="152" t="s">
        <v>42</v>
      </c>
      <c r="P129" s="153">
        <f>O129*H129</f>
        <v>0</v>
      </c>
      <c r="Q129" s="153">
        <v>0</v>
      </c>
      <c r="R129" s="153">
        <f>Q129*H129</f>
        <v>0</v>
      </c>
      <c r="S129" s="153">
        <v>0</v>
      </c>
      <c r="T129" s="154">
        <f>S129*H129</f>
        <v>0</v>
      </c>
      <c r="AR129" s="155" t="s">
        <v>168</v>
      </c>
      <c r="AT129" s="155" t="s">
        <v>164</v>
      </c>
      <c r="AU129" s="155" t="s">
        <v>88</v>
      </c>
      <c r="AY129" s="17" t="s">
        <v>162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7" t="s">
        <v>88</v>
      </c>
      <c r="BK129" s="156">
        <f>ROUND(I129*H129,2)</f>
        <v>0</v>
      </c>
      <c r="BL129" s="17" t="s">
        <v>168</v>
      </c>
      <c r="BM129" s="155" t="s">
        <v>2189</v>
      </c>
    </row>
    <row r="130" spans="2:65" s="15" customFormat="1">
      <c r="B130" s="195"/>
      <c r="D130" s="158" t="s">
        <v>170</v>
      </c>
      <c r="E130" s="196" t="s">
        <v>1</v>
      </c>
      <c r="F130" s="197" t="s">
        <v>2190</v>
      </c>
      <c r="H130" s="196" t="s">
        <v>1</v>
      </c>
      <c r="I130" s="198"/>
      <c r="L130" s="195"/>
      <c r="M130" s="199"/>
      <c r="T130" s="200"/>
      <c r="AT130" s="196" t="s">
        <v>170</v>
      </c>
      <c r="AU130" s="196" t="s">
        <v>88</v>
      </c>
      <c r="AV130" s="15" t="s">
        <v>83</v>
      </c>
      <c r="AW130" s="15" t="s">
        <v>31</v>
      </c>
      <c r="AX130" s="15" t="s">
        <v>76</v>
      </c>
      <c r="AY130" s="196" t="s">
        <v>162</v>
      </c>
    </row>
    <row r="131" spans="2:65" s="12" customFormat="1">
      <c r="B131" s="157"/>
      <c r="D131" s="158" t="s">
        <v>170</v>
      </c>
      <c r="E131" s="159" t="s">
        <v>1</v>
      </c>
      <c r="F131" s="160" t="s">
        <v>2191</v>
      </c>
      <c r="H131" s="161">
        <v>81.12</v>
      </c>
      <c r="I131" s="162"/>
      <c r="L131" s="157"/>
      <c r="M131" s="163"/>
      <c r="T131" s="164"/>
      <c r="AT131" s="159" t="s">
        <v>170</v>
      </c>
      <c r="AU131" s="159" t="s">
        <v>88</v>
      </c>
      <c r="AV131" s="12" t="s">
        <v>88</v>
      </c>
      <c r="AW131" s="12" t="s">
        <v>31</v>
      </c>
      <c r="AX131" s="12" t="s">
        <v>76</v>
      </c>
      <c r="AY131" s="159" t="s">
        <v>162</v>
      </c>
    </row>
    <row r="132" spans="2:65" s="12" customFormat="1">
      <c r="B132" s="157"/>
      <c r="D132" s="158" t="s">
        <v>170</v>
      </c>
      <c r="E132" s="159" t="s">
        <v>1</v>
      </c>
      <c r="F132" s="160" t="s">
        <v>2192</v>
      </c>
      <c r="H132" s="161">
        <v>4.2839999999999998</v>
      </c>
      <c r="I132" s="162"/>
      <c r="L132" s="157"/>
      <c r="M132" s="163"/>
      <c r="T132" s="164"/>
      <c r="AT132" s="159" t="s">
        <v>170</v>
      </c>
      <c r="AU132" s="159" t="s">
        <v>88</v>
      </c>
      <c r="AV132" s="12" t="s">
        <v>88</v>
      </c>
      <c r="AW132" s="12" t="s">
        <v>31</v>
      </c>
      <c r="AX132" s="12" t="s">
        <v>76</v>
      </c>
      <c r="AY132" s="159" t="s">
        <v>162</v>
      </c>
    </row>
    <row r="133" spans="2:65" s="14" customFormat="1">
      <c r="B133" s="172"/>
      <c r="D133" s="158" t="s">
        <v>170</v>
      </c>
      <c r="E133" s="173" t="s">
        <v>1</v>
      </c>
      <c r="F133" s="174" t="s">
        <v>218</v>
      </c>
      <c r="H133" s="175">
        <v>85.404000000000011</v>
      </c>
      <c r="I133" s="176"/>
      <c r="L133" s="172"/>
      <c r="M133" s="177"/>
      <c r="T133" s="178"/>
      <c r="AT133" s="173" t="s">
        <v>170</v>
      </c>
      <c r="AU133" s="173" t="s">
        <v>88</v>
      </c>
      <c r="AV133" s="14" t="s">
        <v>177</v>
      </c>
      <c r="AW133" s="14" t="s">
        <v>31</v>
      </c>
      <c r="AX133" s="14" t="s">
        <v>76</v>
      </c>
      <c r="AY133" s="173" t="s">
        <v>162</v>
      </c>
    </row>
    <row r="134" spans="2:65" s="12" customFormat="1">
      <c r="B134" s="157"/>
      <c r="D134" s="158" t="s">
        <v>170</v>
      </c>
      <c r="E134" s="159" t="s">
        <v>1</v>
      </c>
      <c r="F134" s="160" t="s">
        <v>2193</v>
      </c>
      <c r="H134" s="161">
        <v>0.59599999999999997</v>
      </c>
      <c r="I134" s="162"/>
      <c r="L134" s="157"/>
      <c r="M134" s="163"/>
      <c r="T134" s="164"/>
      <c r="AT134" s="159" t="s">
        <v>170</v>
      </c>
      <c r="AU134" s="159" t="s">
        <v>88</v>
      </c>
      <c r="AV134" s="12" t="s">
        <v>88</v>
      </c>
      <c r="AW134" s="12" t="s">
        <v>31</v>
      </c>
      <c r="AX134" s="12" t="s">
        <v>76</v>
      </c>
      <c r="AY134" s="159" t="s">
        <v>162</v>
      </c>
    </row>
    <row r="135" spans="2:65" s="13" customFormat="1">
      <c r="B135" s="165"/>
      <c r="D135" s="158" t="s">
        <v>170</v>
      </c>
      <c r="E135" s="166" t="s">
        <v>1</v>
      </c>
      <c r="F135" s="167" t="s">
        <v>173</v>
      </c>
      <c r="H135" s="168">
        <v>86.000000000000014</v>
      </c>
      <c r="I135" s="169"/>
      <c r="L135" s="165"/>
      <c r="M135" s="170"/>
      <c r="T135" s="171"/>
      <c r="AT135" s="166" t="s">
        <v>170</v>
      </c>
      <c r="AU135" s="166" t="s">
        <v>88</v>
      </c>
      <c r="AV135" s="13" t="s">
        <v>168</v>
      </c>
      <c r="AW135" s="13" t="s">
        <v>31</v>
      </c>
      <c r="AX135" s="13" t="s">
        <v>83</v>
      </c>
      <c r="AY135" s="166" t="s">
        <v>162</v>
      </c>
    </row>
    <row r="136" spans="2:65" s="1" customFormat="1" ht="24.15" customHeight="1">
      <c r="B136" s="32"/>
      <c r="C136" s="143" t="s">
        <v>88</v>
      </c>
      <c r="D136" s="143" t="s">
        <v>164</v>
      </c>
      <c r="E136" s="144" t="s">
        <v>2194</v>
      </c>
      <c r="F136" s="145" t="s">
        <v>2195</v>
      </c>
      <c r="G136" s="146" t="s">
        <v>167</v>
      </c>
      <c r="H136" s="147">
        <v>86</v>
      </c>
      <c r="I136" s="148"/>
      <c r="J136" s="149">
        <f>ROUND(I136*H136,2)</f>
        <v>0</v>
      </c>
      <c r="K136" s="150"/>
      <c r="L136" s="32"/>
      <c r="M136" s="151" t="s">
        <v>1</v>
      </c>
      <c r="N136" s="152" t="s">
        <v>42</v>
      </c>
      <c r="P136" s="153">
        <f>O136*H136</f>
        <v>0</v>
      </c>
      <c r="Q136" s="153">
        <v>0</v>
      </c>
      <c r="R136" s="153">
        <f>Q136*H136</f>
        <v>0</v>
      </c>
      <c r="S136" s="153">
        <v>0</v>
      </c>
      <c r="T136" s="154">
        <f>S136*H136</f>
        <v>0</v>
      </c>
      <c r="AR136" s="155" t="s">
        <v>168</v>
      </c>
      <c r="AT136" s="155" t="s">
        <v>164</v>
      </c>
      <c r="AU136" s="155" t="s">
        <v>88</v>
      </c>
      <c r="AY136" s="17" t="s">
        <v>162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7" t="s">
        <v>88</v>
      </c>
      <c r="BK136" s="156">
        <f>ROUND(I136*H136,2)</f>
        <v>0</v>
      </c>
      <c r="BL136" s="17" t="s">
        <v>168</v>
      </c>
      <c r="BM136" s="155" t="s">
        <v>2196</v>
      </c>
    </row>
    <row r="137" spans="2:65" s="1" customFormat="1" ht="33" customHeight="1">
      <c r="B137" s="32"/>
      <c r="C137" s="143" t="s">
        <v>177</v>
      </c>
      <c r="D137" s="143" t="s">
        <v>164</v>
      </c>
      <c r="E137" s="144" t="s">
        <v>174</v>
      </c>
      <c r="F137" s="145" t="s">
        <v>175</v>
      </c>
      <c r="G137" s="146" t="s">
        <v>167</v>
      </c>
      <c r="H137" s="147">
        <v>24</v>
      </c>
      <c r="I137" s="148"/>
      <c r="J137" s="149">
        <f>ROUND(I137*H137,2)</f>
        <v>0</v>
      </c>
      <c r="K137" s="150"/>
      <c r="L137" s="32"/>
      <c r="M137" s="151" t="s">
        <v>1</v>
      </c>
      <c r="N137" s="152" t="s">
        <v>42</v>
      </c>
      <c r="P137" s="153">
        <f>O137*H137</f>
        <v>0</v>
      </c>
      <c r="Q137" s="153">
        <v>0</v>
      </c>
      <c r="R137" s="153">
        <f>Q137*H137</f>
        <v>0</v>
      </c>
      <c r="S137" s="153">
        <v>0</v>
      </c>
      <c r="T137" s="154">
        <f>S137*H137</f>
        <v>0</v>
      </c>
      <c r="AR137" s="155" t="s">
        <v>168</v>
      </c>
      <c r="AT137" s="155" t="s">
        <v>164</v>
      </c>
      <c r="AU137" s="155" t="s">
        <v>88</v>
      </c>
      <c r="AY137" s="17" t="s">
        <v>162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7" t="s">
        <v>88</v>
      </c>
      <c r="BK137" s="156">
        <f>ROUND(I137*H137,2)</f>
        <v>0</v>
      </c>
      <c r="BL137" s="17" t="s">
        <v>168</v>
      </c>
      <c r="BM137" s="155" t="s">
        <v>2197</v>
      </c>
    </row>
    <row r="138" spans="2:65" s="12" customFormat="1">
      <c r="B138" s="157"/>
      <c r="D138" s="158" t="s">
        <v>170</v>
      </c>
      <c r="E138" s="159" t="s">
        <v>1</v>
      </c>
      <c r="F138" s="160" t="s">
        <v>2198</v>
      </c>
      <c r="H138" s="161">
        <v>86</v>
      </c>
      <c r="I138" s="162"/>
      <c r="L138" s="157"/>
      <c r="M138" s="163"/>
      <c r="T138" s="164"/>
      <c r="AT138" s="159" t="s">
        <v>170</v>
      </c>
      <c r="AU138" s="159" t="s">
        <v>88</v>
      </c>
      <c r="AV138" s="12" t="s">
        <v>88</v>
      </c>
      <c r="AW138" s="12" t="s">
        <v>31</v>
      </c>
      <c r="AX138" s="12" t="s">
        <v>76</v>
      </c>
      <c r="AY138" s="159" t="s">
        <v>162</v>
      </c>
    </row>
    <row r="139" spans="2:65" s="12" customFormat="1">
      <c r="B139" s="157"/>
      <c r="D139" s="158" t="s">
        <v>170</v>
      </c>
      <c r="E139" s="159" t="s">
        <v>1</v>
      </c>
      <c r="F139" s="160" t="s">
        <v>2199</v>
      </c>
      <c r="H139" s="161">
        <v>-62</v>
      </c>
      <c r="I139" s="162"/>
      <c r="L139" s="157"/>
      <c r="M139" s="163"/>
      <c r="T139" s="164"/>
      <c r="AT139" s="159" t="s">
        <v>170</v>
      </c>
      <c r="AU139" s="159" t="s">
        <v>88</v>
      </c>
      <c r="AV139" s="12" t="s">
        <v>88</v>
      </c>
      <c r="AW139" s="12" t="s">
        <v>31</v>
      </c>
      <c r="AX139" s="12" t="s">
        <v>76</v>
      </c>
      <c r="AY139" s="159" t="s">
        <v>162</v>
      </c>
    </row>
    <row r="140" spans="2:65" s="13" customFormat="1">
      <c r="B140" s="165"/>
      <c r="D140" s="158" t="s">
        <v>170</v>
      </c>
      <c r="E140" s="166" t="s">
        <v>1</v>
      </c>
      <c r="F140" s="167" t="s">
        <v>173</v>
      </c>
      <c r="H140" s="168">
        <v>24</v>
      </c>
      <c r="I140" s="169"/>
      <c r="L140" s="165"/>
      <c r="M140" s="170"/>
      <c r="T140" s="171"/>
      <c r="AT140" s="166" t="s">
        <v>170</v>
      </c>
      <c r="AU140" s="166" t="s">
        <v>88</v>
      </c>
      <c r="AV140" s="13" t="s">
        <v>168</v>
      </c>
      <c r="AW140" s="13" t="s">
        <v>31</v>
      </c>
      <c r="AX140" s="13" t="s">
        <v>83</v>
      </c>
      <c r="AY140" s="166" t="s">
        <v>162</v>
      </c>
    </row>
    <row r="141" spans="2:65" s="1" customFormat="1" ht="16.5" customHeight="1">
      <c r="B141" s="32"/>
      <c r="C141" s="143" t="s">
        <v>168</v>
      </c>
      <c r="D141" s="143" t="s">
        <v>164</v>
      </c>
      <c r="E141" s="144" t="s">
        <v>178</v>
      </c>
      <c r="F141" s="145" t="s">
        <v>179</v>
      </c>
      <c r="G141" s="146" t="s">
        <v>167</v>
      </c>
      <c r="H141" s="147">
        <v>24</v>
      </c>
      <c r="I141" s="148"/>
      <c r="J141" s="149">
        <f>ROUND(I141*H141,2)</f>
        <v>0</v>
      </c>
      <c r="K141" s="150"/>
      <c r="L141" s="32"/>
      <c r="M141" s="151" t="s">
        <v>1</v>
      </c>
      <c r="N141" s="152" t="s">
        <v>42</v>
      </c>
      <c r="P141" s="153">
        <f>O141*H141</f>
        <v>0</v>
      </c>
      <c r="Q141" s="153">
        <v>0</v>
      </c>
      <c r="R141" s="153">
        <f>Q141*H141</f>
        <v>0</v>
      </c>
      <c r="S141" s="153">
        <v>0</v>
      </c>
      <c r="T141" s="154">
        <f>S141*H141</f>
        <v>0</v>
      </c>
      <c r="AR141" s="155" t="s">
        <v>168</v>
      </c>
      <c r="AT141" s="155" t="s">
        <v>164</v>
      </c>
      <c r="AU141" s="155" t="s">
        <v>88</v>
      </c>
      <c r="AY141" s="17" t="s">
        <v>162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7" t="s">
        <v>88</v>
      </c>
      <c r="BK141" s="156">
        <f>ROUND(I141*H141,2)</f>
        <v>0</v>
      </c>
      <c r="BL141" s="17" t="s">
        <v>168</v>
      </c>
      <c r="BM141" s="155" t="s">
        <v>2200</v>
      </c>
    </row>
    <row r="142" spans="2:65" s="1" customFormat="1" ht="16.5" customHeight="1">
      <c r="B142" s="32"/>
      <c r="C142" s="143" t="s">
        <v>188</v>
      </c>
      <c r="D142" s="143" t="s">
        <v>164</v>
      </c>
      <c r="E142" s="144" t="s">
        <v>181</v>
      </c>
      <c r="F142" s="145" t="s">
        <v>182</v>
      </c>
      <c r="G142" s="146" t="s">
        <v>183</v>
      </c>
      <c r="H142" s="147">
        <v>43.2</v>
      </c>
      <c r="I142" s="148"/>
      <c r="J142" s="149">
        <f>ROUND(I142*H142,2)</f>
        <v>0</v>
      </c>
      <c r="K142" s="150"/>
      <c r="L142" s="32"/>
      <c r="M142" s="151" t="s">
        <v>1</v>
      </c>
      <c r="N142" s="152" t="s">
        <v>42</v>
      </c>
      <c r="P142" s="153">
        <f>O142*H142</f>
        <v>0</v>
      </c>
      <c r="Q142" s="153">
        <v>0</v>
      </c>
      <c r="R142" s="153">
        <f>Q142*H142</f>
        <v>0</v>
      </c>
      <c r="S142" s="153">
        <v>0</v>
      </c>
      <c r="T142" s="154">
        <f>S142*H142</f>
        <v>0</v>
      </c>
      <c r="AR142" s="155" t="s">
        <v>168</v>
      </c>
      <c r="AT142" s="155" t="s">
        <v>164</v>
      </c>
      <c r="AU142" s="155" t="s">
        <v>88</v>
      </c>
      <c r="AY142" s="17" t="s">
        <v>162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7" t="s">
        <v>88</v>
      </c>
      <c r="BK142" s="156">
        <f>ROUND(I142*H142,2)</f>
        <v>0</v>
      </c>
      <c r="BL142" s="17" t="s">
        <v>168</v>
      </c>
      <c r="BM142" s="155" t="s">
        <v>2201</v>
      </c>
    </row>
    <row r="143" spans="2:65" s="12" customFormat="1">
      <c r="B143" s="157"/>
      <c r="D143" s="158" t="s">
        <v>170</v>
      </c>
      <c r="E143" s="159" t="s">
        <v>1</v>
      </c>
      <c r="F143" s="160" t="s">
        <v>2202</v>
      </c>
      <c r="H143" s="161">
        <v>43.2</v>
      </c>
      <c r="I143" s="162"/>
      <c r="L143" s="157"/>
      <c r="M143" s="163"/>
      <c r="T143" s="164"/>
      <c r="AT143" s="159" t="s">
        <v>170</v>
      </c>
      <c r="AU143" s="159" t="s">
        <v>88</v>
      </c>
      <c r="AV143" s="12" t="s">
        <v>88</v>
      </c>
      <c r="AW143" s="12" t="s">
        <v>31</v>
      </c>
      <c r="AX143" s="12" t="s">
        <v>83</v>
      </c>
      <c r="AY143" s="159" t="s">
        <v>162</v>
      </c>
    </row>
    <row r="144" spans="2:65" s="1" customFormat="1" ht="24.15" customHeight="1">
      <c r="B144" s="32"/>
      <c r="C144" s="143" t="s">
        <v>194</v>
      </c>
      <c r="D144" s="143" t="s">
        <v>164</v>
      </c>
      <c r="E144" s="144" t="s">
        <v>2203</v>
      </c>
      <c r="F144" s="145" t="s">
        <v>2204</v>
      </c>
      <c r="G144" s="146" t="s">
        <v>167</v>
      </c>
      <c r="H144" s="147">
        <v>62</v>
      </c>
      <c r="I144" s="148"/>
      <c r="J144" s="149">
        <f>ROUND(I144*H144,2)</f>
        <v>0</v>
      </c>
      <c r="K144" s="150"/>
      <c r="L144" s="32"/>
      <c r="M144" s="151" t="s">
        <v>1</v>
      </c>
      <c r="N144" s="152" t="s">
        <v>42</v>
      </c>
      <c r="P144" s="153">
        <f>O144*H144</f>
        <v>0</v>
      </c>
      <c r="Q144" s="153">
        <v>0</v>
      </c>
      <c r="R144" s="153">
        <f>Q144*H144</f>
        <v>0</v>
      </c>
      <c r="S144" s="153">
        <v>0</v>
      </c>
      <c r="T144" s="154">
        <f>S144*H144</f>
        <v>0</v>
      </c>
      <c r="AR144" s="155" t="s">
        <v>168</v>
      </c>
      <c r="AT144" s="155" t="s">
        <v>164</v>
      </c>
      <c r="AU144" s="155" t="s">
        <v>88</v>
      </c>
      <c r="AY144" s="17" t="s">
        <v>162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7" t="s">
        <v>88</v>
      </c>
      <c r="BK144" s="156">
        <f>ROUND(I144*H144,2)</f>
        <v>0</v>
      </c>
      <c r="BL144" s="17" t="s">
        <v>168</v>
      </c>
      <c r="BM144" s="155" t="s">
        <v>2205</v>
      </c>
    </row>
    <row r="145" spans="2:65" s="12" customFormat="1">
      <c r="B145" s="157"/>
      <c r="D145" s="158" t="s">
        <v>170</v>
      </c>
      <c r="E145" s="159" t="s">
        <v>1</v>
      </c>
      <c r="F145" s="160" t="s">
        <v>2206</v>
      </c>
      <c r="H145" s="161">
        <v>86</v>
      </c>
      <c r="I145" s="162"/>
      <c r="L145" s="157"/>
      <c r="M145" s="163"/>
      <c r="T145" s="164"/>
      <c r="AT145" s="159" t="s">
        <v>170</v>
      </c>
      <c r="AU145" s="159" t="s">
        <v>88</v>
      </c>
      <c r="AV145" s="12" t="s">
        <v>88</v>
      </c>
      <c r="AW145" s="12" t="s">
        <v>31</v>
      </c>
      <c r="AX145" s="12" t="s">
        <v>76</v>
      </c>
      <c r="AY145" s="159" t="s">
        <v>162</v>
      </c>
    </row>
    <row r="146" spans="2:65" s="12" customFormat="1">
      <c r="B146" s="157"/>
      <c r="D146" s="158" t="s">
        <v>170</v>
      </c>
      <c r="E146" s="159" t="s">
        <v>1</v>
      </c>
      <c r="F146" s="160" t="s">
        <v>2207</v>
      </c>
      <c r="H146" s="161">
        <v>-0.28699999999999998</v>
      </c>
      <c r="I146" s="162"/>
      <c r="L146" s="157"/>
      <c r="M146" s="163"/>
      <c r="T146" s="164"/>
      <c r="AT146" s="159" t="s">
        <v>170</v>
      </c>
      <c r="AU146" s="159" t="s">
        <v>88</v>
      </c>
      <c r="AV146" s="12" t="s">
        <v>88</v>
      </c>
      <c r="AW146" s="12" t="s">
        <v>31</v>
      </c>
      <c r="AX146" s="12" t="s">
        <v>76</v>
      </c>
      <c r="AY146" s="159" t="s">
        <v>162</v>
      </c>
    </row>
    <row r="147" spans="2:65" s="12" customFormat="1">
      <c r="B147" s="157"/>
      <c r="D147" s="158" t="s">
        <v>170</v>
      </c>
      <c r="E147" s="159" t="s">
        <v>1</v>
      </c>
      <c r="F147" s="160" t="s">
        <v>2208</v>
      </c>
      <c r="H147" s="161">
        <v>-20.16</v>
      </c>
      <c r="I147" s="162"/>
      <c r="L147" s="157"/>
      <c r="M147" s="163"/>
      <c r="T147" s="164"/>
      <c r="AT147" s="159" t="s">
        <v>170</v>
      </c>
      <c r="AU147" s="159" t="s">
        <v>88</v>
      </c>
      <c r="AV147" s="12" t="s">
        <v>88</v>
      </c>
      <c r="AW147" s="12" t="s">
        <v>31</v>
      </c>
      <c r="AX147" s="12" t="s">
        <v>76</v>
      </c>
      <c r="AY147" s="159" t="s">
        <v>162</v>
      </c>
    </row>
    <row r="148" spans="2:65" s="12" customFormat="1">
      <c r="B148" s="157"/>
      <c r="D148" s="158" t="s">
        <v>170</v>
      </c>
      <c r="E148" s="159" t="s">
        <v>1</v>
      </c>
      <c r="F148" s="160" t="s">
        <v>2209</v>
      </c>
      <c r="H148" s="161">
        <v>-4.4000000000000004</v>
      </c>
      <c r="I148" s="162"/>
      <c r="L148" s="157"/>
      <c r="M148" s="163"/>
      <c r="T148" s="164"/>
      <c r="AT148" s="159" t="s">
        <v>170</v>
      </c>
      <c r="AU148" s="159" t="s">
        <v>88</v>
      </c>
      <c r="AV148" s="12" t="s">
        <v>88</v>
      </c>
      <c r="AW148" s="12" t="s">
        <v>31</v>
      </c>
      <c r="AX148" s="12" t="s">
        <v>76</v>
      </c>
      <c r="AY148" s="159" t="s">
        <v>162</v>
      </c>
    </row>
    <row r="149" spans="2:65" s="14" customFormat="1">
      <c r="B149" s="172"/>
      <c r="D149" s="158" t="s">
        <v>170</v>
      </c>
      <c r="E149" s="173" t="s">
        <v>1</v>
      </c>
      <c r="F149" s="174" t="s">
        <v>218</v>
      </c>
      <c r="H149" s="175">
        <v>61.152999999999999</v>
      </c>
      <c r="I149" s="176"/>
      <c r="L149" s="172"/>
      <c r="M149" s="177"/>
      <c r="T149" s="178"/>
      <c r="AT149" s="173" t="s">
        <v>170</v>
      </c>
      <c r="AU149" s="173" t="s">
        <v>88</v>
      </c>
      <c r="AV149" s="14" t="s">
        <v>177</v>
      </c>
      <c r="AW149" s="14" t="s">
        <v>31</v>
      </c>
      <c r="AX149" s="14" t="s">
        <v>76</v>
      </c>
      <c r="AY149" s="173" t="s">
        <v>162</v>
      </c>
    </row>
    <row r="150" spans="2:65" s="12" customFormat="1">
      <c r="B150" s="157"/>
      <c r="D150" s="158" t="s">
        <v>170</v>
      </c>
      <c r="E150" s="159" t="s">
        <v>1</v>
      </c>
      <c r="F150" s="160" t="s">
        <v>2210</v>
      </c>
      <c r="H150" s="161">
        <v>0.84699999999999998</v>
      </c>
      <c r="I150" s="162"/>
      <c r="L150" s="157"/>
      <c r="M150" s="163"/>
      <c r="T150" s="164"/>
      <c r="AT150" s="159" t="s">
        <v>170</v>
      </c>
      <c r="AU150" s="159" t="s">
        <v>88</v>
      </c>
      <c r="AV150" s="12" t="s">
        <v>88</v>
      </c>
      <c r="AW150" s="12" t="s">
        <v>31</v>
      </c>
      <c r="AX150" s="12" t="s">
        <v>76</v>
      </c>
      <c r="AY150" s="159" t="s">
        <v>162</v>
      </c>
    </row>
    <row r="151" spans="2:65" s="13" customFormat="1">
      <c r="B151" s="165"/>
      <c r="D151" s="158" t="s">
        <v>170</v>
      </c>
      <c r="E151" s="166" t="s">
        <v>1</v>
      </c>
      <c r="F151" s="167" t="s">
        <v>173</v>
      </c>
      <c r="H151" s="168">
        <v>62</v>
      </c>
      <c r="I151" s="169"/>
      <c r="L151" s="165"/>
      <c r="M151" s="170"/>
      <c r="T151" s="171"/>
      <c r="AT151" s="166" t="s">
        <v>170</v>
      </c>
      <c r="AU151" s="166" t="s">
        <v>88</v>
      </c>
      <c r="AV151" s="13" t="s">
        <v>168</v>
      </c>
      <c r="AW151" s="13" t="s">
        <v>31</v>
      </c>
      <c r="AX151" s="13" t="s">
        <v>83</v>
      </c>
      <c r="AY151" s="166" t="s">
        <v>162</v>
      </c>
    </row>
    <row r="152" spans="2:65" s="11" customFormat="1" ht="22.95" customHeight="1">
      <c r="B152" s="131"/>
      <c r="D152" s="132" t="s">
        <v>75</v>
      </c>
      <c r="E152" s="141" t="s">
        <v>88</v>
      </c>
      <c r="F152" s="141" t="s">
        <v>361</v>
      </c>
      <c r="I152" s="134"/>
      <c r="J152" s="142">
        <f>BK152</f>
        <v>0</v>
      </c>
      <c r="L152" s="131"/>
      <c r="M152" s="136"/>
      <c r="P152" s="137">
        <f>SUM(P153:P156)</f>
        <v>0</v>
      </c>
      <c r="R152" s="137">
        <f>SUM(R153:R156)</f>
        <v>0</v>
      </c>
      <c r="T152" s="138">
        <f>SUM(T153:T156)</f>
        <v>0</v>
      </c>
      <c r="AR152" s="132" t="s">
        <v>83</v>
      </c>
      <c r="AT152" s="139" t="s">
        <v>75</v>
      </c>
      <c r="AU152" s="139" t="s">
        <v>83</v>
      </c>
      <c r="AY152" s="132" t="s">
        <v>162</v>
      </c>
      <c r="BK152" s="140">
        <f>SUM(BK153:BK156)</f>
        <v>0</v>
      </c>
    </row>
    <row r="153" spans="2:65" s="1" customFormat="1" ht="33" customHeight="1">
      <c r="B153" s="32"/>
      <c r="C153" s="143" t="s">
        <v>200</v>
      </c>
      <c r="D153" s="143" t="s">
        <v>164</v>
      </c>
      <c r="E153" s="144" t="s">
        <v>362</v>
      </c>
      <c r="F153" s="145" t="s">
        <v>363</v>
      </c>
      <c r="G153" s="146" t="s">
        <v>248</v>
      </c>
      <c r="H153" s="147">
        <v>14.3</v>
      </c>
      <c r="I153" s="148"/>
      <c r="J153" s="149">
        <f>ROUND(I153*H153,2)</f>
        <v>0</v>
      </c>
      <c r="K153" s="150"/>
      <c r="L153" s="32"/>
      <c r="M153" s="151" t="s">
        <v>1</v>
      </c>
      <c r="N153" s="152" t="s">
        <v>42</v>
      </c>
      <c r="P153" s="153">
        <f>O153*H153</f>
        <v>0</v>
      </c>
      <c r="Q153" s="153">
        <v>0</v>
      </c>
      <c r="R153" s="153">
        <f>Q153*H153</f>
        <v>0</v>
      </c>
      <c r="S153" s="153">
        <v>0</v>
      </c>
      <c r="T153" s="154">
        <f>S153*H153</f>
        <v>0</v>
      </c>
      <c r="AR153" s="155" t="s">
        <v>168</v>
      </c>
      <c r="AT153" s="155" t="s">
        <v>164</v>
      </c>
      <c r="AU153" s="155" t="s">
        <v>88</v>
      </c>
      <c r="AY153" s="17" t="s">
        <v>162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7" t="s">
        <v>88</v>
      </c>
      <c r="BK153" s="156">
        <f>ROUND(I153*H153,2)</f>
        <v>0</v>
      </c>
      <c r="BL153" s="17" t="s">
        <v>168</v>
      </c>
      <c r="BM153" s="155" t="s">
        <v>2211</v>
      </c>
    </row>
    <row r="154" spans="2:65" s="12" customFormat="1">
      <c r="B154" s="157"/>
      <c r="D154" s="158" t="s">
        <v>170</v>
      </c>
      <c r="E154" s="159" t="s">
        <v>1</v>
      </c>
      <c r="F154" s="160" t="s">
        <v>2212</v>
      </c>
      <c r="H154" s="161">
        <v>14.28</v>
      </c>
      <c r="I154" s="162"/>
      <c r="L154" s="157"/>
      <c r="M154" s="163"/>
      <c r="T154" s="164"/>
      <c r="AT154" s="159" t="s">
        <v>170</v>
      </c>
      <c r="AU154" s="159" t="s">
        <v>88</v>
      </c>
      <c r="AV154" s="12" t="s">
        <v>88</v>
      </c>
      <c r="AW154" s="12" t="s">
        <v>31</v>
      </c>
      <c r="AX154" s="12" t="s">
        <v>76</v>
      </c>
      <c r="AY154" s="159" t="s">
        <v>162</v>
      </c>
    </row>
    <row r="155" spans="2:65" s="12" customFormat="1">
      <c r="B155" s="157"/>
      <c r="D155" s="158" t="s">
        <v>170</v>
      </c>
      <c r="E155" s="159" t="s">
        <v>1</v>
      </c>
      <c r="F155" s="160" t="s">
        <v>800</v>
      </c>
      <c r="H155" s="161">
        <v>0.02</v>
      </c>
      <c r="I155" s="162"/>
      <c r="L155" s="157"/>
      <c r="M155" s="163"/>
      <c r="T155" s="164"/>
      <c r="AT155" s="159" t="s">
        <v>170</v>
      </c>
      <c r="AU155" s="159" t="s">
        <v>88</v>
      </c>
      <c r="AV155" s="12" t="s">
        <v>88</v>
      </c>
      <c r="AW155" s="12" t="s">
        <v>31</v>
      </c>
      <c r="AX155" s="12" t="s">
        <v>76</v>
      </c>
      <c r="AY155" s="159" t="s">
        <v>162</v>
      </c>
    </row>
    <row r="156" spans="2:65" s="13" customFormat="1">
      <c r="B156" s="165"/>
      <c r="D156" s="158" t="s">
        <v>170</v>
      </c>
      <c r="E156" s="166" t="s">
        <v>1</v>
      </c>
      <c r="F156" s="167" t="s">
        <v>173</v>
      </c>
      <c r="H156" s="168">
        <v>14.299999999999999</v>
      </c>
      <c r="I156" s="169"/>
      <c r="L156" s="165"/>
      <c r="M156" s="170"/>
      <c r="T156" s="171"/>
      <c r="AT156" s="166" t="s">
        <v>170</v>
      </c>
      <c r="AU156" s="166" t="s">
        <v>88</v>
      </c>
      <c r="AV156" s="13" t="s">
        <v>168</v>
      </c>
      <c r="AW156" s="13" t="s">
        <v>31</v>
      </c>
      <c r="AX156" s="13" t="s">
        <v>83</v>
      </c>
      <c r="AY156" s="166" t="s">
        <v>162</v>
      </c>
    </row>
    <row r="157" spans="2:65" s="11" customFormat="1" ht="22.95" customHeight="1">
      <c r="B157" s="131"/>
      <c r="D157" s="132" t="s">
        <v>75</v>
      </c>
      <c r="E157" s="141" t="s">
        <v>168</v>
      </c>
      <c r="F157" s="141" t="s">
        <v>472</v>
      </c>
      <c r="I157" s="134"/>
      <c r="J157" s="142">
        <f>BK157</f>
        <v>0</v>
      </c>
      <c r="L157" s="131"/>
      <c r="M157" s="136"/>
      <c r="P157" s="137">
        <f>SUM(P158:P172)</f>
        <v>0</v>
      </c>
      <c r="R157" s="137">
        <f>SUM(R158:R172)</f>
        <v>9.2710349999999995</v>
      </c>
      <c r="T157" s="138">
        <f>SUM(T158:T172)</f>
        <v>0</v>
      </c>
      <c r="AR157" s="132" t="s">
        <v>83</v>
      </c>
      <c r="AT157" s="139" t="s">
        <v>75</v>
      </c>
      <c r="AU157" s="139" t="s">
        <v>83</v>
      </c>
      <c r="AY157" s="132" t="s">
        <v>162</v>
      </c>
      <c r="BK157" s="140">
        <f>SUM(BK158:BK172)</f>
        <v>0</v>
      </c>
    </row>
    <row r="158" spans="2:65" s="1" customFormat="1" ht="37.950000000000003" customHeight="1">
      <c r="B158" s="32"/>
      <c r="C158" s="143" t="s">
        <v>205</v>
      </c>
      <c r="D158" s="143" t="s">
        <v>164</v>
      </c>
      <c r="E158" s="144" t="s">
        <v>2213</v>
      </c>
      <c r="F158" s="145" t="s">
        <v>2214</v>
      </c>
      <c r="G158" s="146" t="s">
        <v>167</v>
      </c>
      <c r="H158" s="147">
        <v>0.5</v>
      </c>
      <c r="I158" s="148"/>
      <c r="J158" s="149">
        <f>ROUND(I158*H158,2)</f>
        <v>0</v>
      </c>
      <c r="K158" s="150"/>
      <c r="L158" s="32"/>
      <c r="M158" s="151" t="s">
        <v>1</v>
      </c>
      <c r="N158" s="152" t="s">
        <v>42</v>
      </c>
      <c r="P158" s="153">
        <f>O158*H158</f>
        <v>0</v>
      </c>
      <c r="Q158" s="153">
        <v>1.8907700000000001</v>
      </c>
      <c r="R158" s="153">
        <f>Q158*H158</f>
        <v>0.94538500000000003</v>
      </c>
      <c r="S158" s="153">
        <v>0</v>
      </c>
      <c r="T158" s="154">
        <f>S158*H158</f>
        <v>0</v>
      </c>
      <c r="AR158" s="155" t="s">
        <v>168</v>
      </c>
      <c r="AT158" s="155" t="s">
        <v>164</v>
      </c>
      <c r="AU158" s="155" t="s">
        <v>88</v>
      </c>
      <c r="AY158" s="17" t="s">
        <v>162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7" t="s">
        <v>88</v>
      </c>
      <c r="BK158" s="156">
        <f>ROUND(I158*H158,2)</f>
        <v>0</v>
      </c>
      <c r="BL158" s="17" t="s">
        <v>168</v>
      </c>
      <c r="BM158" s="155" t="s">
        <v>2215</v>
      </c>
    </row>
    <row r="159" spans="2:65" s="12" customFormat="1">
      <c r="B159" s="157"/>
      <c r="D159" s="158" t="s">
        <v>170</v>
      </c>
      <c r="E159" s="159" t="s">
        <v>1</v>
      </c>
      <c r="F159" s="160" t="s">
        <v>2216</v>
      </c>
      <c r="H159" s="161">
        <v>0.42799999999999999</v>
      </c>
      <c r="I159" s="162"/>
      <c r="L159" s="157"/>
      <c r="M159" s="163"/>
      <c r="T159" s="164"/>
      <c r="AT159" s="159" t="s">
        <v>170</v>
      </c>
      <c r="AU159" s="159" t="s">
        <v>88</v>
      </c>
      <c r="AV159" s="12" t="s">
        <v>88</v>
      </c>
      <c r="AW159" s="12" t="s">
        <v>31</v>
      </c>
      <c r="AX159" s="12" t="s">
        <v>76</v>
      </c>
      <c r="AY159" s="159" t="s">
        <v>162</v>
      </c>
    </row>
    <row r="160" spans="2:65" s="12" customFormat="1">
      <c r="B160" s="157"/>
      <c r="D160" s="158" t="s">
        <v>170</v>
      </c>
      <c r="E160" s="159" t="s">
        <v>1</v>
      </c>
      <c r="F160" s="160" t="s">
        <v>2217</v>
      </c>
      <c r="H160" s="161">
        <v>7.1999999999999995E-2</v>
      </c>
      <c r="I160" s="162"/>
      <c r="L160" s="157"/>
      <c r="M160" s="163"/>
      <c r="T160" s="164"/>
      <c r="AT160" s="159" t="s">
        <v>170</v>
      </c>
      <c r="AU160" s="159" t="s">
        <v>88</v>
      </c>
      <c r="AV160" s="12" t="s">
        <v>88</v>
      </c>
      <c r="AW160" s="12" t="s">
        <v>31</v>
      </c>
      <c r="AX160" s="12" t="s">
        <v>76</v>
      </c>
      <c r="AY160" s="159" t="s">
        <v>162</v>
      </c>
    </row>
    <row r="161" spans="2:65" s="13" customFormat="1">
      <c r="B161" s="165"/>
      <c r="D161" s="158" t="s">
        <v>170</v>
      </c>
      <c r="E161" s="166" t="s">
        <v>1</v>
      </c>
      <c r="F161" s="167" t="s">
        <v>173</v>
      </c>
      <c r="H161" s="168">
        <v>0.5</v>
      </c>
      <c r="I161" s="169"/>
      <c r="L161" s="165"/>
      <c r="M161" s="170"/>
      <c r="T161" s="171"/>
      <c r="AT161" s="166" t="s">
        <v>170</v>
      </c>
      <c r="AU161" s="166" t="s">
        <v>88</v>
      </c>
      <c r="AV161" s="13" t="s">
        <v>168</v>
      </c>
      <c r="AW161" s="13" t="s">
        <v>31</v>
      </c>
      <c r="AX161" s="13" t="s">
        <v>83</v>
      </c>
      <c r="AY161" s="166" t="s">
        <v>162</v>
      </c>
    </row>
    <row r="162" spans="2:65" s="1" customFormat="1" ht="33" customHeight="1">
      <c r="B162" s="32"/>
      <c r="C162" s="143" t="s">
        <v>186</v>
      </c>
      <c r="D162" s="143" t="s">
        <v>164</v>
      </c>
      <c r="E162" s="144" t="s">
        <v>2118</v>
      </c>
      <c r="F162" s="145" t="s">
        <v>2119</v>
      </c>
      <c r="G162" s="146" t="s">
        <v>167</v>
      </c>
      <c r="H162" s="147">
        <v>1.7</v>
      </c>
      <c r="I162" s="148"/>
      <c r="J162" s="149">
        <f>ROUND(I162*H162,2)</f>
        <v>0</v>
      </c>
      <c r="K162" s="150"/>
      <c r="L162" s="32"/>
      <c r="M162" s="151" t="s">
        <v>1</v>
      </c>
      <c r="N162" s="152" t="s">
        <v>42</v>
      </c>
      <c r="P162" s="153">
        <f>O162*H162</f>
        <v>0</v>
      </c>
      <c r="Q162" s="153">
        <v>1.8907799999999999</v>
      </c>
      <c r="R162" s="153">
        <f>Q162*H162</f>
        <v>3.2143259999999998</v>
      </c>
      <c r="S162" s="153">
        <v>0</v>
      </c>
      <c r="T162" s="154">
        <f>S162*H162</f>
        <v>0</v>
      </c>
      <c r="AR162" s="155" t="s">
        <v>168</v>
      </c>
      <c r="AT162" s="155" t="s">
        <v>164</v>
      </c>
      <c r="AU162" s="155" t="s">
        <v>88</v>
      </c>
      <c r="AY162" s="17" t="s">
        <v>162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7" t="s">
        <v>88</v>
      </c>
      <c r="BK162" s="156">
        <f>ROUND(I162*H162,2)</f>
        <v>0</v>
      </c>
      <c r="BL162" s="17" t="s">
        <v>168</v>
      </c>
      <c r="BM162" s="155" t="s">
        <v>2218</v>
      </c>
    </row>
    <row r="163" spans="2:65" s="12" customFormat="1">
      <c r="B163" s="157"/>
      <c r="D163" s="158" t="s">
        <v>170</v>
      </c>
      <c r="E163" s="159" t="s">
        <v>1</v>
      </c>
      <c r="F163" s="160" t="s">
        <v>2219</v>
      </c>
      <c r="H163" s="161">
        <v>1.714</v>
      </c>
      <c r="I163" s="162"/>
      <c r="L163" s="157"/>
      <c r="M163" s="163"/>
      <c r="T163" s="164"/>
      <c r="AT163" s="159" t="s">
        <v>170</v>
      </c>
      <c r="AU163" s="159" t="s">
        <v>88</v>
      </c>
      <c r="AV163" s="12" t="s">
        <v>88</v>
      </c>
      <c r="AW163" s="12" t="s">
        <v>31</v>
      </c>
      <c r="AX163" s="12" t="s">
        <v>76</v>
      </c>
      <c r="AY163" s="159" t="s">
        <v>162</v>
      </c>
    </row>
    <row r="164" spans="2:65" s="12" customFormat="1">
      <c r="B164" s="157"/>
      <c r="D164" s="158" t="s">
        <v>170</v>
      </c>
      <c r="E164" s="159" t="s">
        <v>1</v>
      </c>
      <c r="F164" s="160" t="s">
        <v>2220</v>
      </c>
      <c r="H164" s="161">
        <v>-1.4E-2</v>
      </c>
      <c r="I164" s="162"/>
      <c r="L164" s="157"/>
      <c r="M164" s="163"/>
      <c r="T164" s="164"/>
      <c r="AT164" s="159" t="s">
        <v>170</v>
      </c>
      <c r="AU164" s="159" t="s">
        <v>88</v>
      </c>
      <c r="AV164" s="12" t="s">
        <v>88</v>
      </c>
      <c r="AW164" s="12" t="s">
        <v>31</v>
      </c>
      <c r="AX164" s="12" t="s">
        <v>76</v>
      </c>
      <c r="AY164" s="159" t="s">
        <v>162</v>
      </c>
    </row>
    <row r="165" spans="2:65" s="13" customFormat="1">
      <c r="B165" s="165"/>
      <c r="D165" s="158" t="s">
        <v>170</v>
      </c>
      <c r="E165" s="166" t="s">
        <v>1</v>
      </c>
      <c r="F165" s="167" t="s">
        <v>173</v>
      </c>
      <c r="H165" s="168">
        <v>1.7</v>
      </c>
      <c r="I165" s="169"/>
      <c r="L165" s="165"/>
      <c r="M165" s="170"/>
      <c r="T165" s="171"/>
      <c r="AT165" s="166" t="s">
        <v>170</v>
      </c>
      <c r="AU165" s="166" t="s">
        <v>88</v>
      </c>
      <c r="AV165" s="13" t="s">
        <v>168</v>
      </c>
      <c r="AW165" s="13" t="s">
        <v>31</v>
      </c>
      <c r="AX165" s="13" t="s">
        <v>83</v>
      </c>
      <c r="AY165" s="166" t="s">
        <v>162</v>
      </c>
    </row>
    <row r="166" spans="2:65" s="1" customFormat="1" ht="24.15" customHeight="1">
      <c r="B166" s="32"/>
      <c r="C166" s="143" t="s">
        <v>220</v>
      </c>
      <c r="D166" s="143" t="s">
        <v>164</v>
      </c>
      <c r="E166" s="144" t="s">
        <v>2221</v>
      </c>
      <c r="F166" s="145" t="s">
        <v>2222</v>
      </c>
      <c r="G166" s="146" t="s">
        <v>203</v>
      </c>
      <c r="H166" s="147">
        <v>1</v>
      </c>
      <c r="I166" s="148"/>
      <c r="J166" s="149">
        <f>ROUND(I166*H166,2)</f>
        <v>0</v>
      </c>
      <c r="K166" s="150"/>
      <c r="L166" s="32"/>
      <c r="M166" s="151" t="s">
        <v>1</v>
      </c>
      <c r="N166" s="152" t="s">
        <v>42</v>
      </c>
      <c r="P166" s="153">
        <f>O166*H166</f>
        <v>0</v>
      </c>
      <c r="Q166" s="153">
        <v>6.6E-3</v>
      </c>
      <c r="R166" s="153">
        <f>Q166*H166</f>
        <v>6.6E-3</v>
      </c>
      <c r="S166" s="153">
        <v>0</v>
      </c>
      <c r="T166" s="154">
        <f>S166*H166</f>
        <v>0</v>
      </c>
      <c r="AR166" s="155" t="s">
        <v>168</v>
      </c>
      <c r="AT166" s="155" t="s">
        <v>164</v>
      </c>
      <c r="AU166" s="155" t="s">
        <v>88</v>
      </c>
      <c r="AY166" s="17" t="s">
        <v>162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7" t="s">
        <v>88</v>
      </c>
      <c r="BK166" s="156">
        <f>ROUND(I166*H166,2)</f>
        <v>0</v>
      </c>
      <c r="BL166" s="17" t="s">
        <v>168</v>
      </c>
      <c r="BM166" s="155" t="s">
        <v>2223</v>
      </c>
    </row>
    <row r="167" spans="2:65" s="1" customFormat="1" ht="21.75" customHeight="1">
      <c r="B167" s="32"/>
      <c r="C167" s="184" t="s">
        <v>224</v>
      </c>
      <c r="D167" s="184" t="s">
        <v>534</v>
      </c>
      <c r="E167" s="185" t="s">
        <v>2224</v>
      </c>
      <c r="F167" s="186" t="s">
        <v>2225</v>
      </c>
      <c r="G167" s="187" t="s">
        <v>203</v>
      </c>
      <c r="H167" s="188">
        <v>1</v>
      </c>
      <c r="I167" s="189"/>
      <c r="J167" s="190">
        <f>ROUND(I167*H167,2)</f>
        <v>0</v>
      </c>
      <c r="K167" s="191"/>
      <c r="L167" s="192"/>
      <c r="M167" s="193" t="s">
        <v>1</v>
      </c>
      <c r="N167" s="194" t="s">
        <v>42</v>
      </c>
      <c r="P167" s="153">
        <f>O167*H167</f>
        <v>0</v>
      </c>
      <c r="Q167" s="153">
        <v>0.22500000000000001</v>
      </c>
      <c r="R167" s="153">
        <f>Q167*H167</f>
        <v>0.22500000000000001</v>
      </c>
      <c r="S167" s="153">
        <v>0</v>
      </c>
      <c r="T167" s="154">
        <f>S167*H167</f>
        <v>0</v>
      </c>
      <c r="AR167" s="155" t="s">
        <v>205</v>
      </c>
      <c r="AT167" s="155" t="s">
        <v>534</v>
      </c>
      <c r="AU167" s="155" t="s">
        <v>88</v>
      </c>
      <c r="AY167" s="17" t="s">
        <v>162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7" t="s">
        <v>88</v>
      </c>
      <c r="BK167" s="156">
        <f>ROUND(I167*H167,2)</f>
        <v>0</v>
      </c>
      <c r="BL167" s="17" t="s">
        <v>168</v>
      </c>
      <c r="BM167" s="155" t="s">
        <v>2226</v>
      </c>
    </row>
    <row r="168" spans="2:65" s="1" customFormat="1" ht="24.15" customHeight="1">
      <c r="B168" s="32"/>
      <c r="C168" s="143" t="s">
        <v>228</v>
      </c>
      <c r="D168" s="143" t="s">
        <v>164</v>
      </c>
      <c r="E168" s="144" t="s">
        <v>2227</v>
      </c>
      <c r="F168" s="145" t="s">
        <v>2228</v>
      </c>
      <c r="G168" s="146" t="s">
        <v>167</v>
      </c>
      <c r="H168" s="147">
        <v>2.2000000000000002</v>
      </c>
      <c r="I168" s="148"/>
      <c r="J168" s="149">
        <f>ROUND(I168*H168,2)</f>
        <v>0</v>
      </c>
      <c r="K168" s="150"/>
      <c r="L168" s="32"/>
      <c r="M168" s="151" t="s">
        <v>1</v>
      </c>
      <c r="N168" s="152" t="s">
        <v>42</v>
      </c>
      <c r="P168" s="153">
        <f>O168*H168</f>
        <v>0</v>
      </c>
      <c r="Q168" s="153">
        <v>2.2164700000000002</v>
      </c>
      <c r="R168" s="153">
        <f>Q168*H168</f>
        <v>4.8762340000000011</v>
      </c>
      <c r="S168" s="153">
        <v>0</v>
      </c>
      <c r="T168" s="154">
        <f>S168*H168</f>
        <v>0</v>
      </c>
      <c r="AR168" s="155" t="s">
        <v>168</v>
      </c>
      <c r="AT168" s="155" t="s">
        <v>164</v>
      </c>
      <c r="AU168" s="155" t="s">
        <v>88</v>
      </c>
      <c r="AY168" s="17" t="s">
        <v>162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7" t="s">
        <v>88</v>
      </c>
      <c r="BK168" s="156">
        <f>ROUND(I168*H168,2)</f>
        <v>0</v>
      </c>
      <c r="BL168" s="17" t="s">
        <v>168</v>
      </c>
      <c r="BM168" s="155" t="s">
        <v>2229</v>
      </c>
    </row>
    <row r="169" spans="2:65" s="12" customFormat="1">
      <c r="B169" s="157"/>
      <c r="D169" s="158" t="s">
        <v>170</v>
      </c>
      <c r="E169" s="159" t="s">
        <v>1</v>
      </c>
      <c r="F169" s="160" t="s">
        <v>2230</v>
      </c>
      <c r="H169" s="161">
        <v>2.1419999999999999</v>
      </c>
      <c r="I169" s="162"/>
      <c r="L169" s="157"/>
      <c r="M169" s="163"/>
      <c r="T169" s="164"/>
      <c r="AT169" s="159" t="s">
        <v>170</v>
      </c>
      <c r="AU169" s="159" t="s">
        <v>88</v>
      </c>
      <c r="AV169" s="12" t="s">
        <v>88</v>
      </c>
      <c r="AW169" s="12" t="s">
        <v>31</v>
      </c>
      <c r="AX169" s="12" t="s">
        <v>76</v>
      </c>
      <c r="AY169" s="159" t="s">
        <v>162</v>
      </c>
    </row>
    <row r="170" spans="2:65" s="12" customFormat="1">
      <c r="B170" s="157"/>
      <c r="D170" s="158" t="s">
        <v>170</v>
      </c>
      <c r="E170" s="159" t="s">
        <v>1</v>
      </c>
      <c r="F170" s="160" t="s">
        <v>2231</v>
      </c>
      <c r="H170" s="161">
        <v>5.8000000000000003E-2</v>
      </c>
      <c r="I170" s="162"/>
      <c r="L170" s="157"/>
      <c r="M170" s="163"/>
      <c r="T170" s="164"/>
      <c r="AT170" s="159" t="s">
        <v>170</v>
      </c>
      <c r="AU170" s="159" t="s">
        <v>88</v>
      </c>
      <c r="AV170" s="12" t="s">
        <v>88</v>
      </c>
      <c r="AW170" s="12" t="s">
        <v>31</v>
      </c>
      <c r="AX170" s="12" t="s">
        <v>76</v>
      </c>
      <c r="AY170" s="159" t="s">
        <v>162</v>
      </c>
    </row>
    <row r="171" spans="2:65" s="13" customFormat="1">
      <c r="B171" s="165"/>
      <c r="D171" s="158" t="s">
        <v>170</v>
      </c>
      <c r="E171" s="166" t="s">
        <v>1</v>
      </c>
      <c r="F171" s="167" t="s">
        <v>173</v>
      </c>
      <c r="H171" s="168">
        <v>2.1999999999999997</v>
      </c>
      <c r="I171" s="169"/>
      <c r="L171" s="165"/>
      <c r="M171" s="170"/>
      <c r="T171" s="171"/>
      <c r="AT171" s="166" t="s">
        <v>170</v>
      </c>
      <c r="AU171" s="166" t="s">
        <v>88</v>
      </c>
      <c r="AV171" s="13" t="s">
        <v>168</v>
      </c>
      <c r="AW171" s="13" t="s">
        <v>31</v>
      </c>
      <c r="AX171" s="13" t="s">
        <v>83</v>
      </c>
      <c r="AY171" s="166" t="s">
        <v>162</v>
      </c>
    </row>
    <row r="172" spans="2:65" s="1" customFormat="1" ht="24.15" customHeight="1">
      <c r="B172" s="32"/>
      <c r="C172" s="143" t="s">
        <v>232</v>
      </c>
      <c r="D172" s="143" t="s">
        <v>164</v>
      </c>
      <c r="E172" s="144" t="s">
        <v>2232</v>
      </c>
      <c r="F172" s="145" t="s">
        <v>2233</v>
      </c>
      <c r="G172" s="146" t="s">
        <v>203</v>
      </c>
      <c r="H172" s="147">
        <v>1</v>
      </c>
      <c r="I172" s="148"/>
      <c r="J172" s="149">
        <f>ROUND(I172*H172,2)</f>
        <v>0</v>
      </c>
      <c r="K172" s="150"/>
      <c r="L172" s="32"/>
      <c r="M172" s="151" t="s">
        <v>1</v>
      </c>
      <c r="N172" s="152" t="s">
        <v>42</v>
      </c>
      <c r="P172" s="153">
        <f>O172*H172</f>
        <v>0</v>
      </c>
      <c r="Q172" s="153">
        <v>3.49E-3</v>
      </c>
      <c r="R172" s="153">
        <f>Q172*H172</f>
        <v>3.49E-3</v>
      </c>
      <c r="S172" s="153">
        <v>0</v>
      </c>
      <c r="T172" s="154">
        <f>S172*H172</f>
        <v>0</v>
      </c>
      <c r="AR172" s="155" t="s">
        <v>168</v>
      </c>
      <c r="AT172" s="155" t="s">
        <v>164</v>
      </c>
      <c r="AU172" s="155" t="s">
        <v>88</v>
      </c>
      <c r="AY172" s="17" t="s">
        <v>162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7" t="s">
        <v>88</v>
      </c>
      <c r="BK172" s="156">
        <f>ROUND(I172*H172,2)</f>
        <v>0</v>
      </c>
      <c r="BL172" s="17" t="s">
        <v>168</v>
      </c>
      <c r="BM172" s="155" t="s">
        <v>2234</v>
      </c>
    </row>
    <row r="173" spans="2:65" s="11" customFormat="1" ht="22.95" customHeight="1">
      <c r="B173" s="131"/>
      <c r="D173" s="132" t="s">
        <v>75</v>
      </c>
      <c r="E173" s="141" t="s">
        <v>205</v>
      </c>
      <c r="F173" s="141" t="s">
        <v>2122</v>
      </c>
      <c r="I173" s="134"/>
      <c r="J173" s="142">
        <f>BK173</f>
        <v>0</v>
      </c>
      <c r="L173" s="131"/>
      <c r="M173" s="136"/>
      <c r="P173" s="137">
        <f>SUM(P174:P180)</f>
        <v>0</v>
      </c>
      <c r="R173" s="137">
        <f>SUM(R174:R180)</f>
        <v>15.069760000000002</v>
      </c>
      <c r="T173" s="138">
        <f>SUM(T174:T180)</f>
        <v>0</v>
      </c>
      <c r="AR173" s="132" t="s">
        <v>83</v>
      </c>
      <c r="AT173" s="139" t="s">
        <v>75</v>
      </c>
      <c r="AU173" s="139" t="s">
        <v>83</v>
      </c>
      <c r="AY173" s="132" t="s">
        <v>162</v>
      </c>
      <c r="BK173" s="140">
        <f>SUM(BK174:BK180)</f>
        <v>0</v>
      </c>
    </row>
    <row r="174" spans="2:65" s="1" customFormat="1" ht="24.15" customHeight="1">
      <c r="B174" s="32"/>
      <c r="C174" s="143" t="s">
        <v>237</v>
      </c>
      <c r="D174" s="143" t="s">
        <v>164</v>
      </c>
      <c r="E174" s="144" t="s">
        <v>2235</v>
      </c>
      <c r="F174" s="145" t="s">
        <v>2236</v>
      </c>
      <c r="G174" s="146" t="s">
        <v>203</v>
      </c>
      <c r="H174" s="147">
        <v>1</v>
      </c>
      <c r="I174" s="148"/>
      <c r="J174" s="149">
        <f t="shared" ref="J174:J180" si="0">ROUND(I174*H174,2)</f>
        <v>0</v>
      </c>
      <c r="K174" s="150"/>
      <c r="L174" s="32"/>
      <c r="M174" s="151" t="s">
        <v>1</v>
      </c>
      <c r="N174" s="152" t="s">
        <v>42</v>
      </c>
      <c r="P174" s="153">
        <f t="shared" ref="P174:P180" si="1">O174*H174</f>
        <v>0</v>
      </c>
      <c r="Q174" s="153">
        <v>0</v>
      </c>
      <c r="R174" s="153">
        <f t="shared" ref="R174:R180" si="2">Q174*H174</f>
        <v>0</v>
      </c>
      <c r="S174" s="153">
        <v>0</v>
      </c>
      <c r="T174" s="154">
        <f t="shared" ref="T174:T180" si="3">S174*H174</f>
        <v>0</v>
      </c>
      <c r="AR174" s="155" t="s">
        <v>168</v>
      </c>
      <c r="AT174" s="155" t="s">
        <v>164</v>
      </c>
      <c r="AU174" s="155" t="s">
        <v>88</v>
      </c>
      <c r="AY174" s="17" t="s">
        <v>162</v>
      </c>
      <c r="BE174" s="156">
        <f t="shared" ref="BE174:BE180" si="4">IF(N174="základná",J174,0)</f>
        <v>0</v>
      </c>
      <c r="BF174" s="156">
        <f t="shared" ref="BF174:BF180" si="5">IF(N174="znížená",J174,0)</f>
        <v>0</v>
      </c>
      <c r="BG174" s="156">
        <f t="shared" ref="BG174:BG180" si="6">IF(N174="zákl. prenesená",J174,0)</f>
        <v>0</v>
      </c>
      <c r="BH174" s="156">
        <f t="shared" ref="BH174:BH180" si="7">IF(N174="zníž. prenesená",J174,0)</f>
        <v>0</v>
      </c>
      <c r="BI174" s="156">
        <f t="shared" ref="BI174:BI180" si="8">IF(N174="nulová",J174,0)</f>
        <v>0</v>
      </c>
      <c r="BJ174" s="17" t="s">
        <v>88</v>
      </c>
      <c r="BK174" s="156">
        <f t="shared" ref="BK174:BK180" si="9">ROUND(I174*H174,2)</f>
        <v>0</v>
      </c>
      <c r="BL174" s="17" t="s">
        <v>168</v>
      </c>
      <c r="BM174" s="155" t="s">
        <v>2237</v>
      </c>
    </row>
    <row r="175" spans="2:65" s="1" customFormat="1" ht="21.75" customHeight="1">
      <c r="B175" s="32"/>
      <c r="C175" s="184" t="s">
        <v>245</v>
      </c>
      <c r="D175" s="184" t="s">
        <v>534</v>
      </c>
      <c r="E175" s="185" t="s">
        <v>2238</v>
      </c>
      <c r="F175" s="186" t="s">
        <v>2239</v>
      </c>
      <c r="G175" s="187" t="s">
        <v>203</v>
      </c>
      <c r="H175" s="188">
        <v>1</v>
      </c>
      <c r="I175" s="189"/>
      <c r="J175" s="190">
        <f t="shared" si="0"/>
        <v>0</v>
      </c>
      <c r="K175" s="191"/>
      <c r="L175" s="192"/>
      <c r="M175" s="193" t="s">
        <v>1</v>
      </c>
      <c r="N175" s="194" t="s">
        <v>42</v>
      </c>
      <c r="P175" s="153">
        <f t="shared" si="1"/>
        <v>0</v>
      </c>
      <c r="Q175" s="153">
        <v>14.5</v>
      </c>
      <c r="R175" s="153">
        <f t="shared" si="2"/>
        <v>14.5</v>
      </c>
      <c r="S175" s="153">
        <v>0</v>
      </c>
      <c r="T175" s="154">
        <f t="shared" si="3"/>
        <v>0</v>
      </c>
      <c r="AR175" s="155" t="s">
        <v>205</v>
      </c>
      <c r="AT175" s="155" t="s">
        <v>534</v>
      </c>
      <c r="AU175" s="155" t="s">
        <v>88</v>
      </c>
      <c r="AY175" s="17" t="s">
        <v>162</v>
      </c>
      <c r="BE175" s="156">
        <f t="shared" si="4"/>
        <v>0</v>
      </c>
      <c r="BF175" s="156">
        <f t="shared" si="5"/>
        <v>0</v>
      </c>
      <c r="BG175" s="156">
        <f t="shared" si="6"/>
        <v>0</v>
      </c>
      <c r="BH175" s="156">
        <f t="shared" si="7"/>
        <v>0</v>
      </c>
      <c r="BI175" s="156">
        <f t="shared" si="8"/>
        <v>0</v>
      </c>
      <c r="BJ175" s="17" t="s">
        <v>88</v>
      </c>
      <c r="BK175" s="156">
        <f t="shared" si="9"/>
        <v>0</v>
      </c>
      <c r="BL175" s="17" t="s">
        <v>168</v>
      </c>
      <c r="BM175" s="155" t="s">
        <v>2240</v>
      </c>
    </row>
    <row r="176" spans="2:65" s="1" customFormat="1" ht="24.15" customHeight="1">
      <c r="B176" s="32"/>
      <c r="C176" s="143" t="s">
        <v>249</v>
      </c>
      <c r="D176" s="143" t="s">
        <v>164</v>
      </c>
      <c r="E176" s="144" t="s">
        <v>2241</v>
      </c>
      <c r="F176" s="145" t="s">
        <v>2242</v>
      </c>
      <c r="G176" s="146" t="s">
        <v>203</v>
      </c>
      <c r="H176" s="147">
        <v>1</v>
      </c>
      <c r="I176" s="148"/>
      <c r="J176" s="149">
        <f t="shared" si="0"/>
        <v>0</v>
      </c>
      <c r="K176" s="150"/>
      <c r="L176" s="32"/>
      <c r="M176" s="151" t="s">
        <v>1</v>
      </c>
      <c r="N176" s="152" t="s">
        <v>42</v>
      </c>
      <c r="P176" s="153">
        <f t="shared" si="1"/>
        <v>0</v>
      </c>
      <c r="Q176" s="153">
        <v>1.6559999999999998E-2</v>
      </c>
      <c r="R176" s="153">
        <f t="shared" si="2"/>
        <v>1.6559999999999998E-2</v>
      </c>
      <c r="S176" s="153">
        <v>0</v>
      </c>
      <c r="T176" s="154">
        <f t="shared" si="3"/>
        <v>0</v>
      </c>
      <c r="AR176" s="155" t="s">
        <v>168</v>
      </c>
      <c r="AT176" s="155" t="s">
        <v>164</v>
      </c>
      <c r="AU176" s="155" t="s">
        <v>88</v>
      </c>
      <c r="AY176" s="17" t="s">
        <v>162</v>
      </c>
      <c r="BE176" s="156">
        <f t="shared" si="4"/>
        <v>0</v>
      </c>
      <c r="BF176" s="156">
        <f t="shared" si="5"/>
        <v>0</v>
      </c>
      <c r="BG176" s="156">
        <f t="shared" si="6"/>
        <v>0</v>
      </c>
      <c r="BH176" s="156">
        <f t="shared" si="7"/>
        <v>0</v>
      </c>
      <c r="BI176" s="156">
        <f t="shared" si="8"/>
        <v>0</v>
      </c>
      <c r="BJ176" s="17" t="s">
        <v>88</v>
      </c>
      <c r="BK176" s="156">
        <f t="shared" si="9"/>
        <v>0</v>
      </c>
      <c r="BL176" s="17" t="s">
        <v>168</v>
      </c>
      <c r="BM176" s="155" t="s">
        <v>2243</v>
      </c>
    </row>
    <row r="177" spans="2:65" s="1" customFormat="1" ht="37.950000000000003" customHeight="1">
      <c r="B177" s="32"/>
      <c r="C177" s="184" t="s">
        <v>262</v>
      </c>
      <c r="D177" s="184" t="s">
        <v>534</v>
      </c>
      <c r="E177" s="185" t="s">
        <v>2244</v>
      </c>
      <c r="F177" s="186" t="s">
        <v>2245</v>
      </c>
      <c r="G177" s="187" t="s">
        <v>203</v>
      </c>
      <c r="H177" s="188">
        <v>1</v>
      </c>
      <c r="I177" s="189"/>
      <c r="J177" s="190">
        <f t="shared" si="0"/>
        <v>0</v>
      </c>
      <c r="K177" s="191"/>
      <c r="L177" s="192"/>
      <c r="M177" s="193" t="s">
        <v>1</v>
      </c>
      <c r="N177" s="194" t="s">
        <v>42</v>
      </c>
      <c r="P177" s="153">
        <f t="shared" si="1"/>
        <v>0</v>
      </c>
      <c r="Q177" s="153">
        <v>0.505</v>
      </c>
      <c r="R177" s="153">
        <f t="shared" si="2"/>
        <v>0.505</v>
      </c>
      <c r="S177" s="153">
        <v>0</v>
      </c>
      <c r="T177" s="154">
        <f t="shared" si="3"/>
        <v>0</v>
      </c>
      <c r="AR177" s="155" t="s">
        <v>205</v>
      </c>
      <c r="AT177" s="155" t="s">
        <v>534</v>
      </c>
      <c r="AU177" s="155" t="s">
        <v>88</v>
      </c>
      <c r="AY177" s="17" t="s">
        <v>162</v>
      </c>
      <c r="BE177" s="156">
        <f t="shared" si="4"/>
        <v>0</v>
      </c>
      <c r="BF177" s="156">
        <f t="shared" si="5"/>
        <v>0</v>
      </c>
      <c r="BG177" s="156">
        <f t="shared" si="6"/>
        <v>0</v>
      </c>
      <c r="BH177" s="156">
        <f t="shared" si="7"/>
        <v>0</v>
      </c>
      <c r="BI177" s="156">
        <f t="shared" si="8"/>
        <v>0</v>
      </c>
      <c r="BJ177" s="17" t="s">
        <v>88</v>
      </c>
      <c r="BK177" s="156">
        <f t="shared" si="9"/>
        <v>0</v>
      </c>
      <c r="BL177" s="17" t="s">
        <v>168</v>
      </c>
      <c r="BM177" s="155" t="s">
        <v>2246</v>
      </c>
    </row>
    <row r="178" spans="2:65" s="1" customFormat="1" ht="24.15" customHeight="1">
      <c r="B178" s="32"/>
      <c r="C178" s="184" t="s">
        <v>269</v>
      </c>
      <c r="D178" s="184" t="s">
        <v>534</v>
      </c>
      <c r="E178" s="185" t="s">
        <v>2247</v>
      </c>
      <c r="F178" s="186" t="s">
        <v>2248</v>
      </c>
      <c r="G178" s="187" t="s">
        <v>203</v>
      </c>
      <c r="H178" s="188">
        <v>1</v>
      </c>
      <c r="I178" s="189"/>
      <c r="J178" s="190">
        <f t="shared" si="0"/>
        <v>0</v>
      </c>
      <c r="K178" s="191"/>
      <c r="L178" s="192"/>
      <c r="M178" s="193" t="s">
        <v>1</v>
      </c>
      <c r="N178" s="194" t="s">
        <v>42</v>
      </c>
      <c r="P178" s="153">
        <f t="shared" si="1"/>
        <v>0</v>
      </c>
      <c r="Q178" s="153">
        <v>2E-3</v>
      </c>
      <c r="R178" s="153">
        <f t="shared" si="2"/>
        <v>2E-3</v>
      </c>
      <c r="S178" s="153">
        <v>0</v>
      </c>
      <c r="T178" s="154">
        <f t="shared" si="3"/>
        <v>0</v>
      </c>
      <c r="AR178" s="155" t="s">
        <v>205</v>
      </c>
      <c r="AT178" s="155" t="s">
        <v>534</v>
      </c>
      <c r="AU178" s="155" t="s">
        <v>88</v>
      </c>
      <c r="AY178" s="17" t="s">
        <v>162</v>
      </c>
      <c r="BE178" s="156">
        <f t="shared" si="4"/>
        <v>0</v>
      </c>
      <c r="BF178" s="156">
        <f t="shared" si="5"/>
        <v>0</v>
      </c>
      <c r="BG178" s="156">
        <f t="shared" si="6"/>
        <v>0</v>
      </c>
      <c r="BH178" s="156">
        <f t="shared" si="7"/>
        <v>0</v>
      </c>
      <c r="BI178" s="156">
        <f t="shared" si="8"/>
        <v>0</v>
      </c>
      <c r="BJ178" s="17" t="s">
        <v>88</v>
      </c>
      <c r="BK178" s="156">
        <f t="shared" si="9"/>
        <v>0</v>
      </c>
      <c r="BL178" s="17" t="s">
        <v>168</v>
      </c>
      <c r="BM178" s="155" t="s">
        <v>2249</v>
      </c>
    </row>
    <row r="179" spans="2:65" s="1" customFormat="1" ht="24.15" customHeight="1">
      <c r="B179" s="32"/>
      <c r="C179" s="143" t="s">
        <v>274</v>
      </c>
      <c r="D179" s="143" t="s">
        <v>164</v>
      </c>
      <c r="E179" s="144" t="s">
        <v>2250</v>
      </c>
      <c r="F179" s="145" t="s">
        <v>2251</v>
      </c>
      <c r="G179" s="146" t="s">
        <v>203</v>
      </c>
      <c r="H179" s="147">
        <v>1</v>
      </c>
      <c r="I179" s="148"/>
      <c r="J179" s="149">
        <f t="shared" si="0"/>
        <v>0</v>
      </c>
      <c r="K179" s="150"/>
      <c r="L179" s="32"/>
      <c r="M179" s="151" t="s">
        <v>1</v>
      </c>
      <c r="N179" s="152" t="s">
        <v>42</v>
      </c>
      <c r="P179" s="153">
        <f t="shared" si="1"/>
        <v>0</v>
      </c>
      <c r="Q179" s="153">
        <v>4.1999999999999997E-3</v>
      </c>
      <c r="R179" s="153">
        <f t="shared" si="2"/>
        <v>4.1999999999999997E-3</v>
      </c>
      <c r="S179" s="153">
        <v>0</v>
      </c>
      <c r="T179" s="154">
        <f t="shared" si="3"/>
        <v>0</v>
      </c>
      <c r="AR179" s="155" t="s">
        <v>168</v>
      </c>
      <c r="AT179" s="155" t="s">
        <v>164</v>
      </c>
      <c r="AU179" s="155" t="s">
        <v>88</v>
      </c>
      <c r="AY179" s="17" t="s">
        <v>162</v>
      </c>
      <c r="BE179" s="156">
        <f t="shared" si="4"/>
        <v>0</v>
      </c>
      <c r="BF179" s="156">
        <f t="shared" si="5"/>
        <v>0</v>
      </c>
      <c r="BG179" s="156">
        <f t="shared" si="6"/>
        <v>0</v>
      </c>
      <c r="BH179" s="156">
        <f t="shared" si="7"/>
        <v>0</v>
      </c>
      <c r="BI179" s="156">
        <f t="shared" si="8"/>
        <v>0</v>
      </c>
      <c r="BJ179" s="17" t="s">
        <v>88</v>
      </c>
      <c r="BK179" s="156">
        <f t="shared" si="9"/>
        <v>0</v>
      </c>
      <c r="BL179" s="17" t="s">
        <v>168</v>
      </c>
      <c r="BM179" s="155" t="s">
        <v>2252</v>
      </c>
    </row>
    <row r="180" spans="2:65" s="1" customFormat="1" ht="16.5" customHeight="1">
      <c r="B180" s="32"/>
      <c r="C180" s="184" t="s">
        <v>7</v>
      </c>
      <c r="D180" s="184" t="s">
        <v>534</v>
      </c>
      <c r="E180" s="185" t="s">
        <v>2253</v>
      </c>
      <c r="F180" s="186" t="s">
        <v>2254</v>
      </c>
      <c r="G180" s="187" t="s">
        <v>203</v>
      </c>
      <c r="H180" s="188">
        <v>1</v>
      </c>
      <c r="I180" s="189"/>
      <c r="J180" s="190">
        <f t="shared" si="0"/>
        <v>0</v>
      </c>
      <c r="K180" s="191"/>
      <c r="L180" s="192"/>
      <c r="M180" s="193" t="s">
        <v>1</v>
      </c>
      <c r="N180" s="194" t="s">
        <v>42</v>
      </c>
      <c r="P180" s="153">
        <f t="shared" si="1"/>
        <v>0</v>
      </c>
      <c r="Q180" s="153">
        <v>4.2000000000000003E-2</v>
      </c>
      <c r="R180" s="153">
        <f t="shared" si="2"/>
        <v>4.2000000000000003E-2</v>
      </c>
      <c r="S180" s="153">
        <v>0</v>
      </c>
      <c r="T180" s="154">
        <f t="shared" si="3"/>
        <v>0</v>
      </c>
      <c r="AR180" s="155" t="s">
        <v>205</v>
      </c>
      <c r="AT180" s="155" t="s">
        <v>534</v>
      </c>
      <c r="AU180" s="155" t="s">
        <v>88</v>
      </c>
      <c r="AY180" s="17" t="s">
        <v>162</v>
      </c>
      <c r="BE180" s="156">
        <f t="shared" si="4"/>
        <v>0</v>
      </c>
      <c r="BF180" s="156">
        <f t="shared" si="5"/>
        <v>0</v>
      </c>
      <c r="BG180" s="156">
        <f t="shared" si="6"/>
        <v>0</v>
      </c>
      <c r="BH180" s="156">
        <f t="shared" si="7"/>
        <v>0</v>
      </c>
      <c r="BI180" s="156">
        <f t="shared" si="8"/>
        <v>0</v>
      </c>
      <c r="BJ180" s="17" t="s">
        <v>88</v>
      </c>
      <c r="BK180" s="156">
        <f t="shared" si="9"/>
        <v>0</v>
      </c>
      <c r="BL180" s="17" t="s">
        <v>168</v>
      </c>
      <c r="BM180" s="155" t="s">
        <v>2255</v>
      </c>
    </row>
    <row r="181" spans="2:65" s="11" customFormat="1" ht="22.95" customHeight="1">
      <c r="B181" s="131"/>
      <c r="D181" s="132" t="s">
        <v>75</v>
      </c>
      <c r="E181" s="141" t="s">
        <v>726</v>
      </c>
      <c r="F181" s="141" t="s">
        <v>727</v>
      </c>
      <c r="I181" s="134"/>
      <c r="J181" s="142">
        <f>BK181</f>
        <v>0</v>
      </c>
      <c r="L181" s="131"/>
      <c r="M181" s="136"/>
      <c r="P181" s="137">
        <f>P182</f>
        <v>0</v>
      </c>
      <c r="R181" s="137">
        <f>R182</f>
        <v>0</v>
      </c>
      <c r="T181" s="138">
        <f>T182</f>
        <v>0</v>
      </c>
      <c r="AR181" s="132" t="s">
        <v>83</v>
      </c>
      <c r="AT181" s="139" t="s">
        <v>75</v>
      </c>
      <c r="AU181" s="139" t="s">
        <v>83</v>
      </c>
      <c r="AY181" s="132" t="s">
        <v>162</v>
      </c>
      <c r="BK181" s="140">
        <f>BK182</f>
        <v>0</v>
      </c>
    </row>
    <row r="182" spans="2:65" s="1" customFormat="1" ht="24.15" customHeight="1">
      <c r="B182" s="32"/>
      <c r="C182" s="143" t="s">
        <v>284</v>
      </c>
      <c r="D182" s="143" t="s">
        <v>164</v>
      </c>
      <c r="E182" s="144" t="s">
        <v>2256</v>
      </c>
      <c r="F182" s="145" t="s">
        <v>2257</v>
      </c>
      <c r="G182" s="146" t="s">
        <v>183</v>
      </c>
      <c r="H182" s="147">
        <v>24.341000000000001</v>
      </c>
      <c r="I182" s="148"/>
      <c r="J182" s="149">
        <f>ROUND(I182*H182,2)</f>
        <v>0</v>
      </c>
      <c r="K182" s="150"/>
      <c r="L182" s="32"/>
      <c r="M182" s="179" t="s">
        <v>1</v>
      </c>
      <c r="N182" s="180" t="s">
        <v>42</v>
      </c>
      <c r="O182" s="181"/>
      <c r="P182" s="182">
        <f>O182*H182</f>
        <v>0</v>
      </c>
      <c r="Q182" s="182">
        <v>0</v>
      </c>
      <c r="R182" s="182">
        <f>Q182*H182</f>
        <v>0</v>
      </c>
      <c r="S182" s="182">
        <v>0</v>
      </c>
      <c r="T182" s="183">
        <f>S182*H182</f>
        <v>0</v>
      </c>
      <c r="AR182" s="155" t="s">
        <v>168</v>
      </c>
      <c r="AT182" s="155" t="s">
        <v>164</v>
      </c>
      <c r="AU182" s="155" t="s">
        <v>88</v>
      </c>
      <c r="AY182" s="17" t="s">
        <v>162</v>
      </c>
      <c r="BE182" s="156">
        <f>IF(N182="základná",J182,0)</f>
        <v>0</v>
      </c>
      <c r="BF182" s="156">
        <f>IF(N182="znížená",J182,0)</f>
        <v>0</v>
      </c>
      <c r="BG182" s="156">
        <f>IF(N182="zákl. prenesená",J182,0)</f>
        <v>0</v>
      </c>
      <c r="BH182" s="156">
        <f>IF(N182="zníž. prenesená",J182,0)</f>
        <v>0</v>
      </c>
      <c r="BI182" s="156">
        <f>IF(N182="nulová",J182,0)</f>
        <v>0</v>
      </c>
      <c r="BJ182" s="17" t="s">
        <v>88</v>
      </c>
      <c r="BK182" s="156">
        <f>ROUND(I182*H182,2)</f>
        <v>0</v>
      </c>
      <c r="BL182" s="17" t="s">
        <v>168</v>
      </c>
      <c r="BM182" s="155" t="s">
        <v>2258</v>
      </c>
    </row>
    <row r="183" spans="2:65" s="1" customFormat="1" ht="6.9" customHeight="1">
      <c r="B183" s="46"/>
      <c r="C183" s="47"/>
      <c r="D183" s="47"/>
      <c r="E183" s="47"/>
      <c r="F183" s="47"/>
      <c r="G183" s="47"/>
      <c r="H183" s="47"/>
      <c r="I183" s="47"/>
      <c r="J183" s="47"/>
      <c r="K183" s="47"/>
      <c r="L183" s="32"/>
    </row>
  </sheetData>
  <sheetProtection algorithmName="SHA-512" hashValue="w6f3KJRMzXYJ5XCcImVG0Cjt3GyKeogvx/8ybVTYiH7BlMF5TVuVVEuAxLDV2ZE39zEICUnhF7dWeoQPVHi8ww==" saltValue="y2zE9+6BnLY0QGusDb+BhV9KU1+vR/j92bCI0gud9Npz/LmlI1iWymFDAfhab4Cf/GKgOQtrKfNKqyt3J3fRQw==" spinCount="100000" sheet="1" objects="1" scenarios="1" formatColumns="0" formatRows="0" autoFilter="0"/>
  <autoFilter ref="C125:K182" xr:uid="{00000000-0009-0000-0000-00000D000000}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BM170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128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76</v>
      </c>
    </row>
    <row r="4" spans="2:46" ht="24.9" customHeight="1">
      <c r="B4" s="20"/>
      <c r="D4" s="21" t="s">
        <v>131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132</v>
      </c>
      <c r="L8" s="20"/>
    </row>
    <row r="9" spans="2:46" s="1" customFormat="1" ht="16.5" customHeight="1">
      <c r="B9" s="32"/>
      <c r="E9" s="248" t="s">
        <v>2259</v>
      </c>
      <c r="F9" s="247"/>
      <c r="G9" s="247"/>
      <c r="H9" s="247"/>
      <c r="L9" s="32"/>
    </row>
    <row r="10" spans="2:46" s="1" customFormat="1" ht="12" customHeight="1">
      <c r="B10" s="32"/>
      <c r="D10" s="27" t="s">
        <v>134</v>
      </c>
      <c r="L10" s="32"/>
    </row>
    <row r="11" spans="2:46" s="1" customFormat="1" ht="16.5" customHeight="1">
      <c r="B11" s="32"/>
      <c r="E11" s="204" t="s">
        <v>2260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 t="str">
        <f>'Rekapitulácia stavby'!AN8</f>
        <v>19. 7. 2023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23</v>
      </c>
      <c r="I16" s="27" t="s">
        <v>24</v>
      </c>
      <c r="J16" s="25" t="s">
        <v>1</v>
      </c>
      <c r="L16" s="32"/>
    </row>
    <row r="17" spans="2:12" s="1" customFormat="1" ht="18" customHeight="1">
      <c r="B17" s="32"/>
      <c r="E17" s="25" t="s">
        <v>25</v>
      </c>
      <c r="I17" s="27" t="s">
        <v>26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27</v>
      </c>
      <c r="I19" s="27" t="s">
        <v>24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36"/>
      <c r="G20" s="236"/>
      <c r="H20" s="236"/>
      <c r="I20" s="27" t="s">
        <v>26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29</v>
      </c>
      <c r="I22" s="27" t="s">
        <v>24</v>
      </c>
      <c r="J22" s="25" t="s">
        <v>1</v>
      </c>
      <c r="L22" s="32"/>
    </row>
    <row r="23" spans="2:12" s="1" customFormat="1" ht="18" customHeight="1">
      <c r="B23" s="32"/>
      <c r="E23" s="25" t="s">
        <v>30</v>
      </c>
      <c r="I23" s="27" t="s">
        <v>26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32</v>
      </c>
      <c r="I25" s="27" t="s">
        <v>24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26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34</v>
      </c>
      <c r="L28" s="32"/>
    </row>
    <row r="29" spans="2:12" s="7" customFormat="1" ht="16.5" customHeight="1">
      <c r="B29" s="95"/>
      <c r="E29" s="240" t="s">
        <v>35</v>
      </c>
      <c r="F29" s="240"/>
      <c r="G29" s="240"/>
      <c r="H29" s="240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36</v>
      </c>
      <c r="J32" s="67">
        <f>ROUND(J125,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38</v>
      </c>
      <c r="I34" s="97" t="s">
        <v>37</v>
      </c>
      <c r="J34" s="97" t="s">
        <v>39</v>
      </c>
      <c r="L34" s="32"/>
    </row>
    <row r="35" spans="2:12" s="1" customFormat="1" ht="14.4" customHeight="1">
      <c r="B35" s="32"/>
      <c r="D35" s="98" t="s">
        <v>40</v>
      </c>
      <c r="E35" s="36" t="s">
        <v>41</v>
      </c>
      <c r="F35" s="99">
        <f>ROUND((SUM(BE125:BE169)),  2)</f>
        <v>0</v>
      </c>
      <c r="G35" s="100"/>
      <c r="H35" s="100"/>
      <c r="I35" s="101">
        <v>0.2</v>
      </c>
      <c r="J35" s="99">
        <f>ROUND(((SUM(BE125:BE169))*I35),  2)</f>
        <v>0</v>
      </c>
      <c r="L35" s="32"/>
    </row>
    <row r="36" spans="2:12" s="1" customFormat="1" ht="14.4" customHeight="1">
      <c r="B36" s="32"/>
      <c r="E36" s="36" t="s">
        <v>42</v>
      </c>
      <c r="F36" s="99">
        <f>ROUND((SUM(BF125:BF169)),  2)</f>
        <v>0</v>
      </c>
      <c r="G36" s="100"/>
      <c r="H36" s="100"/>
      <c r="I36" s="101">
        <v>0.2</v>
      </c>
      <c r="J36" s="99">
        <f>ROUND(((SUM(BF125:BF169))*I36),  2)</f>
        <v>0</v>
      </c>
      <c r="L36" s="32"/>
    </row>
    <row r="37" spans="2:12" s="1" customFormat="1" ht="14.4" hidden="1" customHeight="1">
      <c r="B37" s="32"/>
      <c r="E37" s="27" t="s">
        <v>43</v>
      </c>
      <c r="F37" s="87">
        <f>ROUND((SUM(BG125:BG169)),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44</v>
      </c>
      <c r="F38" s="87">
        <f>ROUND((SUM(BH125:BH169)),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45</v>
      </c>
      <c r="F39" s="99">
        <f>ROUND((SUM(BI125:BI169)),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46</v>
      </c>
      <c r="E41" s="58"/>
      <c r="F41" s="58"/>
      <c r="G41" s="105" t="s">
        <v>47</v>
      </c>
      <c r="H41" s="106" t="s">
        <v>48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51</v>
      </c>
      <c r="E61" s="34"/>
      <c r="F61" s="109" t="s">
        <v>52</v>
      </c>
      <c r="G61" s="45" t="s">
        <v>51</v>
      </c>
      <c r="H61" s="34"/>
      <c r="I61" s="34"/>
      <c r="J61" s="110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51</v>
      </c>
      <c r="E76" s="34"/>
      <c r="F76" s="109" t="s">
        <v>52</v>
      </c>
      <c r="G76" s="45" t="s">
        <v>51</v>
      </c>
      <c r="H76" s="34"/>
      <c r="I76" s="34"/>
      <c r="J76" s="110" t="s">
        <v>52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136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132</v>
      </c>
      <c r="L86" s="20"/>
    </row>
    <row r="87" spans="2:12" s="1" customFormat="1" ht="16.5" customHeight="1">
      <c r="B87" s="32"/>
      <c r="E87" s="248" t="s">
        <v>2259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134</v>
      </c>
      <c r="L88" s="32"/>
    </row>
    <row r="89" spans="2:12" s="1" customFormat="1" ht="16.5" customHeight="1">
      <c r="B89" s="32"/>
      <c r="E89" s="204" t="str">
        <f>E11</f>
        <v>01 - SO-05.1  Kanalizačná prípojka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 t="str">
        <f>IF(J14="","",J14)</f>
        <v>19. 7. 2023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23</v>
      </c>
      <c r="F93" s="25" t="str">
        <f>E17</f>
        <v>JUMA, s.r.o., Okoč</v>
      </c>
      <c r="I93" s="27" t="s">
        <v>29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27</v>
      </c>
      <c r="F94" s="25" t="str">
        <f>IF(E20="","",E20)</f>
        <v>Vyplň údaj</v>
      </c>
      <c r="I94" s="27" t="s">
        <v>32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137</v>
      </c>
      <c r="D96" s="103"/>
      <c r="E96" s="103"/>
      <c r="F96" s="103"/>
      <c r="G96" s="103"/>
      <c r="H96" s="103"/>
      <c r="I96" s="103"/>
      <c r="J96" s="112" t="s">
        <v>138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139</v>
      </c>
      <c r="J98" s="67">
        <f>J125</f>
        <v>0</v>
      </c>
      <c r="L98" s="32"/>
      <c r="AU98" s="17" t="s">
        <v>140</v>
      </c>
    </row>
    <row r="99" spans="2:47" s="8" customFormat="1" ht="24.9" customHeight="1">
      <c r="B99" s="114"/>
      <c r="D99" s="115" t="s">
        <v>141</v>
      </c>
      <c r="E99" s="116"/>
      <c r="F99" s="116"/>
      <c r="G99" s="116"/>
      <c r="H99" s="116"/>
      <c r="I99" s="116"/>
      <c r="J99" s="117">
        <f>J126</f>
        <v>0</v>
      </c>
      <c r="L99" s="114"/>
    </row>
    <row r="100" spans="2:47" s="9" customFormat="1" ht="19.95" customHeight="1">
      <c r="B100" s="118"/>
      <c r="D100" s="119" t="s">
        <v>142</v>
      </c>
      <c r="E100" s="120"/>
      <c r="F100" s="120"/>
      <c r="G100" s="120"/>
      <c r="H100" s="120"/>
      <c r="I100" s="120"/>
      <c r="J100" s="121">
        <f>J127</f>
        <v>0</v>
      </c>
      <c r="L100" s="118"/>
    </row>
    <row r="101" spans="2:47" s="9" customFormat="1" ht="19.95" customHeight="1">
      <c r="B101" s="118"/>
      <c r="D101" s="119" t="s">
        <v>319</v>
      </c>
      <c r="E101" s="120"/>
      <c r="F101" s="120"/>
      <c r="G101" s="120"/>
      <c r="H101" s="120"/>
      <c r="I101" s="120"/>
      <c r="J101" s="121">
        <f>J151</f>
        <v>0</v>
      </c>
      <c r="L101" s="118"/>
    </row>
    <row r="102" spans="2:47" s="9" customFormat="1" ht="19.95" customHeight="1">
      <c r="B102" s="118"/>
      <c r="D102" s="119" t="s">
        <v>2089</v>
      </c>
      <c r="E102" s="120"/>
      <c r="F102" s="120"/>
      <c r="G102" s="120"/>
      <c r="H102" s="120"/>
      <c r="I102" s="120"/>
      <c r="J102" s="121">
        <f>J160</f>
        <v>0</v>
      </c>
      <c r="L102" s="118"/>
    </row>
    <row r="103" spans="2:47" s="9" customFormat="1" ht="19.95" customHeight="1">
      <c r="B103" s="118"/>
      <c r="D103" s="119" t="s">
        <v>322</v>
      </c>
      <c r="E103" s="120"/>
      <c r="F103" s="120"/>
      <c r="G103" s="120"/>
      <c r="H103" s="120"/>
      <c r="I103" s="120"/>
      <c r="J103" s="121">
        <f>J168</f>
        <v>0</v>
      </c>
      <c r="L103" s="118"/>
    </row>
    <row r="104" spans="2:47" s="1" customFormat="1" ht="21.75" customHeight="1">
      <c r="B104" s="32"/>
      <c r="L104" s="32"/>
    </row>
    <row r="105" spans="2:47" s="1" customFormat="1" ht="6.9" customHeight="1"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2"/>
    </row>
    <row r="109" spans="2:47" s="1" customFormat="1" ht="6.9" customHeight="1"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32"/>
    </row>
    <row r="110" spans="2:47" s="1" customFormat="1" ht="24.9" customHeight="1">
      <c r="B110" s="32"/>
      <c r="C110" s="21" t="s">
        <v>148</v>
      </c>
      <c r="L110" s="32"/>
    </row>
    <row r="111" spans="2:47" s="1" customFormat="1" ht="6.9" customHeight="1">
      <c r="B111" s="32"/>
      <c r="L111" s="32"/>
    </row>
    <row r="112" spans="2:47" s="1" customFormat="1" ht="12" customHeight="1">
      <c r="B112" s="32"/>
      <c r="C112" s="27" t="s">
        <v>15</v>
      </c>
      <c r="L112" s="32"/>
    </row>
    <row r="113" spans="2:65" s="1" customFormat="1" ht="26.25" customHeight="1">
      <c r="B113" s="32"/>
      <c r="E113" s="248" t="str">
        <f>E7</f>
        <v>Nízkokapacitné ubytovacie zariadenie - prestavba, prístavba a nadstavba vedľajšej stavby</v>
      </c>
      <c r="F113" s="249"/>
      <c r="G113" s="249"/>
      <c r="H113" s="249"/>
      <c r="L113" s="32"/>
    </row>
    <row r="114" spans="2:65" ht="12" customHeight="1">
      <c r="B114" s="20"/>
      <c r="C114" s="27" t="s">
        <v>132</v>
      </c>
      <c r="L114" s="20"/>
    </row>
    <row r="115" spans="2:65" s="1" customFormat="1" ht="16.5" customHeight="1">
      <c r="B115" s="32"/>
      <c r="E115" s="248" t="s">
        <v>2259</v>
      </c>
      <c r="F115" s="247"/>
      <c r="G115" s="247"/>
      <c r="H115" s="247"/>
      <c r="L115" s="32"/>
    </row>
    <row r="116" spans="2:65" s="1" customFormat="1" ht="12" customHeight="1">
      <c r="B116" s="32"/>
      <c r="C116" s="27" t="s">
        <v>134</v>
      </c>
      <c r="L116" s="32"/>
    </row>
    <row r="117" spans="2:65" s="1" customFormat="1" ht="16.5" customHeight="1">
      <c r="B117" s="32"/>
      <c r="E117" s="204" t="str">
        <f>E11</f>
        <v>01 - SO-05.1  Kanalizačná prípojka</v>
      </c>
      <c r="F117" s="247"/>
      <c r="G117" s="247"/>
      <c r="H117" s="247"/>
      <c r="L117" s="32"/>
    </row>
    <row r="118" spans="2:65" s="1" customFormat="1" ht="6.9" customHeight="1">
      <c r="B118" s="32"/>
      <c r="L118" s="32"/>
    </row>
    <row r="119" spans="2:65" s="1" customFormat="1" ht="12" customHeight="1">
      <c r="B119" s="32"/>
      <c r="C119" s="27" t="s">
        <v>19</v>
      </c>
      <c r="F119" s="25" t="str">
        <f>F14</f>
        <v>Okoč, Hlavná ulica č. 1780</v>
      </c>
      <c r="I119" s="27" t="s">
        <v>21</v>
      </c>
      <c r="J119" s="54" t="str">
        <f>IF(J14="","",J14)</f>
        <v>19. 7. 2023</v>
      </c>
      <c r="L119" s="32"/>
    </row>
    <row r="120" spans="2:65" s="1" customFormat="1" ht="6.9" customHeight="1">
      <c r="B120" s="32"/>
      <c r="L120" s="32"/>
    </row>
    <row r="121" spans="2:65" s="1" customFormat="1" ht="15.15" customHeight="1">
      <c r="B121" s="32"/>
      <c r="C121" s="27" t="s">
        <v>23</v>
      </c>
      <c r="F121" s="25" t="str">
        <f>E17</f>
        <v>JUMA, s.r.o., Okoč</v>
      </c>
      <c r="I121" s="27" t="s">
        <v>29</v>
      </c>
      <c r="J121" s="30" t="str">
        <f>E23</f>
        <v>Ing. Attila Urbán</v>
      </c>
      <c r="L121" s="32"/>
    </row>
    <row r="122" spans="2:65" s="1" customFormat="1" ht="15.15" customHeight="1">
      <c r="B122" s="32"/>
      <c r="C122" s="27" t="s">
        <v>27</v>
      </c>
      <c r="F122" s="25" t="str">
        <f>IF(E20="","",E20)</f>
        <v>Vyplň údaj</v>
      </c>
      <c r="I122" s="27" t="s">
        <v>32</v>
      </c>
      <c r="J122" s="30" t="str">
        <f>E26</f>
        <v xml:space="preserve"> </v>
      </c>
      <c r="L122" s="32"/>
    </row>
    <row r="123" spans="2:65" s="1" customFormat="1" ht="10.35" customHeight="1">
      <c r="B123" s="32"/>
      <c r="L123" s="32"/>
    </row>
    <row r="124" spans="2:65" s="10" customFormat="1" ht="29.25" customHeight="1">
      <c r="B124" s="122"/>
      <c r="C124" s="123" t="s">
        <v>149</v>
      </c>
      <c r="D124" s="124" t="s">
        <v>61</v>
      </c>
      <c r="E124" s="124" t="s">
        <v>57</v>
      </c>
      <c r="F124" s="124" t="s">
        <v>58</v>
      </c>
      <c r="G124" s="124" t="s">
        <v>150</v>
      </c>
      <c r="H124" s="124" t="s">
        <v>151</v>
      </c>
      <c r="I124" s="124" t="s">
        <v>152</v>
      </c>
      <c r="J124" s="125" t="s">
        <v>138</v>
      </c>
      <c r="K124" s="126" t="s">
        <v>153</v>
      </c>
      <c r="L124" s="122"/>
      <c r="M124" s="60" t="s">
        <v>1</v>
      </c>
      <c r="N124" s="61" t="s">
        <v>40</v>
      </c>
      <c r="O124" s="61" t="s">
        <v>154</v>
      </c>
      <c r="P124" s="61" t="s">
        <v>155</v>
      </c>
      <c r="Q124" s="61" t="s">
        <v>156</v>
      </c>
      <c r="R124" s="61" t="s">
        <v>157</v>
      </c>
      <c r="S124" s="61" t="s">
        <v>158</v>
      </c>
      <c r="T124" s="62" t="s">
        <v>159</v>
      </c>
    </row>
    <row r="125" spans="2:65" s="1" customFormat="1" ht="22.95" customHeight="1">
      <c r="B125" s="32"/>
      <c r="C125" s="65" t="s">
        <v>139</v>
      </c>
      <c r="J125" s="127">
        <f>BK125</f>
        <v>0</v>
      </c>
      <c r="L125" s="32"/>
      <c r="M125" s="63"/>
      <c r="N125" s="55"/>
      <c r="O125" s="55"/>
      <c r="P125" s="128">
        <f>P126</f>
        <v>0</v>
      </c>
      <c r="Q125" s="55"/>
      <c r="R125" s="128">
        <f>R126</f>
        <v>12.205646</v>
      </c>
      <c r="S125" s="55"/>
      <c r="T125" s="129">
        <f>T126</f>
        <v>0</v>
      </c>
      <c r="AT125" s="17" t="s">
        <v>75</v>
      </c>
      <c r="AU125" s="17" t="s">
        <v>140</v>
      </c>
      <c r="BK125" s="130">
        <f>BK126</f>
        <v>0</v>
      </c>
    </row>
    <row r="126" spans="2:65" s="11" customFormat="1" ht="25.95" customHeight="1">
      <c r="B126" s="131"/>
      <c r="D126" s="132" t="s">
        <v>75</v>
      </c>
      <c r="E126" s="133" t="s">
        <v>160</v>
      </c>
      <c r="F126" s="133" t="s">
        <v>161</v>
      </c>
      <c r="I126" s="134"/>
      <c r="J126" s="135">
        <f>BK126</f>
        <v>0</v>
      </c>
      <c r="L126" s="131"/>
      <c r="M126" s="136"/>
      <c r="P126" s="137">
        <f>P127+P151+P160+P168</f>
        <v>0</v>
      </c>
      <c r="R126" s="137">
        <f>R127+R151+R160+R168</f>
        <v>12.205646</v>
      </c>
      <c r="T126" s="138">
        <f>T127+T151+T160+T168</f>
        <v>0</v>
      </c>
      <c r="AR126" s="132" t="s">
        <v>83</v>
      </c>
      <c r="AT126" s="139" t="s">
        <v>75</v>
      </c>
      <c r="AU126" s="139" t="s">
        <v>76</v>
      </c>
      <c r="AY126" s="132" t="s">
        <v>162</v>
      </c>
      <c r="BK126" s="140">
        <f>BK127+BK151+BK160+BK168</f>
        <v>0</v>
      </c>
    </row>
    <row r="127" spans="2:65" s="11" customFormat="1" ht="22.95" customHeight="1">
      <c r="B127" s="131"/>
      <c r="D127" s="132" t="s">
        <v>75</v>
      </c>
      <c r="E127" s="141" t="s">
        <v>83</v>
      </c>
      <c r="F127" s="141" t="s">
        <v>163</v>
      </c>
      <c r="I127" s="134"/>
      <c r="J127" s="142">
        <f>BK127</f>
        <v>0</v>
      </c>
      <c r="L127" s="131"/>
      <c r="M127" s="136"/>
      <c r="P127" s="137">
        <f>SUM(P128:P150)</f>
        <v>0</v>
      </c>
      <c r="R127" s="137">
        <f>SUM(R128:R150)</f>
        <v>8.89</v>
      </c>
      <c r="T127" s="138">
        <f>SUM(T128:T150)</f>
        <v>0</v>
      </c>
      <c r="AR127" s="132" t="s">
        <v>83</v>
      </c>
      <c r="AT127" s="139" t="s">
        <v>75</v>
      </c>
      <c r="AU127" s="139" t="s">
        <v>83</v>
      </c>
      <c r="AY127" s="132" t="s">
        <v>162</v>
      </c>
      <c r="BK127" s="140">
        <f>SUM(BK128:BK150)</f>
        <v>0</v>
      </c>
    </row>
    <row r="128" spans="2:65" s="1" customFormat="1" ht="24.15" customHeight="1">
      <c r="B128" s="32"/>
      <c r="C128" s="143" t="s">
        <v>83</v>
      </c>
      <c r="D128" s="143" t="s">
        <v>164</v>
      </c>
      <c r="E128" s="144" t="s">
        <v>165</v>
      </c>
      <c r="F128" s="145" t="s">
        <v>166</v>
      </c>
      <c r="G128" s="146" t="s">
        <v>167</v>
      </c>
      <c r="H128" s="147">
        <v>11.2</v>
      </c>
      <c r="I128" s="148"/>
      <c r="J128" s="149">
        <f>ROUND(I128*H128,2)</f>
        <v>0</v>
      </c>
      <c r="K128" s="150"/>
      <c r="L128" s="32"/>
      <c r="M128" s="151" t="s">
        <v>1</v>
      </c>
      <c r="N128" s="152" t="s">
        <v>42</v>
      </c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AR128" s="155" t="s">
        <v>168</v>
      </c>
      <c r="AT128" s="155" t="s">
        <v>164</v>
      </c>
      <c r="AU128" s="155" t="s">
        <v>88</v>
      </c>
      <c r="AY128" s="17" t="s">
        <v>162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7" t="s">
        <v>88</v>
      </c>
      <c r="BK128" s="156">
        <f>ROUND(I128*H128,2)</f>
        <v>0</v>
      </c>
      <c r="BL128" s="17" t="s">
        <v>168</v>
      </c>
      <c r="BM128" s="155" t="s">
        <v>2261</v>
      </c>
    </row>
    <row r="129" spans="2:65" s="12" customFormat="1">
      <c r="B129" s="157"/>
      <c r="D129" s="158" t="s">
        <v>170</v>
      </c>
      <c r="E129" s="159" t="s">
        <v>1</v>
      </c>
      <c r="F129" s="160" t="s">
        <v>2262</v>
      </c>
      <c r="H129" s="161">
        <v>11.234999999999999</v>
      </c>
      <c r="I129" s="162"/>
      <c r="L129" s="157"/>
      <c r="M129" s="163"/>
      <c r="T129" s="164"/>
      <c r="AT129" s="159" t="s">
        <v>170</v>
      </c>
      <c r="AU129" s="159" t="s">
        <v>88</v>
      </c>
      <c r="AV129" s="12" t="s">
        <v>88</v>
      </c>
      <c r="AW129" s="12" t="s">
        <v>31</v>
      </c>
      <c r="AX129" s="12" t="s">
        <v>76</v>
      </c>
      <c r="AY129" s="159" t="s">
        <v>162</v>
      </c>
    </row>
    <row r="130" spans="2:65" s="12" customFormat="1">
      <c r="B130" s="157"/>
      <c r="D130" s="158" t="s">
        <v>170</v>
      </c>
      <c r="E130" s="159" t="s">
        <v>1</v>
      </c>
      <c r="F130" s="160" t="s">
        <v>2263</v>
      </c>
      <c r="H130" s="161">
        <v>-3.5000000000000003E-2</v>
      </c>
      <c r="I130" s="162"/>
      <c r="L130" s="157"/>
      <c r="M130" s="163"/>
      <c r="T130" s="164"/>
      <c r="AT130" s="159" t="s">
        <v>170</v>
      </c>
      <c r="AU130" s="159" t="s">
        <v>88</v>
      </c>
      <c r="AV130" s="12" t="s">
        <v>88</v>
      </c>
      <c r="AW130" s="12" t="s">
        <v>31</v>
      </c>
      <c r="AX130" s="12" t="s">
        <v>76</v>
      </c>
      <c r="AY130" s="159" t="s">
        <v>162</v>
      </c>
    </row>
    <row r="131" spans="2:65" s="13" customFormat="1">
      <c r="B131" s="165"/>
      <c r="D131" s="158" t="s">
        <v>170</v>
      </c>
      <c r="E131" s="166" t="s">
        <v>1</v>
      </c>
      <c r="F131" s="167" t="s">
        <v>173</v>
      </c>
      <c r="H131" s="168">
        <v>11.2</v>
      </c>
      <c r="I131" s="169"/>
      <c r="L131" s="165"/>
      <c r="M131" s="170"/>
      <c r="T131" s="171"/>
      <c r="AT131" s="166" t="s">
        <v>170</v>
      </c>
      <c r="AU131" s="166" t="s">
        <v>88</v>
      </c>
      <c r="AV131" s="13" t="s">
        <v>168</v>
      </c>
      <c r="AW131" s="13" t="s">
        <v>31</v>
      </c>
      <c r="AX131" s="13" t="s">
        <v>83</v>
      </c>
      <c r="AY131" s="166" t="s">
        <v>162</v>
      </c>
    </row>
    <row r="132" spans="2:65" s="1" customFormat="1" ht="33" customHeight="1">
      <c r="B132" s="32"/>
      <c r="C132" s="143" t="s">
        <v>88</v>
      </c>
      <c r="D132" s="143" t="s">
        <v>164</v>
      </c>
      <c r="E132" s="144" t="s">
        <v>174</v>
      </c>
      <c r="F132" s="145" t="s">
        <v>175</v>
      </c>
      <c r="G132" s="146" t="s">
        <v>167</v>
      </c>
      <c r="H132" s="147">
        <v>6.3</v>
      </c>
      <c r="I132" s="148"/>
      <c r="J132" s="149">
        <f>ROUND(I132*H132,2)</f>
        <v>0</v>
      </c>
      <c r="K132" s="150"/>
      <c r="L132" s="32"/>
      <c r="M132" s="151" t="s">
        <v>1</v>
      </c>
      <c r="N132" s="152" t="s">
        <v>42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AR132" s="155" t="s">
        <v>168</v>
      </c>
      <c r="AT132" s="155" t="s">
        <v>164</v>
      </c>
      <c r="AU132" s="155" t="s">
        <v>88</v>
      </c>
      <c r="AY132" s="17" t="s">
        <v>162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7" t="s">
        <v>88</v>
      </c>
      <c r="BK132" s="156">
        <f>ROUND(I132*H132,2)</f>
        <v>0</v>
      </c>
      <c r="BL132" s="17" t="s">
        <v>168</v>
      </c>
      <c r="BM132" s="155" t="s">
        <v>2264</v>
      </c>
    </row>
    <row r="133" spans="2:65" s="12" customFormat="1">
      <c r="B133" s="157"/>
      <c r="D133" s="158" t="s">
        <v>170</v>
      </c>
      <c r="E133" s="159" t="s">
        <v>1</v>
      </c>
      <c r="F133" s="160" t="s">
        <v>2265</v>
      </c>
      <c r="H133" s="161">
        <v>11.2</v>
      </c>
      <c r="I133" s="162"/>
      <c r="L133" s="157"/>
      <c r="M133" s="163"/>
      <c r="T133" s="164"/>
      <c r="AT133" s="159" t="s">
        <v>170</v>
      </c>
      <c r="AU133" s="159" t="s">
        <v>88</v>
      </c>
      <c r="AV133" s="12" t="s">
        <v>88</v>
      </c>
      <c r="AW133" s="12" t="s">
        <v>31</v>
      </c>
      <c r="AX133" s="12" t="s">
        <v>76</v>
      </c>
      <c r="AY133" s="159" t="s">
        <v>162</v>
      </c>
    </row>
    <row r="134" spans="2:65" s="12" customFormat="1">
      <c r="B134" s="157"/>
      <c r="D134" s="158" t="s">
        <v>170</v>
      </c>
      <c r="E134" s="159" t="s">
        <v>1</v>
      </c>
      <c r="F134" s="160" t="s">
        <v>2266</v>
      </c>
      <c r="H134" s="161">
        <v>-4.9000000000000004</v>
      </c>
      <c r="I134" s="162"/>
      <c r="L134" s="157"/>
      <c r="M134" s="163"/>
      <c r="T134" s="164"/>
      <c r="AT134" s="159" t="s">
        <v>170</v>
      </c>
      <c r="AU134" s="159" t="s">
        <v>88</v>
      </c>
      <c r="AV134" s="12" t="s">
        <v>88</v>
      </c>
      <c r="AW134" s="12" t="s">
        <v>31</v>
      </c>
      <c r="AX134" s="12" t="s">
        <v>76</v>
      </c>
      <c r="AY134" s="159" t="s">
        <v>162</v>
      </c>
    </row>
    <row r="135" spans="2:65" s="13" customFormat="1">
      <c r="B135" s="165"/>
      <c r="D135" s="158" t="s">
        <v>170</v>
      </c>
      <c r="E135" s="166" t="s">
        <v>1</v>
      </c>
      <c r="F135" s="167" t="s">
        <v>173</v>
      </c>
      <c r="H135" s="168">
        <v>6.3</v>
      </c>
      <c r="I135" s="169"/>
      <c r="L135" s="165"/>
      <c r="M135" s="170"/>
      <c r="T135" s="171"/>
      <c r="AT135" s="166" t="s">
        <v>170</v>
      </c>
      <c r="AU135" s="166" t="s">
        <v>88</v>
      </c>
      <c r="AV135" s="13" t="s">
        <v>168</v>
      </c>
      <c r="AW135" s="13" t="s">
        <v>31</v>
      </c>
      <c r="AX135" s="13" t="s">
        <v>83</v>
      </c>
      <c r="AY135" s="166" t="s">
        <v>162</v>
      </c>
    </row>
    <row r="136" spans="2:65" s="1" customFormat="1" ht="16.5" customHeight="1">
      <c r="B136" s="32"/>
      <c r="C136" s="143" t="s">
        <v>177</v>
      </c>
      <c r="D136" s="143" t="s">
        <v>164</v>
      </c>
      <c r="E136" s="144" t="s">
        <v>178</v>
      </c>
      <c r="F136" s="145" t="s">
        <v>179</v>
      </c>
      <c r="G136" s="146" t="s">
        <v>167</v>
      </c>
      <c r="H136" s="147">
        <v>6.3</v>
      </c>
      <c r="I136" s="148"/>
      <c r="J136" s="149">
        <f>ROUND(I136*H136,2)</f>
        <v>0</v>
      </c>
      <c r="K136" s="150"/>
      <c r="L136" s="32"/>
      <c r="M136" s="151" t="s">
        <v>1</v>
      </c>
      <c r="N136" s="152" t="s">
        <v>42</v>
      </c>
      <c r="P136" s="153">
        <f>O136*H136</f>
        <v>0</v>
      </c>
      <c r="Q136" s="153">
        <v>0</v>
      </c>
      <c r="R136" s="153">
        <f>Q136*H136</f>
        <v>0</v>
      </c>
      <c r="S136" s="153">
        <v>0</v>
      </c>
      <c r="T136" s="154">
        <f>S136*H136</f>
        <v>0</v>
      </c>
      <c r="AR136" s="155" t="s">
        <v>168</v>
      </c>
      <c r="AT136" s="155" t="s">
        <v>164</v>
      </c>
      <c r="AU136" s="155" t="s">
        <v>88</v>
      </c>
      <c r="AY136" s="17" t="s">
        <v>162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7" t="s">
        <v>88</v>
      </c>
      <c r="BK136" s="156">
        <f>ROUND(I136*H136,2)</f>
        <v>0</v>
      </c>
      <c r="BL136" s="17" t="s">
        <v>168</v>
      </c>
      <c r="BM136" s="155" t="s">
        <v>2267</v>
      </c>
    </row>
    <row r="137" spans="2:65" s="1" customFormat="1" ht="16.5" customHeight="1">
      <c r="B137" s="32"/>
      <c r="C137" s="143" t="s">
        <v>168</v>
      </c>
      <c r="D137" s="143" t="s">
        <v>164</v>
      </c>
      <c r="E137" s="144" t="s">
        <v>181</v>
      </c>
      <c r="F137" s="145" t="s">
        <v>182</v>
      </c>
      <c r="G137" s="146" t="s">
        <v>183</v>
      </c>
      <c r="H137" s="147">
        <v>11.34</v>
      </c>
      <c r="I137" s="148"/>
      <c r="J137" s="149">
        <f>ROUND(I137*H137,2)</f>
        <v>0</v>
      </c>
      <c r="K137" s="150"/>
      <c r="L137" s="32"/>
      <c r="M137" s="151" t="s">
        <v>1</v>
      </c>
      <c r="N137" s="152" t="s">
        <v>42</v>
      </c>
      <c r="P137" s="153">
        <f>O137*H137</f>
        <v>0</v>
      </c>
      <c r="Q137" s="153">
        <v>0</v>
      </c>
      <c r="R137" s="153">
        <f>Q137*H137</f>
        <v>0</v>
      </c>
      <c r="S137" s="153">
        <v>0</v>
      </c>
      <c r="T137" s="154">
        <f>S137*H137</f>
        <v>0</v>
      </c>
      <c r="AR137" s="155" t="s">
        <v>168</v>
      </c>
      <c r="AT137" s="155" t="s">
        <v>164</v>
      </c>
      <c r="AU137" s="155" t="s">
        <v>88</v>
      </c>
      <c r="AY137" s="17" t="s">
        <v>162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7" t="s">
        <v>88</v>
      </c>
      <c r="BK137" s="156">
        <f>ROUND(I137*H137,2)</f>
        <v>0</v>
      </c>
      <c r="BL137" s="17" t="s">
        <v>168</v>
      </c>
      <c r="BM137" s="155" t="s">
        <v>2268</v>
      </c>
    </row>
    <row r="138" spans="2:65" s="12" customFormat="1">
      <c r="B138" s="157"/>
      <c r="D138" s="158" t="s">
        <v>170</v>
      </c>
      <c r="E138" s="159" t="s">
        <v>1</v>
      </c>
      <c r="F138" s="160" t="s">
        <v>2269</v>
      </c>
      <c r="H138" s="161">
        <v>11.34</v>
      </c>
      <c r="I138" s="162"/>
      <c r="L138" s="157"/>
      <c r="M138" s="163"/>
      <c r="T138" s="164"/>
      <c r="AT138" s="159" t="s">
        <v>170</v>
      </c>
      <c r="AU138" s="159" t="s">
        <v>88</v>
      </c>
      <c r="AV138" s="12" t="s">
        <v>88</v>
      </c>
      <c r="AW138" s="12" t="s">
        <v>31</v>
      </c>
      <c r="AX138" s="12" t="s">
        <v>83</v>
      </c>
      <c r="AY138" s="159" t="s">
        <v>162</v>
      </c>
    </row>
    <row r="139" spans="2:65" s="1" customFormat="1" ht="24.15" customHeight="1">
      <c r="B139" s="32"/>
      <c r="C139" s="143" t="s">
        <v>188</v>
      </c>
      <c r="D139" s="143" t="s">
        <v>164</v>
      </c>
      <c r="E139" s="144" t="s">
        <v>1943</v>
      </c>
      <c r="F139" s="145" t="s">
        <v>1944</v>
      </c>
      <c r="G139" s="146" t="s">
        <v>167</v>
      </c>
      <c r="H139" s="147">
        <v>4.9000000000000004</v>
      </c>
      <c r="I139" s="148"/>
      <c r="J139" s="149">
        <f>ROUND(I139*H139,2)</f>
        <v>0</v>
      </c>
      <c r="K139" s="150"/>
      <c r="L139" s="32"/>
      <c r="M139" s="151" t="s">
        <v>1</v>
      </c>
      <c r="N139" s="152" t="s">
        <v>42</v>
      </c>
      <c r="P139" s="153">
        <f>O139*H139</f>
        <v>0</v>
      </c>
      <c r="Q139" s="153">
        <v>0</v>
      </c>
      <c r="R139" s="153">
        <f>Q139*H139</f>
        <v>0</v>
      </c>
      <c r="S139" s="153">
        <v>0</v>
      </c>
      <c r="T139" s="154">
        <f>S139*H139</f>
        <v>0</v>
      </c>
      <c r="AR139" s="155" t="s">
        <v>168</v>
      </c>
      <c r="AT139" s="155" t="s">
        <v>164</v>
      </c>
      <c r="AU139" s="155" t="s">
        <v>88</v>
      </c>
      <c r="AY139" s="17" t="s">
        <v>162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7" t="s">
        <v>88</v>
      </c>
      <c r="BK139" s="156">
        <f>ROUND(I139*H139,2)</f>
        <v>0</v>
      </c>
      <c r="BL139" s="17" t="s">
        <v>168</v>
      </c>
      <c r="BM139" s="155" t="s">
        <v>2270</v>
      </c>
    </row>
    <row r="140" spans="2:65" s="12" customFormat="1">
      <c r="B140" s="157"/>
      <c r="D140" s="158" t="s">
        <v>170</v>
      </c>
      <c r="E140" s="159" t="s">
        <v>1</v>
      </c>
      <c r="F140" s="160" t="s">
        <v>2271</v>
      </c>
      <c r="H140" s="161">
        <v>11.2</v>
      </c>
      <c r="I140" s="162"/>
      <c r="L140" s="157"/>
      <c r="M140" s="163"/>
      <c r="T140" s="164"/>
      <c r="AT140" s="159" t="s">
        <v>170</v>
      </c>
      <c r="AU140" s="159" t="s">
        <v>88</v>
      </c>
      <c r="AV140" s="12" t="s">
        <v>88</v>
      </c>
      <c r="AW140" s="12" t="s">
        <v>31</v>
      </c>
      <c r="AX140" s="12" t="s">
        <v>76</v>
      </c>
      <c r="AY140" s="159" t="s">
        <v>162</v>
      </c>
    </row>
    <row r="141" spans="2:65" s="12" customFormat="1">
      <c r="B141" s="157"/>
      <c r="D141" s="158" t="s">
        <v>170</v>
      </c>
      <c r="E141" s="159" t="s">
        <v>1</v>
      </c>
      <c r="F141" s="160" t="s">
        <v>2272</v>
      </c>
      <c r="H141" s="161">
        <v>-6.3</v>
      </c>
      <c r="I141" s="162"/>
      <c r="L141" s="157"/>
      <c r="M141" s="163"/>
      <c r="T141" s="164"/>
      <c r="AT141" s="159" t="s">
        <v>170</v>
      </c>
      <c r="AU141" s="159" t="s">
        <v>88</v>
      </c>
      <c r="AV141" s="12" t="s">
        <v>88</v>
      </c>
      <c r="AW141" s="12" t="s">
        <v>31</v>
      </c>
      <c r="AX141" s="12" t="s">
        <v>76</v>
      </c>
      <c r="AY141" s="159" t="s">
        <v>162</v>
      </c>
    </row>
    <row r="142" spans="2:65" s="13" customFormat="1">
      <c r="B142" s="165"/>
      <c r="D142" s="158" t="s">
        <v>170</v>
      </c>
      <c r="E142" s="166" t="s">
        <v>1</v>
      </c>
      <c r="F142" s="167" t="s">
        <v>173</v>
      </c>
      <c r="H142" s="168">
        <v>4.8999999999999995</v>
      </c>
      <c r="I142" s="169"/>
      <c r="L142" s="165"/>
      <c r="M142" s="170"/>
      <c r="T142" s="171"/>
      <c r="AT142" s="166" t="s">
        <v>170</v>
      </c>
      <c r="AU142" s="166" t="s">
        <v>88</v>
      </c>
      <c r="AV142" s="13" t="s">
        <v>168</v>
      </c>
      <c r="AW142" s="13" t="s">
        <v>31</v>
      </c>
      <c r="AX142" s="13" t="s">
        <v>83</v>
      </c>
      <c r="AY142" s="166" t="s">
        <v>162</v>
      </c>
    </row>
    <row r="143" spans="2:65" s="1" customFormat="1" ht="24.15" customHeight="1">
      <c r="B143" s="32"/>
      <c r="C143" s="143" t="s">
        <v>194</v>
      </c>
      <c r="D143" s="143" t="s">
        <v>164</v>
      </c>
      <c r="E143" s="144" t="s">
        <v>2110</v>
      </c>
      <c r="F143" s="145" t="s">
        <v>2111</v>
      </c>
      <c r="G143" s="146" t="s">
        <v>167</v>
      </c>
      <c r="H143" s="147">
        <v>4.7</v>
      </c>
      <c r="I143" s="148"/>
      <c r="J143" s="149">
        <f>ROUND(I143*H143,2)</f>
        <v>0</v>
      </c>
      <c r="K143" s="150"/>
      <c r="L143" s="32"/>
      <c r="M143" s="151" t="s">
        <v>1</v>
      </c>
      <c r="N143" s="152" t="s">
        <v>42</v>
      </c>
      <c r="P143" s="153">
        <f>O143*H143</f>
        <v>0</v>
      </c>
      <c r="Q143" s="153">
        <v>0</v>
      </c>
      <c r="R143" s="153">
        <f>Q143*H143</f>
        <v>0</v>
      </c>
      <c r="S143" s="153">
        <v>0</v>
      </c>
      <c r="T143" s="154">
        <f>S143*H143</f>
        <v>0</v>
      </c>
      <c r="AR143" s="155" t="s">
        <v>168</v>
      </c>
      <c r="AT143" s="155" t="s">
        <v>164</v>
      </c>
      <c r="AU143" s="155" t="s">
        <v>88</v>
      </c>
      <c r="AY143" s="17" t="s">
        <v>162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7" t="s">
        <v>88</v>
      </c>
      <c r="BK143" s="156">
        <f>ROUND(I143*H143,2)</f>
        <v>0</v>
      </c>
      <c r="BL143" s="17" t="s">
        <v>168</v>
      </c>
      <c r="BM143" s="155" t="s">
        <v>2273</v>
      </c>
    </row>
    <row r="144" spans="2:65" s="12" customFormat="1">
      <c r="B144" s="157"/>
      <c r="D144" s="158" t="s">
        <v>170</v>
      </c>
      <c r="E144" s="159" t="s">
        <v>1</v>
      </c>
      <c r="F144" s="160" t="s">
        <v>2274</v>
      </c>
      <c r="H144" s="161">
        <v>4.7249999999999996</v>
      </c>
      <c r="I144" s="162"/>
      <c r="L144" s="157"/>
      <c r="M144" s="163"/>
      <c r="T144" s="164"/>
      <c r="AT144" s="159" t="s">
        <v>170</v>
      </c>
      <c r="AU144" s="159" t="s">
        <v>88</v>
      </c>
      <c r="AV144" s="12" t="s">
        <v>88</v>
      </c>
      <c r="AW144" s="12" t="s">
        <v>31</v>
      </c>
      <c r="AX144" s="12" t="s">
        <v>76</v>
      </c>
      <c r="AY144" s="159" t="s">
        <v>162</v>
      </c>
    </row>
    <row r="145" spans="2:65" s="12" customFormat="1">
      <c r="B145" s="157"/>
      <c r="D145" s="158" t="s">
        <v>170</v>
      </c>
      <c r="E145" s="159" t="s">
        <v>1</v>
      </c>
      <c r="F145" s="160" t="s">
        <v>193</v>
      </c>
      <c r="H145" s="161">
        <v>-2.5000000000000001E-2</v>
      </c>
      <c r="I145" s="162"/>
      <c r="L145" s="157"/>
      <c r="M145" s="163"/>
      <c r="T145" s="164"/>
      <c r="AT145" s="159" t="s">
        <v>170</v>
      </c>
      <c r="AU145" s="159" t="s">
        <v>88</v>
      </c>
      <c r="AV145" s="12" t="s">
        <v>88</v>
      </c>
      <c r="AW145" s="12" t="s">
        <v>31</v>
      </c>
      <c r="AX145" s="12" t="s">
        <v>76</v>
      </c>
      <c r="AY145" s="159" t="s">
        <v>162</v>
      </c>
    </row>
    <row r="146" spans="2:65" s="13" customFormat="1">
      <c r="B146" s="165"/>
      <c r="D146" s="158" t="s">
        <v>170</v>
      </c>
      <c r="E146" s="166" t="s">
        <v>1</v>
      </c>
      <c r="F146" s="167" t="s">
        <v>173</v>
      </c>
      <c r="H146" s="168">
        <v>4.6999999999999993</v>
      </c>
      <c r="I146" s="169"/>
      <c r="L146" s="165"/>
      <c r="M146" s="170"/>
      <c r="T146" s="171"/>
      <c r="AT146" s="166" t="s">
        <v>170</v>
      </c>
      <c r="AU146" s="166" t="s">
        <v>88</v>
      </c>
      <c r="AV146" s="13" t="s">
        <v>168</v>
      </c>
      <c r="AW146" s="13" t="s">
        <v>31</v>
      </c>
      <c r="AX146" s="13" t="s">
        <v>83</v>
      </c>
      <c r="AY146" s="166" t="s">
        <v>162</v>
      </c>
    </row>
    <row r="147" spans="2:65" s="1" customFormat="1" ht="16.5" customHeight="1">
      <c r="B147" s="32"/>
      <c r="C147" s="184" t="s">
        <v>200</v>
      </c>
      <c r="D147" s="184" t="s">
        <v>534</v>
      </c>
      <c r="E147" s="185" t="s">
        <v>2275</v>
      </c>
      <c r="F147" s="186" t="s">
        <v>2115</v>
      </c>
      <c r="G147" s="187" t="s">
        <v>183</v>
      </c>
      <c r="H147" s="188">
        <v>8.89</v>
      </c>
      <c r="I147" s="189"/>
      <c r="J147" s="190">
        <f>ROUND(I147*H147,2)</f>
        <v>0</v>
      </c>
      <c r="K147" s="191"/>
      <c r="L147" s="192"/>
      <c r="M147" s="193" t="s">
        <v>1</v>
      </c>
      <c r="N147" s="194" t="s">
        <v>42</v>
      </c>
      <c r="P147" s="153">
        <f>O147*H147</f>
        <v>0</v>
      </c>
      <c r="Q147" s="153">
        <v>1</v>
      </c>
      <c r="R147" s="153">
        <f>Q147*H147</f>
        <v>8.89</v>
      </c>
      <c r="S147" s="153">
        <v>0</v>
      </c>
      <c r="T147" s="154">
        <f>S147*H147</f>
        <v>0</v>
      </c>
      <c r="AR147" s="155" t="s">
        <v>205</v>
      </c>
      <c r="AT147" s="155" t="s">
        <v>534</v>
      </c>
      <c r="AU147" s="155" t="s">
        <v>88</v>
      </c>
      <c r="AY147" s="17" t="s">
        <v>162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7" t="s">
        <v>88</v>
      </c>
      <c r="BK147" s="156">
        <f>ROUND(I147*H147,2)</f>
        <v>0</v>
      </c>
      <c r="BL147" s="17" t="s">
        <v>168</v>
      </c>
      <c r="BM147" s="155" t="s">
        <v>2276</v>
      </c>
    </row>
    <row r="148" spans="2:65" s="12" customFormat="1">
      <c r="B148" s="157"/>
      <c r="D148" s="158" t="s">
        <v>170</v>
      </c>
      <c r="E148" s="159" t="s">
        <v>1</v>
      </c>
      <c r="F148" s="160" t="s">
        <v>2277</v>
      </c>
      <c r="H148" s="161">
        <v>8.8829999999999991</v>
      </c>
      <c r="I148" s="162"/>
      <c r="L148" s="157"/>
      <c r="M148" s="163"/>
      <c r="T148" s="164"/>
      <c r="AT148" s="159" t="s">
        <v>170</v>
      </c>
      <c r="AU148" s="159" t="s">
        <v>88</v>
      </c>
      <c r="AV148" s="12" t="s">
        <v>88</v>
      </c>
      <c r="AW148" s="12" t="s">
        <v>31</v>
      </c>
      <c r="AX148" s="12" t="s">
        <v>76</v>
      </c>
      <c r="AY148" s="159" t="s">
        <v>162</v>
      </c>
    </row>
    <row r="149" spans="2:65" s="12" customFormat="1">
      <c r="B149" s="157"/>
      <c r="D149" s="158" t="s">
        <v>170</v>
      </c>
      <c r="E149" s="159" t="s">
        <v>1</v>
      </c>
      <c r="F149" s="160" t="s">
        <v>523</v>
      </c>
      <c r="H149" s="161">
        <v>7.0000000000000001E-3</v>
      </c>
      <c r="I149" s="162"/>
      <c r="L149" s="157"/>
      <c r="M149" s="163"/>
      <c r="T149" s="164"/>
      <c r="AT149" s="159" t="s">
        <v>170</v>
      </c>
      <c r="AU149" s="159" t="s">
        <v>88</v>
      </c>
      <c r="AV149" s="12" t="s">
        <v>88</v>
      </c>
      <c r="AW149" s="12" t="s">
        <v>31</v>
      </c>
      <c r="AX149" s="12" t="s">
        <v>76</v>
      </c>
      <c r="AY149" s="159" t="s">
        <v>162</v>
      </c>
    </row>
    <row r="150" spans="2:65" s="13" customFormat="1">
      <c r="B150" s="165"/>
      <c r="D150" s="158" t="s">
        <v>170</v>
      </c>
      <c r="E150" s="166" t="s">
        <v>1</v>
      </c>
      <c r="F150" s="167" t="s">
        <v>173</v>
      </c>
      <c r="H150" s="168">
        <v>8.8899999999999988</v>
      </c>
      <c r="I150" s="169"/>
      <c r="L150" s="165"/>
      <c r="M150" s="170"/>
      <c r="T150" s="171"/>
      <c r="AT150" s="166" t="s">
        <v>170</v>
      </c>
      <c r="AU150" s="166" t="s">
        <v>88</v>
      </c>
      <c r="AV150" s="13" t="s">
        <v>168</v>
      </c>
      <c r="AW150" s="13" t="s">
        <v>31</v>
      </c>
      <c r="AX150" s="13" t="s">
        <v>83</v>
      </c>
      <c r="AY150" s="166" t="s">
        <v>162</v>
      </c>
    </row>
    <row r="151" spans="2:65" s="11" customFormat="1" ht="22.95" customHeight="1">
      <c r="B151" s="131"/>
      <c r="D151" s="132" t="s">
        <v>75</v>
      </c>
      <c r="E151" s="141" t="s">
        <v>168</v>
      </c>
      <c r="F151" s="141" t="s">
        <v>472</v>
      </c>
      <c r="I151" s="134"/>
      <c r="J151" s="142">
        <f>BK151</f>
        <v>0</v>
      </c>
      <c r="L151" s="131"/>
      <c r="M151" s="136"/>
      <c r="P151" s="137">
        <f>SUM(P152:P159)</f>
        <v>0</v>
      </c>
      <c r="R151" s="137">
        <f>SUM(R152:R159)</f>
        <v>3.2444759999999997</v>
      </c>
      <c r="T151" s="138">
        <f>SUM(T152:T159)</f>
        <v>0</v>
      </c>
      <c r="AR151" s="132" t="s">
        <v>83</v>
      </c>
      <c r="AT151" s="139" t="s">
        <v>75</v>
      </c>
      <c r="AU151" s="139" t="s">
        <v>83</v>
      </c>
      <c r="AY151" s="132" t="s">
        <v>162</v>
      </c>
      <c r="BK151" s="140">
        <f>SUM(BK152:BK159)</f>
        <v>0</v>
      </c>
    </row>
    <row r="152" spans="2:65" s="1" customFormat="1" ht="33" customHeight="1">
      <c r="B152" s="32"/>
      <c r="C152" s="143" t="s">
        <v>205</v>
      </c>
      <c r="D152" s="143" t="s">
        <v>164</v>
      </c>
      <c r="E152" s="144" t="s">
        <v>2118</v>
      </c>
      <c r="F152" s="145" t="s">
        <v>2119</v>
      </c>
      <c r="G152" s="146" t="s">
        <v>167</v>
      </c>
      <c r="H152" s="147">
        <v>1.6</v>
      </c>
      <c r="I152" s="148"/>
      <c r="J152" s="149">
        <f>ROUND(I152*H152,2)</f>
        <v>0</v>
      </c>
      <c r="K152" s="150"/>
      <c r="L152" s="32"/>
      <c r="M152" s="151" t="s">
        <v>1</v>
      </c>
      <c r="N152" s="152" t="s">
        <v>42</v>
      </c>
      <c r="P152" s="153">
        <f>O152*H152</f>
        <v>0</v>
      </c>
      <c r="Q152" s="153">
        <v>1.8907799999999999</v>
      </c>
      <c r="R152" s="153">
        <f>Q152*H152</f>
        <v>3.0252479999999999</v>
      </c>
      <c r="S152" s="153">
        <v>0</v>
      </c>
      <c r="T152" s="154">
        <f>S152*H152</f>
        <v>0</v>
      </c>
      <c r="AR152" s="155" t="s">
        <v>168</v>
      </c>
      <c r="AT152" s="155" t="s">
        <v>164</v>
      </c>
      <c r="AU152" s="155" t="s">
        <v>88</v>
      </c>
      <c r="AY152" s="17" t="s">
        <v>162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7" t="s">
        <v>88</v>
      </c>
      <c r="BK152" s="156">
        <f>ROUND(I152*H152,2)</f>
        <v>0</v>
      </c>
      <c r="BL152" s="17" t="s">
        <v>168</v>
      </c>
      <c r="BM152" s="155" t="s">
        <v>2278</v>
      </c>
    </row>
    <row r="153" spans="2:65" s="12" customFormat="1">
      <c r="B153" s="157"/>
      <c r="D153" s="158" t="s">
        <v>170</v>
      </c>
      <c r="E153" s="159" t="s">
        <v>1</v>
      </c>
      <c r="F153" s="160" t="s">
        <v>2279</v>
      </c>
      <c r="H153" s="161">
        <v>1.575</v>
      </c>
      <c r="I153" s="162"/>
      <c r="L153" s="157"/>
      <c r="M153" s="163"/>
      <c r="T153" s="164"/>
      <c r="AT153" s="159" t="s">
        <v>170</v>
      </c>
      <c r="AU153" s="159" t="s">
        <v>88</v>
      </c>
      <c r="AV153" s="12" t="s">
        <v>88</v>
      </c>
      <c r="AW153" s="12" t="s">
        <v>31</v>
      </c>
      <c r="AX153" s="12" t="s">
        <v>76</v>
      </c>
      <c r="AY153" s="159" t="s">
        <v>162</v>
      </c>
    </row>
    <row r="154" spans="2:65" s="12" customFormat="1">
      <c r="B154" s="157"/>
      <c r="D154" s="158" t="s">
        <v>170</v>
      </c>
      <c r="E154" s="159" t="s">
        <v>1</v>
      </c>
      <c r="F154" s="160" t="s">
        <v>478</v>
      </c>
      <c r="H154" s="161">
        <v>2.5000000000000001E-2</v>
      </c>
      <c r="I154" s="162"/>
      <c r="L154" s="157"/>
      <c r="M154" s="163"/>
      <c r="T154" s="164"/>
      <c r="AT154" s="159" t="s">
        <v>170</v>
      </c>
      <c r="AU154" s="159" t="s">
        <v>88</v>
      </c>
      <c r="AV154" s="12" t="s">
        <v>88</v>
      </c>
      <c r="AW154" s="12" t="s">
        <v>31</v>
      </c>
      <c r="AX154" s="12" t="s">
        <v>76</v>
      </c>
      <c r="AY154" s="159" t="s">
        <v>162</v>
      </c>
    </row>
    <row r="155" spans="2:65" s="13" customFormat="1">
      <c r="B155" s="165"/>
      <c r="D155" s="158" t="s">
        <v>170</v>
      </c>
      <c r="E155" s="166" t="s">
        <v>1</v>
      </c>
      <c r="F155" s="167" t="s">
        <v>1189</v>
      </c>
      <c r="H155" s="168">
        <v>1.5999999999999999</v>
      </c>
      <c r="I155" s="169"/>
      <c r="L155" s="165"/>
      <c r="M155" s="170"/>
      <c r="T155" s="171"/>
      <c r="AT155" s="166" t="s">
        <v>170</v>
      </c>
      <c r="AU155" s="166" t="s">
        <v>88</v>
      </c>
      <c r="AV155" s="13" t="s">
        <v>168</v>
      </c>
      <c r="AW155" s="13" t="s">
        <v>31</v>
      </c>
      <c r="AX155" s="13" t="s">
        <v>83</v>
      </c>
      <c r="AY155" s="166" t="s">
        <v>162</v>
      </c>
    </row>
    <row r="156" spans="2:65" s="1" customFormat="1" ht="66.75" customHeight="1">
      <c r="B156" s="32"/>
      <c r="C156" s="143" t="s">
        <v>186</v>
      </c>
      <c r="D156" s="143" t="s">
        <v>164</v>
      </c>
      <c r="E156" s="144" t="s">
        <v>2280</v>
      </c>
      <c r="F156" s="145" t="s">
        <v>2281</v>
      </c>
      <c r="G156" s="146" t="s">
        <v>167</v>
      </c>
      <c r="H156" s="147">
        <v>0.1</v>
      </c>
      <c r="I156" s="148"/>
      <c r="J156" s="149">
        <f>ROUND(I156*H156,2)</f>
        <v>0</v>
      </c>
      <c r="K156" s="150"/>
      <c r="L156" s="32"/>
      <c r="M156" s="151" t="s">
        <v>1</v>
      </c>
      <c r="N156" s="152" t="s">
        <v>42</v>
      </c>
      <c r="P156" s="153">
        <f>O156*H156</f>
        <v>0</v>
      </c>
      <c r="Q156" s="153">
        <v>2.1922799999999998</v>
      </c>
      <c r="R156" s="153">
        <f>Q156*H156</f>
        <v>0.21922799999999998</v>
      </c>
      <c r="S156" s="153">
        <v>0</v>
      </c>
      <c r="T156" s="154">
        <f>S156*H156</f>
        <v>0</v>
      </c>
      <c r="AR156" s="155" t="s">
        <v>168</v>
      </c>
      <c r="AT156" s="155" t="s">
        <v>164</v>
      </c>
      <c r="AU156" s="155" t="s">
        <v>88</v>
      </c>
      <c r="AY156" s="17" t="s">
        <v>162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7" t="s">
        <v>88</v>
      </c>
      <c r="BK156" s="156">
        <f>ROUND(I156*H156,2)</f>
        <v>0</v>
      </c>
      <c r="BL156" s="17" t="s">
        <v>168</v>
      </c>
      <c r="BM156" s="155" t="s">
        <v>2282</v>
      </c>
    </row>
    <row r="157" spans="2:65" s="12" customFormat="1">
      <c r="B157" s="157"/>
      <c r="D157" s="158" t="s">
        <v>170</v>
      </c>
      <c r="E157" s="159" t="s">
        <v>1</v>
      </c>
      <c r="F157" s="160" t="s">
        <v>2283</v>
      </c>
      <c r="H157" s="161">
        <v>9.8000000000000004E-2</v>
      </c>
      <c r="I157" s="162"/>
      <c r="L157" s="157"/>
      <c r="M157" s="163"/>
      <c r="T157" s="164"/>
      <c r="AT157" s="159" t="s">
        <v>170</v>
      </c>
      <c r="AU157" s="159" t="s">
        <v>88</v>
      </c>
      <c r="AV157" s="12" t="s">
        <v>88</v>
      </c>
      <c r="AW157" s="12" t="s">
        <v>31</v>
      </c>
      <c r="AX157" s="12" t="s">
        <v>76</v>
      </c>
      <c r="AY157" s="159" t="s">
        <v>162</v>
      </c>
    </row>
    <row r="158" spans="2:65" s="12" customFormat="1">
      <c r="B158" s="157"/>
      <c r="D158" s="158" t="s">
        <v>170</v>
      </c>
      <c r="E158" s="159" t="s">
        <v>1</v>
      </c>
      <c r="F158" s="160" t="s">
        <v>393</v>
      </c>
      <c r="H158" s="161">
        <v>2E-3</v>
      </c>
      <c r="I158" s="162"/>
      <c r="L158" s="157"/>
      <c r="M158" s="163"/>
      <c r="T158" s="164"/>
      <c r="AT158" s="159" t="s">
        <v>170</v>
      </c>
      <c r="AU158" s="159" t="s">
        <v>88</v>
      </c>
      <c r="AV158" s="12" t="s">
        <v>88</v>
      </c>
      <c r="AW158" s="12" t="s">
        <v>31</v>
      </c>
      <c r="AX158" s="12" t="s">
        <v>76</v>
      </c>
      <c r="AY158" s="159" t="s">
        <v>162</v>
      </c>
    </row>
    <row r="159" spans="2:65" s="13" customFormat="1">
      <c r="B159" s="165"/>
      <c r="D159" s="158" t="s">
        <v>170</v>
      </c>
      <c r="E159" s="166" t="s">
        <v>1</v>
      </c>
      <c r="F159" s="167" t="s">
        <v>2284</v>
      </c>
      <c r="H159" s="168">
        <v>0.1</v>
      </c>
      <c r="I159" s="169"/>
      <c r="L159" s="165"/>
      <c r="M159" s="170"/>
      <c r="T159" s="171"/>
      <c r="AT159" s="166" t="s">
        <v>170</v>
      </c>
      <c r="AU159" s="166" t="s">
        <v>88</v>
      </c>
      <c r="AV159" s="13" t="s">
        <v>168</v>
      </c>
      <c r="AW159" s="13" t="s">
        <v>31</v>
      </c>
      <c r="AX159" s="13" t="s">
        <v>83</v>
      </c>
      <c r="AY159" s="166" t="s">
        <v>162</v>
      </c>
    </row>
    <row r="160" spans="2:65" s="11" customFormat="1" ht="22.95" customHeight="1">
      <c r="B160" s="131"/>
      <c r="D160" s="132" t="s">
        <v>75</v>
      </c>
      <c r="E160" s="141" t="s">
        <v>205</v>
      </c>
      <c r="F160" s="141" t="s">
        <v>2122</v>
      </c>
      <c r="I160" s="134"/>
      <c r="J160" s="142">
        <f>BK160</f>
        <v>0</v>
      </c>
      <c r="L160" s="131"/>
      <c r="M160" s="136"/>
      <c r="P160" s="137">
        <f>SUM(P161:P167)</f>
        <v>0</v>
      </c>
      <c r="R160" s="137">
        <f>SUM(R161:R167)</f>
        <v>7.1169999999999997E-2</v>
      </c>
      <c r="T160" s="138">
        <f>SUM(T161:T167)</f>
        <v>0</v>
      </c>
      <c r="AR160" s="132" t="s">
        <v>83</v>
      </c>
      <c r="AT160" s="139" t="s">
        <v>75</v>
      </c>
      <c r="AU160" s="139" t="s">
        <v>83</v>
      </c>
      <c r="AY160" s="132" t="s">
        <v>162</v>
      </c>
      <c r="BK160" s="140">
        <f>SUM(BK161:BK167)</f>
        <v>0</v>
      </c>
    </row>
    <row r="161" spans="2:65" s="1" customFormat="1" ht="24.15" customHeight="1">
      <c r="B161" s="32"/>
      <c r="C161" s="143" t="s">
        <v>220</v>
      </c>
      <c r="D161" s="143" t="s">
        <v>164</v>
      </c>
      <c r="E161" s="144" t="s">
        <v>2285</v>
      </c>
      <c r="F161" s="145" t="s">
        <v>2286</v>
      </c>
      <c r="G161" s="146" t="s">
        <v>208</v>
      </c>
      <c r="H161" s="147">
        <v>14</v>
      </c>
      <c r="I161" s="148"/>
      <c r="J161" s="149">
        <f>ROUND(I161*H161,2)</f>
        <v>0</v>
      </c>
      <c r="K161" s="150"/>
      <c r="L161" s="32"/>
      <c r="M161" s="151" t="s">
        <v>1</v>
      </c>
      <c r="N161" s="152" t="s">
        <v>42</v>
      </c>
      <c r="P161" s="153">
        <f>O161*H161</f>
        <v>0</v>
      </c>
      <c r="Q161" s="153">
        <v>3.6800000000000001E-3</v>
      </c>
      <c r="R161" s="153">
        <f>Q161*H161</f>
        <v>5.1520000000000003E-2</v>
      </c>
      <c r="S161" s="153">
        <v>0</v>
      </c>
      <c r="T161" s="154">
        <f>S161*H161</f>
        <v>0</v>
      </c>
      <c r="AR161" s="155" t="s">
        <v>168</v>
      </c>
      <c r="AT161" s="155" t="s">
        <v>164</v>
      </c>
      <c r="AU161" s="155" t="s">
        <v>88</v>
      </c>
      <c r="AY161" s="17" t="s">
        <v>162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7" t="s">
        <v>88</v>
      </c>
      <c r="BK161" s="156">
        <f>ROUND(I161*H161,2)</f>
        <v>0</v>
      </c>
      <c r="BL161" s="17" t="s">
        <v>168</v>
      </c>
      <c r="BM161" s="155" t="s">
        <v>2287</v>
      </c>
    </row>
    <row r="162" spans="2:65" s="12" customFormat="1">
      <c r="B162" s="157"/>
      <c r="D162" s="158" t="s">
        <v>170</v>
      </c>
      <c r="E162" s="159" t="s">
        <v>1</v>
      </c>
      <c r="F162" s="160" t="s">
        <v>2288</v>
      </c>
      <c r="H162" s="161">
        <v>14</v>
      </c>
      <c r="I162" s="162"/>
      <c r="L162" s="157"/>
      <c r="M162" s="163"/>
      <c r="T162" s="164"/>
      <c r="AT162" s="159" t="s">
        <v>170</v>
      </c>
      <c r="AU162" s="159" t="s">
        <v>88</v>
      </c>
      <c r="AV162" s="12" t="s">
        <v>88</v>
      </c>
      <c r="AW162" s="12" t="s">
        <v>31</v>
      </c>
      <c r="AX162" s="12" t="s">
        <v>83</v>
      </c>
      <c r="AY162" s="159" t="s">
        <v>162</v>
      </c>
    </row>
    <row r="163" spans="2:65" s="1" customFormat="1" ht="16.5" customHeight="1">
      <c r="B163" s="32"/>
      <c r="C163" s="143" t="s">
        <v>224</v>
      </c>
      <c r="D163" s="143" t="s">
        <v>164</v>
      </c>
      <c r="E163" s="144" t="s">
        <v>2289</v>
      </c>
      <c r="F163" s="145" t="s">
        <v>2290</v>
      </c>
      <c r="G163" s="146" t="s">
        <v>208</v>
      </c>
      <c r="H163" s="147">
        <v>14</v>
      </c>
      <c r="I163" s="148"/>
      <c r="J163" s="149">
        <f>ROUND(I163*H163,2)</f>
        <v>0</v>
      </c>
      <c r="K163" s="150"/>
      <c r="L163" s="32"/>
      <c r="M163" s="151" t="s">
        <v>1</v>
      </c>
      <c r="N163" s="152" t="s">
        <v>42</v>
      </c>
      <c r="P163" s="153">
        <f>O163*H163</f>
        <v>0</v>
      </c>
      <c r="Q163" s="153">
        <v>0</v>
      </c>
      <c r="R163" s="153">
        <f>Q163*H163</f>
        <v>0</v>
      </c>
      <c r="S163" s="153">
        <v>0</v>
      </c>
      <c r="T163" s="154">
        <f>S163*H163</f>
        <v>0</v>
      </c>
      <c r="AR163" s="155" t="s">
        <v>168</v>
      </c>
      <c r="AT163" s="155" t="s">
        <v>164</v>
      </c>
      <c r="AU163" s="155" t="s">
        <v>88</v>
      </c>
      <c r="AY163" s="17" t="s">
        <v>162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7" t="s">
        <v>88</v>
      </c>
      <c r="BK163" s="156">
        <f>ROUND(I163*H163,2)</f>
        <v>0</v>
      </c>
      <c r="BL163" s="17" t="s">
        <v>168</v>
      </c>
      <c r="BM163" s="155" t="s">
        <v>2291</v>
      </c>
    </row>
    <row r="164" spans="2:65" s="1" customFormat="1" ht="33" customHeight="1">
      <c r="B164" s="32"/>
      <c r="C164" s="143" t="s">
        <v>228</v>
      </c>
      <c r="D164" s="143" t="s">
        <v>164</v>
      </c>
      <c r="E164" s="144" t="s">
        <v>2292</v>
      </c>
      <c r="F164" s="145" t="s">
        <v>2293</v>
      </c>
      <c r="G164" s="146" t="s">
        <v>203</v>
      </c>
      <c r="H164" s="147">
        <v>1</v>
      </c>
      <c r="I164" s="148"/>
      <c r="J164" s="149">
        <f>ROUND(I164*H164,2)</f>
        <v>0</v>
      </c>
      <c r="K164" s="150"/>
      <c r="L164" s="32"/>
      <c r="M164" s="151" t="s">
        <v>1</v>
      </c>
      <c r="N164" s="152" t="s">
        <v>42</v>
      </c>
      <c r="P164" s="153">
        <f>O164*H164</f>
        <v>0</v>
      </c>
      <c r="Q164" s="153">
        <v>3.0000000000000001E-5</v>
      </c>
      <c r="R164" s="153">
        <f>Q164*H164</f>
        <v>3.0000000000000001E-5</v>
      </c>
      <c r="S164" s="153">
        <v>0</v>
      </c>
      <c r="T164" s="154">
        <f>S164*H164</f>
        <v>0</v>
      </c>
      <c r="AR164" s="155" t="s">
        <v>168</v>
      </c>
      <c r="AT164" s="155" t="s">
        <v>164</v>
      </c>
      <c r="AU164" s="155" t="s">
        <v>88</v>
      </c>
      <c r="AY164" s="17" t="s">
        <v>162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7" t="s">
        <v>88</v>
      </c>
      <c r="BK164" s="156">
        <f>ROUND(I164*H164,2)</f>
        <v>0</v>
      </c>
      <c r="BL164" s="17" t="s">
        <v>168</v>
      </c>
      <c r="BM164" s="155" t="s">
        <v>2294</v>
      </c>
    </row>
    <row r="165" spans="2:65" s="1" customFormat="1" ht="33" customHeight="1">
      <c r="B165" s="32"/>
      <c r="C165" s="184" t="s">
        <v>232</v>
      </c>
      <c r="D165" s="184" t="s">
        <v>534</v>
      </c>
      <c r="E165" s="185" t="s">
        <v>2295</v>
      </c>
      <c r="F165" s="186" t="s">
        <v>2296</v>
      </c>
      <c r="G165" s="187" t="s">
        <v>203</v>
      </c>
      <c r="H165" s="188">
        <v>1</v>
      </c>
      <c r="I165" s="189"/>
      <c r="J165" s="190">
        <f>ROUND(I165*H165,2)</f>
        <v>0</v>
      </c>
      <c r="K165" s="191"/>
      <c r="L165" s="192"/>
      <c r="M165" s="193" t="s">
        <v>1</v>
      </c>
      <c r="N165" s="194" t="s">
        <v>42</v>
      </c>
      <c r="P165" s="153">
        <f>O165*H165</f>
        <v>0</v>
      </c>
      <c r="Q165" s="153">
        <v>5.5300000000000002E-3</v>
      </c>
      <c r="R165" s="153">
        <f>Q165*H165</f>
        <v>5.5300000000000002E-3</v>
      </c>
      <c r="S165" s="153">
        <v>0</v>
      </c>
      <c r="T165" s="154">
        <f>S165*H165</f>
        <v>0</v>
      </c>
      <c r="AR165" s="155" t="s">
        <v>205</v>
      </c>
      <c r="AT165" s="155" t="s">
        <v>534</v>
      </c>
      <c r="AU165" s="155" t="s">
        <v>88</v>
      </c>
      <c r="AY165" s="17" t="s">
        <v>162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7" t="s">
        <v>88</v>
      </c>
      <c r="BK165" s="156">
        <f>ROUND(I165*H165,2)</f>
        <v>0</v>
      </c>
      <c r="BL165" s="17" t="s">
        <v>168</v>
      </c>
      <c r="BM165" s="155" t="s">
        <v>2297</v>
      </c>
    </row>
    <row r="166" spans="2:65" s="1" customFormat="1" ht="24.15" customHeight="1">
      <c r="B166" s="32"/>
      <c r="C166" s="184" t="s">
        <v>237</v>
      </c>
      <c r="D166" s="184" t="s">
        <v>534</v>
      </c>
      <c r="E166" s="185" t="s">
        <v>2298</v>
      </c>
      <c r="F166" s="186" t="s">
        <v>2299</v>
      </c>
      <c r="G166" s="187" t="s">
        <v>203</v>
      </c>
      <c r="H166" s="188">
        <v>1</v>
      </c>
      <c r="I166" s="189"/>
      <c r="J166" s="190">
        <f>ROUND(I166*H166,2)</f>
        <v>0</v>
      </c>
      <c r="K166" s="191"/>
      <c r="L166" s="192"/>
      <c r="M166" s="193" t="s">
        <v>1</v>
      </c>
      <c r="N166" s="194" t="s">
        <v>42</v>
      </c>
      <c r="P166" s="153">
        <f>O166*H166</f>
        <v>0</v>
      </c>
      <c r="Q166" s="153">
        <v>1.269E-2</v>
      </c>
      <c r="R166" s="153">
        <f>Q166*H166</f>
        <v>1.269E-2</v>
      </c>
      <c r="S166" s="153">
        <v>0</v>
      </c>
      <c r="T166" s="154">
        <f>S166*H166</f>
        <v>0</v>
      </c>
      <c r="AR166" s="155" t="s">
        <v>205</v>
      </c>
      <c r="AT166" s="155" t="s">
        <v>534</v>
      </c>
      <c r="AU166" s="155" t="s">
        <v>88</v>
      </c>
      <c r="AY166" s="17" t="s">
        <v>162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7" t="s">
        <v>88</v>
      </c>
      <c r="BK166" s="156">
        <f>ROUND(I166*H166,2)</f>
        <v>0</v>
      </c>
      <c r="BL166" s="17" t="s">
        <v>168</v>
      </c>
      <c r="BM166" s="155" t="s">
        <v>2300</v>
      </c>
    </row>
    <row r="167" spans="2:65" s="1" customFormat="1" ht="24.15" customHeight="1">
      <c r="B167" s="32"/>
      <c r="C167" s="143" t="s">
        <v>245</v>
      </c>
      <c r="D167" s="143" t="s">
        <v>164</v>
      </c>
      <c r="E167" s="144" t="s">
        <v>2301</v>
      </c>
      <c r="F167" s="145" t="s">
        <v>2302</v>
      </c>
      <c r="G167" s="146" t="s">
        <v>208</v>
      </c>
      <c r="H167" s="147">
        <v>14</v>
      </c>
      <c r="I167" s="148"/>
      <c r="J167" s="149">
        <f>ROUND(I167*H167,2)</f>
        <v>0</v>
      </c>
      <c r="K167" s="150"/>
      <c r="L167" s="32"/>
      <c r="M167" s="151" t="s">
        <v>1</v>
      </c>
      <c r="N167" s="152" t="s">
        <v>42</v>
      </c>
      <c r="P167" s="153">
        <f>O167*H167</f>
        <v>0</v>
      </c>
      <c r="Q167" s="153">
        <v>1E-4</v>
      </c>
      <c r="R167" s="153">
        <f>Q167*H167</f>
        <v>1.4E-3</v>
      </c>
      <c r="S167" s="153">
        <v>0</v>
      </c>
      <c r="T167" s="154">
        <f>S167*H167</f>
        <v>0</v>
      </c>
      <c r="AR167" s="155" t="s">
        <v>168</v>
      </c>
      <c r="AT167" s="155" t="s">
        <v>164</v>
      </c>
      <c r="AU167" s="155" t="s">
        <v>88</v>
      </c>
      <c r="AY167" s="17" t="s">
        <v>162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7" t="s">
        <v>88</v>
      </c>
      <c r="BK167" s="156">
        <f>ROUND(I167*H167,2)</f>
        <v>0</v>
      </c>
      <c r="BL167" s="17" t="s">
        <v>168</v>
      </c>
      <c r="BM167" s="155" t="s">
        <v>2303</v>
      </c>
    </row>
    <row r="168" spans="2:65" s="11" customFormat="1" ht="22.95" customHeight="1">
      <c r="B168" s="131"/>
      <c r="D168" s="132" t="s">
        <v>75</v>
      </c>
      <c r="E168" s="141" t="s">
        <v>726</v>
      </c>
      <c r="F168" s="141" t="s">
        <v>727</v>
      </c>
      <c r="I168" s="134"/>
      <c r="J168" s="142">
        <f>BK168</f>
        <v>0</v>
      </c>
      <c r="L168" s="131"/>
      <c r="M168" s="136"/>
      <c r="P168" s="137">
        <f>P169</f>
        <v>0</v>
      </c>
      <c r="R168" s="137">
        <f>R169</f>
        <v>0</v>
      </c>
      <c r="T168" s="138">
        <f>T169</f>
        <v>0</v>
      </c>
      <c r="AR168" s="132" t="s">
        <v>83</v>
      </c>
      <c r="AT168" s="139" t="s">
        <v>75</v>
      </c>
      <c r="AU168" s="139" t="s">
        <v>83</v>
      </c>
      <c r="AY168" s="132" t="s">
        <v>162</v>
      </c>
      <c r="BK168" s="140">
        <f>BK169</f>
        <v>0</v>
      </c>
    </row>
    <row r="169" spans="2:65" s="1" customFormat="1" ht="33" customHeight="1">
      <c r="B169" s="32"/>
      <c r="C169" s="143" t="s">
        <v>249</v>
      </c>
      <c r="D169" s="143" t="s">
        <v>164</v>
      </c>
      <c r="E169" s="144" t="s">
        <v>2150</v>
      </c>
      <c r="F169" s="145" t="s">
        <v>2151</v>
      </c>
      <c r="G169" s="146" t="s">
        <v>183</v>
      </c>
      <c r="H169" s="147">
        <v>12.206</v>
      </c>
      <c r="I169" s="148"/>
      <c r="J169" s="149">
        <f>ROUND(I169*H169,2)</f>
        <v>0</v>
      </c>
      <c r="K169" s="150"/>
      <c r="L169" s="32"/>
      <c r="M169" s="179" t="s">
        <v>1</v>
      </c>
      <c r="N169" s="180" t="s">
        <v>42</v>
      </c>
      <c r="O169" s="181"/>
      <c r="P169" s="182">
        <f>O169*H169</f>
        <v>0</v>
      </c>
      <c r="Q169" s="182">
        <v>0</v>
      </c>
      <c r="R169" s="182">
        <f>Q169*H169</f>
        <v>0</v>
      </c>
      <c r="S169" s="182">
        <v>0</v>
      </c>
      <c r="T169" s="183">
        <f>S169*H169</f>
        <v>0</v>
      </c>
      <c r="AR169" s="155" t="s">
        <v>168</v>
      </c>
      <c r="AT169" s="155" t="s">
        <v>164</v>
      </c>
      <c r="AU169" s="155" t="s">
        <v>88</v>
      </c>
      <c r="AY169" s="17" t="s">
        <v>162</v>
      </c>
      <c r="BE169" s="156">
        <f>IF(N169="základná",J169,0)</f>
        <v>0</v>
      </c>
      <c r="BF169" s="156">
        <f>IF(N169="znížená",J169,0)</f>
        <v>0</v>
      </c>
      <c r="BG169" s="156">
        <f>IF(N169="zákl. prenesená",J169,0)</f>
        <v>0</v>
      </c>
      <c r="BH169" s="156">
        <f>IF(N169="zníž. prenesená",J169,0)</f>
        <v>0</v>
      </c>
      <c r="BI169" s="156">
        <f>IF(N169="nulová",J169,0)</f>
        <v>0</v>
      </c>
      <c r="BJ169" s="17" t="s">
        <v>88</v>
      </c>
      <c r="BK169" s="156">
        <f>ROUND(I169*H169,2)</f>
        <v>0</v>
      </c>
      <c r="BL169" s="17" t="s">
        <v>168</v>
      </c>
      <c r="BM169" s="155" t="s">
        <v>2304</v>
      </c>
    </row>
    <row r="170" spans="2:65" s="1" customFormat="1" ht="6.9" customHeight="1">
      <c r="B170" s="46"/>
      <c r="C170" s="47"/>
      <c r="D170" s="47"/>
      <c r="E170" s="47"/>
      <c r="F170" s="47"/>
      <c r="G170" s="47"/>
      <c r="H170" s="47"/>
      <c r="I170" s="47"/>
      <c r="J170" s="47"/>
      <c r="K170" s="47"/>
      <c r="L170" s="32"/>
    </row>
  </sheetData>
  <sheetProtection algorithmName="SHA-512" hashValue="APdt24Ed5bOVSkeIv3yxxBrYM0Rusx3lnlRauYbNUJYuhCNs+yXRYMrfOsSyQEWelgMLwEteNG2VcKOii8QFtg==" saltValue="ag029ApKMFdKTOGOcYJnaXmo17YC0itrFQrvWh5FUBfQ8XVPeffGLcwSyCPhhedhcAwF6IoiqpPhJOnfI9Ehww==" spinCount="100000" sheet="1" objects="1" scenarios="1" formatColumns="0" formatRows="0" autoFilter="0"/>
  <autoFilter ref="C124:K169" xr:uid="{00000000-0009-0000-0000-00000E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BM176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130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76</v>
      </c>
    </row>
    <row r="4" spans="2:46" ht="24.9" customHeight="1">
      <c r="B4" s="20"/>
      <c r="D4" s="21" t="s">
        <v>131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132</v>
      </c>
      <c r="L8" s="20"/>
    </row>
    <row r="9" spans="2:46" s="1" customFormat="1" ht="16.5" customHeight="1">
      <c r="B9" s="32"/>
      <c r="E9" s="248" t="s">
        <v>2259</v>
      </c>
      <c r="F9" s="247"/>
      <c r="G9" s="247"/>
      <c r="H9" s="247"/>
      <c r="L9" s="32"/>
    </row>
    <row r="10" spans="2:46" s="1" customFormat="1" ht="12" customHeight="1">
      <c r="B10" s="32"/>
      <c r="D10" s="27" t="s">
        <v>134</v>
      </c>
      <c r="L10" s="32"/>
    </row>
    <row r="11" spans="2:46" s="1" customFormat="1" ht="16.5" customHeight="1">
      <c r="B11" s="32"/>
      <c r="E11" s="204" t="s">
        <v>2305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 t="str">
        <f>'Rekapitulácia stavby'!AN8</f>
        <v>19. 7. 2023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23</v>
      </c>
      <c r="I16" s="27" t="s">
        <v>24</v>
      </c>
      <c r="J16" s="25" t="s">
        <v>1</v>
      </c>
      <c r="L16" s="32"/>
    </row>
    <row r="17" spans="2:12" s="1" customFormat="1" ht="18" customHeight="1">
      <c r="B17" s="32"/>
      <c r="E17" s="25" t="s">
        <v>25</v>
      </c>
      <c r="I17" s="27" t="s">
        <v>26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27</v>
      </c>
      <c r="I19" s="27" t="s">
        <v>24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36"/>
      <c r="G20" s="236"/>
      <c r="H20" s="236"/>
      <c r="I20" s="27" t="s">
        <v>26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29</v>
      </c>
      <c r="I22" s="27" t="s">
        <v>24</v>
      </c>
      <c r="J22" s="25" t="s">
        <v>1</v>
      </c>
      <c r="L22" s="32"/>
    </row>
    <row r="23" spans="2:12" s="1" customFormat="1" ht="18" customHeight="1">
      <c r="B23" s="32"/>
      <c r="E23" s="25" t="s">
        <v>30</v>
      </c>
      <c r="I23" s="27" t="s">
        <v>26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32</v>
      </c>
      <c r="I25" s="27" t="s">
        <v>24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26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34</v>
      </c>
      <c r="L28" s="32"/>
    </row>
    <row r="29" spans="2:12" s="7" customFormat="1" ht="16.5" customHeight="1">
      <c r="B29" s="95"/>
      <c r="E29" s="240" t="s">
        <v>35</v>
      </c>
      <c r="F29" s="240"/>
      <c r="G29" s="240"/>
      <c r="H29" s="240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36</v>
      </c>
      <c r="J32" s="67">
        <f>ROUND(J126,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38</v>
      </c>
      <c r="I34" s="97" t="s">
        <v>37</v>
      </c>
      <c r="J34" s="97" t="s">
        <v>39</v>
      </c>
      <c r="L34" s="32"/>
    </row>
    <row r="35" spans="2:12" s="1" customFormat="1" ht="14.4" customHeight="1">
      <c r="B35" s="32"/>
      <c r="D35" s="98" t="s">
        <v>40</v>
      </c>
      <c r="E35" s="36" t="s">
        <v>41</v>
      </c>
      <c r="F35" s="99">
        <f>ROUND((SUM(BE126:BE175)),  2)</f>
        <v>0</v>
      </c>
      <c r="G35" s="100"/>
      <c r="H35" s="100"/>
      <c r="I35" s="101">
        <v>0.2</v>
      </c>
      <c r="J35" s="99">
        <f>ROUND(((SUM(BE126:BE175))*I35),  2)</f>
        <v>0</v>
      </c>
      <c r="L35" s="32"/>
    </row>
    <row r="36" spans="2:12" s="1" customFormat="1" ht="14.4" customHeight="1">
      <c r="B36" s="32"/>
      <c r="E36" s="36" t="s">
        <v>42</v>
      </c>
      <c r="F36" s="99">
        <f>ROUND((SUM(BF126:BF175)),  2)</f>
        <v>0</v>
      </c>
      <c r="G36" s="100"/>
      <c r="H36" s="100"/>
      <c r="I36" s="101">
        <v>0.2</v>
      </c>
      <c r="J36" s="99">
        <f>ROUND(((SUM(BF126:BF175))*I36),  2)</f>
        <v>0</v>
      </c>
      <c r="L36" s="32"/>
    </row>
    <row r="37" spans="2:12" s="1" customFormat="1" ht="14.4" hidden="1" customHeight="1">
      <c r="B37" s="32"/>
      <c r="E37" s="27" t="s">
        <v>43</v>
      </c>
      <c r="F37" s="87">
        <f>ROUND((SUM(BG126:BG175)),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44</v>
      </c>
      <c r="F38" s="87">
        <f>ROUND((SUM(BH126:BH175)),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45</v>
      </c>
      <c r="F39" s="99">
        <f>ROUND((SUM(BI126:BI175)),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46</v>
      </c>
      <c r="E41" s="58"/>
      <c r="F41" s="58"/>
      <c r="G41" s="105" t="s">
        <v>47</v>
      </c>
      <c r="H41" s="106" t="s">
        <v>48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51</v>
      </c>
      <c r="E61" s="34"/>
      <c r="F61" s="109" t="s">
        <v>52</v>
      </c>
      <c r="G61" s="45" t="s">
        <v>51</v>
      </c>
      <c r="H61" s="34"/>
      <c r="I61" s="34"/>
      <c r="J61" s="110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51</v>
      </c>
      <c r="E76" s="34"/>
      <c r="F76" s="109" t="s">
        <v>52</v>
      </c>
      <c r="G76" s="45" t="s">
        <v>51</v>
      </c>
      <c r="H76" s="34"/>
      <c r="I76" s="34"/>
      <c r="J76" s="110" t="s">
        <v>52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136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132</v>
      </c>
      <c r="L86" s="20"/>
    </row>
    <row r="87" spans="2:12" s="1" customFormat="1" ht="16.5" customHeight="1">
      <c r="B87" s="32"/>
      <c r="E87" s="248" t="s">
        <v>2259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134</v>
      </c>
      <c r="L88" s="32"/>
    </row>
    <row r="89" spans="2:12" s="1" customFormat="1" ht="16.5" customHeight="1">
      <c r="B89" s="32"/>
      <c r="E89" s="204" t="str">
        <f>E11</f>
        <v>02 - SO-05.2  Žumpa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 t="str">
        <f>IF(J14="","",J14)</f>
        <v>19. 7. 2023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23</v>
      </c>
      <c r="F93" s="25" t="str">
        <f>E17</f>
        <v>JUMA, s.r.o., Okoč</v>
      </c>
      <c r="I93" s="27" t="s">
        <v>29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27</v>
      </c>
      <c r="F94" s="25" t="str">
        <f>IF(E20="","",E20)</f>
        <v>Vyplň údaj</v>
      </c>
      <c r="I94" s="27" t="s">
        <v>32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137</v>
      </c>
      <c r="D96" s="103"/>
      <c r="E96" s="103"/>
      <c r="F96" s="103"/>
      <c r="G96" s="103"/>
      <c r="H96" s="103"/>
      <c r="I96" s="103"/>
      <c r="J96" s="112" t="s">
        <v>138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139</v>
      </c>
      <c r="J98" s="67">
        <f>J126</f>
        <v>0</v>
      </c>
      <c r="L98" s="32"/>
      <c r="AU98" s="17" t="s">
        <v>140</v>
      </c>
    </row>
    <row r="99" spans="2:47" s="8" customFormat="1" ht="24.9" customHeight="1">
      <c r="B99" s="114"/>
      <c r="D99" s="115" t="s">
        <v>141</v>
      </c>
      <c r="E99" s="116"/>
      <c r="F99" s="116"/>
      <c r="G99" s="116"/>
      <c r="H99" s="116"/>
      <c r="I99" s="116"/>
      <c r="J99" s="117">
        <f>J127</f>
        <v>0</v>
      </c>
      <c r="L99" s="114"/>
    </row>
    <row r="100" spans="2:47" s="9" customFormat="1" ht="19.95" customHeight="1">
      <c r="B100" s="118"/>
      <c r="D100" s="119" t="s">
        <v>142</v>
      </c>
      <c r="E100" s="120"/>
      <c r="F100" s="120"/>
      <c r="G100" s="120"/>
      <c r="H100" s="120"/>
      <c r="I100" s="120"/>
      <c r="J100" s="121">
        <f>J128</f>
        <v>0</v>
      </c>
      <c r="L100" s="118"/>
    </row>
    <row r="101" spans="2:47" s="9" customFormat="1" ht="19.95" customHeight="1">
      <c r="B101" s="118"/>
      <c r="D101" s="119" t="s">
        <v>317</v>
      </c>
      <c r="E101" s="120"/>
      <c r="F101" s="120"/>
      <c r="G101" s="120"/>
      <c r="H101" s="120"/>
      <c r="I101" s="120"/>
      <c r="J101" s="121">
        <f>J149</f>
        <v>0</v>
      </c>
      <c r="L101" s="118"/>
    </row>
    <row r="102" spans="2:47" s="9" customFormat="1" ht="19.95" customHeight="1">
      <c r="B102" s="118"/>
      <c r="D102" s="119" t="s">
        <v>319</v>
      </c>
      <c r="E102" s="120"/>
      <c r="F102" s="120"/>
      <c r="G102" s="120"/>
      <c r="H102" s="120"/>
      <c r="I102" s="120"/>
      <c r="J102" s="121">
        <f>J154</f>
        <v>0</v>
      </c>
      <c r="L102" s="118"/>
    </row>
    <row r="103" spans="2:47" s="9" customFormat="1" ht="19.95" customHeight="1">
      <c r="B103" s="118"/>
      <c r="D103" s="119" t="s">
        <v>2089</v>
      </c>
      <c r="E103" s="120"/>
      <c r="F103" s="120"/>
      <c r="G103" s="120"/>
      <c r="H103" s="120"/>
      <c r="I103" s="120"/>
      <c r="J103" s="121">
        <f>J168</f>
        <v>0</v>
      </c>
      <c r="L103" s="118"/>
    </row>
    <row r="104" spans="2:47" s="9" customFormat="1" ht="19.95" customHeight="1">
      <c r="B104" s="118"/>
      <c r="D104" s="119" t="s">
        <v>322</v>
      </c>
      <c r="E104" s="120"/>
      <c r="F104" s="120"/>
      <c r="G104" s="120"/>
      <c r="H104" s="120"/>
      <c r="I104" s="120"/>
      <c r="J104" s="121">
        <f>J174</f>
        <v>0</v>
      </c>
      <c r="L104" s="118"/>
    </row>
    <row r="105" spans="2:47" s="1" customFormat="1" ht="21.75" customHeight="1">
      <c r="B105" s="32"/>
      <c r="L105" s="32"/>
    </row>
    <row r="106" spans="2:47" s="1" customFormat="1" ht="6.9" customHeight="1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2"/>
    </row>
    <row r="110" spans="2:47" s="1" customFormat="1" ht="6.9" customHeight="1">
      <c r="B110" s="48"/>
      <c r="C110" s="49"/>
      <c r="D110" s="49"/>
      <c r="E110" s="49"/>
      <c r="F110" s="49"/>
      <c r="G110" s="49"/>
      <c r="H110" s="49"/>
      <c r="I110" s="49"/>
      <c r="J110" s="49"/>
      <c r="K110" s="49"/>
      <c r="L110" s="32"/>
    </row>
    <row r="111" spans="2:47" s="1" customFormat="1" ht="24.9" customHeight="1">
      <c r="B111" s="32"/>
      <c r="C111" s="21" t="s">
        <v>148</v>
      </c>
      <c r="L111" s="32"/>
    </row>
    <row r="112" spans="2:47" s="1" customFormat="1" ht="6.9" customHeight="1">
      <c r="B112" s="32"/>
      <c r="L112" s="32"/>
    </row>
    <row r="113" spans="2:63" s="1" customFormat="1" ht="12" customHeight="1">
      <c r="B113" s="32"/>
      <c r="C113" s="27" t="s">
        <v>15</v>
      </c>
      <c r="L113" s="32"/>
    </row>
    <row r="114" spans="2:63" s="1" customFormat="1" ht="26.25" customHeight="1">
      <c r="B114" s="32"/>
      <c r="E114" s="248" t="str">
        <f>E7</f>
        <v>Nízkokapacitné ubytovacie zariadenie - prestavba, prístavba a nadstavba vedľajšej stavby</v>
      </c>
      <c r="F114" s="249"/>
      <c r="G114" s="249"/>
      <c r="H114" s="249"/>
      <c r="L114" s="32"/>
    </row>
    <row r="115" spans="2:63" ht="12" customHeight="1">
      <c r="B115" s="20"/>
      <c r="C115" s="27" t="s">
        <v>132</v>
      </c>
      <c r="L115" s="20"/>
    </row>
    <row r="116" spans="2:63" s="1" customFormat="1" ht="16.5" customHeight="1">
      <c r="B116" s="32"/>
      <c r="E116" s="248" t="s">
        <v>2259</v>
      </c>
      <c r="F116" s="247"/>
      <c r="G116" s="247"/>
      <c r="H116" s="247"/>
      <c r="L116" s="32"/>
    </row>
    <row r="117" spans="2:63" s="1" customFormat="1" ht="12" customHeight="1">
      <c r="B117" s="32"/>
      <c r="C117" s="27" t="s">
        <v>134</v>
      </c>
      <c r="L117" s="32"/>
    </row>
    <row r="118" spans="2:63" s="1" customFormat="1" ht="16.5" customHeight="1">
      <c r="B118" s="32"/>
      <c r="E118" s="204" t="str">
        <f>E11</f>
        <v>02 - SO-05.2  Žumpa</v>
      </c>
      <c r="F118" s="247"/>
      <c r="G118" s="247"/>
      <c r="H118" s="247"/>
      <c r="L118" s="32"/>
    </row>
    <row r="119" spans="2:63" s="1" customFormat="1" ht="6.9" customHeight="1">
      <c r="B119" s="32"/>
      <c r="L119" s="32"/>
    </row>
    <row r="120" spans="2:63" s="1" customFormat="1" ht="12" customHeight="1">
      <c r="B120" s="32"/>
      <c r="C120" s="27" t="s">
        <v>19</v>
      </c>
      <c r="F120" s="25" t="str">
        <f>F14</f>
        <v>Okoč, Hlavná ulica č. 1780</v>
      </c>
      <c r="I120" s="27" t="s">
        <v>21</v>
      </c>
      <c r="J120" s="54" t="str">
        <f>IF(J14="","",J14)</f>
        <v>19. 7. 2023</v>
      </c>
      <c r="L120" s="32"/>
    </row>
    <row r="121" spans="2:63" s="1" customFormat="1" ht="6.9" customHeight="1">
      <c r="B121" s="32"/>
      <c r="L121" s="32"/>
    </row>
    <row r="122" spans="2:63" s="1" customFormat="1" ht="15.15" customHeight="1">
      <c r="B122" s="32"/>
      <c r="C122" s="27" t="s">
        <v>23</v>
      </c>
      <c r="F122" s="25" t="str">
        <f>E17</f>
        <v>JUMA, s.r.o., Okoč</v>
      </c>
      <c r="I122" s="27" t="s">
        <v>29</v>
      </c>
      <c r="J122" s="30" t="str">
        <f>E23</f>
        <v>Ing. Attila Urbán</v>
      </c>
      <c r="L122" s="32"/>
    </row>
    <row r="123" spans="2:63" s="1" customFormat="1" ht="15.15" customHeight="1">
      <c r="B123" s="32"/>
      <c r="C123" s="27" t="s">
        <v>27</v>
      </c>
      <c r="F123" s="25" t="str">
        <f>IF(E20="","",E20)</f>
        <v>Vyplň údaj</v>
      </c>
      <c r="I123" s="27" t="s">
        <v>32</v>
      </c>
      <c r="J123" s="30" t="str">
        <f>E26</f>
        <v xml:space="preserve"> </v>
      </c>
      <c r="L123" s="32"/>
    </row>
    <row r="124" spans="2:63" s="1" customFormat="1" ht="10.35" customHeight="1">
      <c r="B124" s="32"/>
      <c r="L124" s="32"/>
    </row>
    <row r="125" spans="2:63" s="10" customFormat="1" ht="29.25" customHeight="1">
      <c r="B125" s="122"/>
      <c r="C125" s="123" t="s">
        <v>149</v>
      </c>
      <c r="D125" s="124" t="s">
        <v>61</v>
      </c>
      <c r="E125" s="124" t="s">
        <v>57</v>
      </c>
      <c r="F125" s="124" t="s">
        <v>58</v>
      </c>
      <c r="G125" s="124" t="s">
        <v>150</v>
      </c>
      <c r="H125" s="124" t="s">
        <v>151</v>
      </c>
      <c r="I125" s="124" t="s">
        <v>152</v>
      </c>
      <c r="J125" s="125" t="s">
        <v>138</v>
      </c>
      <c r="K125" s="126" t="s">
        <v>153</v>
      </c>
      <c r="L125" s="122"/>
      <c r="M125" s="60" t="s">
        <v>1</v>
      </c>
      <c r="N125" s="61" t="s">
        <v>40</v>
      </c>
      <c r="O125" s="61" t="s">
        <v>154</v>
      </c>
      <c r="P125" s="61" t="s">
        <v>155</v>
      </c>
      <c r="Q125" s="61" t="s">
        <v>156</v>
      </c>
      <c r="R125" s="61" t="s">
        <v>157</v>
      </c>
      <c r="S125" s="61" t="s">
        <v>158</v>
      </c>
      <c r="T125" s="62" t="s">
        <v>159</v>
      </c>
    </row>
    <row r="126" spans="2:63" s="1" customFormat="1" ht="22.95" customHeight="1">
      <c r="B126" s="32"/>
      <c r="C126" s="65" t="s">
        <v>139</v>
      </c>
      <c r="J126" s="127">
        <f>BK126</f>
        <v>0</v>
      </c>
      <c r="L126" s="32"/>
      <c r="M126" s="63"/>
      <c r="N126" s="55"/>
      <c r="O126" s="55"/>
      <c r="P126" s="128">
        <f>P127</f>
        <v>0</v>
      </c>
      <c r="Q126" s="55"/>
      <c r="R126" s="128">
        <f>R127</f>
        <v>19.615075000000001</v>
      </c>
      <c r="S126" s="55"/>
      <c r="T126" s="129">
        <f>T127</f>
        <v>0</v>
      </c>
      <c r="AT126" s="17" t="s">
        <v>75</v>
      </c>
      <c r="AU126" s="17" t="s">
        <v>140</v>
      </c>
      <c r="BK126" s="130">
        <f>BK127</f>
        <v>0</v>
      </c>
    </row>
    <row r="127" spans="2:63" s="11" customFormat="1" ht="25.95" customHeight="1">
      <c r="B127" s="131"/>
      <c r="D127" s="132" t="s">
        <v>75</v>
      </c>
      <c r="E127" s="133" t="s">
        <v>160</v>
      </c>
      <c r="F127" s="133" t="s">
        <v>161</v>
      </c>
      <c r="I127" s="134"/>
      <c r="J127" s="135">
        <f>BK127</f>
        <v>0</v>
      </c>
      <c r="L127" s="131"/>
      <c r="M127" s="136"/>
      <c r="P127" s="137">
        <f>P128+P149+P154+P168+P174</f>
        <v>0</v>
      </c>
      <c r="R127" s="137">
        <f>R128+R149+R154+R168+R174</f>
        <v>19.615075000000001</v>
      </c>
      <c r="T127" s="138">
        <f>T128+T149+T154+T168+T174</f>
        <v>0</v>
      </c>
      <c r="AR127" s="132" t="s">
        <v>83</v>
      </c>
      <c r="AT127" s="139" t="s">
        <v>75</v>
      </c>
      <c r="AU127" s="139" t="s">
        <v>76</v>
      </c>
      <c r="AY127" s="132" t="s">
        <v>162</v>
      </c>
      <c r="BK127" s="140">
        <f>BK128+BK149+BK154+BK168+BK174</f>
        <v>0</v>
      </c>
    </row>
    <row r="128" spans="2:63" s="11" customFormat="1" ht="22.95" customHeight="1">
      <c r="B128" s="131"/>
      <c r="D128" s="132" t="s">
        <v>75</v>
      </c>
      <c r="E128" s="141" t="s">
        <v>83</v>
      </c>
      <c r="F128" s="141" t="s">
        <v>163</v>
      </c>
      <c r="I128" s="134"/>
      <c r="J128" s="142">
        <f>BK128</f>
        <v>0</v>
      </c>
      <c r="L128" s="131"/>
      <c r="M128" s="136"/>
      <c r="P128" s="137">
        <f>SUM(P129:P148)</f>
        <v>0</v>
      </c>
      <c r="R128" s="137">
        <f>SUM(R129:R148)</f>
        <v>0</v>
      </c>
      <c r="T128" s="138">
        <f>SUM(T129:T148)</f>
        <v>0</v>
      </c>
      <c r="AR128" s="132" t="s">
        <v>83</v>
      </c>
      <c r="AT128" s="139" t="s">
        <v>75</v>
      </c>
      <c r="AU128" s="139" t="s">
        <v>83</v>
      </c>
      <c r="AY128" s="132" t="s">
        <v>162</v>
      </c>
      <c r="BK128" s="140">
        <f>SUM(BK129:BK148)</f>
        <v>0</v>
      </c>
    </row>
    <row r="129" spans="2:65" s="1" customFormat="1" ht="24.15" customHeight="1">
      <c r="B129" s="32"/>
      <c r="C129" s="143" t="s">
        <v>83</v>
      </c>
      <c r="D129" s="143" t="s">
        <v>164</v>
      </c>
      <c r="E129" s="144" t="s">
        <v>2306</v>
      </c>
      <c r="F129" s="145" t="s">
        <v>2307</v>
      </c>
      <c r="G129" s="146" t="s">
        <v>167</v>
      </c>
      <c r="H129" s="147">
        <v>130</v>
      </c>
      <c r="I129" s="148"/>
      <c r="J129" s="149">
        <f>ROUND(I129*H129,2)</f>
        <v>0</v>
      </c>
      <c r="K129" s="150"/>
      <c r="L129" s="32"/>
      <c r="M129" s="151" t="s">
        <v>1</v>
      </c>
      <c r="N129" s="152" t="s">
        <v>42</v>
      </c>
      <c r="P129" s="153">
        <f>O129*H129</f>
        <v>0</v>
      </c>
      <c r="Q129" s="153">
        <v>0</v>
      </c>
      <c r="R129" s="153">
        <f>Q129*H129</f>
        <v>0</v>
      </c>
      <c r="S129" s="153">
        <v>0</v>
      </c>
      <c r="T129" s="154">
        <f>S129*H129</f>
        <v>0</v>
      </c>
      <c r="AR129" s="155" t="s">
        <v>168</v>
      </c>
      <c r="AT129" s="155" t="s">
        <v>164</v>
      </c>
      <c r="AU129" s="155" t="s">
        <v>88</v>
      </c>
      <c r="AY129" s="17" t="s">
        <v>162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7" t="s">
        <v>88</v>
      </c>
      <c r="BK129" s="156">
        <f>ROUND(I129*H129,2)</f>
        <v>0</v>
      </c>
      <c r="BL129" s="17" t="s">
        <v>168</v>
      </c>
      <c r="BM129" s="155" t="s">
        <v>2308</v>
      </c>
    </row>
    <row r="130" spans="2:65" s="12" customFormat="1">
      <c r="B130" s="157"/>
      <c r="D130" s="158" t="s">
        <v>170</v>
      </c>
      <c r="E130" s="159" t="s">
        <v>1</v>
      </c>
      <c r="F130" s="160" t="s">
        <v>2309</v>
      </c>
      <c r="H130" s="161">
        <v>129.41300000000001</v>
      </c>
      <c r="I130" s="162"/>
      <c r="L130" s="157"/>
      <c r="M130" s="163"/>
      <c r="T130" s="164"/>
      <c r="AT130" s="159" t="s">
        <v>170</v>
      </c>
      <c r="AU130" s="159" t="s">
        <v>88</v>
      </c>
      <c r="AV130" s="12" t="s">
        <v>88</v>
      </c>
      <c r="AW130" s="12" t="s">
        <v>31</v>
      </c>
      <c r="AX130" s="12" t="s">
        <v>76</v>
      </c>
      <c r="AY130" s="159" t="s">
        <v>162</v>
      </c>
    </row>
    <row r="131" spans="2:65" s="12" customFormat="1">
      <c r="B131" s="157"/>
      <c r="D131" s="158" t="s">
        <v>170</v>
      </c>
      <c r="E131" s="159" t="s">
        <v>1</v>
      </c>
      <c r="F131" s="160" t="s">
        <v>2310</v>
      </c>
      <c r="H131" s="161">
        <v>0.58699999999999997</v>
      </c>
      <c r="I131" s="162"/>
      <c r="L131" s="157"/>
      <c r="M131" s="163"/>
      <c r="T131" s="164"/>
      <c r="AT131" s="159" t="s">
        <v>170</v>
      </c>
      <c r="AU131" s="159" t="s">
        <v>88</v>
      </c>
      <c r="AV131" s="12" t="s">
        <v>88</v>
      </c>
      <c r="AW131" s="12" t="s">
        <v>31</v>
      </c>
      <c r="AX131" s="12" t="s">
        <v>76</v>
      </c>
      <c r="AY131" s="159" t="s">
        <v>162</v>
      </c>
    </row>
    <row r="132" spans="2:65" s="13" customFormat="1">
      <c r="B132" s="165"/>
      <c r="D132" s="158" t="s">
        <v>170</v>
      </c>
      <c r="E132" s="166" t="s">
        <v>1</v>
      </c>
      <c r="F132" s="167" t="s">
        <v>173</v>
      </c>
      <c r="H132" s="168">
        <v>130</v>
      </c>
      <c r="I132" s="169"/>
      <c r="L132" s="165"/>
      <c r="M132" s="170"/>
      <c r="T132" s="171"/>
      <c r="AT132" s="166" t="s">
        <v>170</v>
      </c>
      <c r="AU132" s="166" t="s">
        <v>88</v>
      </c>
      <c r="AV132" s="13" t="s">
        <v>168</v>
      </c>
      <c r="AW132" s="13" t="s">
        <v>31</v>
      </c>
      <c r="AX132" s="13" t="s">
        <v>83</v>
      </c>
      <c r="AY132" s="166" t="s">
        <v>162</v>
      </c>
    </row>
    <row r="133" spans="2:65" s="1" customFormat="1" ht="24.15" customHeight="1">
      <c r="B133" s="32"/>
      <c r="C133" s="143" t="s">
        <v>88</v>
      </c>
      <c r="D133" s="143" t="s">
        <v>164</v>
      </c>
      <c r="E133" s="144" t="s">
        <v>2311</v>
      </c>
      <c r="F133" s="145" t="s">
        <v>2312</v>
      </c>
      <c r="G133" s="146" t="s">
        <v>167</v>
      </c>
      <c r="H133" s="147">
        <v>130</v>
      </c>
      <c r="I133" s="148"/>
      <c r="J133" s="149">
        <f>ROUND(I133*H133,2)</f>
        <v>0</v>
      </c>
      <c r="K133" s="150"/>
      <c r="L133" s="32"/>
      <c r="M133" s="151" t="s">
        <v>1</v>
      </c>
      <c r="N133" s="152" t="s">
        <v>42</v>
      </c>
      <c r="P133" s="153">
        <f>O133*H133</f>
        <v>0</v>
      </c>
      <c r="Q133" s="153">
        <v>0</v>
      </c>
      <c r="R133" s="153">
        <f>Q133*H133</f>
        <v>0</v>
      </c>
      <c r="S133" s="153">
        <v>0</v>
      </c>
      <c r="T133" s="154">
        <f>S133*H133</f>
        <v>0</v>
      </c>
      <c r="AR133" s="155" t="s">
        <v>168</v>
      </c>
      <c r="AT133" s="155" t="s">
        <v>164</v>
      </c>
      <c r="AU133" s="155" t="s">
        <v>88</v>
      </c>
      <c r="AY133" s="17" t="s">
        <v>162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7" t="s">
        <v>88</v>
      </c>
      <c r="BK133" s="156">
        <f>ROUND(I133*H133,2)</f>
        <v>0</v>
      </c>
      <c r="BL133" s="17" t="s">
        <v>168</v>
      </c>
      <c r="BM133" s="155" t="s">
        <v>2313</v>
      </c>
    </row>
    <row r="134" spans="2:65" s="1" customFormat="1" ht="33" customHeight="1">
      <c r="B134" s="32"/>
      <c r="C134" s="143" t="s">
        <v>177</v>
      </c>
      <c r="D134" s="143" t="s">
        <v>164</v>
      </c>
      <c r="E134" s="144" t="s">
        <v>174</v>
      </c>
      <c r="F134" s="145" t="s">
        <v>175</v>
      </c>
      <c r="G134" s="146" t="s">
        <v>167</v>
      </c>
      <c r="H134" s="147">
        <v>22.9</v>
      </c>
      <c r="I134" s="148"/>
      <c r="J134" s="149">
        <f>ROUND(I134*H134,2)</f>
        <v>0</v>
      </c>
      <c r="K134" s="150"/>
      <c r="L134" s="32"/>
      <c r="M134" s="151" t="s">
        <v>1</v>
      </c>
      <c r="N134" s="152" t="s">
        <v>42</v>
      </c>
      <c r="P134" s="153">
        <f>O134*H134</f>
        <v>0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AR134" s="155" t="s">
        <v>168</v>
      </c>
      <c r="AT134" s="155" t="s">
        <v>164</v>
      </c>
      <c r="AU134" s="155" t="s">
        <v>88</v>
      </c>
      <c r="AY134" s="17" t="s">
        <v>162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7" t="s">
        <v>88</v>
      </c>
      <c r="BK134" s="156">
        <f>ROUND(I134*H134,2)</f>
        <v>0</v>
      </c>
      <c r="BL134" s="17" t="s">
        <v>168</v>
      </c>
      <c r="BM134" s="155" t="s">
        <v>2314</v>
      </c>
    </row>
    <row r="135" spans="2:65" s="12" customFormat="1">
      <c r="B135" s="157"/>
      <c r="D135" s="158" t="s">
        <v>170</v>
      </c>
      <c r="E135" s="159" t="s">
        <v>1</v>
      </c>
      <c r="F135" s="160" t="s">
        <v>2315</v>
      </c>
      <c r="H135" s="161">
        <v>130</v>
      </c>
      <c r="I135" s="162"/>
      <c r="L135" s="157"/>
      <c r="M135" s="163"/>
      <c r="T135" s="164"/>
      <c r="AT135" s="159" t="s">
        <v>170</v>
      </c>
      <c r="AU135" s="159" t="s">
        <v>88</v>
      </c>
      <c r="AV135" s="12" t="s">
        <v>88</v>
      </c>
      <c r="AW135" s="12" t="s">
        <v>31</v>
      </c>
      <c r="AX135" s="12" t="s">
        <v>76</v>
      </c>
      <c r="AY135" s="159" t="s">
        <v>162</v>
      </c>
    </row>
    <row r="136" spans="2:65" s="12" customFormat="1">
      <c r="B136" s="157"/>
      <c r="D136" s="158" t="s">
        <v>170</v>
      </c>
      <c r="E136" s="159" t="s">
        <v>1</v>
      </c>
      <c r="F136" s="160" t="s">
        <v>2316</v>
      </c>
      <c r="H136" s="161">
        <v>-107.1</v>
      </c>
      <c r="I136" s="162"/>
      <c r="L136" s="157"/>
      <c r="M136" s="163"/>
      <c r="T136" s="164"/>
      <c r="AT136" s="159" t="s">
        <v>170</v>
      </c>
      <c r="AU136" s="159" t="s">
        <v>88</v>
      </c>
      <c r="AV136" s="12" t="s">
        <v>88</v>
      </c>
      <c r="AW136" s="12" t="s">
        <v>31</v>
      </c>
      <c r="AX136" s="12" t="s">
        <v>76</v>
      </c>
      <c r="AY136" s="159" t="s">
        <v>162</v>
      </c>
    </row>
    <row r="137" spans="2:65" s="13" customFormat="1">
      <c r="B137" s="165"/>
      <c r="D137" s="158" t="s">
        <v>170</v>
      </c>
      <c r="E137" s="166" t="s">
        <v>1</v>
      </c>
      <c r="F137" s="167" t="s">
        <v>173</v>
      </c>
      <c r="H137" s="168">
        <v>22.9</v>
      </c>
      <c r="I137" s="169"/>
      <c r="L137" s="165"/>
      <c r="M137" s="170"/>
      <c r="T137" s="171"/>
      <c r="AT137" s="166" t="s">
        <v>170</v>
      </c>
      <c r="AU137" s="166" t="s">
        <v>88</v>
      </c>
      <c r="AV137" s="13" t="s">
        <v>168</v>
      </c>
      <c r="AW137" s="13" t="s">
        <v>31</v>
      </c>
      <c r="AX137" s="13" t="s">
        <v>83</v>
      </c>
      <c r="AY137" s="166" t="s">
        <v>162</v>
      </c>
    </row>
    <row r="138" spans="2:65" s="1" customFormat="1" ht="16.5" customHeight="1">
      <c r="B138" s="32"/>
      <c r="C138" s="143" t="s">
        <v>168</v>
      </c>
      <c r="D138" s="143" t="s">
        <v>164</v>
      </c>
      <c r="E138" s="144" t="s">
        <v>178</v>
      </c>
      <c r="F138" s="145" t="s">
        <v>179</v>
      </c>
      <c r="G138" s="146" t="s">
        <v>167</v>
      </c>
      <c r="H138" s="147">
        <v>22.9</v>
      </c>
      <c r="I138" s="148"/>
      <c r="J138" s="149">
        <f>ROUND(I138*H138,2)</f>
        <v>0</v>
      </c>
      <c r="K138" s="150"/>
      <c r="L138" s="32"/>
      <c r="M138" s="151" t="s">
        <v>1</v>
      </c>
      <c r="N138" s="152" t="s">
        <v>42</v>
      </c>
      <c r="P138" s="153">
        <f>O138*H138</f>
        <v>0</v>
      </c>
      <c r="Q138" s="153">
        <v>0</v>
      </c>
      <c r="R138" s="153">
        <f>Q138*H138</f>
        <v>0</v>
      </c>
      <c r="S138" s="153">
        <v>0</v>
      </c>
      <c r="T138" s="154">
        <f>S138*H138</f>
        <v>0</v>
      </c>
      <c r="AR138" s="155" t="s">
        <v>168</v>
      </c>
      <c r="AT138" s="155" t="s">
        <v>164</v>
      </c>
      <c r="AU138" s="155" t="s">
        <v>88</v>
      </c>
      <c r="AY138" s="17" t="s">
        <v>162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7" t="s">
        <v>88</v>
      </c>
      <c r="BK138" s="156">
        <f>ROUND(I138*H138,2)</f>
        <v>0</v>
      </c>
      <c r="BL138" s="17" t="s">
        <v>168</v>
      </c>
      <c r="BM138" s="155" t="s">
        <v>2317</v>
      </c>
    </row>
    <row r="139" spans="2:65" s="1" customFormat="1" ht="16.5" customHeight="1">
      <c r="B139" s="32"/>
      <c r="C139" s="143" t="s">
        <v>188</v>
      </c>
      <c r="D139" s="143" t="s">
        <v>164</v>
      </c>
      <c r="E139" s="144" t="s">
        <v>181</v>
      </c>
      <c r="F139" s="145" t="s">
        <v>182</v>
      </c>
      <c r="G139" s="146" t="s">
        <v>183</v>
      </c>
      <c r="H139" s="147">
        <v>41.22</v>
      </c>
      <c r="I139" s="148"/>
      <c r="J139" s="149">
        <f>ROUND(I139*H139,2)</f>
        <v>0</v>
      </c>
      <c r="K139" s="150"/>
      <c r="L139" s="32"/>
      <c r="M139" s="151" t="s">
        <v>1</v>
      </c>
      <c r="N139" s="152" t="s">
        <v>42</v>
      </c>
      <c r="P139" s="153">
        <f>O139*H139</f>
        <v>0</v>
      </c>
      <c r="Q139" s="153">
        <v>0</v>
      </c>
      <c r="R139" s="153">
        <f>Q139*H139</f>
        <v>0</v>
      </c>
      <c r="S139" s="153">
        <v>0</v>
      </c>
      <c r="T139" s="154">
        <f>S139*H139</f>
        <v>0</v>
      </c>
      <c r="AR139" s="155" t="s">
        <v>168</v>
      </c>
      <c r="AT139" s="155" t="s">
        <v>164</v>
      </c>
      <c r="AU139" s="155" t="s">
        <v>88</v>
      </c>
      <c r="AY139" s="17" t="s">
        <v>162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7" t="s">
        <v>88</v>
      </c>
      <c r="BK139" s="156">
        <f>ROUND(I139*H139,2)</f>
        <v>0</v>
      </c>
      <c r="BL139" s="17" t="s">
        <v>168</v>
      </c>
      <c r="BM139" s="155" t="s">
        <v>2318</v>
      </c>
    </row>
    <row r="140" spans="2:65" s="12" customFormat="1">
      <c r="B140" s="157"/>
      <c r="D140" s="158" t="s">
        <v>170</v>
      </c>
      <c r="E140" s="159" t="s">
        <v>1</v>
      </c>
      <c r="F140" s="160" t="s">
        <v>2319</v>
      </c>
      <c r="H140" s="161">
        <v>41.22</v>
      </c>
      <c r="I140" s="162"/>
      <c r="L140" s="157"/>
      <c r="M140" s="163"/>
      <c r="T140" s="164"/>
      <c r="AT140" s="159" t="s">
        <v>170</v>
      </c>
      <c r="AU140" s="159" t="s">
        <v>88</v>
      </c>
      <c r="AV140" s="12" t="s">
        <v>88</v>
      </c>
      <c r="AW140" s="12" t="s">
        <v>31</v>
      </c>
      <c r="AX140" s="12" t="s">
        <v>83</v>
      </c>
      <c r="AY140" s="159" t="s">
        <v>162</v>
      </c>
    </row>
    <row r="141" spans="2:65" s="1" customFormat="1" ht="24.15" customHeight="1">
      <c r="B141" s="32"/>
      <c r="C141" s="143" t="s">
        <v>194</v>
      </c>
      <c r="D141" s="143" t="s">
        <v>164</v>
      </c>
      <c r="E141" s="144" t="s">
        <v>2203</v>
      </c>
      <c r="F141" s="145" t="s">
        <v>2204</v>
      </c>
      <c r="G141" s="146" t="s">
        <v>167</v>
      </c>
      <c r="H141" s="147">
        <v>107.1</v>
      </c>
      <c r="I141" s="148"/>
      <c r="J141" s="149">
        <f>ROUND(I141*H141,2)</f>
        <v>0</v>
      </c>
      <c r="K141" s="150"/>
      <c r="L141" s="32"/>
      <c r="M141" s="151" t="s">
        <v>1</v>
      </c>
      <c r="N141" s="152" t="s">
        <v>42</v>
      </c>
      <c r="P141" s="153">
        <f>O141*H141</f>
        <v>0</v>
      </c>
      <c r="Q141" s="153">
        <v>0</v>
      </c>
      <c r="R141" s="153">
        <f>Q141*H141</f>
        <v>0</v>
      </c>
      <c r="S141" s="153">
        <v>0</v>
      </c>
      <c r="T141" s="154">
        <f>S141*H141</f>
        <v>0</v>
      </c>
      <c r="AR141" s="155" t="s">
        <v>168</v>
      </c>
      <c r="AT141" s="155" t="s">
        <v>164</v>
      </c>
      <c r="AU141" s="155" t="s">
        <v>88</v>
      </c>
      <c r="AY141" s="17" t="s">
        <v>162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7" t="s">
        <v>88</v>
      </c>
      <c r="BK141" s="156">
        <f>ROUND(I141*H141,2)</f>
        <v>0</v>
      </c>
      <c r="BL141" s="17" t="s">
        <v>168</v>
      </c>
      <c r="BM141" s="155" t="s">
        <v>2320</v>
      </c>
    </row>
    <row r="142" spans="2:65" s="12" customFormat="1">
      <c r="B142" s="157"/>
      <c r="D142" s="158" t="s">
        <v>170</v>
      </c>
      <c r="E142" s="159" t="s">
        <v>1</v>
      </c>
      <c r="F142" s="160" t="s">
        <v>2321</v>
      </c>
      <c r="H142" s="161">
        <v>130</v>
      </c>
      <c r="I142" s="162"/>
      <c r="L142" s="157"/>
      <c r="M142" s="163"/>
      <c r="T142" s="164"/>
      <c r="AT142" s="159" t="s">
        <v>170</v>
      </c>
      <c r="AU142" s="159" t="s">
        <v>88</v>
      </c>
      <c r="AV142" s="12" t="s">
        <v>88</v>
      </c>
      <c r="AW142" s="12" t="s">
        <v>31</v>
      </c>
      <c r="AX142" s="12" t="s">
        <v>76</v>
      </c>
      <c r="AY142" s="159" t="s">
        <v>162</v>
      </c>
    </row>
    <row r="143" spans="2:65" s="12" customFormat="1">
      <c r="B143" s="157"/>
      <c r="D143" s="158" t="s">
        <v>170</v>
      </c>
      <c r="E143" s="159" t="s">
        <v>1</v>
      </c>
      <c r="F143" s="160" t="s">
        <v>2322</v>
      </c>
      <c r="H143" s="161">
        <v>-0.52600000000000002</v>
      </c>
      <c r="I143" s="162"/>
      <c r="L143" s="157"/>
      <c r="M143" s="163"/>
      <c r="T143" s="164"/>
      <c r="AT143" s="159" t="s">
        <v>170</v>
      </c>
      <c r="AU143" s="159" t="s">
        <v>88</v>
      </c>
      <c r="AV143" s="12" t="s">
        <v>88</v>
      </c>
      <c r="AW143" s="12" t="s">
        <v>31</v>
      </c>
      <c r="AX143" s="12" t="s">
        <v>76</v>
      </c>
      <c r="AY143" s="159" t="s">
        <v>162</v>
      </c>
    </row>
    <row r="144" spans="2:65" s="12" customFormat="1">
      <c r="B144" s="157"/>
      <c r="D144" s="158" t="s">
        <v>170</v>
      </c>
      <c r="E144" s="159" t="s">
        <v>1</v>
      </c>
      <c r="F144" s="160" t="s">
        <v>2323</v>
      </c>
      <c r="H144" s="161">
        <v>-18.72</v>
      </c>
      <c r="I144" s="162"/>
      <c r="L144" s="157"/>
      <c r="M144" s="163"/>
      <c r="T144" s="164"/>
      <c r="AT144" s="159" t="s">
        <v>170</v>
      </c>
      <c r="AU144" s="159" t="s">
        <v>88</v>
      </c>
      <c r="AV144" s="12" t="s">
        <v>88</v>
      </c>
      <c r="AW144" s="12" t="s">
        <v>31</v>
      </c>
      <c r="AX144" s="12" t="s">
        <v>76</v>
      </c>
      <c r="AY144" s="159" t="s">
        <v>162</v>
      </c>
    </row>
    <row r="145" spans="2:65" s="12" customFormat="1">
      <c r="B145" s="157"/>
      <c r="D145" s="158" t="s">
        <v>170</v>
      </c>
      <c r="E145" s="159" t="s">
        <v>1</v>
      </c>
      <c r="F145" s="160" t="s">
        <v>2324</v>
      </c>
      <c r="H145" s="161">
        <v>-3.7</v>
      </c>
      <c r="I145" s="162"/>
      <c r="L145" s="157"/>
      <c r="M145" s="163"/>
      <c r="T145" s="164"/>
      <c r="AT145" s="159" t="s">
        <v>170</v>
      </c>
      <c r="AU145" s="159" t="s">
        <v>88</v>
      </c>
      <c r="AV145" s="12" t="s">
        <v>88</v>
      </c>
      <c r="AW145" s="12" t="s">
        <v>31</v>
      </c>
      <c r="AX145" s="12" t="s">
        <v>76</v>
      </c>
      <c r="AY145" s="159" t="s">
        <v>162</v>
      </c>
    </row>
    <row r="146" spans="2:65" s="14" customFormat="1">
      <c r="B146" s="172"/>
      <c r="D146" s="158" t="s">
        <v>170</v>
      </c>
      <c r="E146" s="173" t="s">
        <v>1</v>
      </c>
      <c r="F146" s="174" t="s">
        <v>218</v>
      </c>
      <c r="H146" s="175">
        <v>107.054</v>
      </c>
      <c r="I146" s="176"/>
      <c r="L146" s="172"/>
      <c r="M146" s="177"/>
      <c r="T146" s="178"/>
      <c r="AT146" s="173" t="s">
        <v>170</v>
      </c>
      <c r="AU146" s="173" t="s">
        <v>88</v>
      </c>
      <c r="AV146" s="14" t="s">
        <v>177</v>
      </c>
      <c r="AW146" s="14" t="s">
        <v>31</v>
      </c>
      <c r="AX146" s="14" t="s">
        <v>76</v>
      </c>
      <c r="AY146" s="173" t="s">
        <v>162</v>
      </c>
    </row>
    <row r="147" spans="2:65" s="12" customFormat="1">
      <c r="B147" s="157"/>
      <c r="D147" s="158" t="s">
        <v>170</v>
      </c>
      <c r="E147" s="159" t="s">
        <v>1</v>
      </c>
      <c r="F147" s="160" t="s">
        <v>338</v>
      </c>
      <c r="H147" s="161">
        <v>4.5999999999999999E-2</v>
      </c>
      <c r="I147" s="162"/>
      <c r="L147" s="157"/>
      <c r="M147" s="163"/>
      <c r="T147" s="164"/>
      <c r="AT147" s="159" t="s">
        <v>170</v>
      </c>
      <c r="AU147" s="159" t="s">
        <v>88</v>
      </c>
      <c r="AV147" s="12" t="s">
        <v>88</v>
      </c>
      <c r="AW147" s="12" t="s">
        <v>31</v>
      </c>
      <c r="AX147" s="12" t="s">
        <v>76</v>
      </c>
      <c r="AY147" s="159" t="s">
        <v>162</v>
      </c>
    </row>
    <row r="148" spans="2:65" s="13" customFormat="1">
      <c r="B148" s="165"/>
      <c r="D148" s="158" t="s">
        <v>170</v>
      </c>
      <c r="E148" s="166" t="s">
        <v>1</v>
      </c>
      <c r="F148" s="167" t="s">
        <v>173</v>
      </c>
      <c r="H148" s="168">
        <v>107.1</v>
      </c>
      <c r="I148" s="169"/>
      <c r="L148" s="165"/>
      <c r="M148" s="170"/>
      <c r="T148" s="171"/>
      <c r="AT148" s="166" t="s">
        <v>170</v>
      </c>
      <c r="AU148" s="166" t="s">
        <v>88</v>
      </c>
      <c r="AV148" s="13" t="s">
        <v>168</v>
      </c>
      <c r="AW148" s="13" t="s">
        <v>31</v>
      </c>
      <c r="AX148" s="13" t="s">
        <v>83</v>
      </c>
      <c r="AY148" s="166" t="s">
        <v>162</v>
      </c>
    </row>
    <row r="149" spans="2:65" s="11" customFormat="1" ht="22.95" customHeight="1">
      <c r="B149" s="131"/>
      <c r="D149" s="132" t="s">
        <v>75</v>
      </c>
      <c r="E149" s="141" t="s">
        <v>88</v>
      </c>
      <c r="F149" s="141" t="s">
        <v>361</v>
      </c>
      <c r="I149" s="134"/>
      <c r="J149" s="142">
        <f>BK149</f>
        <v>0</v>
      </c>
      <c r="L149" s="131"/>
      <c r="M149" s="136"/>
      <c r="P149" s="137">
        <f>SUM(P150:P153)</f>
        <v>0</v>
      </c>
      <c r="R149" s="137">
        <f>SUM(R150:R153)</f>
        <v>0</v>
      </c>
      <c r="T149" s="138">
        <f>SUM(T150:T153)</f>
        <v>0</v>
      </c>
      <c r="AR149" s="132" t="s">
        <v>83</v>
      </c>
      <c r="AT149" s="139" t="s">
        <v>75</v>
      </c>
      <c r="AU149" s="139" t="s">
        <v>83</v>
      </c>
      <c r="AY149" s="132" t="s">
        <v>162</v>
      </c>
      <c r="BK149" s="140">
        <f>SUM(BK150:BK153)</f>
        <v>0</v>
      </c>
    </row>
    <row r="150" spans="2:65" s="1" customFormat="1" ht="33" customHeight="1">
      <c r="B150" s="32"/>
      <c r="C150" s="143" t="s">
        <v>200</v>
      </c>
      <c r="D150" s="143" t="s">
        <v>164</v>
      </c>
      <c r="E150" s="144" t="s">
        <v>362</v>
      </c>
      <c r="F150" s="145" t="s">
        <v>363</v>
      </c>
      <c r="G150" s="146" t="s">
        <v>248</v>
      </c>
      <c r="H150" s="147">
        <v>13.5</v>
      </c>
      <c r="I150" s="148"/>
      <c r="J150" s="149">
        <f>ROUND(I150*H150,2)</f>
        <v>0</v>
      </c>
      <c r="K150" s="150"/>
      <c r="L150" s="32"/>
      <c r="M150" s="151" t="s">
        <v>1</v>
      </c>
      <c r="N150" s="152" t="s">
        <v>42</v>
      </c>
      <c r="P150" s="153">
        <f>O150*H150</f>
        <v>0</v>
      </c>
      <c r="Q150" s="153">
        <v>0</v>
      </c>
      <c r="R150" s="153">
        <f>Q150*H150</f>
        <v>0</v>
      </c>
      <c r="S150" s="153">
        <v>0</v>
      </c>
      <c r="T150" s="154">
        <f>S150*H150</f>
        <v>0</v>
      </c>
      <c r="AR150" s="155" t="s">
        <v>168</v>
      </c>
      <c r="AT150" s="155" t="s">
        <v>164</v>
      </c>
      <c r="AU150" s="155" t="s">
        <v>88</v>
      </c>
      <c r="AY150" s="17" t="s">
        <v>162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7" t="s">
        <v>88</v>
      </c>
      <c r="BK150" s="156">
        <f>ROUND(I150*H150,2)</f>
        <v>0</v>
      </c>
      <c r="BL150" s="17" t="s">
        <v>168</v>
      </c>
      <c r="BM150" s="155" t="s">
        <v>2325</v>
      </c>
    </row>
    <row r="151" spans="2:65" s="12" customFormat="1">
      <c r="B151" s="157"/>
      <c r="D151" s="158" t="s">
        <v>170</v>
      </c>
      <c r="E151" s="159" t="s">
        <v>1</v>
      </c>
      <c r="F151" s="160" t="s">
        <v>2326</v>
      </c>
      <c r="H151" s="161">
        <v>13.44</v>
      </c>
      <c r="I151" s="162"/>
      <c r="L151" s="157"/>
      <c r="M151" s="163"/>
      <c r="T151" s="164"/>
      <c r="AT151" s="159" t="s">
        <v>170</v>
      </c>
      <c r="AU151" s="159" t="s">
        <v>88</v>
      </c>
      <c r="AV151" s="12" t="s">
        <v>88</v>
      </c>
      <c r="AW151" s="12" t="s">
        <v>31</v>
      </c>
      <c r="AX151" s="12" t="s">
        <v>76</v>
      </c>
      <c r="AY151" s="159" t="s">
        <v>162</v>
      </c>
    </row>
    <row r="152" spans="2:65" s="12" customFormat="1">
      <c r="B152" s="157"/>
      <c r="D152" s="158" t="s">
        <v>170</v>
      </c>
      <c r="E152" s="159" t="s">
        <v>1</v>
      </c>
      <c r="F152" s="160" t="s">
        <v>544</v>
      </c>
      <c r="H152" s="161">
        <v>0.06</v>
      </c>
      <c r="I152" s="162"/>
      <c r="L152" s="157"/>
      <c r="M152" s="163"/>
      <c r="T152" s="164"/>
      <c r="AT152" s="159" t="s">
        <v>170</v>
      </c>
      <c r="AU152" s="159" t="s">
        <v>88</v>
      </c>
      <c r="AV152" s="12" t="s">
        <v>88</v>
      </c>
      <c r="AW152" s="12" t="s">
        <v>31</v>
      </c>
      <c r="AX152" s="12" t="s">
        <v>76</v>
      </c>
      <c r="AY152" s="159" t="s">
        <v>162</v>
      </c>
    </row>
    <row r="153" spans="2:65" s="13" customFormat="1">
      <c r="B153" s="165"/>
      <c r="D153" s="158" t="s">
        <v>170</v>
      </c>
      <c r="E153" s="166" t="s">
        <v>1</v>
      </c>
      <c r="F153" s="167" t="s">
        <v>173</v>
      </c>
      <c r="H153" s="168">
        <v>13.5</v>
      </c>
      <c r="I153" s="169"/>
      <c r="L153" s="165"/>
      <c r="M153" s="170"/>
      <c r="T153" s="171"/>
      <c r="AT153" s="166" t="s">
        <v>170</v>
      </c>
      <c r="AU153" s="166" t="s">
        <v>88</v>
      </c>
      <c r="AV153" s="13" t="s">
        <v>168</v>
      </c>
      <c r="AW153" s="13" t="s">
        <v>31</v>
      </c>
      <c r="AX153" s="13" t="s">
        <v>83</v>
      </c>
      <c r="AY153" s="166" t="s">
        <v>162</v>
      </c>
    </row>
    <row r="154" spans="2:65" s="11" customFormat="1" ht="22.95" customHeight="1">
      <c r="B154" s="131"/>
      <c r="D154" s="132" t="s">
        <v>75</v>
      </c>
      <c r="E154" s="141" t="s">
        <v>168</v>
      </c>
      <c r="F154" s="141" t="s">
        <v>472</v>
      </c>
      <c r="I154" s="134"/>
      <c r="J154" s="142">
        <f>BK154</f>
        <v>0</v>
      </c>
      <c r="L154" s="131"/>
      <c r="M154" s="136"/>
      <c r="P154" s="137">
        <f>SUM(P155:P167)</f>
        <v>0</v>
      </c>
      <c r="R154" s="137">
        <f>SUM(R155:R167)</f>
        <v>7.5922150000000004</v>
      </c>
      <c r="T154" s="138">
        <f>SUM(T155:T167)</f>
        <v>0</v>
      </c>
      <c r="AR154" s="132" t="s">
        <v>83</v>
      </c>
      <c r="AT154" s="139" t="s">
        <v>75</v>
      </c>
      <c r="AU154" s="139" t="s">
        <v>83</v>
      </c>
      <c r="AY154" s="132" t="s">
        <v>162</v>
      </c>
      <c r="BK154" s="140">
        <f>SUM(BK155:BK167)</f>
        <v>0</v>
      </c>
    </row>
    <row r="155" spans="2:65" s="1" customFormat="1" ht="37.950000000000003" customHeight="1">
      <c r="B155" s="32"/>
      <c r="C155" s="143" t="s">
        <v>205</v>
      </c>
      <c r="D155" s="143" t="s">
        <v>164</v>
      </c>
      <c r="E155" s="144" t="s">
        <v>2213</v>
      </c>
      <c r="F155" s="145" t="s">
        <v>2214</v>
      </c>
      <c r="G155" s="146" t="s">
        <v>167</v>
      </c>
      <c r="H155" s="147">
        <v>0.3</v>
      </c>
      <c r="I155" s="148"/>
      <c r="J155" s="149">
        <f>ROUND(I155*H155,2)</f>
        <v>0</v>
      </c>
      <c r="K155" s="150"/>
      <c r="L155" s="32"/>
      <c r="M155" s="151" t="s">
        <v>1</v>
      </c>
      <c r="N155" s="152" t="s">
        <v>42</v>
      </c>
      <c r="P155" s="153">
        <f>O155*H155</f>
        <v>0</v>
      </c>
      <c r="Q155" s="153">
        <v>1.8907700000000001</v>
      </c>
      <c r="R155" s="153">
        <f>Q155*H155</f>
        <v>0.56723100000000004</v>
      </c>
      <c r="S155" s="153">
        <v>0</v>
      </c>
      <c r="T155" s="154">
        <f>S155*H155</f>
        <v>0</v>
      </c>
      <c r="AR155" s="155" t="s">
        <v>168</v>
      </c>
      <c r="AT155" s="155" t="s">
        <v>164</v>
      </c>
      <c r="AU155" s="155" t="s">
        <v>88</v>
      </c>
      <c r="AY155" s="17" t="s">
        <v>162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7" t="s">
        <v>88</v>
      </c>
      <c r="BK155" s="156">
        <f>ROUND(I155*H155,2)</f>
        <v>0</v>
      </c>
      <c r="BL155" s="17" t="s">
        <v>168</v>
      </c>
      <c r="BM155" s="155" t="s">
        <v>2327</v>
      </c>
    </row>
    <row r="156" spans="2:65" s="12" customFormat="1">
      <c r="B156" s="157"/>
      <c r="D156" s="158" t="s">
        <v>170</v>
      </c>
      <c r="E156" s="159" t="s">
        <v>1</v>
      </c>
      <c r="F156" s="160" t="s">
        <v>2328</v>
      </c>
      <c r="H156" s="161">
        <v>0.28100000000000003</v>
      </c>
      <c r="I156" s="162"/>
      <c r="L156" s="157"/>
      <c r="M156" s="163"/>
      <c r="T156" s="164"/>
      <c r="AT156" s="159" t="s">
        <v>170</v>
      </c>
      <c r="AU156" s="159" t="s">
        <v>88</v>
      </c>
      <c r="AV156" s="12" t="s">
        <v>88</v>
      </c>
      <c r="AW156" s="12" t="s">
        <v>31</v>
      </c>
      <c r="AX156" s="12" t="s">
        <v>76</v>
      </c>
      <c r="AY156" s="159" t="s">
        <v>162</v>
      </c>
    </row>
    <row r="157" spans="2:65" s="12" customFormat="1">
      <c r="B157" s="157"/>
      <c r="D157" s="158" t="s">
        <v>170</v>
      </c>
      <c r="E157" s="159" t="s">
        <v>1</v>
      </c>
      <c r="F157" s="160" t="s">
        <v>2329</v>
      </c>
      <c r="H157" s="161">
        <v>1.9E-2</v>
      </c>
      <c r="I157" s="162"/>
      <c r="L157" s="157"/>
      <c r="M157" s="163"/>
      <c r="T157" s="164"/>
      <c r="AT157" s="159" t="s">
        <v>170</v>
      </c>
      <c r="AU157" s="159" t="s">
        <v>88</v>
      </c>
      <c r="AV157" s="12" t="s">
        <v>88</v>
      </c>
      <c r="AW157" s="12" t="s">
        <v>31</v>
      </c>
      <c r="AX157" s="12" t="s">
        <v>76</v>
      </c>
      <c r="AY157" s="159" t="s">
        <v>162</v>
      </c>
    </row>
    <row r="158" spans="2:65" s="13" customFormat="1">
      <c r="B158" s="165"/>
      <c r="D158" s="158" t="s">
        <v>170</v>
      </c>
      <c r="E158" s="166" t="s">
        <v>1</v>
      </c>
      <c r="F158" s="167" t="s">
        <v>173</v>
      </c>
      <c r="H158" s="168">
        <v>0.3</v>
      </c>
      <c r="I158" s="169"/>
      <c r="L158" s="165"/>
      <c r="M158" s="170"/>
      <c r="T158" s="171"/>
      <c r="AT158" s="166" t="s">
        <v>170</v>
      </c>
      <c r="AU158" s="166" t="s">
        <v>88</v>
      </c>
      <c r="AV158" s="13" t="s">
        <v>168</v>
      </c>
      <c r="AW158" s="13" t="s">
        <v>31</v>
      </c>
      <c r="AX158" s="13" t="s">
        <v>83</v>
      </c>
      <c r="AY158" s="166" t="s">
        <v>162</v>
      </c>
    </row>
    <row r="159" spans="2:65" s="1" customFormat="1" ht="33" customHeight="1">
      <c r="B159" s="32"/>
      <c r="C159" s="143" t="s">
        <v>186</v>
      </c>
      <c r="D159" s="143" t="s">
        <v>164</v>
      </c>
      <c r="E159" s="144" t="s">
        <v>2118</v>
      </c>
      <c r="F159" s="145" t="s">
        <v>2119</v>
      </c>
      <c r="G159" s="146" t="s">
        <v>167</v>
      </c>
      <c r="H159" s="147">
        <v>1.6</v>
      </c>
      <c r="I159" s="148"/>
      <c r="J159" s="149">
        <f>ROUND(I159*H159,2)</f>
        <v>0</v>
      </c>
      <c r="K159" s="150"/>
      <c r="L159" s="32"/>
      <c r="M159" s="151" t="s">
        <v>1</v>
      </c>
      <c r="N159" s="152" t="s">
        <v>42</v>
      </c>
      <c r="P159" s="153">
        <f>O159*H159</f>
        <v>0</v>
      </c>
      <c r="Q159" s="153">
        <v>1.8907799999999999</v>
      </c>
      <c r="R159" s="153">
        <f>Q159*H159</f>
        <v>3.0252479999999999</v>
      </c>
      <c r="S159" s="153">
        <v>0</v>
      </c>
      <c r="T159" s="154">
        <f>S159*H159</f>
        <v>0</v>
      </c>
      <c r="AR159" s="155" t="s">
        <v>168</v>
      </c>
      <c r="AT159" s="155" t="s">
        <v>164</v>
      </c>
      <c r="AU159" s="155" t="s">
        <v>88</v>
      </c>
      <c r="AY159" s="17" t="s">
        <v>162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7" t="s">
        <v>88</v>
      </c>
      <c r="BK159" s="156">
        <f>ROUND(I159*H159,2)</f>
        <v>0</v>
      </c>
      <c r="BL159" s="17" t="s">
        <v>168</v>
      </c>
      <c r="BM159" s="155" t="s">
        <v>2330</v>
      </c>
    </row>
    <row r="160" spans="2:65" s="12" customFormat="1">
      <c r="B160" s="157"/>
      <c r="D160" s="158" t="s">
        <v>170</v>
      </c>
      <c r="E160" s="159" t="s">
        <v>1</v>
      </c>
      <c r="F160" s="160" t="s">
        <v>2331</v>
      </c>
      <c r="H160" s="161">
        <v>1.613</v>
      </c>
      <c r="I160" s="162"/>
      <c r="L160" s="157"/>
      <c r="M160" s="163"/>
      <c r="T160" s="164"/>
      <c r="AT160" s="159" t="s">
        <v>170</v>
      </c>
      <c r="AU160" s="159" t="s">
        <v>88</v>
      </c>
      <c r="AV160" s="12" t="s">
        <v>88</v>
      </c>
      <c r="AW160" s="12" t="s">
        <v>31</v>
      </c>
      <c r="AX160" s="12" t="s">
        <v>76</v>
      </c>
      <c r="AY160" s="159" t="s">
        <v>162</v>
      </c>
    </row>
    <row r="161" spans="2:65" s="12" customFormat="1">
      <c r="B161" s="157"/>
      <c r="D161" s="158" t="s">
        <v>170</v>
      </c>
      <c r="E161" s="159" t="s">
        <v>1</v>
      </c>
      <c r="F161" s="160" t="s">
        <v>2332</v>
      </c>
      <c r="H161" s="161">
        <v>-1.2999999999999999E-2</v>
      </c>
      <c r="I161" s="162"/>
      <c r="L161" s="157"/>
      <c r="M161" s="163"/>
      <c r="T161" s="164"/>
      <c r="AT161" s="159" t="s">
        <v>170</v>
      </c>
      <c r="AU161" s="159" t="s">
        <v>88</v>
      </c>
      <c r="AV161" s="12" t="s">
        <v>88</v>
      </c>
      <c r="AW161" s="12" t="s">
        <v>31</v>
      </c>
      <c r="AX161" s="12" t="s">
        <v>76</v>
      </c>
      <c r="AY161" s="159" t="s">
        <v>162</v>
      </c>
    </row>
    <row r="162" spans="2:65" s="13" customFormat="1">
      <c r="B162" s="165"/>
      <c r="D162" s="158" t="s">
        <v>170</v>
      </c>
      <c r="E162" s="166" t="s">
        <v>1</v>
      </c>
      <c r="F162" s="167" t="s">
        <v>173</v>
      </c>
      <c r="H162" s="168">
        <v>1.6</v>
      </c>
      <c r="I162" s="169"/>
      <c r="L162" s="165"/>
      <c r="M162" s="170"/>
      <c r="T162" s="171"/>
      <c r="AT162" s="166" t="s">
        <v>170</v>
      </c>
      <c r="AU162" s="166" t="s">
        <v>88</v>
      </c>
      <c r="AV162" s="13" t="s">
        <v>168</v>
      </c>
      <c r="AW162" s="13" t="s">
        <v>31</v>
      </c>
      <c r="AX162" s="13" t="s">
        <v>83</v>
      </c>
      <c r="AY162" s="166" t="s">
        <v>162</v>
      </c>
    </row>
    <row r="163" spans="2:65" s="1" customFormat="1" ht="24.15" customHeight="1">
      <c r="B163" s="32"/>
      <c r="C163" s="143" t="s">
        <v>220</v>
      </c>
      <c r="D163" s="143" t="s">
        <v>164</v>
      </c>
      <c r="E163" s="144" t="s">
        <v>2221</v>
      </c>
      <c r="F163" s="145" t="s">
        <v>2222</v>
      </c>
      <c r="G163" s="146" t="s">
        <v>203</v>
      </c>
      <c r="H163" s="147">
        <v>1</v>
      </c>
      <c r="I163" s="148"/>
      <c r="J163" s="149">
        <f>ROUND(I163*H163,2)</f>
        <v>0</v>
      </c>
      <c r="K163" s="150"/>
      <c r="L163" s="32"/>
      <c r="M163" s="151" t="s">
        <v>1</v>
      </c>
      <c r="N163" s="152" t="s">
        <v>42</v>
      </c>
      <c r="P163" s="153">
        <f>O163*H163</f>
        <v>0</v>
      </c>
      <c r="Q163" s="153">
        <v>6.6E-3</v>
      </c>
      <c r="R163" s="153">
        <f>Q163*H163</f>
        <v>6.6E-3</v>
      </c>
      <c r="S163" s="153">
        <v>0</v>
      </c>
      <c r="T163" s="154">
        <f>S163*H163</f>
        <v>0</v>
      </c>
      <c r="AR163" s="155" t="s">
        <v>168</v>
      </c>
      <c r="AT163" s="155" t="s">
        <v>164</v>
      </c>
      <c r="AU163" s="155" t="s">
        <v>88</v>
      </c>
      <c r="AY163" s="17" t="s">
        <v>162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7" t="s">
        <v>88</v>
      </c>
      <c r="BK163" s="156">
        <f>ROUND(I163*H163,2)</f>
        <v>0</v>
      </c>
      <c r="BL163" s="17" t="s">
        <v>168</v>
      </c>
      <c r="BM163" s="155" t="s">
        <v>2333</v>
      </c>
    </row>
    <row r="164" spans="2:65" s="1" customFormat="1" ht="21.75" customHeight="1">
      <c r="B164" s="32"/>
      <c r="C164" s="184" t="s">
        <v>224</v>
      </c>
      <c r="D164" s="184" t="s">
        <v>534</v>
      </c>
      <c r="E164" s="185" t="s">
        <v>2334</v>
      </c>
      <c r="F164" s="186" t="s">
        <v>2335</v>
      </c>
      <c r="G164" s="187" t="s">
        <v>203</v>
      </c>
      <c r="H164" s="188">
        <v>1</v>
      </c>
      <c r="I164" s="189"/>
      <c r="J164" s="190">
        <f>ROUND(I164*H164,2)</f>
        <v>0</v>
      </c>
      <c r="K164" s="191"/>
      <c r="L164" s="192"/>
      <c r="M164" s="193" t="s">
        <v>1</v>
      </c>
      <c r="N164" s="194" t="s">
        <v>42</v>
      </c>
      <c r="P164" s="153">
        <f>O164*H164</f>
        <v>0</v>
      </c>
      <c r="Q164" s="153">
        <v>0</v>
      </c>
      <c r="R164" s="153">
        <f>Q164*H164</f>
        <v>0</v>
      </c>
      <c r="S164" s="153">
        <v>0</v>
      </c>
      <c r="T164" s="154">
        <f>S164*H164</f>
        <v>0</v>
      </c>
      <c r="AR164" s="155" t="s">
        <v>205</v>
      </c>
      <c r="AT164" s="155" t="s">
        <v>534</v>
      </c>
      <c r="AU164" s="155" t="s">
        <v>88</v>
      </c>
      <c r="AY164" s="17" t="s">
        <v>162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7" t="s">
        <v>88</v>
      </c>
      <c r="BK164" s="156">
        <f>ROUND(I164*H164,2)</f>
        <v>0</v>
      </c>
      <c r="BL164" s="17" t="s">
        <v>168</v>
      </c>
      <c r="BM164" s="155" t="s">
        <v>2336</v>
      </c>
    </row>
    <row r="165" spans="2:65" s="1" customFormat="1" ht="24.15" customHeight="1">
      <c r="B165" s="32"/>
      <c r="C165" s="143" t="s">
        <v>228</v>
      </c>
      <c r="D165" s="143" t="s">
        <v>164</v>
      </c>
      <c r="E165" s="144" t="s">
        <v>2227</v>
      </c>
      <c r="F165" s="145" t="s">
        <v>2228</v>
      </c>
      <c r="G165" s="146" t="s">
        <v>167</v>
      </c>
      <c r="H165" s="147">
        <v>1.8</v>
      </c>
      <c r="I165" s="148"/>
      <c r="J165" s="149">
        <f>ROUND(I165*H165,2)</f>
        <v>0</v>
      </c>
      <c r="K165" s="150"/>
      <c r="L165" s="32"/>
      <c r="M165" s="151" t="s">
        <v>1</v>
      </c>
      <c r="N165" s="152" t="s">
        <v>42</v>
      </c>
      <c r="P165" s="153">
        <f>O165*H165</f>
        <v>0</v>
      </c>
      <c r="Q165" s="153">
        <v>2.2164700000000002</v>
      </c>
      <c r="R165" s="153">
        <f>Q165*H165</f>
        <v>3.9896460000000005</v>
      </c>
      <c r="S165" s="153">
        <v>0</v>
      </c>
      <c r="T165" s="154">
        <f>S165*H165</f>
        <v>0</v>
      </c>
      <c r="AR165" s="155" t="s">
        <v>168</v>
      </c>
      <c r="AT165" s="155" t="s">
        <v>164</v>
      </c>
      <c r="AU165" s="155" t="s">
        <v>88</v>
      </c>
      <c r="AY165" s="17" t="s">
        <v>162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7" t="s">
        <v>88</v>
      </c>
      <c r="BK165" s="156">
        <f>ROUND(I165*H165,2)</f>
        <v>0</v>
      </c>
      <c r="BL165" s="17" t="s">
        <v>168</v>
      </c>
      <c r="BM165" s="155" t="s">
        <v>2337</v>
      </c>
    </row>
    <row r="166" spans="2:65" s="12" customFormat="1">
      <c r="B166" s="157"/>
      <c r="D166" s="158" t="s">
        <v>170</v>
      </c>
      <c r="E166" s="159" t="s">
        <v>1</v>
      </c>
      <c r="F166" s="160" t="s">
        <v>2338</v>
      </c>
      <c r="H166" s="161">
        <v>1.8</v>
      </c>
      <c r="I166" s="162"/>
      <c r="L166" s="157"/>
      <c r="M166" s="163"/>
      <c r="T166" s="164"/>
      <c r="AT166" s="159" t="s">
        <v>170</v>
      </c>
      <c r="AU166" s="159" t="s">
        <v>88</v>
      </c>
      <c r="AV166" s="12" t="s">
        <v>88</v>
      </c>
      <c r="AW166" s="12" t="s">
        <v>31</v>
      </c>
      <c r="AX166" s="12" t="s">
        <v>83</v>
      </c>
      <c r="AY166" s="159" t="s">
        <v>162</v>
      </c>
    </row>
    <row r="167" spans="2:65" s="1" customFormat="1" ht="24.15" customHeight="1">
      <c r="B167" s="32"/>
      <c r="C167" s="143" t="s">
        <v>232</v>
      </c>
      <c r="D167" s="143" t="s">
        <v>164</v>
      </c>
      <c r="E167" s="144" t="s">
        <v>2232</v>
      </c>
      <c r="F167" s="145" t="s">
        <v>2233</v>
      </c>
      <c r="G167" s="146" t="s">
        <v>203</v>
      </c>
      <c r="H167" s="147">
        <v>1</v>
      </c>
      <c r="I167" s="148"/>
      <c r="J167" s="149">
        <f>ROUND(I167*H167,2)</f>
        <v>0</v>
      </c>
      <c r="K167" s="150"/>
      <c r="L167" s="32"/>
      <c r="M167" s="151" t="s">
        <v>1</v>
      </c>
      <c r="N167" s="152" t="s">
        <v>42</v>
      </c>
      <c r="P167" s="153">
        <f>O167*H167</f>
        <v>0</v>
      </c>
      <c r="Q167" s="153">
        <v>3.49E-3</v>
      </c>
      <c r="R167" s="153">
        <f>Q167*H167</f>
        <v>3.49E-3</v>
      </c>
      <c r="S167" s="153">
        <v>0</v>
      </c>
      <c r="T167" s="154">
        <f>S167*H167</f>
        <v>0</v>
      </c>
      <c r="AR167" s="155" t="s">
        <v>168</v>
      </c>
      <c r="AT167" s="155" t="s">
        <v>164</v>
      </c>
      <c r="AU167" s="155" t="s">
        <v>88</v>
      </c>
      <c r="AY167" s="17" t="s">
        <v>162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7" t="s">
        <v>88</v>
      </c>
      <c r="BK167" s="156">
        <f>ROUND(I167*H167,2)</f>
        <v>0</v>
      </c>
      <c r="BL167" s="17" t="s">
        <v>168</v>
      </c>
      <c r="BM167" s="155" t="s">
        <v>2339</v>
      </c>
    </row>
    <row r="168" spans="2:65" s="11" customFormat="1" ht="22.95" customHeight="1">
      <c r="B168" s="131"/>
      <c r="D168" s="132" t="s">
        <v>75</v>
      </c>
      <c r="E168" s="141" t="s">
        <v>205</v>
      </c>
      <c r="F168" s="141" t="s">
        <v>2122</v>
      </c>
      <c r="I168" s="134"/>
      <c r="J168" s="142">
        <f>BK168</f>
        <v>0</v>
      </c>
      <c r="L168" s="131"/>
      <c r="M168" s="136"/>
      <c r="P168" s="137">
        <f>SUM(P169:P173)</f>
        <v>0</v>
      </c>
      <c r="R168" s="137">
        <f>SUM(R169:R173)</f>
        <v>12.02286</v>
      </c>
      <c r="T168" s="138">
        <f>SUM(T169:T173)</f>
        <v>0</v>
      </c>
      <c r="AR168" s="132" t="s">
        <v>83</v>
      </c>
      <c r="AT168" s="139" t="s">
        <v>75</v>
      </c>
      <c r="AU168" s="139" t="s">
        <v>83</v>
      </c>
      <c r="AY168" s="132" t="s">
        <v>162</v>
      </c>
      <c r="BK168" s="140">
        <f>SUM(BK169:BK173)</f>
        <v>0</v>
      </c>
    </row>
    <row r="169" spans="2:65" s="1" customFormat="1" ht="24.15" customHeight="1">
      <c r="B169" s="32"/>
      <c r="C169" s="143" t="s">
        <v>237</v>
      </c>
      <c r="D169" s="143" t="s">
        <v>164</v>
      </c>
      <c r="E169" s="144" t="s">
        <v>2235</v>
      </c>
      <c r="F169" s="145" t="s">
        <v>2236</v>
      </c>
      <c r="G169" s="146" t="s">
        <v>203</v>
      </c>
      <c r="H169" s="147">
        <v>1</v>
      </c>
      <c r="I169" s="148"/>
      <c r="J169" s="149">
        <f>ROUND(I169*H169,2)</f>
        <v>0</v>
      </c>
      <c r="K169" s="150"/>
      <c r="L169" s="32"/>
      <c r="M169" s="151" t="s">
        <v>1</v>
      </c>
      <c r="N169" s="152" t="s">
        <v>42</v>
      </c>
      <c r="P169" s="153">
        <f>O169*H169</f>
        <v>0</v>
      </c>
      <c r="Q169" s="153">
        <v>0</v>
      </c>
      <c r="R169" s="153">
        <f>Q169*H169</f>
        <v>0</v>
      </c>
      <c r="S169" s="153">
        <v>0</v>
      </c>
      <c r="T169" s="154">
        <f>S169*H169</f>
        <v>0</v>
      </c>
      <c r="AR169" s="155" t="s">
        <v>168</v>
      </c>
      <c r="AT169" s="155" t="s">
        <v>164</v>
      </c>
      <c r="AU169" s="155" t="s">
        <v>88</v>
      </c>
      <c r="AY169" s="17" t="s">
        <v>162</v>
      </c>
      <c r="BE169" s="156">
        <f>IF(N169="základná",J169,0)</f>
        <v>0</v>
      </c>
      <c r="BF169" s="156">
        <f>IF(N169="znížená",J169,0)</f>
        <v>0</v>
      </c>
      <c r="BG169" s="156">
        <f>IF(N169="zákl. prenesená",J169,0)</f>
        <v>0</v>
      </c>
      <c r="BH169" s="156">
        <f>IF(N169="zníž. prenesená",J169,0)</f>
        <v>0</v>
      </c>
      <c r="BI169" s="156">
        <f>IF(N169="nulová",J169,0)</f>
        <v>0</v>
      </c>
      <c r="BJ169" s="17" t="s">
        <v>88</v>
      </c>
      <c r="BK169" s="156">
        <f>ROUND(I169*H169,2)</f>
        <v>0</v>
      </c>
      <c r="BL169" s="17" t="s">
        <v>168</v>
      </c>
      <c r="BM169" s="155" t="s">
        <v>2340</v>
      </c>
    </row>
    <row r="170" spans="2:65" s="1" customFormat="1" ht="24.15" customHeight="1">
      <c r="B170" s="32"/>
      <c r="C170" s="184" t="s">
        <v>245</v>
      </c>
      <c r="D170" s="184" t="s">
        <v>534</v>
      </c>
      <c r="E170" s="185" t="s">
        <v>2341</v>
      </c>
      <c r="F170" s="186" t="s">
        <v>2342</v>
      </c>
      <c r="G170" s="187" t="s">
        <v>203</v>
      </c>
      <c r="H170" s="188">
        <v>1</v>
      </c>
      <c r="I170" s="189"/>
      <c r="J170" s="190">
        <f>ROUND(I170*H170,2)</f>
        <v>0</v>
      </c>
      <c r="K170" s="191"/>
      <c r="L170" s="192"/>
      <c r="M170" s="193" t="s">
        <v>1</v>
      </c>
      <c r="N170" s="194" t="s">
        <v>42</v>
      </c>
      <c r="P170" s="153">
        <f>O170*H170</f>
        <v>0</v>
      </c>
      <c r="Q170" s="153">
        <v>11.6</v>
      </c>
      <c r="R170" s="153">
        <f>Q170*H170</f>
        <v>11.6</v>
      </c>
      <c r="S170" s="153">
        <v>0</v>
      </c>
      <c r="T170" s="154">
        <f>S170*H170</f>
        <v>0</v>
      </c>
      <c r="AR170" s="155" t="s">
        <v>205</v>
      </c>
      <c r="AT170" s="155" t="s">
        <v>534</v>
      </c>
      <c r="AU170" s="155" t="s">
        <v>88</v>
      </c>
      <c r="AY170" s="17" t="s">
        <v>162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7" t="s">
        <v>88</v>
      </c>
      <c r="BK170" s="156">
        <f>ROUND(I170*H170,2)</f>
        <v>0</v>
      </c>
      <c r="BL170" s="17" t="s">
        <v>168</v>
      </c>
      <c r="BM170" s="155" t="s">
        <v>2343</v>
      </c>
    </row>
    <row r="171" spans="2:65" s="1" customFormat="1" ht="24.15" customHeight="1">
      <c r="B171" s="32"/>
      <c r="C171" s="143" t="s">
        <v>249</v>
      </c>
      <c r="D171" s="143" t="s">
        <v>164</v>
      </c>
      <c r="E171" s="144" t="s">
        <v>2241</v>
      </c>
      <c r="F171" s="145" t="s">
        <v>2242</v>
      </c>
      <c r="G171" s="146" t="s">
        <v>203</v>
      </c>
      <c r="H171" s="147">
        <v>1</v>
      </c>
      <c r="I171" s="148"/>
      <c r="J171" s="149">
        <f>ROUND(I171*H171,2)</f>
        <v>0</v>
      </c>
      <c r="K171" s="150"/>
      <c r="L171" s="32"/>
      <c r="M171" s="151" t="s">
        <v>1</v>
      </c>
      <c r="N171" s="152" t="s">
        <v>42</v>
      </c>
      <c r="P171" s="153">
        <f>O171*H171</f>
        <v>0</v>
      </c>
      <c r="Q171" s="153">
        <v>1.6559999999999998E-2</v>
      </c>
      <c r="R171" s="153">
        <f>Q171*H171</f>
        <v>1.6559999999999998E-2</v>
      </c>
      <c r="S171" s="153">
        <v>0</v>
      </c>
      <c r="T171" s="154">
        <f>S171*H171</f>
        <v>0</v>
      </c>
      <c r="AR171" s="155" t="s">
        <v>168</v>
      </c>
      <c r="AT171" s="155" t="s">
        <v>164</v>
      </c>
      <c r="AU171" s="155" t="s">
        <v>88</v>
      </c>
      <c r="AY171" s="17" t="s">
        <v>162</v>
      </c>
      <c r="BE171" s="156">
        <f>IF(N171="základná",J171,0)</f>
        <v>0</v>
      </c>
      <c r="BF171" s="156">
        <f>IF(N171="znížená",J171,0)</f>
        <v>0</v>
      </c>
      <c r="BG171" s="156">
        <f>IF(N171="zákl. prenesená",J171,0)</f>
        <v>0</v>
      </c>
      <c r="BH171" s="156">
        <f>IF(N171="zníž. prenesená",J171,0)</f>
        <v>0</v>
      </c>
      <c r="BI171" s="156">
        <f>IF(N171="nulová",J171,0)</f>
        <v>0</v>
      </c>
      <c r="BJ171" s="17" t="s">
        <v>88</v>
      </c>
      <c r="BK171" s="156">
        <f>ROUND(I171*H171,2)</f>
        <v>0</v>
      </c>
      <c r="BL171" s="17" t="s">
        <v>168</v>
      </c>
      <c r="BM171" s="155" t="s">
        <v>2344</v>
      </c>
    </row>
    <row r="172" spans="2:65" s="1" customFormat="1" ht="24.15" customHeight="1">
      <c r="B172" s="32"/>
      <c r="C172" s="184" t="s">
        <v>262</v>
      </c>
      <c r="D172" s="184" t="s">
        <v>534</v>
      </c>
      <c r="E172" s="185" t="s">
        <v>2345</v>
      </c>
      <c r="F172" s="186" t="s">
        <v>2346</v>
      </c>
      <c r="G172" s="187" t="s">
        <v>203</v>
      </c>
      <c r="H172" s="188">
        <v>1</v>
      </c>
      <c r="I172" s="189"/>
      <c r="J172" s="190">
        <f>ROUND(I172*H172,2)</f>
        <v>0</v>
      </c>
      <c r="K172" s="191"/>
      <c r="L172" s="192"/>
      <c r="M172" s="193" t="s">
        <v>1</v>
      </c>
      <c r="N172" s="194" t="s">
        <v>42</v>
      </c>
      <c r="P172" s="153">
        <f>O172*H172</f>
        <v>0</v>
      </c>
      <c r="Q172" s="153">
        <v>0.4</v>
      </c>
      <c r="R172" s="153">
        <f>Q172*H172</f>
        <v>0.4</v>
      </c>
      <c r="S172" s="153">
        <v>0</v>
      </c>
      <c r="T172" s="154">
        <f>S172*H172</f>
        <v>0</v>
      </c>
      <c r="AR172" s="155" t="s">
        <v>205</v>
      </c>
      <c r="AT172" s="155" t="s">
        <v>534</v>
      </c>
      <c r="AU172" s="155" t="s">
        <v>88</v>
      </c>
      <c r="AY172" s="17" t="s">
        <v>162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7" t="s">
        <v>88</v>
      </c>
      <c r="BK172" s="156">
        <f>ROUND(I172*H172,2)</f>
        <v>0</v>
      </c>
      <c r="BL172" s="17" t="s">
        <v>168</v>
      </c>
      <c r="BM172" s="155" t="s">
        <v>2347</v>
      </c>
    </row>
    <row r="173" spans="2:65" s="1" customFormat="1" ht="24.15" customHeight="1">
      <c r="B173" s="32"/>
      <c r="C173" s="143" t="s">
        <v>269</v>
      </c>
      <c r="D173" s="143" t="s">
        <v>164</v>
      </c>
      <c r="E173" s="144" t="s">
        <v>2348</v>
      </c>
      <c r="F173" s="145" t="s">
        <v>2349</v>
      </c>
      <c r="G173" s="146" t="s">
        <v>203</v>
      </c>
      <c r="H173" s="147">
        <v>1</v>
      </c>
      <c r="I173" s="148"/>
      <c r="J173" s="149">
        <f>ROUND(I173*H173,2)</f>
        <v>0</v>
      </c>
      <c r="K173" s="150"/>
      <c r="L173" s="32"/>
      <c r="M173" s="151" t="s">
        <v>1</v>
      </c>
      <c r="N173" s="152" t="s">
        <v>42</v>
      </c>
      <c r="P173" s="153">
        <f>O173*H173</f>
        <v>0</v>
      </c>
      <c r="Q173" s="153">
        <v>6.3E-3</v>
      </c>
      <c r="R173" s="153">
        <f>Q173*H173</f>
        <v>6.3E-3</v>
      </c>
      <c r="S173" s="153">
        <v>0</v>
      </c>
      <c r="T173" s="154">
        <f>S173*H173</f>
        <v>0</v>
      </c>
      <c r="AR173" s="155" t="s">
        <v>168</v>
      </c>
      <c r="AT173" s="155" t="s">
        <v>164</v>
      </c>
      <c r="AU173" s="155" t="s">
        <v>88</v>
      </c>
      <c r="AY173" s="17" t="s">
        <v>162</v>
      </c>
      <c r="BE173" s="156">
        <f>IF(N173="základná",J173,0)</f>
        <v>0</v>
      </c>
      <c r="BF173" s="156">
        <f>IF(N173="znížená",J173,0)</f>
        <v>0</v>
      </c>
      <c r="BG173" s="156">
        <f>IF(N173="zákl. prenesená",J173,0)</f>
        <v>0</v>
      </c>
      <c r="BH173" s="156">
        <f>IF(N173="zníž. prenesená",J173,0)</f>
        <v>0</v>
      </c>
      <c r="BI173" s="156">
        <f>IF(N173="nulová",J173,0)</f>
        <v>0</v>
      </c>
      <c r="BJ173" s="17" t="s">
        <v>88</v>
      </c>
      <c r="BK173" s="156">
        <f>ROUND(I173*H173,2)</f>
        <v>0</v>
      </c>
      <c r="BL173" s="17" t="s">
        <v>168</v>
      </c>
      <c r="BM173" s="155" t="s">
        <v>2350</v>
      </c>
    </row>
    <row r="174" spans="2:65" s="11" customFormat="1" ht="22.95" customHeight="1">
      <c r="B174" s="131"/>
      <c r="D174" s="132" t="s">
        <v>75</v>
      </c>
      <c r="E174" s="141" t="s">
        <v>726</v>
      </c>
      <c r="F174" s="141" t="s">
        <v>727</v>
      </c>
      <c r="I174" s="134"/>
      <c r="J174" s="142">
        <f>BK174</f>
        <v>0</v>
      </c>
      <c r="L174" s="131"/>
      <c r="M174" s="136"/>
      <c r="P174" s="137">
        <f>P175</f>
        <v>0</v>
      </c>
      <c r="R174" s="137">
        <f>R175</f>
        <v>0</v>
      </c>
      <c r="T174" s="138">
        <f>T175</f>
        <v>0</v>
      </c>
      <c r="AR174" s="132" t="s">
        <v>83</v>
      </c>
      <c r="AT174" s="139" t="s">
        <v>75</v>
      </c>
      <c r="AU174" s="139" t="s">
        <v>83</v>
      </c>
      <c r="AY174" s="132" t="s">
        <v>162</v>
      </c>
      <c r="BK174" s="140">
        <f>BK175</f>
        <v>0</v>
      </c>
    </row>
    <row r="175" spans="2:65" s="1" customFormat="1" ht="24.15" customHeight="1">
      <c r="B175" s="32"/>
      <c r="C175" s="143" t="s">
        <v>274</v>
      </c>
      <c r="D175" s="143" t="s">
        <v>164</v>
      </c>
      <c r="E175" s="144" t="s">
        <v>2256</v>
      </c>
      <c r="F175" s="145" t="s">
        <v>2257</v>
      </c>
      <c r="G175" s="146" t="s">
        <v>183</v>
      </c>
      <c r="H175" s="147">
        <v>19.614999999999998</v>
      </c>
      <c r="I175" s="148"/>
      <c r="J175" s="149">
        <f>ROUND(I175*H175,2)</f>
        <v>0</v>
      </c>
      <c r="K175" s="150"/>
      <c r="L175" s="32"/>
      <c r="M175" s="179" t="s">
        <v>1</v>
      </c>
      <c r="N175" s="180" t="s">
        <v>42</v>
      </c>
      <c r="O175" s="181"/>
      <c r="P175" s="182">
        <f>O175*H175</f>
        <v>0</v>
      </c>
      <c r="Q175" s="182">
        <v>0</v>
      </c>
      <c r="R175" s="182">
        <f>Q175*H175</f>
        <v>0</v>
      </c>
      <c r="S175" s="182">
        <v>0</v>
      </c>
      <c r="T175" s="183">
        <f>S175*H175</f>
        <v>0</v>
      </c>
      <c r="AR175" s="155" t="s">
        <v>168</v>
      </c>
      <c r="AT175" s="155" t="s">
        <v>164</v>
      </c>
      <c r="AU175" s="155" t="s">
        <v>88</v>
      </c>
      <c r="AY175" s="17" t="s">
        <v>162</v>
      </c>
      <c r="BE175" s="156">
        <f>IF(N175="základná",J175,0)</f>
        <v>0</v>
      </c>
      <c r="BF175" s="156">
        <f>IF(N175="znížená",J175,0)</f>
        <v>0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7" t="s">
        <v>88</v>
      </c>
      <c r="BK175" s="156">
        <f>ROUND(I175*H175,2)</f>
        <v>0</v>
      </c>
      <c r="BL175" s="17" t="s">
        <v>168</v>
      </c>
      <c r="BM175" s="155" t="s">
        <v>2351</v>
      </c>
    </row>
    <row r="176" spans="2:65" s="1" customFormat="1" ht="6.9" customHeight="1">
      <c r="B176" s="46"/>
      <c r="C176" s="47"/>
      <c r="D176" s="47"/>
      <c r="E176" s="47"/>
      <c r="F176" s="47"/>
      <c r="G176" s="47"/>
      <c r="H176" s="47"/>
      <c r="I176" s="47"/>
      <c r="J176" s="47"/>
      <c r="K176" s="47"/>
      <c r="L176" s="32"/>
    </row>
  </sheetData>
  <sheetProtection algorithmName="SHA-512" hashValue="nMN0niuglgWhNZxHWqaa5Y7zU4o9Of5HBzYGoU+Bn/sg0UptKBbgr3oEncsB8e0wmleqe28dVlfphWLLKeO0BQ==" saltValue="zfqdKcP1xnon9MX76bjzqStzUcRAhnzc5W3Nez9wwVogqN8ufKR52O9Xo0Zk0SCRqowQP+H0GqVT2QbVKJ3WNg==" spinCount="100000" sheet="1" objects="1" scenarios="1" formatColumns="0" formatRows="0" autoFilter="0"/>
  <autoFilter ref="C125:K175" xr:uid="{00000000-0009-0000-0000-00000F000000}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07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89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76</v>
      </c>
    </row>
    <row r="4" spans="2:46" ht="24.9" customHeight="1">
      <c r="B4" s="20"/>
      <c r="D4" s="21" t="s">
        <v>131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132</v>
      </c>
      <c r="L8" s="20"/>
    </row>
    <row r="9" spans="2:46" s="1" customFormat="1" ht="23.25" customHeight="1">
      <c r="B9" s="32"/>
      <c r="E9" s="248" t="s">
        <v>133</v>
      </c>
      <c r="F9" s="247"/>
      <c r="G9" s="247"/>
      <c r="H9" s="247"/>
      <c r="L9" s="32"/>
    </row>
    <row r="10" spans="2:46" s="1" customFormat="1" ht="12" customHeight="1">
      <c r="B10" s="32"/>
      <c r="D10" s="27" t="s">
        <v>134</v>
      </c>
      <c r="L10" s="32"/>
    </row>
    <row r="11" spans="2:46" s="1" customFormat="1" ht="16.5" customHeight="1">
      <c r="B11" s="32"/>
      <c r="E11" s="204" t="s">
        <v>135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 t="str">
        <f>'Rekapitulácia stavby'!AN8</f>
        <v>19. 7. 2023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23</v>
      </c>
      <c r="I16" s="27" t="s">
        <v>24</v>
      </c>
      <c r="J16" s="25" t="s">
        <v>1</v>
      </c>
      <c r="L16" s="32"/>
    </row>
    <row r="17" spans="2:12" s="1" customFormat="1" ht="18" customHeight="1">
      <c r="B17" s="32"/>
      <c r="E17" s="25" t="s">
        <v>25</v>
      </c>
      <c r="I17" s="27" t="s">
        <v>26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27</v>
      </c>
      <c r="I19" s="27" t="s">
        <v>24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36"/>
      <c r="G20" s="236"/>
      <c r="H20" s="236"/>
      <c r="I20" s="27" t="s">
        <v>26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29</v>
      </c>
      <c r="I22" s="27" t="s">
        <v>24</v>
      </c>
      <c r="J22" s="25" t="s">
        <v>1</v>
      </c>
      <c r="L22" s="32"/>
    </row>
    <row r="23" spans="2:12" s="1" customFormat="1" ht="18" customHeight="1">
      <c r="B23" s="32"/>
      <c r="E23" s="25" t="s">
        <v>30</v>
      </c>
      <c r="I23" s="27" t="s">
        <v>26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32</v>
      </c>
      <c r="I25" s="27" t="s">
        <v>24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26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34</v>
      </c>
      <c r="L28" s="32"/>
    </row>
    <row r="29" spans="2:12" s="7" customFormat="1" ht="16.5" customHeight="1">
      <c r="B29" s="95"/>
      <c r="E29" s="240" t="s">
        <v>35</v>
      </c>
      <c r="F29" s="240"/>
      <c r="G29" s="240"/>
      <c r="H29" s="240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36</v>
      </c>
      <c r="J32" s="67">
        <f>ROUND(J127,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38</v>
      </c>
      <c r="I34" s="97" t="s">
        <v>37</v>
      </c>
      <c r="J34" s="97" t="s">
        <v>39</v>
      </c>
      <c r="L34" s="32"/>
    </row>
    <row r="35" spans="2:12" s="1" customFormat="1" ht="14.4" customHeight="1">
      <c r="B35" s="32"/>
      <c r="D35" s="98" t="s">
        <v>40</v>
      </c>
      <c r="E35" s="36" t="s">
        <v>41</v>
      </c>
      <c r="F35" s="99">
        <f>ROUND((SUM(BE127:BE206)),  2)</f>
        <v>0</v>
      </c>
      <c r="G35" s="100"/>
      <c r="H35" s="100"/>
      <c r="I35" s="101">
        <v>0.2</v>
      </c>
      <c r="J35" s="99">
        <f>ROUND(((SUM(BE127:BE206))*I35),  2)</f>
        <v>0</v>
      </c>
      <c r="L35" s="32"/>
    </row>
    <row r="36" spans="2:12" s="1" customFormat="1" ht="14.4" customHeight="1">
      <c r="B36" s="32"/>
      <c r="E36" s="36" t="s">
        <v>42</v>
      </c>
      <c r="F36" s="99">
        <f>ROUND((SUM(BF127:BF206)),  2)</f>
        <v>0</v>
      </c>
      <c r="G36" s="100"/>
      <c r="H36" s="100"/>
      <c r="I36" s="101">
        <v>0.2</v>
      </c>
      <c r="J36" s="99">
        <f>ROUND(((SUM(BF127:BF206))*I36),  2)</f>
        <v>0</v>
      </c>
      <c r="L36" s="32"/>
    </row>
    <row r="37" spans="2:12" s="1" customFormat="1" ht="14.4" hidden="1" customHeight="1">
      <c r="B37" s="32"/>
      <c r="E37" s="27" t="s">
        <v>43</v>
      </c>
      <c r="F37" s="87">
        <f>ROUND((SUM(BG127:BG206)),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44</v>
      </c>
      <c r="F38" s="87">
        <f>ROUND((SUM(BH127:BH206)),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45</v>
      </c>
      <c r="F39" s="99">
        <f>ROUND((SUM(BI127:BI206)),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46</v>
      </c>
      <c r="E41" s="58"/>
      <c r="F41" s="58"/>
      <c r="G41" s="105" t="s">
        <v>47</v>
      </c>
      <c r="H41" s="106" t="s">
        <v>48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51</v>
      </c>
      <c r="E61" s="34"/>
      <c r="F61" s="109" t="s">
        <v>52</v>
      </c>
      <c r="G61" s="45" t="s">
        <v>51</v>
      </c>
      <c r="H61" s="34"/>
      <c r="I61" s="34"/>
      <c r="J61" s="110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51</v>
      </c>
      <c r="E76" s="34"/>
      <c r="F76" s="109" t="s">
        <v>52</v>
      </c>
      <c r="G76" s="45" t="s">
        <v>51</v>
      </c>
      <c r="H76" s="34"/>
      <c r="I76" s="34"/>
      <c r="J76" s="110" t="s">
        <v>52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136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132</v>
      </c>
      <c r="L86" s="20"/>
    </row>
    <row r="87" spans="2:12" s="1" customFormat="1" ht="23.25" customHeight="1">
      <c r="B87" s="32"/>
      <c r="E87" s="248" t="s">
        <v>133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134</v>
      </c>
      <c r="L88" s="32"/>
    </row>
    <row r="89" spans="2:12" s="1" customFormat="1" ht="16.5" customHeight="1">
      <c r="B89" s="32"/>
      <c r="E89" s="204" t="str">
        <f>E11</f>
        <v>01 - SO-01.1  Búracie a prípravné práce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 t="str">
        <f>IF(J14="","",J14)</f>
        <v>19. 7. 2023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23</v>
      </c>
      <c r="F93" s="25" t="str">
        <f>E17</f>
        <v>JUMA, s.r.o., Okoč</v>
      </c>
      <c r="I93" s="27" t="s">
        <v>29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27</v>
      </c>
      <c r="F94" s="25" t="str">
        <f>IF(E20="","",E20)</f>
        <v>Vyplň údaj</v>
      </c>
      <c r="I94" s="27" t="s">
        <v>32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137</v>
      </c>
      <c r="D96" s="103"/>
      <c r="E96" s="103"/>
      <c r="F96" s="103"/>
      <c r="G96" s="103"/>
      <c r="H96" s="103"/>
      <c r="I96" s="103"/>
      <c r="J96" s="112" t="s">
        <v>138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139</v>
      </c>
      <c r="J98" s="67">
        <f>J127</f>
        <v>0</v>
      </c>
      <c r="L98" s="32"/>
      <c r="AU98" s="17" t="s">
        <v>140</v>
      </c>
    </row>
    <row r="99" spans="2:47" s="8" customFormat="1" ht="24.9" customHeight="1">
      <c r="B99" s="114"/>
      <c r="D99" s="115" t="s">
        <v>141</v>
      </c>
      <c r="E99" s="116"/>
      <c r="F99" s="116"/>
      <c r="G99" s="116"/>
      <c r="H99" s="116"/>
      <c r="I99" s="116"/>
      <c r="J99" s="117">
        <f>J128</f>
        <v>0</v>
      </c>
      <c r="L99" s="114"/>
    </row>
    <row r="100" spans="2:47" s="9" customFormat="1" ht="19.95" customHeight="1">
      <c r="B100" s="118"/>
      <c r="D100" s="119" t="s">
        <v>142</v>
      </c>
      <c r="E100" s="120"/>
      <c r="F100" s="120"/>
      <c r="G100" s="120"/>
      <c r="H100" s="120"/>
      <c r="I100" s="120"/>
      <c r="J100" s="121">
        <f>J129</f>
        <v>0</v>
      </c>
      <c r="L100" s="118"/>
    </row>
    <row r="101" spans="2:47" s="9" customFormat="1" ht="19.95" customHeight="1">
      <c r="B101" s="118"/>
      <c r="D101" s="119" t="s">
        <v>143</v>
      </c>
      <c r="E101" s="120"/>
      <c r="F101" s="120"/>
      <c r="G101" s="120"/>
      <c r="H101" s="120"/>
      <c r="I101" s="120"/>
      <c r="J101" s="121">
        <f>J138</f>
        <v>0</v>
      </c>
      <c r="L101" s="118"/>
    </row>
    <row r="102" spans="2:47" s="8" customFormat="1" ht="24.9" customHeight="1">
      <c r="B102" s="114"/>
      <c r="D102" s="115" t="s">
        <v>144</v>
      </c>
      <c r="E102" s="116"/>
      <c r="F102" s="116"/>
      <c r="G102" s="116"/>
      <c r="H102" s="116"/>
      <c r="I102" s="116"/>
      <c r="J102" s="117">
        <f>J165</f>
        <v>0</v>
      </c>
      <c r="L102" s="114"/>
    </row>
    <row r="103" spans="2:47" s="9" customFormat="1" ht="19.95" customHeight="1">
      <c r="B103" s="118"/>
      <c r="D103" s="119" t="s">
        <v>145</v>
      </c>
      <c r="E103" s="120"/>
      <c r="F103" s="120"/>
      <c r="G103" s="120"/>
      <c r="H103" s="120"/>
      <c r="I103" s="120"/>
      <c r="J103" s="121">
        <f>J166</f>
        <v>0</v>
      </c>
      <c r="L103" s="118"/>
    </row>
    <row r="104" spans="2:47" s="9" customFormat="1" ht="19.95" customHeight="1">
      <c r="B104" s="118"/>
      <c r="D104" s="119" t="s">
        <v>146</v>
      </c>
      <c r="E104" s="120"/>
      <c r="F104" s="120"/>
      <c r="G104" s="120"/>
      <c r="H104" s="120"/>
      <c r="I104" s="120"/>
      <c r="J104" s="121">
        <f>J197</f>
        <v>0</v>
      </c>
      <c r="L104" s="118"/>
    </row>
    <row r="105" spans="2:47" s="9" customFormat="1" ht="19.95" customHeight="1">
      <c r="B105" s="118"/>
      <c r="D105" s="119" t="s">
        <v>147</v>
      </c>
      <c r="E105" s="120"/>
      <c r="F105" s="120"/>
      <c r="G105" s="120"/>
      <c r="H105" s="120"/>
      <c r="I105" s="120"/>
      <c r="J105" s="121">
        <f>J203</f>
        <v>0</v>
      </c>
      <c r="L105" s="118"/>
    </row>
    <row r="106" spans="2:47" s="1" customFormat="1" ht="21.75" customHeight="1">
      <c r="B106" s="32"/>
      <c r="L106" s="32"/>
    </row>
    <row r="107" spans="2:47" s="1" customFormat="1" ht="6.9" customHeight="1"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2"/>
    </row>
    <row r="111" spans="2:47" s="1" customFormat="1" ht="6.9" customHeight="1">
      <c r="B111" s="48"/>
      <c r="C111" s="49"/>
      <c r="D111" s="49"/>
      <c r="E111" s="49"/>
      <c r="F111" s="49"/>
      <c r="G111" s="49"/>
      <c r="H111" s="49"/>
      <c r="I111" s="49"/>
      <c r="J111" s="49"/>
      <c r="K111" s="49"/>
      <c r="L111" s="32"/>
    </row>
    <row r="112" spans="2:47" s="1" customFormat="1" ht="24.9" customHeight="1">
      <c r="B112" s="32"/>
      <c r="C112" s="21" t="s">
        <v>148</v>
      </c>
      <c r="L112" s="32"/>
    </row>
    <row r="113" spans="2:63" s="1" customFormat="1" ht="6.9" customHeight="1">
      <c r="B113" s="32"/>
      <c r="L113" s="32"/>
    </row>
    <row r="114" spans="2:63" s="1" customFormat="1" ht="12" customHeight="1">
      <c r="B114" s="32"/>
      <c r="C114" s="27" t="s">
        <v>15</v>
      </c>
      <c r="L114" s="32"/>
    </row>
    <row r="115" spans="2:63" s="1" customFormat="1" ht="26.25" customHeight="1">
      <c r="B115" s="32"/>
      <c r="E115" s="248" t="str">
        <f>E7</f>
        <v>Nízkokapacitné ubytovacie zariadenie - prestavba, prístavba a nadstavba vedľajšej stavby</v>
      </c>
      <c r="F115" s="249"/>
      <c r="G115" s="249"/>
      <c r="H115" s="249"/>
      <c r="L115" s="32"/>
    </row>
    <row r="116" spans="2:63" ht="12" customHeight="1">
      <c r="B116" s="20"/>
      <c r="C116" s="27" t="s">
        <v>132</v>
      </c>
      <c r="L116" s="20"/>
    </row>
    <row r="117" spans="2:63" s="1" customFormat="1" ht="23.25" customHeight="1">
      <c r="B117" s="32"/>
      <c r="E117" s="248" t="s">
        <v>133</v>
      </c>
      <c r="F117" s="247"/>
      <c r="G117" s="247"/>
      <c r="H117" s="247"/>
      <c r="L117" s="32"/>
    </row>
    <row r="118" spans="2:63" s="1" customFormat="1" ht="12" customHeight="1">
      <c r="B118" s="32"/>
      <c r="C118" s="27" t="s">
        <v>134</v>
      </c>
      <c r="L118" s="32"/>
    </row>
    <row r="119" spans="2:63" s="1" customFormat="1" ht="16.5" customHeight="1">
      <c r="B119" s="32"/>
      <c r="E119" s="204" t="str">
        <f>E11</f>
        <v>01 - SO-01.1  Búracie a prípravné práce</v>
      </c>
      <c r="F119" s="247"/>
      <c r="G119" s="247"/>
      <c r="H119" s="247"/>
      <c r="L119" s="32"/>
    </row>
    <row r="120" spans="2:63" s="1" customFormat="1" ht="6.9" customHeight="1">
      <c r="B120" s="32"/>
      <c r="L120" s="32"/>
    </row>
    <row r="121" spans="2:63" s="1" customFormat="1" ht="12" customHeight="1">
      <c r="B121" s="32"/>
      <c r="C121" s="27" t="s">
        <v>19</v>
      </c>
      <c r="F121" s="25" t="str">
        <f>F14</f>
        <v>Okoč, Hlavná ulica č. 1780</v>
      </c>
      <c r="I121" s="27" t="s">
        <v>21</v>
      </c>
      <c r="J121" s="54" t="str">
        <f>IF(J14="","",J14)</f>
        <v>19. 7. 2023</v>
      </c>
      <c r="L121" s="32"/>
    </row>
    <row r="122" spans="2:63" s="1" customFormat="1" ht="6.9" customHeight="1">
      <c r="B122" s="32"/>
      <c r="L122" s="32"/>
    </row>
    <row r="123" spans="2:63" s="1" customFormat="1" ht="15.15" customHeight="1">
      <c r="B123" s="32"/>
      <c r="C123" s="27" t="s">
        <v>23</v>
      </c>
      <c r="F123" s="25" t="str">
        <f>E17</f>
        <v>JUMA, s.r.o., Okoč</v>
      </c>
      <c r="I123" s="27" t="s">
        <v>29</v>
      </c>
      <c r="J123" s="30" t="str">
        <f>E23</f>
        <v>Ing. Attila Urbán</v>
      </c>
      <c r="L123" s="32"/>
    </row>
    <row r="124" spans="2:63" s="1" customFormat="1" ht="15.15" customHeight="1">
      <c r="B124" s="32"/>
      <c r="C124" s="27" t="s">
        <v>27</v>
      </c>
      <c r="F124" s="25" t="str">
        <f>IF(E20="","",E20)</f>
        <v>Vyplň údaj</v>
      </c>
      <c r="I124" s="27" t="s">
        <v>32</v>
      </c>
      <c r="J124" s="30" t="str">
        <f>E26</f>
        <v xml:space="preserve"> </v>
      </c>
      <c r="L124" s="32"/>
    </row>
    <row r="125" spans="2:63" s="1" customFormat="1" ht="10.35" customHeight="1">
      <c r="B125" s="32"/>
      <c r="L125" s="32"/>
    </row>
    <row r="126" spans="2:63" s="10" customFormat="1" ht="29.25" customHeight="1">
      <c r="B126" s="122"/>
      <c r="C126" s="123" t="s">
        <v>149</v>
      </c>
      <c r="D126" s="124" t="s">
        <v>61</v>
      </c>
      <c r="E126" s="124" t="s">
        <v>57</v>
      </c>
      <c r="F126" s="124" t="s">
        <v>58</v>
      </c>
      <c r="G126" s="124" t="s">
        <v>150</v>
      </c>
      <c r="H126" s="124" t="s">
        <v>151</v>
      </c>
      <c r="I126" s="124" t="s">
        <v>152</v>
      </c>
      <c r="J126" s="125" t="s">
        <v>138</v>
      </c>
      <c r="K126" s="126" t="s">
        <v>153</v>
      </c>
      <c r="L126" s="122"/>
      <c r="M126" s="60" t="s">
        <v>1</v>
      </c>
      <c r="N126" s="61" t="s">
        <v>40</v>
      </c>
      <c r="O126" s="61" t="s">
        <v>154</v>
      </c>
      <c r="P126" s="61" t="s">
        <v>155</v>
      </c>
      <c r="Q126" s="61" t="s">
        <v>156</v>
      </c>
      <c r="R126" s="61" t="s">
        <v>157</v>
      </c>
      <c r="S126" s="61" t="s">
        <v>158</v>
      </c>
      <c r="T126" s="62" t="s">
        <v>159</v>
      </c>
    </row>
    <row r="127" spans="2:63" s="1" customFormat="1" ht="22.95" customHeight="1">
      <c r="B127" s="32"/>
      <c r="C127" s="65" t="s">
        <v>139</v>
      </c>
      <c r="J127" s="127">
        <f>BK127</f>
        <v>0</v>
      </c>
      <c r="L127" s="32"/>
      <c r="M127" s="63"/>
      <c r="N127" s="55"/>
      <c r="O127" s="55"/>
      <c r="P127" s="128">
        <f>P128+P165</f>
        <v>0</v>
      </c>
      <c r="Q127" s="55"/>
      <c r="R127" s="128">
        <f>R128+R165</f>
        <v>0</v>
      </c>
      <c r="S127" s="55"/>
      <c r="T127" s="129">
        <f>T128+T165</f>
        <v>33.11983</v>
      </c>
      <c r="AT127" s="17" t="s">
        <v>75</v>
      </c>
      <c r="AU127" s="17" t="s">
        <v>140</v>
      </c>
      <c r="BK127" s="130">
        <f>BK128+BK165</f>
        <v>0</v>
      </c>
    </row>
    <row r="128" spans="2:63" s="11" customFormat="1" ht="25.95" customHeight="1">
      <c r="B128" s="131"/>
      <c r="D128" s="132" t="s">
        <v>75</v>
      </c>
      <c r="E128" s="133" t="s">
        <v>160</v>
      </c>
      <c r="F128" s="133" t="s">
        <v>161</v>
      </c>
      <c r="I128" s="134"/>
      <c r="J128" s="135">
        <f>BK128</f>
        <v>0</v>
      </c>
      <c r="L128" s="131"/>
      <c r="M128" s="136"/>
      <c r="P128" s="137">
        <f>P129+P138</f>
        <v>0</v>
      </c>
      <c r="R128" s="137">
        <f>R129+R138</f>
        <v>0</v>
      </c>
      <c r="T128" s="138">
        <f>T129+T138</f>
        <v>23.314699999999998</v>
      </c>
      <c r="AR128" s="132" t="s">
        <v>83</v>
      </c>
      <c r="AT128" s="139" t="s">
        <v>75</v>
      </c>
      <c r="AU128" s="139" t="s">
        <v>76</v>
      </c>
      <c r="AY128" s="132" t="s">
        <v>162</v>
      </c>
      <c r="BK128" s="140">
        <f>BK129+BK138</f>
        <v>0</v>
      </c>
    </row>
    <row r="129" spans="2:65" s="11" customFormat="1" ht="22.95" customHeight="1">
      <c r="B129" s="131"/>
      <c r="D129" s="132" t="s">
        <v>75</v>
      </c>
      <c r="E129" s="141" t="s">
        <v>83</v>
      </c>
      <c r="F129" s="141" t="s">
        <v>163</v>
      </c>
      <c r="I129" s="134"/>
      <c r="J129" s="142">
        <f>BK129</f>
        <v>0</v>
      </c>
      <c r="L129" s="131"/>
      <c r="M129" s="136"/>
      <c r="P129" s="137">
        <f>SUM(P130:P137)</f>
        <v>0</v>
      </c>
      <c r="R129" s="137">
        <f>SUM(R130:R137)</f>
        <v>0</v>
      </c>
      <c r="T129" s="138">
        <f>SUM(T130:T137)</f>
        <v>0</v>
      </c>
      <c r="AR129" s="132" t="s">
        <v>83</v>
      </c>
      <c r="AT129" s="139" t="s">
        <v>75</v>
      </c>
      <c r="AU129" s="139" t="s">
        <v>83</v>
      </c>
      <c r="AY129" s="132" t="s">
        <v>162</v>
      </c>
      <c r="BK129" s="140">
        <f>SUM(BK130:BK137)</f>
        <v>0</v>
      </c>
    </row>
    <row r="130" spans="2:65" s="1" customFormat="1" ht="24.15" customHeight="1">
      <c r="B130" s="32"/>
      <c r="C130" s="143" t="s">
        <v>83</v>
      </c>
      <c r="D130" s="143" t="s">
        <v>164</v>
      </c>
      <c r="E130" s="144" t="s">
        <v>165</v>
      </c>
      <c r="F130" s="145" t="s">
        <v>166</v>
      </c>
      <c r="G130" s="146" t="s">
        <v>167</v>
      </c>
      <c r="H130" s="147">
        <v>5.8</v>
      </c>
      <c r="I130" s="148"/>
      <c r="J130" s="149">
        <f>ROUND(I130*H130,2)</f>
        <v>0</v>
      </c>
      <c r="K130" s="150"/>
      <c r="L130" s="32"/>
      <c r="M130" s="151" t="s">
        <v>1</v>
      </c>
      <c r="N130" s="152" t="s">
        <v>42</v>
      </c>
      <c r="P130" s="153">
        <f>O130*H130</f>
        <v>0</v>
      </c>
      <c r="Q130" s="153">
        <v>0</v>
      </c>
      <c r="R130" s="153">
        <f>Q130*H130</f>
        <v>0</v>
      </c>
      <c r="S130" s="153">
        <v>0</v>
      </c>
      <c r="T130" s="154">
        <f>S130*H130</f>
        <v>0</v>
      </c>
      <c r="AR130" s="155" t="s">
        <v>168</v>
      </c>
      <c r="AT130" s="155" t="s">
        <v>164</v>
      </c>
      <c r="AU130" s="155" t="s">
        <v>88</v>
      </c>
      <c r="AY130" s="17" t="s">
        <v>162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7" t="s">
        <v>88</v>
      </c>
      <c r="BK130" s="156">
        <f>ROUND(I130*H130,2)</f>
        <v>0</v>
      </c>
      <c r="BL130" s="17" t="s">
        <v>168</v>
      </c>
      <c r="BM130" s="155" t="s">
        <v>169</v>
      </c>
    </row>
    <row r="131" spans="2:65" s="12" customFormat="1">
      <c r="B131" s="157"/>
      <c r="D131" s="158" t="s">
        <v>170</v>
      </c>
      <c r="E131" s="159" t="s">
        <v>1</v>
      </c>
      <c r="F131" s="160" t="s">
        <v>171</v>
      </c>
      <c r="H131" s="161">
        <v>5.8070000000000004</v>
      </c>
      <c r="I131" s="162"/>
      <c r="L131" s="157"/>
      <c r="M131" s="163"/>
      <c r="T131" s="164"/>
      <c r="AT131" s="159" t="s">
        <v>170</v>
      </c>
      <c r="AU131" s="159" t="s">
        <v>88</v>
      </c>
      <c r="AV131" s="12" t="s">
        <v>88</v>
      </c>
      <c r="AW131" s="12" t="s">
        <v>31</v>
      </c>
      <c r="AX131" s="12" t="s">
        <v>76</v>
      </c>
      <c r="AY131" s="159" t="s">
        <v>162</v>
      </c>
    </row>
    <row r="132" spans="2:65" s="12" customFormat="1">
      <c r="B132" s="157"/>
      <c r="D132" s="158" t="s">
        <v>170</v>
      </c>
      <c r="E132" s="159" t="s">
        <v>1</v>
      </c>
      <c r="F132" s="160" t="s">
        <v>172</v>
      </c>
      <c r="H132" s="161">
        <v>-7.0000000000000001E-3</v>
      </c>
      <c r="I132" s="162"/>
      <c r="L132" s="157"/>
      <c r="M132" s="163"/>
      <c r="T132" s="164"/>
      <c r="AT132" s="159" t="s">
        <v>170</v>
      </c>
      <c r="AU132" s="159" t="s">
        <v>88</v>
      </c>
      <c r="AV132" s="12" t="s">
        <v>88</v>
      </c>
      <c r="AW132" s="12" t="s">
        <v>31</v>
      </c>
      <c r="AX132" s="12" t="s">
        <v>76</v>
      </c>
      <c r="AY132" s="159" t="s">
        <v>162</v>
      </c>
    </row>
    <row r="133" spans="2:65" s="13" customFormat="1">
      <c r="B133" s="165"/>
      <c r="D133" s="158" t="s">
        <v>170</v>
      </c>
      <c r="E133" s="166" t="s">
        <v>1</v>
      </c>
      <c r="F133" s="167" t="s">
        <v>173</v>
      </c>
      <c r="H133" s="168">
        <v>5.8000000000000007</v>
      </c>
      <c r="I133" s="169"/>
      <c r="L133" s="165"/>
      <c r="M133" s="170"/>
      <c r="T133" s="171"/>
      <c r="AT133" s="166" t="s">
        <v>170</v>
      </c>
      <c r="AU133" s="166" t="s">
        <v>88</v>
      </c>
      <c r="AV133" s="13" t="s">
        <v>168</v>
      </c>
      <c r="AW133" s="13" t="s">
        <v>31</v>
      </c>
      <c r="AX133" s="13" t="s">
        <v>83</v>
      </c>
      <c r="AY133" s="166" t="s">
        <v>162</v>
      </c>
    </row>
    <row r="134" spans="2:65" s="1" customFormat="1" ht="33" customHeight="1">
      <c r="B134" s="32"/>
      <c r="C134" s="143" t="s">
        <v>88</v>
      </c>
      <c r="D134" s="143" t="s">
        <v>164</v>
      </c>
      <c r="E134" s="144" t="s">
        <v>174</v>
      </c>
      <c r="F134" s="145" t="s">
        <v>175</v>
      </c>
      <c r="G134" s="146" t="s">
        <v>167</v>
      </c>
      <c r="H134" s="147">
        <v>5.8</v>
      </c>
      <c r="I134" s="148"/>
      <c r="J134" s="149">
        <f>ROUND(I134*H134,2)</f>
        <v>0</v>
      </c>
      <c r="K134" s="150"/>
      <c r="L134" s="32"/>
      <c r="M134" s="151" t="s">
        <v>1</v>
      </c>
      <c r="N134" s="152" t="s">
        <v>42</v>
      </c>
      <c r="P134" s="153">
        <f>O134*H134</f>
        <v>0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AR134" s="155" t="s">
        <v>168</v>
      </c>
      <c r="AT134" s="155" t="s">
        <v>164</v>
      </c>
      <c r="AU134" s="155" t="s">
        <v>88</v>
      </c>
      <c r="AY134" s="17" t="s">
        <v>162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7" t="s">
        <v>88</v>
      </c>
      <c r="BK134" s="156">
        <f>ROUND(I134*H134,2)</f>
        <v>0</v>
      </c>
      <c r="BL134" s="17" t="s">
        <v>168</v>
      </c>
      <c r="BM134" s="155" t="s">
        <v>176</v>
      </c>
    </row>
    <row r="135" spans="2:65" s="1" customFormat="1" ht="16.5" customHeight="1">
      <c r="B135" s="32"/>
      <c r="C135" s="143" t="s">
        <v>177</v>
      </c>
      <c r="D135" s="143" t="s">
        <v>164</v>
      </c>
      <c r="E135" s="144" t="s">
        <v>178</v>
      </c>
      <c r="F135" s="145" t="s">
        <v>179</v>
      </c>
      <c r="G135" s="146" t="s">
        <v>167</v>
      </c>
      <c r="H135" s="147">
        <v>5.8</v>
      </c>
      <c r="I135" s="148"/>
      <c r="J135" s="149">
        <f>ROUND(I135*H135,2)</f>
        <v>0</v>
      </c>
      <c r="K135" s="150"/>
      <c r="L135" s="32"/>
      <c r="M135" s="151" t="s">
        <v>1</v>
      </c>
      <c r="N135" s="152" t="s">
        <v>42</v>
      </c>
      <c r="P135" s="153">
        <f>O135*H135</f>
        <v>0</v>
      </c>
      <c r="Q135" s="153">
        <v>0</v>
      </c>
      <c r="R135" s="153">
        <f>Q135*H135</f>
        <v>0</v>
      </c>
      <c r="S135" s="153">
        <v>0</v>
      </c>
      <c r="T135" s="154">
        <f>S135*H135</f>
        <v>0</v>
      </c>
      <c r="AR135" s="155" t="s">
        <v>168</v>
      </c>
      <c r="AT135" s="155" t="s">
        <v>164</v>
      </c>
      <c r="AU135" s="155" t="s">
        <v>88</v>
      </c>
      <c r="AY135" s="17" t="s">
        <v>162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7" t="s">
        <v>88</v>
      </c>
      <c r="BK135" s="156">
        <f>ROUND(I135*H135,2)</f>
        <v>0</v>
      </c>
      <c r="BL135" s="17" t="s">
        <v>168</v>
      </c>
      <c r="BM135" s="155" t="s">
        <v>180</v>
      </c>
    </row>
    <row r="136" spans="2:65" s="1" customFormat="1" ht="16.5" customHeight="1">
      <c r="B136" s="32"/>
      <c r="C136" s="143" t="s">
        <v>168</v>
      </c>
      <c r="D136" s="143" t="s">
        <v>164</v>
      </c>
      <c r="E136" s="144" t="s">
        <v>181</v>
      </c>
      <c r="F136" s="145" t="s">
        <v>182</v>
      </c>
      <c r="G136" s="146" t="s">
        <v>183</v>
      </c>
      <c r="H136" s="147">
        <v>10.44</v>
      </c>
      <c r="I136" s="148"/>
      <c r="J136" s="149">
        <f>ROUND(I136*H136,2)</f>
        <v>0</v>
      </c>
      <c r="K136" s="150"/>
      <c r="L136" s="32"/>
      <c r="M136" s="151" t="s">
        <v>1</v>
      </c>
      <c r="N136" s="152" t="s">
        <v>42</v>
      </c>
      <c r="P136" s="153">
        <f>O136*H136</f>
        <v>0</v>
      </c>
      <c r="Q136" s="153">
        <v>0</v>
      </c>
      <c r="R136" s="153">
        <f>Q136*H136</f>
        <v>0</v>
      </c>
      <c r="S136" s="153">
        <v>0</v>
      </c>
      <c r="T136" s="154">
        <f>S136*H136</f>
        <v>0</v>
      </c>
      <c r="AR136" s="155" t="s">
        <v>168</v>
      </c>
      <c r="AT136" s="155" t="s">
        <v>164</v>
      </c>
      <c r="AU136" s="155" t="s">
        <v>88</v>
      </c>
      <c r="AY136" s="17" t="s">
        <v>162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7" t="s">
        <v>88</v>
      </c>
      <c r="BK136" s="156">
        <f>ROUND(I136*H136,2)</f>
        <v>0</v>
      </c>
      <c r="BL136" s="17" t="s">
        <v>168</v>
      </c>
      <c r="BM136" s="155" t="s">
        <v>184</v>
      </c>
    </row>
    <row r="137" spans="2:65" s="12" customFormat="1">
      <c r="B137" s="157"/>
      <c r="D137" s="158" t="s">
        <v>170</v>
      </c>
      <c r="E137" s="159" t="s">
        <v>1</v>
      </c>
      <c r="F137" s="160" t="s">
        <v>185</v>
      </c>
      <c r="H137" s="161">
        <v>10.44</v>
      </c>
      <c r="I137" s="162"/>
      <c r="L137" s="157"/>
      <c r="M137" s="163"/>
      <c r="T137" s="164"/>
      <c r="AT137" s="159" t="s">
        <v>170</v>
      </c>
      <c r="AU137" s="159" t="s">
        <v>88</v>
      </c>
      <c r="AV137" s="12" t="s">
        <v>88</v>
      </c>
      <c r="AW137" s="12" t="s">
        <v>31</v>
      </c>
      <c r="AX137" s="12" t="s">
        <v>83</v>
      </c>
      <c r="AY137" s="159" t="s">
        <v>162</v>
      </c>
    </row>
    <row r="138" spans="2:65" s="11" customFormat="1" ht="22.95" customHeight="1">
      <c r="B138" s="131"/>
      <c r="D138" s="132" t="s">
        <v>75</v>
      </c>
      <c r="E138" s="141" t="s">
        <v>186</v>
      </c>
      <c r="F138" s="141" t="s">
        <v>187</v>
      </c>
      <c r="I138" s="134"/>
      <c r="J138" s="142">
        <f>BK138</f>
        <v>0</v>
      </c>
      <c r="L138" s="131"/>
      <c r="M138" s="136"/>
      <c r="P138" s="137">
        <f>SUM(P139:P164)</f>
        <v>0</v>
      </c>
      <c r="R138" s="137">
        <f>SUM(R139:R164)</f>
        <v>0</v>
      </c>
      <c r="T138" s="138">
        <f>SUM(T139:T164)</f>
        <v>23.314699999999998</v>
      </c>
      <c r="AR138" s="132" t="s">
        <v>83</v>
      </c>
      <c r="AT138" s="139" t="s">
        <v>75</v>
      </c>
      <c r="AU138" s="139" t="s">
        <v>83</v>
      </c>
      <c r="AY138" s="132" t="s">
        <v>162</v>
      </c>
      <c r="BK138" s="140">
        <f>SUM(BK139:BK164)</f>
        <v>0</v>
      </c>
    </row>
    <row r="139" spans="2:65" s="1" customFormat="1" ht="44.25" customHeight="1">
      <c r="B139" s="32"/>
      <c r="C139" s="143" t="s">
        <v>188</v>
      </c>
      <c r="D139" s="143" t="s">
        <v>164</v>
      </c>
      <c r="E139" s="144" t="s">
        <v>189</v>
      </c>
      <c r="F139" s="145" t="s">
        <v>190</v>
      </c>
      <c r="G139" s="146" t="s">
        <v>167</v>
      </c>
      <c r="H139" s="147">
        <v>5.9</v>
      </c>
      <c r="I139" s="148"/>
      <c r="J139" s="149">
        <f>ROUND(I139*H139,2)</f>
        <v>0</v>
      </c>
      <c r="K139" s="150"/>
      <c r="L139" s="32"/>
      <c r="M139" s="151" t="s">
        <v>1</v>
      </c>
      <c r="N139" s="152" t="s">
        <v>42</v>
      </c>
      <c r="P139" s="153">
        <f>O139*H139</f>
        <v>0</v>
      </c>
      <c r="Q139" s="153">
        <v>0</v>
      </c>
      <c r="R139" s="153">
        <f>Q139*H139</f>
        <v>0</v>
      </c>
      <c r="S139" s="153">
        <v>1.905</v>
      </c>
      <c r="T139" s="154">
        <f>S139*H139</f>
        <v>11.239500000000001</v>
      </c>
      <c r="AR139" s="155" t="s">
        <v>168</v>
      </c>
      <c r="AT139" s="155" t="s">
        <v>164</v>
      </c>
      <c r="AU139" s="155" t="s">
        <v>88</v>
      </c>
      <c r="AY139" s="17" t="s">
        <v>162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7" t="s">
        <v>88</v>
      </c>
      <c r="BK139" s="156">
        <f>ROUND(I139*H139,2)</f>
        <v>0</v>
      </c>
      <c r="BL139" s="17" t="s">
        <v>168</v>
      </c>
      <c r="BM139" s="155" t="s">
        <v>191</v>
      </c>
    </row>
    <row r="140" spans="2:65" s="12" customFormat="1">
      <c r="B140" s="157"/>
      <c r="D140" s="158" t="s">
        <v>170</v>
      </c>
      <c r="E140" s="159" t="s">
        <v>1</v>
      </c>
      <c r="F140" s="160" t="s">
        <v>192</v>
      </c>
      <c r="H140" s="161">
        <v>5.9249999999999998</v>
      </c>
      <c r="I140" s="162"/>
      <c r="L140" s="157"/>
      <c r="M140" s="163"/>
      <c r="T140" s="164"/>
      <c r="AT140" s="159" t="s">
        <v>170</v>
      </c>
      <c r="AU140" s="159" t="s">
        <v>88</v>
      </c>
      <c r="AV140" s="12" t="s">
        <v>88</v>
      </c>
      <c r="AW140" s="12" t="s">
        <v>31</v>
      </c>
      <c r="AX140" s="12" t="s">
        <v>76</v>
      </c>
      <c r="AY140" s="159" t="s">
        <v>162</v>
      </c>
    </row>
    <row r="141" spans="2:65" s="12" customFormat="1">
      <c r="B141" s="157"/>
      <c r="D141" s="158" t="s">
        <v>170</v>
      </c>
      <c r="E141" s="159" t="s">
        <v>1</v>
      </c>
      <c r="F141" s="160" t="s">
        <v>193</v>
      </c>
      <c r="H141" s="161">
        <v>-2.5000000000000001E-2</v>
      </c>
      <c r="I141" s="162"/>
      <c r="L141" s="157"/>
      <c r="M141" s="163"/>
      <c r="T141" s="164"/>
      <c r="AT141" s="159" t="s">
        <v>170</v>
      </c>
      <c r="AU141" s="159" t="s">
        <v>88</v>
      </c>
      <c r="AV141" s="12" t="s">
        <v>88</v>
      </c>
      <c r="AW141" s="12" t="s">
        <v>31</v>
      </c>
      <c r="AX141" s="12" t="s">
        <v>76</v>
      </c>
      <c r="AY141" s="159" t="s">
        <v>162</v>
      </c>
    </row>
    <row r="142" spans="2:65" s="13" customFormat="1">
      <c r="B142" s="165"/>
      <c r="D142" s="158" t="s">
        <v>170</v>
      </c>
      <c r="E142" s="166" t="s">
        <v>1</v>
      </c>
      <c r="F142" s="167" t="s">
        <v>173</v>
      </c>
      <c r="H142" s="168">
        <v>5.8999999999999995</v>
      </c>
      <c r="I142" s="169"/>
      <c r="L142" s="165"/>
      <c r="M142" s="170"/>
      <c r="T142" s="171"/>
      <c r="AT142" s="166" t="s">
        <v>170</v>
      </c>
      <c r="AU142" s="166" t="s">
        <v>88</v>
      </c>
      <c r="AV142" s="13" t="s">
        <v>168</v>
      </c>
      <c r="AW142" s="13" t="s">
        <v>31</v>
      </c>
      <c r="AX142" s="13" t="s">
        <v>83</v>
      </c>
      <c r="AY142" s="166" t="s">
        <v>162</v>
      </c>
    </row>
    <row r="143" spans="2:65" s="1" customFormat="1" ht="37.950000000000003" customHeight="1">
      <c r="B143" s="32"/>
      <c r="C143" s="143" t="s">
        <v>194</v>
      </c>
      <c r="D143" s="143" t="s">
        <v>164</v>
      </c>
      <c r="E143" s="144" t="s">
        <v>195</v>
      </c>
      <c r="F143" s="145" t="s">
        <v>196</v>
      </c>
      <c r="G143" s="146" t="s">
        <v>167</v>
      </c>
      <c r="H143" s="147">
        <v>4.9000000000000004</v>
      </c>
      <c r="I143" s="148"/>
      <c r="J143" s="149">
        <f>ROUND(I143*H143,2)</f>
        <v>0</v>
      </c>
      <c r="K143" s="150"/>
      <c r="L143" s="32"/>
      <c r="M143" s="151" t="s">
        <v>1</v>
      </c>
      <c r="N143" s="152" t="s">
        <v>42</v>
      </c>
      <c r="P143" s="153">
        <f>O143*H143</f>
        <v>0</v>
      </c>
      <c r="Q143" s="153">
        <v>0</v>
      </c>
      <c r="R143" s="153">
        <f>Q143*H143</f>
        <v>0</v>
      </c>
      <c r="S143" s="153">
        <v>2.2000000000000002</v>
      </c>
      <c r="T143" s="154">
        <f>S143*H143</f>
        <v>10.780000000000001</v>
      </c>
      <c r="AR143" s="155" t="s">
        <v>168</v>
      </c>
      <c r="AT143" s="155" t="s">
        <v>164</v>
      </c>
      <c r="AU143" s="155" t="s">
        <v>88</v>
      </c>
      <c r="AY143" s="17" t="s">
        <v>162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7" t="s">
        <v>88</v>
      </c>
      <c r="BK143" s="156">
        <f>ROUND(I143*H143,2)</f>
        <v>0</v>
      </c>
      <c r="BL143" s="17" t="s">
        <v>168</v>
      </c>
      <c r="BM143" s="155" t="s">
        <v>197</v>
      </c>
    </row>
    <row r="144" spans="2:65" s="12" customFormat="1">
      <c r="B144" s="157"/>
      <c r="D144" s="158" t="s">
        <v>170</v>
      </c>
      <c r="E144" s="159" t="s">
        <v>1</v>
      </c>
      <c r="F144" s="160" t="s">
        <v>198</v>
      </c>
      <c r="H144" s="161">
        <v>4.8840000000000003</v>
      </c>
      <c r="I144" s="162"/>
      <c r="L144" s="157"/>
      <c r="M144" s="163"/>
      <c r="T144" s="164"/>
      <c r="AT144" s="159" t="s">
        <v>170</v>
      </c>
      <c r="AU144" s="159" t="s">
        <v>88</v>
      </c>
      <c r="AV144" s="12" t="s">
        <v>88</v>
      </c>
      <c r="AW144" s="12" t="s">
        <v>31</v>
      </c>
      <c r="AX144" s="12" t="s">
        <v>76</v>
      </c>
      <c r="AY144" s="159" t="s">
        <v>162</v>
      </c>
    </row>
    <row r="145" spans="2:65" s="12" customFormat="1">
      <c r="B145" s="157"/>
      <c r="D145" s="158" t="s">
        <v>170</v>
      </c>
      <c r="E145" s="159" t="s">
        <v>1</v>
      </c>
      <c r="F145" s="160" t="s">
        <v>199</v>
      </c>
      <c r="H145" s="161">
        <v>1.6E-2</v>
      </c>
      <c r="I145" s="162"/>
      <c r="L145" s="157"/>
      <c r="M145" s="163"/>
      <c r="T145" s="164"/>
      <c r="AT145" s="159" t="s">
        <v>170</v>
      </c>
      <c r="AU145" s="159" t="s">
        <v>88</v>
      </c>
      <c r="AV145" s="12" t="s">
        <v>88</v>
      </c>
      <c r="AW145" s="12" t="s">
        <v>31</v>
      </c>
      <c r="AX145" s="12" t="s">
        <v>76</v>
      </c>
      <c r="AY145" s="159" t="s">
        <v>162</v>
      </c>
    </row>
    <row r="146" spans="2:65" s="13" customFormat="1">
      <c r="B146" s="165"/>
      <c r="D146" s="158" t="s">
        <v>170</v>
      </c>
      <c r="E146" s="166" t="s">
        <v>1</v>
      </c>
      <c r="F146" s="167" t="s">
        <v>173</v>
      </c>
      <c r="H146" s="168">
        <v>4.9000000000000004</v>
      </c>
      <c r="I146" s="169"/>
      <c r="L146" s="165"/>
      <c r="M146" s="170"/>
      <c r="T146" s="171"/>
      <c r="AT146" s="166" t="s">
        <v>170</v>
      </c>
      <c r="AU146" s="166" t="s">
        <v>88</v>
      </c>
      <c r="AV146" s="13" t="s">
        <v>168</v>
      </c>
      <c r="AW146" s="13" t="s">
        <v>31</v>
      </c>
      <c r="AX146" s="13" t="s">
        <v>83</v>
      </c>
      <c r="AY146" s="166" t="s">
        <v>162</v>
      </c>
    </row>
    <row r="147" spans="2:65" s="1" customFormat="1" ht="24.15" customHeight="1">
      <c r="B147" s="32"/>
      <c r="C147" s="143" t="s">
        <v>200</v>
      </c>
      <c r="D147" s="143" t="s">
        <v>164</v>
      </c>
      <c r="E147" s="144" t="s">
        <v>201</v>
      </c>
      <c r="F147" s="145" t="s">
        <v>202</v>
      </c>
      <c r="G147" s="146" t="s">
        <v>203</v>
      </c>
      <c r="H147" s="147">
        <v>13</v>
      </c>
      <c r="I147" s="148"/>
      <c r="J147" s="149">
        <f>ROUND(I147*H147,2)</f>
        <v>0</v>
      </c>
      <c r="K147" s="150"/>
      <c r="L147" s="32"/>
      <c r="M147" s="151" t="s">
        <v>1</v>
      </c>
      <c r="N147" s="152" t="s">
        <v>42</v>
      </c>
      <c r="P147" s="153">
        <f>O147*H147</f>
        <v>0</v>
      </c>
      <c r="Q147" s="153">
        <v>0</v>
      </c>
      <c r="R147" s="153">
        <f>Q147*H147</f>
        <v>0</v>
      </c>
      <c r="S147" s="153">
        <v>1.2E-2</v>
      </c>
      <c r="T147" s="154">
        <f>S147*H147</f>
        <v>0.156</v>
      </c>
      <c r="AR147" s="155" t="s">
        <v>168</v>
      </c>
      <c r="AT147" s="155" t="s">
        <v>164</v>
      </c>
      <c r="AU147" s="155" t="s">
        <v>88</v>
      </c>
      <c r="AY147" s="17" t="s">
        <v>162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7" t="s">
        <v>88</v>
      </c>
      <c r="BK147" s="156">
        <f>ROUND(I147*H147,2)</f>
        <v>0</v>
      </c>
      <c r="BL147" s="17" t="s">
        <v>168</v>
      </c>
      <c r="BM147" s="155" t="s">
        <v>204</v>
      </c>
    </row>
    <row r="148" spans="2:65" s="1" customFormat="1" ht="21.75" customHeight="1">
      <c r="B148" s="32"/>
      <c r="C148" s="143" t="s">
        <v>205</v>
      </c>
      <c r="D148" s="143" t="s">
        <v>164</v>
      </c>
      <c r="E148" s="144" t="s">
        <v>206</v>
      </c>
      <c r="F148" s="145" t="s">
        <v>207</v>
      </c>
      <c r="G148" s="146" t="s">
        <v>208</v>
      </c>
      <c r="H148" s="147">
        <v>52.1</v>
      </c>
      <c r="I148" s="148"/>
      <c r="J148" s="149">
        <f>ROUND(I148*H148,2)</f>
        <v>0</v>
      </c>
      <c r="K148" s="150"/>
      <c r="L148" s="32"/>
      <c r="M148" s="151" t="s">
        <v>1</v>
      </c>
      <c r="N148" s="152" t="s">
        <v>42</v>
      </c>
      <c r="P148" s="153">
        <f>O148*H148</f>
        <v>0</v>
      </c>
      <c r="Q148" s="153">
        <v>0</v>
      </c>
      <c r="R148" s="153">
        <f>Q148*H148</f>
        <v>0</v>
      </c>
      <c r="S148" s="153">
        <v>8.0000000000000002E-3</v>
      </c>
      <c r="T148" s="154">
        <f>S148*H148</f>
        <v>0.4168</v>
      </c>
      <c r="AR148" s="155" t="s">
        <v>168</v>
      </c>
      <c r="AT148" s="155" t="s">
        <v>164</v>
      </c>
      <c r="AU148" s="155" t="s">
        <v>88</v>
      </c>
      <c r="AY148" s="17" t="s">
        <v>162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7" t="s">
        <v>88</v>
      </c>
      <c r="BK148" s="156">
        <f>ROUND(I148*H148,2)</f>
        <v>0</v>
      </c>
      <c r="BL148" s="17" t="s">
        <v>168</v>
      </c>
      <c r="BM148" s="155" t="s">
        <v>209</v>
      </c>
    </row>
    <row r="149" spans="2:65" s="12" customFormat="1">
      <c r="B149" s="157"/>
      <c r="D149" s="158" t="s">
        <v>170</v>
      </c>
      <c r="E149" s="159" t="s">
        <v>1</v>
      </c>
      <c r="F149" s="160" t="s">
        <v>210</v>
      </c>
      <c r="H149" s="161">
        <v>48.6</v>
      </c>
      <c r="I149" s="162"/>
      <c r="L149" s="157"/>
      <c r="M149" s="163"/>
      <c r="T149" s="164"/>
      <c r="AT149" s="159" t="s">
        <v>170</v>
      </c>
      <c r="AU149" s="159" t="s">
        <v>88</v>
      </c>
      <c r="AV149" s="12" t="s">
        <v>88</v>
      </c>
      <c r="AW149" s="12" t="s">
        <v>31</v>
      </c>
      <c r="AX149" s="12" t="s">
        <v>76</v>
      </c>
      <c r="AY149" s="159" t="s">
        <v>162</v>
      </c>
    </row>
    <row r="150" spans="2:65" s="12" customFormat="1">
      <c r="B150" s="157"/>
      <c r="D150" s="158" t="s">
        <v>170</v>
      </c>
      <c r="E150" s="159" t="s">
        <v>1</v>
      </c>
      <c r="F150" s="160" t="s">
        <v>211</v>
      </c>
      <c r="H150" s="161">
        <v>3.5</v>
      </c>
      <c r="I150" s="162"/>
      <c r="L150" s="157"/>
      <c r="M150" s="163"/>
      <c r="T150" s="164"/>
      <c r="AT150" s="159" t="s">
        <v>170</v>
      </c>
      <c r="AU150" s="159" t="s">
        <v>88</v>
      </c>
      <c r="AV150" s="12" t="s">
        <v>88</v>
      </c>
      <c r="AW150" s="12" t="s">
        <v>31</v>
      </c>
      <c r="AX150" s="12" t="s">
        <v>76</v>
      </c>
      <c r="AY150" s="159" t="s">
        <v>162</v>
      </c>
    </row>
    <row r="151" spans="2:65" s="13" customFormat="1">
      <c r="B151" s="165"/>
      <c r="D151" s="158" t="s">
        <v>170</v>
      </c>
      <c r="E151" s="166" t="s">
        <v>1</v>
      </c>
      <c r="F151" s="167" t="s">
        <v>173</v>
      </c>
      <c r="H151" s="168">
        <v>52.1</v>
      </c>
      <c r="I151" s="169"/>
      <c r="L151" s="165"/>
      <c r="M151" s="170"/>
      <c r="T151" s="171"/>
      <c r="AT151" s="166" t="s">
        <v>170</v>
      </c>
      <c r="AU151" s="166" t="s">
        <v>88</v>
      </c>
      <c r="AV151" s="13" t="s">
        <v>168</v>
      </c>
      <c r="AW151" s="13" t="s">
        <v>31</v>
      </c>
      <c r="AX151" s="13" t="s">
        <v>83</v>
      </c>
      <c r="AY151" s="166" t="s">
        <v>162</v>
      </c>
    </row>
    <row r="152" spans="2:65" s="1" customFormat="1" ht="24.15" customHeight="1">
      <c r="B152" s="32"/>
      <c r="C152" s="143" t="s">
        <v>186</v>
      </c>
      <c r="D152" s="143" t="s">
        <v>164</v>
      </c>
      <c r="E152" s="144" t="s">
        <v>212</v>
      </c>
      <c r="F152" s="145" t="s">
        <v>213</v>
      </c>
      <c r="G152" s="146" t="s">
        <v>208</v>
      </c>
      <c r="H152" s="147">
        <v>25.7</v>
      </c>
      <c r="I152" s="148"/>
      <c r="J152" s="149">
        <f>ROUND(I152*H152,2)</f>
        <v>0</v>
      </c>
      <c r="K152" s="150"/>
      <c r="L152" s="32"/>
      <c r="M152" s="151" t="s">
        <v>1</v>
      </c>
      <c r="N152" s="152" t="s">
        <v>42</v>
      </c>
      <c r="P152" s="153">
        <f>O152*H152</f>
        <v>0</v>
      </c>
      <c r="Q152" s="153">
        <v>0</v>
      </c>
      <c r="R152" s="153">
        <f>Q152*H152</f>
        <v>0</v>
      </c>
      <c r="S152" s="153">
        <v>1.2E-2</v>
      </c>
      <c r="T152" s="154">
        <f>S152*H152</f>
        <v>0.30840000000000001</v>
      </c>
      <c r="AR152" s="155" t="s">
        <v>168</v>
      </c>
      <c r="AT152" s="155" t="s">
        <v>164</v>
      </c>
      <c r="AU152" s="155" t="s">
        <v>88</v>
      </c>
      <c r="AY152" s="17" t="s">
        <v>162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7" t="s">
        <v>88</v>
      </c>
      <c r="BK152" s="156">
        <f>ROUND(I152*H152,2)</f>
        <v>0</v>
      </c>
      <c r="BL152" s="17" t="s">
        <v>168</v>
      </c>
      <c r="BM152" s="155" t="s">
        <v>214</v>
      </c>
    </row>
    <row r="153" spans="2:65" s="12" customFormat="1">
      <c r="B153" s="157"/>
      <c r="D153" s="158" t="s">
        <v>170</v>
      </c>
      <c r="E153" s="159" t="s">
        <v>1</v>
      </c>
      <c r="F153" s="160" t="s">
        <v>215</v>
      </c>
      <c r="H153" s="161">
        <v>5</v>
      </c>
      <c r="I153" s="162"/>
      <c r="L153" s="157"/>
      <c r="M153" s="163"/>
      <c r="T153" s="164"/>
      <c r="AT153" s="159" t="s">
        <v>170</v>
      </c>
      <c r="AU153" s="159" t="s">
        <v>88</v>
      </c>
      <c r="AV153" s="12" t="s">
        <v>88</v>
      </c>
      <c r="AW153" s="12" t="s">
        <v>31</v>
      </c>
      <c r="AX153" s="12" t="s">
        <v>76</v>
      </c>
      <c r="AY153" s="159" t="s">
        <v>162</v>
      </c>
    </row>
    <row r="154" spans="2:65" s="12" customFormat="1">
      <c r="B154" s="157"/>
      <c r="D154" s="158" t="s">
        <v>170</v>
      </c>
      <c r="E154" s="159" t="s">
        <v>1</v>
      </c>
      <c r="F154" s="160" t="s">
        <v>216</v>
      </c>
      <c r="H154" s="161">
        <v>6.85</v>
      </c>
      <c r="I154" s="162"/>
      <c r="L154" s="157"/>
      <c r="M154" s="163"/>
      <c r="T154" s="164"/>
      <c r="AT154" s="159" t="s">
        <v>170</v>
      </c>
      <c r="AU154" s="159" t="s">
        <v>88</v>
      </c>
      <c r="AV154" s="12" t="s">
        <v>88</v>
      </c>
      <c r="AW154" s="12" t="s">
        <v>31</v>
      </c>
      <c r="AX154" s="12" t="s">
        <v>76</v>
      </c>
      <c r="AY154" s="159" t="s">
        <v>162</v>
      </c>
    </row>
    <row r="155" spans="2:65" s="12" customFormat="1">
      <c r="B155" s="157"/>
      <c r="D155" s="158" t="s">
        <v>170</v>
      </c>
      <c r="E155" s="159" t="s">
        <v>1</v>
      </c>
      <c r="F155" s="160" t="s">
        <v>217</v>
      </c>
      <c r="H155" s="161">
        <v>13.8</v>
      </c>
      <c r="I155" s="162"/>
      <c r="L155" s="157"/>
      <c r="M155" s="163"/>
      <c r="T155" s="164"/>
      <c r="AT155" s="159" t="s">
        <v>170</v>
      </c>
      <c r="AU155" s="159" t="s">
        <v>88</v>
      </c>
      <c r="AV155" s="12" t="s">
        <v>88</v>
      </c>
      <c r="AW155" s="12" t="s">
        <v>31</v>
      </c>
      <c r="AX155" s="12" t="s">
        <v>76</v>
      </c>
      <c r="AY155" s="159" t="s">
        <v>162</v>
      </c>
    </row>
    <row r="156" spans="2:65" s="14" customFormat="1">
      <c r="B156" s="172"/>
      <c r="D156" s="158" t="s">
        <v>170</v>
      </c>
      <c r="E156" s="173" t="s">
        <v>1</v>
      </c>
      <c r="F156" s="174" t="s">
        <v>218</v>
      </c>
      <c r="H156" s="175">
        <v>25.65</v>
      </c>
      <c r="I156" s="176"/>
      <c r="L156" s="172"/>
      <c r="M156" s="177"/>
      <c r="T156" s="178"/>
      <c r="AT156" s="173" t="s">
        <v>170</v>
      </c>
      <c r="AU156" s="173" t="s">
        <v>88</v>
      </c>
      <c r="AV156" s="14" t="s">
        <v>177</v>
      </c>
      <c r="AW156" s="14" t="s">
        <v>31</v>
      </c>
      <c r="AX156" s="14" t="s">
        <v>76</v>
      </c>
      <c r="AY156" s="173" t="s">
        <v>162</v>
      </c>
    </row>
    <row r="157" spans="2:65" s="12" customFormat="1">
      <c r="B157" s="157"/>
      <c r="D157" s="158" t="s">
        <v>170</v>
      </c>
      <c r="E157" s="159" t="s">
        <v>1</v>
      </c>
      <c r="F157" s="160" t="s">
        <v>219</v>
      </c>
      <c r="H157" s="161">
        <v>0.05</v>
      </c>
      <c r="I157" s="162"/>
      <c r="L157" s="157"/>
      <c r="M157" s="163"/>
      <c r="T157" s="164"/>
      <c r="AT157" s="159" t="s">
        <v>170</v>
      </c>
      <c r="AU157" s="159" t="s">
        <v>88</v>
      </c>
      <c r="AV157" s="12" t="s">
        <v>88</v>
      </c>
      <c r="AW157" s="12" t="s">
        <v>31</v>
      </c>
      <c r="AX157" s="12" t="s">
        <v>76</v>
      </c>
      <c r="AY157" s="159" t="s">
        <v>162</v>
      </c>
    </row>
    <row r="158" spans="2:65" s="13" customFormat="1">
      <c r="B158" s="165"/>
      <c r="D158" s="158" t="s">
        <v>170</v>
      </c>
      <c r="E158" s="166" t="s">
        <v>1</v>
      </c>
      <c r="F158" s="167" t="s">
        <v>173</v>
      </c>
      <c r="H158" s="168">
        <v>25.7</v>
      </c>
      <c r="I158" s="169"/>
      <c r="L158" s="165"/>
      <c r="M158" s="170"/>
      <c r="T158" s="171"/>
      <c r="AT158" s="166" t="s">
        <v>170</v>
      </c>
      <c r="AU158" s="166" t="s">
        <v>88</v>
      </c>
      <c r="AV158" s="13" t="s">
        <v>168</v>
      </c>
      <c r="AW158" s="13" t="s">
        <v>31</v>
      </c>
      <c r="AX158" s="13" t="s">
        <v>83</v>
      </c>
      <c r="AY158" s="166" t="s">
        <v>162</v>
      </c>
    </row>
    <row r="159" spans="2:65" s="1" customFormat="1" ht="24.15" customHeight="1">
      <c r="B159" s="32"/>
      <c r="C159" s="143" t="s">
        <v>220</v>
      </c>
      <c r="D159" s="143" t="s">
        <v>164</v>
      </c>
      <c r="E159" s="144" t="s">
        <v>221</v>
      </c>
      <c r="F159" s="145" t="s">
        <v>222</v>
      </c>
      <c r="G159" s="146" t="s">
        <v>203</v>
      </c>
      <c r="H159" s="147">
        <v>1</v>
      </c>
      <c r="I159" s="148"/>
      <c r="J159" s="149">
        <f>ROUND(I159*H159,2)</f>
        <v>0</v>
      </c>
      <c r="K159" s="150"/>
      <c r="L159" s="32"/>
      <c r="M159" s="151" t="s">
        <v>1</v>
      </c>
      <c r="N159" s="152" t="s">
        <v>42</v>
      </c>
      <c r="P159" s="153">
        <f>O159*H159</f>
        <v>0</v>
      </c>
      <c r="Q159" s="153">
        <v>0</v>
      </c>
      <c r="R159" s="153">
        <f>Q159*H159</f>
        <v>0</v>
      </c>
      <c r="S159" s="153">
        <v>2.4E-2</v>
      </c>
      <c r="T159" s="154">
        <f>S159*H159</f>
        <v>2.4E-2</v>
      </c>
      <c r="AR159" s="155" t="s">
        <v>168</v>
      </c>
      <c r="AT159" s="155" t="s">
        <v>164</v>
      </c>
      <c r="AU159" s="155" t="s">
        <v>88</v>
      </c>
      <c r="AY159" s="17" t="s">
        <v>162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7" t="s">
        <v>88</v>
      </c>
      <c r="BK159" s="156">
        <f>ROUND(I159*H159,2)</f>
        <v>0</v>
      </c>
      <c r="BL159" s="17" t="s">
        <v>168</v>
      </c>
      <c r="BM159" s="155" t="s">
        <v>223</v>
      </c>
    </row>
    <row r="160" spans="2:65" s="1" customFormat="1" ht="24.15" customHeight="1">
      <c r="B160" s="32"/>
      <c r="C160" s="143" t="s">
        <v>224</v>
      </c>
      <c r="D160" s="143" t="s">
        <v>164</v>
      </c>
      <c r="E160" s="144" t="s">
        <v>225</v>
      </c>
      <c r="F160" s="145" t="s">
        <v>226</v>
      </c>
      <c r="G160" s="146" t="s">
        <v>203</v>
      </c>
      <c r="H160" s="147">
        <v>6</v>
      </c>
      <c r="I160" s="148"/>
      <c r="J160" s="149">
        <f>ROUND(I160*H160,2)</f>
        <v>0</v>
      </c>
      <c r="K160" s="150"/>
      <c r="L160" s="32"/>
      <c r="M160" s="151" t="s">
        <v>1</v>
      </c>
      <c r="N160" s="152" t="s">
        <v>42</v>
      </c>
      <c r="P160" s="153">
        <f>O160*H160</f>
        <v>0</v>
      </c>
      <c r="Q160" s="153">
        <v>0</v>
      </c>
      <c r="R160" s="153">
        <f>Q160*H160</f>
        <v>0</v>
      </c>
      <c r="S160" s="153">
        <v>6.5000000000000002E-2</v>
      </c>
      <c r="T160" s="154">
        <f>S160*H160</f>
        <v>0.39</v>
      </c>
      <c r="AR160" s="155" t="s">
        <v>168</v>
      </c>
      <c r="AT160" s="155" t="s">
        <v>164</v>
      </c>
      <c r="AU160" s="155" t="s">
        <v>88</v>
      </c>
      <c r="AY160" s="17" t="s">
        <v>162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7" t="s">
        <v>88</v>
      </c>
      <c r="BK160" s="156">
        <f>ROUND(I160*H160,2)</f>
        <v>0</v>
      </c>
      <c r="BL160" s="17" t="s">
        <v>168</v>
      </c>
      <c r="BM160" s="155" t="s">
        <v>227</v>
      </c>
    </row>
    <row r="161" spans="2:65" s="1" customFormat="1" ht="21.75" customHeight="1">
      <c r="B161" s="32"/>
      <c r="C161" s="143" t="s">
        <v>228</v>
      </c>
      <c r="D161" s="143" t="s">
        <v>164</v>
      </c>
      <c r="E161" s="144" t="s">
        <v>229</v>
      </c>
      <c r="F161" s="145" t="s">
        <v>230</v>
      </c>
      <c r="G161" s="146" t="s">
        <v>183</v>
      </c>
      <c r="H161" s="147">
        <v>33.119999999999997</v>
      </c>
      <c r="I161" s="148"/>
      <c r="J161" s="149">
        <f>ROUND(I161*H161,2)</f>
        <v>0</v>
      </c>
      <c r="K161" s="150"/>
      <c r="L161" s="32"/>
      <c r="M161" s="151" t="s">
        <v>1</v>
      </c>
      <c r="N161" s="152" t="s">
        <v>42</v>
      </c>
      <c r="P161" s="153">
        <f>O161*H161</f>
        <v>0</v>
      </c>
      <c r="Q161" s="153">
        <v>0</v>
      </c>
      <c r="R161" s="153">
        <f>Q161*H161</f>
        <v>0</v>
      </c>
      <c r="S161" s="153">
        <v>0</v>
      </c>
      <c r="T161" s="154">
        <f>S161*H161</f>
        <v>0</v>
      </c>
      <c r="AR161" s="155" t="s">
        <v>168</v>
      </c>
      <c r="AT161" s="155" t="s">
        <v>164</v>
      </c>
      <c r="AU161" s="155" t="s">
        <v>88</v>
      </c>
      <c r="AY161" s="17" t="s">
        <v>162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7" t="s">
        <v>88</v>
      </c>
      <c r="BK161" s="156">
        <f>ROUND(I161*H161,2)</f>
        <v>0</v>
      </c>
      <c r="BL161" s="17" t="s">
        <v>168</v>
      </c>
      <c r="BM161" s="155" t="s">
        <v>231</v>
      </c>
    </row>
    <row r="162" spans="2:65" s="1" customFormat="1" ht="24.15" customHeight="1">
      <c r="B162" s="32"/>
      <c r="C162" s="143" t="s">
        <v>232</v>
      </c>
      <c r="D162" s="143" t="s">
        <v>164</v>
      </c>
      <c r="E162" s="144" t="s">
        <v>233</v>
      </c>
      <c r="F162" s="145" t="s">
        <v>234</v>
      </c>
      <c r="G162" s="146" t="s">
        <v>183</v>
      </c>
      <c r="H162" s="147">
        <v>298.08</v>
      </c>
      <c r="I162" s="148"/>
      <c r="J162" s="149">
        <f>ROUND(I162*H162,2)</f>
        <v>0</v>
      </c>
      <c r="K162" s="150"/>
      <c r="L162" s="32"/>
      <c r="M162" s="151" t="s">
        <v>1</v>
      </c>
      <c r="N162" s="152" t="s">
        <v>42</v>
      </c>
      <c r="P162" s="153">
        <f>O162*H162</f>
        <v>0</v>
      </c>
      <c r="Q162" s="153">
        <v>0</v>
      </c>
      <c r="R162" s="153">
        <f>Q162*H162</f>
        <v>0</v>
      </c>
      <c r="S162" s="153">
        <v>0</v>
      </c>
      <c r="T162" s="154">
        <f>S162*H162</f>
        <v>0</v>
      </c>
      <c r="AR162" s="155" t="s">
        <v>168</v>
      </c>
      <c r="AT162" s="155" t="s">
        <v>164</v>
      </c>
      <c r="AU162" s="155" t="s">
        <v>88</v>
      </c>
      <c r="AY162" s="17" t="s">
        <v>162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7" t="s">
        <v>88</v>
      </c>
      <c r="BK162" s="156">
        <f>ROUND(I162*H162,2)</f>
        <v>0</v>
      </c>
      <c r="BL162" s="17" t="s">
        <v>168</v>
      </c>
      <c r="BM162" s="155" t="s">
        <v>235</v>
      </c>
    </row>
    <row r="163" spans="2:65" s="12" customFormat="1">
      <c r="B163" s="157"/>
      <c r="D163" s="158" t="s">
        <v>170</v>
      </c>
      <c r="F163" s="160" t="s">
        <v>236</v>
      </c>
      <c r="H163" s="161">
        <v>298.08</v>
      </c>
      <c r="I163" s="162"/>
      <c r="L163" s="157"/>
      <c r="M163" s="163"/>
      <c r="T163" s="164"/>
      <c r="AT163" s="159" t="s">
        <v>170</v>
      </c>
      <c r="AU163" s="159" t="s">
        <v>88</v>
      </c>
      <c r="AV163" s="12" t="s">
        <v>88</v>
      </c>
      <c r="AW163" s="12" t="s">
        <v>4</v>
      </c>
      <c r="AX163" s="12" t="s">
        <v>83</v>
      </c>
      <c r="AY163" s="159" t="s">
        <v>162</v>
      </c>
    </row>
    <row r="164" spans="2:65" s="1" customFormat="1" ht="24.15" customHeight="1">
      <c r="B164" s="32"/>
      <c r="C164" s="143" t="s">
        <v>237</v>
      </c>
      <c r="D164" s="143" t="s">
        <v>164</v>
      </c>
      <c r="E164" s="144" t="s">
        <v>238</v>
      </c>
      <c r="F164" s="145" t="s">
        <v>239</v>
      </c>
      <c r="G164" s="146" t="s">
        <v>183</v>
      </c>
      <c r="H164" s="147">
        <v>33.119999999999997</v>
      </c>
      <c r="I164" s="148"/>
      <c r="J164" s="149">
        <f>ROUND(I164*H164,2)</f>
        <v>0</v>
      </c>
      <c r="K164" s="150"/>
      <c r="L164" s="32"/>
      <c r="M164" s="151" t="s">
        <v>1</v>
      </c>
      <c r="N164" s="152" t="s">
        <v>42</v>
      </c>
      <c r="P164" s="153">
        <f>O164*H164</f>
        <v>0</v>
      </c>
      <c r="Q164" s="153">
        <v>0</v>
      </c>
      <c r="R164" s="153">
        <f>Q164*H164</f>
        <v>0</v>
      </c>
      <c r="S164" s="153">
        <v>0</v>
      </c>
      <c r="T164" s="154">
        <f>S164*H164</f>
        <v>0</v>
      </c>
      <c r="AR164" s="155" t="s">
        <v>168</v>
      </c>
      <c r="AT164" s="155" t="s">
        <v>164</v>
      </c>
      <c r="AU164" s="155" t="s">
        <v>88</v>
      </c>
      <c r="AY164" s="17" t="s">
        <v>162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7" t="s">
        <v>88</v>
      </c>
      <c r="BK164" s="156">
        <f>ROUND(I164*H164,2)</f>
        <v>0</v>
      </c>
      <c r="BL164" s="17" t="s">
        <v>168</v>
      </c>
      <c r="BM164" s="155" t="s">
        <v>240</v>
      </c>
    </row>
    <row r="165" spans="2:65" s="11" customFormat="1" ht="25.95" customHeight="1">
      <c r="B165" s="131"/>
      <c r="D165" s="132" t="s">
        <v>75</v>
      </c>
      <c r="E165" s="133" t="s">
        <v>241</v>
      </c>
      <c r="F165" s="133" t="s">
        <v>242</v>
      </c>
      <c r="I165" s="134"/>
      <c r="J165" s="135">
        <f>BK165</f>
        <v>0</v>
      </c>
      <c r="L165" s="131"/>
      <c r="M165" s="136"/>
      <c r="P165" s="137">
        <f>P166+P197+P203</f>
        <v>0</v>
      </c>
      <c r="R165" s="137">
        <f>R166+R197+R203</f>
        <v>0</v>
      </c>
      <c r="T165" s="138">
        <f>T166+T197+T203</f>
        <v>9.8051300000000019</v>
      </c>
      <c r="AR165" s="132" t="s">
        <v>88</v>
      </c>
      <c r="AT165" s="139" t="s">
        <v>75</v>
      </c>
      <c r="AU165" s="139" t="s">
        <v>76</v>
      </c>
      <c r="AY165" s="132" t="s">
        <v>162</v>
      </c>
      <c r="BK165" s="140">
        <f>BK166+BK197+BK203</f>
        <v>0</v>
      </c>
    </row>
    <row r="166" spans="2:65" s="11" customFormat="1" ht="22.95" customHeight="1">
      <c r="B166" s="131"/>
      <c r="D166" s="132" t="s">
        <v>75</v>
      </c>
      <c r="E166" s="141" t="s">
        <v>243</v>
      </c>
      <c r="F166" s="141" t="s">
        <v>244</v>
      </c>
      <c r="I166" s="134"/>
      <c r="J166" s="142">
        <f>BK166</f>
        <v>0</v>
      </c>
      <c r="L166" s="131"/>
      <c r="M166" s="136"/>
      <c r="P166" s="137">
        <f>SUM(P167:P196)</f>
        <v>0</v>
      </c>
      <c r="R166" s="137">
        <f>SUM(R167:R196)</f>
        <v>0</v>
      </c>
      <c r="T166" s="138">
        <f>SUM(T167:T196)</f>
        <v>6.3101000000000012</v>
      </c>
      <c r="AR166" s="132" t="s">
        <v>88</v>
      </c>
      <c r="AT166" s="139" t="s">
        <v>75</v>
      </c>
      <c r="AU166" s="139" t="s">
        <v>83</v>
      </c>
      <c r="AY166" s="132" t="s">
        <v>162</v>
      </c>
      <c r="BK166" s="140">
        <f>SUM(BK167:BK196)</f>
        <v>0</v>
      </c>
    </row>
    <row r="167" spans="2:65" s="1" customFormat="1" ht="24.15" customHeight="1">
      <c r="B167" s="32"/>
      <c r="C167" s="143" t="s">
        <v>245</v>
      </c>
      <c r="D167" s="143" t="s">
        <v>164</v>
      </c>
      <c r="E167" s="144" t="s">
        <v>246</v>
      </c>
      <c r="F167" s="145" t="s">
        <v>247</v>
      </c>
      <c r="G167" s="146" t="s">
        <v>248</v>
      </c>
      <c r="H167" s="147">
        <v>75.599999999999994</v>
      </c>
      <c r="I167" s="148"/>
      <c r="J167" s="149">
        <f>ROUND(I167*H167,2)</f>
        <v>0</v>
      </c>
      <c r="K167" s="150"/>
      <c r="L167" s="32"/>
      <c r="M167" s="151" t="s">
        <v>1</v>
      </c>
      <c r="N167" s="152" t="s">
        <v>42</v>
      </c>
      <c r="P167" s="153">
        <f>O167*H167</f>
        <v>0</v>
      </c>
      <c r="Q167" s="153">
        <v>0</v>
      </c>
      <c r="R167" s="153">
        <f>Q167*H167</f>
        <v>0</v>
      </c>
      <c r="S167" s="153">
        <v>2.1999999999999999E-2</v>
      </c>
      <c r="T167" s="154">
        <f>S167*H167</f>
        <v>1.6631999999999998</v>
      </c>
      <c r="AR167" s="155" t="s">
        <v>249</v>
      </c>
      <c r="AT167" s="155" t="s">
        <v>164</v>
      </c>
      <c r="AU167" s="155" t="s">
        <v>88</v>
      </c>
      <c r="AY167" s="17" t="s">
        <v>162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7" t="s">
        <v>88</v>
      </c>
      <c r="BK167" s="156">
        <f>ROUND(I167*H167,2)</f>
        <v>0</v>
      </c>
      <c r="BL167" s="17" t="s">
        <v>249</v>
      </c>
      <c r="BM167" s="155" t="s">
        <v>250</v>
      </c>
    </row>
    <row r="168" spans="2:65" s="12" customFormat="1">
      <c r="B168" s="157"/>
      <c r="D168" s="158" t="s">
        <v>170</v>
      </c>
      <c r="E168" s="159" t="s">
        <v>1</v>
      </c>
      <c r="F168" s="160" t="s">
        <v>251</v>
      </c>
      <c r="H168" s="161">
        <v>51.6</v>
      </c>
      <c r="I168" s="162"/>
      <c r="L168" s="157"/>
      <c r="M168" s="163"/>
      <c r="T168" s="164"/>
      <c r="AT168" s="159" t="s">
        <v>170</v>
      </c>
      <c r="AU168" s="159" t="s">
        <v>88</v>
      </c>
      <c r="AV168" s="12" t="s">
        <v>88</v>
      </c>
      <c r="AW168" s="12" t="s">
        <v>31</v>
      </c>
      <c r="AX168" s="12" t="s">
        <v>76</v>
      </c>
      <c r="AY168" s="159" t="s">
        <v>162</v>
      </c>
    </row>
    <row r="169" spans="2:65" s="12" customFormat="1">
      <c r="B169" s="157"/>
      <c r="D169" s="158" t="s">
        <v>170</v>
      </c>
      <c r="E169" s="159" t="s">
        <v>1</v>
      </c>
      <c r="F169" s="160" t="s">
        <v>252</v>
      </c>
      <c r="H169" s="161">
        <v>24</v>
      </c>
      <c r="I169" s="162"/>
      <c r="L169" s="157"/>
      <c r="M169" s="163"/>
      <c r="T169" s="164"/>
      <c r="AT169" s="159" t="s">
        <v>170</v>
      </c>
      <c r="AU169" s="159" t="s">
        <v>88</v>
      </c>
      <c r="AV169" s="12" t="s">
        <v>88</v>
      </c>
      <c r="AW169" s="12" t="s">
        <v>31</v>
      </c>
      <c r="AX169" s="12" t="s">
        <v>76</v>
      </c>
      <c r="AY169" s="159" t="s">
        <v>162</v>
      </c>
    </row>
    <row r="170" spans="2:65" s="13" customFormat="1">
      <c r="B170" s="165"/>
      <c r="D170" s="158" t="s">
        <v>170</v>
      </c>
      <c r="E170" s="166" t="s">
        <v>1</v>
      </c>
      <c r="F170" s="167" t="s">
        <v>173</v>
      </c>
      <c r="H170" s="168">
        <v>75.599999999999994</v>
      </c>
      <c r="I170" s="169"/>
      <c r="L170" s="165"/>
      <c r="M170" s="170"/>
      <c r="T170" s="171"/>
      <c r="AT170" s="166" t="s">
        <v>170</v>
      </c>
      <c r="AU170" s="166" t="s">
        <v>88</v>
      </c>
      <c r="AV170" s="13" t="s">
        <v>168</v>
      </c>
      <c r="AW170" s="13" t="s">
        <v>31</v>
      </c>
      <c r="AX170" s="13" t="s">
        <v>83</v>
      </c>
      <c r="AY170" s="166" t="s">
        <v>162</v>
      </c>
    </row>
    <row r="171" spans="2:65" s="1" customFormat="1" ht="33" customHeight="1">
      <c r="B171" s="32"/>
      <c r="C171" s="143" t="s">
        <v>249</v>
      </c>
      <c r="D171" s="143" t="s">
        <v>164</v>
      </c>
      <c r="E171" s="144" t="s">
        <v>253</v>
      </c>
      <c r="F171" s="145" t="s">
        <v>254</v>
      </c>
      <c r="G171" s="146" t="s">
        <v>248</v>
      </c>
      <c r="H171" s="147">
        <v>58</v>
      </c>
      <c r="I171" s="148"/>
      <c r="J171" s="149">
        <f>ROUND(I171*H171,2)</f>
        <v>0</v>
      </c>
      <c r="K171" s="150"/>
      <c r="L171" s="32"/>
      <c r="M171" s="151" t="s">
        <v>1</v>
      </c>
      <c r="N171" s="152" t="s">
        <v>42</v>
      </c>
      <c r="P171" s="153">
        <f>O171*H171</f>
        <v>0</v>
      </c>
      <c r="Q171" s="153">
        <v>0</v>
      </c>
      <c r="R171" s="153">
        <f>Q171*H171</f>
        <v>0</v>
      </c>
      <c r="S171" s="153">
        <v>1.4E-2</v>
      </c>
      <c r="T171" s="154">
        <f>S171*H171</f>
        <v>0.81200000000000006</v>
      </c>
      <c r="AR171" s="155" t="s">
        <v>249</v>
      </c>
      <c r="AT171" s="155" t="s">
        <v>164</v>
      </c>
      <c r="AU171" s="155" t="s">
        <v>88</v>
      </c>
      <c r="AY171" s="17" t="s">
        <v>162</v>
      </c>
      <c r="BE171" s="156">
        <f>IF(N171="základná",J171,0)</f>
        <v>0</v>
      </c>
      <c r="BF171" s="156">
        <f>IF(N171="znížená",J171,0)</f>
        <v>0</v>
      </c>
      <c r="BG171" s="156">
        <f>IF(N171="zákl. prenesená",J171,0)</f>
        <v>0</v>
      </c>
      <c r="BH171" s="156">
        <f>IF(N171="zníž. prenesená",J171,0)</f>
        <v>0</v>
      </c>
      <c r="BI171" s="156">
        <f>IF(N171="nulová",J171,0)</f>
        <v>0</v>
      </c>
      <c r="BJ171" s="17" t="s">
        <v>88</v>
      </c>
      <c r="BK171" s="156">
        <f>ROUND(I171*H171,2)</f>
        <v>0</v>
      </c>
      <c r="BL171" s="17" t="s">
        <v>249</v>
      </c>
      <c r="BM171" s="155" t="s">
        <v>255</v>
      </c>
    </row>
    <row r="172" spans="2:65" s="12" customFormat="1">
      <c r="B172" s="157"/>
      <c r="D172" s="158" t="s">
        <v>170</v>
      </c>
      <c r="E172" s="159" t="s">
        <v>1</v>
      </c>
      <c r="F172" s="160" t="s">
        <v>256</v>
      </c>
      <c r="H172" s="161">
        <v>51.6</v>
      </c>
      <c r="I172" s="162"/>
      <c r="L172" s="157"/>
      <c r="M172" s="163"/>
      <c r="T172" s="164"/>
      <c r="AT172" s="159" t="s">
        <v>170</v>
      </c>
      <c r="AU172" s="159" t="s">
        <v>88</v>
      </c>
      <c r="AV172" s="12" t="s">
        <v>88</v>
      </c>
      <c r="AW172" s="12" t="s">
        <v>31</v>
      </c>
      <c r="AX172" s="12" t="s">
        <v>76</v>
      </c>
      <c r="AY172" s="159" t="s">
        <v>162</v>
      </c>
    </row>
    <row r="173" spans="2:65" s="12" customFormat="1">
      <c r="B173" s="157"/>
      <c r="D173" s="158" t="s">
        <v>170</v>
      </c>
      <c r="E173" s="159" t="s">
        <v>1</v>
      </c>
      <c r="F173" s="160" t="s">
        <v>257</v>
      </c>
      <c r="H173" s="161">
        <v>48.6</v>
      </c>
      <c r="I173" s="162"/>
      <c r="L173" s="157"/>
      <c r="M173" s="163"/>
      <c r="T173" s="164"/>
      <c r="AT173" s="159" t="s">
        <v>170</v>
      </c>
      <c r="AU173" s="159" t="s">
        <v>88</v>
      </c>
      <c r="AV173" s="12" t="s">
        <v>88</v>
      </c>
      <c r="AW173" s="12" t="s">
        <v>31</v>
      </c>
      <c r="AX173" s="12" t="s">
        <v>76</v>
      </c>
      <c r="AY173" s="159" t="s">
        <v>162</v>
      </c>
    </row>
    <row r="174" spans="2:65" s="12" customFormat="1">
      <c r="B174" s="157"/>
      <c r="D174" s="158" t="s">
        <v>170</v>
      </c>
      <c r="E174" s="159" t="s">
        <v>1</v>
      </c>
      <c r="F174" s="160" t="s">
        <v>258</v>
      </c>
      <c r="H174" s="161">
        <v>11.76</v>
      </c>
      <c r="I174" s="162"/>
      <c r="L174" s="157"/>
      <c r="M174" s="163"/>
      <c r="T174" s="164"/>
      <c r="AT174" s="159" t="s">
        <v>170</v>
      </c>
      <c r="AU174" s="159" t="s">
        <v>88</v>
      </c>
      <c r="AV174" s="12" t="s">
        <v>88</v>
      </c>
      <c r="AW174" s="12" t="s">
        <v>31</v>
      </c>
      <c r="AX174" s="12" t="s">
        <v>76</v>
      </c>
      <c r="AY174" s="159" t="s">
        <v>162</v>
      </c>
    </row>
    <row r="175" spans="2:65" s="12" customFormat="1">
      <c r="B175" s="157"/>
      <c r="D175" s="158" t="s">
        <v>170</v>
      </c>
      <c r="E175" s="159" t="s">
        <v>1</v>
      </c>
      <c r="F175" s="160" t="s">
        <v>259</v>
      </c>
      <c r="H175" s="161">
        <v>-20.25</v>
      </c>
      <c r="I175" s="162"/>
      <c r="L175" s="157"/>
      <c r="M175" s="163"/>
      <c r="T175" s="164"/>
      <c r="AT175" s="159" t="s">
        <v>170</v>
      </c>
      <c r="AU175" s="159" t="s">
        <v>88</v>
      </c>
      <c r="AV175" s="12" t="s">
        <v>88</v>
      </c>
      <c r="AW175" s="12" t="s">
        <v>31</v>
      </c>
      <c r="AX175" s="12" t="s">
        <v>76</v>
      </c>
      <c r="AY175" s="159" t="s">
        <v>162</v>
      </c>
    </row>
    <row r="176" spans="2:65" s="12" customFormat="1">
      <c r="B176" s="157"/>
      <c r="D176" s="158" t="s">
        <v>170</v>
      </c>
      <c r="E176" s="159" t="s">
        <v>1</v>
      </c>
      <c r="F176" s="160" t="s">
        <v>260</v>
      </c>
      <c r="H176" s="161">
        <v>-33.965000000000003</v>
      </c>
      <c r="I176" s="162"/>
      <c r="L176" s="157"/>
      <c r="M176" s="163"/>
      <c r="T176" s="164"/>
      <c r="AT176" s="159" t="s">
        <v>170</v>
      </c>
      <c r="AU176" s="159" t="s">
        <v>88</v>
      </c>
      <c r="AV176" s="12" t="s">
        <v>88</v>
      </c>
      <c r="AW176" s="12" t="s">
        <v>31</v>
      </c>
      <c r="AX176" s="12" t="s">
        <v>76</v>
      </c>
      <c r="AY176" s="159" t="s">
        <v>162</v>
      </c>
    </row>
    <row r="177" spans="2:65" s="14" customFormat="1">
      <c r="B177" s="172"/>
      <c r="D177" s="158" t="s">
        <v>170</v>
      </c>
      <c r="E177" s="173" t="s">
        <v>1</v>
      </c>
      <c r="F177" s="174" t="s">
        <v>218</v>
      </c>
      <c r="H177" s="175">
        <v>57.745000000000005</v>
      </c>
      <c r="I177" s="176"/>
      <c r="L177" s="172"/>
      <c r="M177" s="177"/>
      <c r="T177" s="178"/>
      <c r="AT177" s="173" t="s">
        <v>170</v>
      </c>
      <c r="AU177" s="173" t="s">
        <v>88</v>
      </c>
      <c r="AV177" s="14" t="s">
        <v>177</v>
      </c>
      <c r="AW177" s="14" t="s">
        <v>31</v>
      </c>
      <c r="AX177" s="14" t="s">
        <v>76</v>
      </c>
      <c r="AY177" s="173" t="s">
        <v>162</v>
      </c>
    </row>
    <row r="178" spans="2:65" s="12" customFormat="1">
      <c r="B178" s="157"/>
      <c r="D178" s="158" t="s">
        <v>170</v>
      </c>
      <c r="E178" s="159" t="s">
        <v>1</v>
      </c>
      <c r="F178" s="160" t="s">
        <v>261</v>
      </c>
      <c r="H178" s="161">
        <v>0.255</v>
      </c>
      <c r="I178" s="162"/>
      <c r="L178" s="157"/>
      <c r="M178" s="163"/>
      <c r="T178" s="164"/>
      <c r="AT178" s="159" t="s">
        <v>170</v>
      </c>
      <c r="AU178" s="159" t="s">
        <v>88</v>
      </c>
      <c r="AV178" s="12" t="s">
        <v>88</v>
      </c>
      <c r="AW178" s="12" t="s">
        <v>31</v>
      </c>
      <c r="AX178" s="12" t="s">
        <v>76</v>
      </c>
      <c r="AY178" s="159" t="s">
        <v>162</v>
      </c>
    </row>
    <row r="179" spans="2:65" s="13" customFormat="1">
      <c r="B179" s="165"/>
      <c r="D179" s="158" t="s">
        <v>170</v>
      </c>
      <c r="E179" s="166" t="s">
        <v>1</v>
      </c>
      <c r="F179" s="167" t="s">
        <v>173</v>
      </c>
      <c r="H179" s="168">
        <v>58.000000000000007</v>
      </c>
      <c r="I179" s="169"/>
      <c r="L179" s="165"/>
      <c r="M179" s="170"/>
      <c r="T179" s="171"/>
      <c r="AT179" s="166" t="s">
        <v>170</v>
      </c>
      <c r="AU179" s="166" t="s">
        <v>88</v>
      </c>
      <c r="AV179" s="13" t="s">
        <v>168</v>
      </c>
      <c r="AW179" s="13" t="s">
        <v>31</v>
      </c>
      <c r="AX179" s="13" t="s">
        <v>83</v>
      </c>
      <c r="AY179" s="166" t="s">
        <v>162</v>
      </c>
    </row>
    <row r="180" spans="2:65" s="1" customFormat="1" ht="33" customHeight="1">
      <c r="B180" s="32"/>
      <c r="C180" s="143" t="s">
        <v>262</v>
      </c>
      <c r="D180" s="143" t="s">
        <v>164</v>
      </c>
      <c r="E180" s="144" t="s">
        <v>263</v>
      </c>
      <c r="F180" s="145" t="s">
        <v>264</v>
      </c>
      <c r="G180" s="146" t="s">
        <v>208</v>
      </c>
      <c r="H180" s="147">
        <v>126</v>
      </c>
      <c r="I180" s="148"/>
      <c r="J180" s="149">
        <f>ROUND(I180*H180,2)</f>
        <v>0</v>
      </c>
      <c r="K180" s="150"/>
      <c r="L180" s="32"/>
      <c r="M180" s="151" t="s">
        <v>1</v>
      </c>
      <c r="N180" s="152" t="s">
        <v>42</v>
      </c>
      <c r="P180" s="153">
        <f>O180*H180</f>
        <v>0</v>
      </c>
      <c r="Q180" s="153">
        <v>0</v>
      </c>
      <c r="R180" s="153">
        <f>Q180*H180</f>
        <v>0</v>
      </c>
      <c r="S180" s="153">
        <v>1.4E-2</v>
      </c>
      <c r="T180" s="154">
        <f>S180*H180</f>
        <v>1.764</v>
      </c>
      <c r="AR180" s="155" t="s">
        <v>249</v>
      </c>
      <c r="AT180" s="155" t="s">
        <v>164</v>
      </c>
      <c r="AU180" s="155" t="s">
        <v>88</v>
      </c>
      <c r="AY180" s="17" t="s">
        <v>162</v>
      </c>
      <c r="BE180" s="156">
        <f>IF(N180="základná",J180,0)</f>
        <v>0</v>
      </c>
      <c r="BF180" s="156">
        <f>IF(N180="znížená",J180,0)</f>
        <v>0</v>
      </c>
      <c r="BG180" s="156">
        <f>IF(N180="zákl. prenesená",J180,0)</f>
        <v>0</v>
      </c>
      <c r="BH180" s="156">
        <f>IF(N180="zníž. prenesená",J180,0)</f>
        <v>0</v>
      </c>
      <c r="BI180" s="156">
        <f>IF(N180="nulová",J180,0)</f>
        <v>0</v>
      </c>
      <c r="BJ180" s="17" t="s">
        <v>88</v>
      </c>
      <c r="BK180" s="156">
        <f>ROUND(I180*H180,2)</f>
        <v>0</v>
      </c>
      <c r="BL180" s="17" t="s">
        <v>249</v>
      </c>
      <c r="BM180" s="155" t="s">
        <v>265</v>
      </c>
    </row>
    <row r="181" spans="2:65" s="12" customFormat="1">
      <c r="B181" s="157"/>
      <c r="D181" s="158" t="s">
        <v>170</v>
      </c>
      <c r="E181" s="159" t="s">
        <v>1</v>
      </c>
      <c r="F181" s="160" t="s">
        <v>266</v>
      </c>
      <c r="H181" s="161">
        <v>15.8</v>
      </c>
      <c r="I181" s="162"/>
      <c r="L181" s="157"/>
      <c r="M181" s="163"/>
      <c r="T181" s="164"/>
      <c r="AT181" s="159" t="s">
        <v>170</v>
      </c>
      <c r="AU181" s="159" t="s">
        <v>88</v>
      </c>
      <c r="AV181" s="12" t="s">
        <v>88</v>
      </c>
      <c r="AW181" s="12" t="s">
        <v>31</v>
      </c>
      <c r="AX181" s="12" t="s">
        <v>76</v>
      </c>
      <c r="AY181" s="159" t="s">
        <v>162</v>
      </c>
    </row>
    <row r="182" spans="2:65" s="12" customFormat="1">
      <c r="B182" s="157"/>
      <c r="D182" s="158" t="s">
        <v>170</v>
      </c>
      <c r="E182" s="159" t="s">
        <v>1</v>
      </c>
      <c r="F182" s="160" t="s">
        <v>267</v>
      </c>
      <c r="H182" s="161">
        <v>76</v>
      </c>
      <c r="I182" s="162"/>
      <c r="L182" s="157"/>
      <c r="M182" s="163"/>
      <c r="T182" s="164"/>
      <c r="AT182" s="159" t="s">
        <v>170</v>
      </c>
      <c r="AU182" s="159" t="s">
        <v>88</v>
      </c>
      <c r="AV182" s="12" t="s">
        <v>88</v>
      </c>
      <c r="AW182" s="12" t="s">
        <v>31</v>
      </c>
      <c r="AX182" s="12" t="s">
        <v>76</v>
      </c>
      <c r="AY182" s="159" t="s">
        <v>162</v>
      </c>
    </row>
    <row r="183" spans="2:65" s="12" customFormat="1">
      <c r="B183" s="157"/>
      <c r="D183" s="158" t="s">
        <v>170</v>
      </c>
      <c r="E183" s="159" t="s">
        <v>1</v>
      </c>
      <c r="F183" s="160" t="s">
        <v>268</v>
      </c>
      <c r="H183" s="161">
        <v>34.200000000000003</v>
      </c>
      <c r="I183" s="162"/>
      <c r="L183" s="157"/>
      <c r="M183" s="163"/>
      <c r="T183" s="164"/>
      <c r="AT183" s="159" t="s">
        <v>170</v>
      </c>
      <c r="AU183" s="159" t="s">
        <v>88</v>
      </c>
      <c r="AV183" s="12" t="s">
        <v>88</v>
      </c>
      <c r="AW183" s="12" t="s">
        <v>31</v>
      </c>
      <c r="AX183" s="12" t="s">
        <v>76</v>
      </c>
      <c r="AY183" s="159" t="s">
        <v>162</v>
      </c>
    </row>
    <row r="184" spans="2:65" s="13" customFormat="1">
      <c r="B184" s="165"/>
      <c r="D184" s="158" t="s">
        <v>170</v>
      </c>
      <c r="E184" s="166" t="s">
        <v>1</v>
      </c>
      <c r="F184" s="167" t="s">
        <v>173</v>
      </c>
      <c r="H184" s="168">
        <v>126</v>
      </c>
      <c r="I184" s="169"/>
      <c r="L184" s="165"/>
      <c r="M184" s="170"/>
      <c r="T184" s="171"/>
      <c r="AT184" s="166" t="s">
        <v>170</v>
      </c>
      <c r="AU184" s="166" t="s">
        <v>88</v>
      </c>
      <c r="AV184" s="13" t="s">
        <v>168</v>
      </c>
      <c r="AW184" s="13" t="s">
        <v>31</v>
      </c>
      <c r="AX184" s="13" t="s">
        <v>83</v>
      </c>
      <c r="AY184" s="166" t="s">
        <v>162</v>
      </c>
    </row>
    <row r="185" spans="2:65" s="1" customFormat="1" ht="33" customHeight="1">
      <c r="B185" s="32"/>
      <c r="C185" s="143" t="s">
        <v>269</v>
      </c>
      <c r="D185" s="143" t="s">
        <v>164</v>
      </c>
      <c r="E185" s="144" t="s">
        <v>270</v>
      </c>
      <c r="F185" s="145" t="s">
        <v>271</v>
      </c>
      <c r="G185" s="146" t="s">
        <v>248</v>
      </c>
      <c r="H185" s="147">
        <v>64.599999999999994</v>
      </c>
      <c r="I185" s="148"/>
      <c r="J185" s="149">
        <f>ROUND(I185*H185,2)</f>
        <v>0</v>
      </c>
      <c r="K185" s="150"/>
      <c r="L185" s="32"/>
      <c r="M185" s="151" t="s">
        <v>1</v>
      </c>
      <c r="N185" s="152" t="s">
        <v>42</v>
      </c>
      <c r="P185" s="153">
        <f>O185*H185</f>
        <v>0</v>
      </c>
      <c r="Q185" s="153">
        <v>0</v>
      </c>
      <c r="R185" s="153">
        <f>Q185*H185</f>
        <v>0</v>
      </c>
      <c r="S185" s="153">
        <v>5.0000000000000001E-3</v>
      </c>
      <c r="T185" s="154">
        <f>S185*H185</f>
        <v>0.32299999999999995</v>
      </c>
      <c r="AR185" s="155" t="s">
        <v>249</v>
      </c>
      <c r="AT185" s="155" t="s">
        <v>164</v>
      </c>
      <c r="AU185" s="155" t="s">
        <v>88</v>
      </c>
      <c r="AY185" s="17" t="s">
        <v>162</v>
      </c>
      <c r="BE185" s="156">
        <f>IF(N185="základná",J185,0)</f>
        <v>0</v>
      </c>
      <c r="BF185" s="156">
        <f>IF(N185="znížená",J185,0)</f>
        <v>0</v>
      </c>
      <c r="BG185" s="156">
        <f>IF(N185="zákl. prenesená",J185,0)</f>
        <v>0</v>
      </c>
      <c r="BH185" s="156">
        <f>IF(N185="zníž. prenesená",J185,0)</f>
        <v>0</v>
      </c>
      <c r="BI185" s="156">
        <f>IF(N185="nulová",J185,0)</f>
        <v>0</v>
      </c>
      <c r="BJ185" s="17" t="s">
        <v>88</v>
      </c>
      <c r="BK185" s="156">
        <f>ROUND(I185*H185,2)</f>
        <v>0</v>
      </c>
      <c r="BL185" s="17" t="s">
        <v>249</v>
      </c>
      <c r="BM185" s="155" t="s">
        <v>272</v>
      </c>
    </row>
    <row r="186" spans="2:65" s="12" customFormat="1">
      <c r="B186" s="157"/>
      <c r="D186" s="158" t="s">
        <v>170</v>
      </c>
      <c r="E186" s="159" t="s">
        <v>1</v>
      </c>
      <c r="F186" s="160" t="s">
        <v>273</v>
      </c>
      <c r="H186" s="161">
        <v>64.599999999999994</v>
      </c>
      <c r="I186" s="162"/>
      <c r="L186" s="157"/>
      <c r="M186" s="163"/>
      <c r="T186" s="164"/>
      <c r="AT186" s="159" t="s">
        <v>170</v>
      </c>
      <c r="AU186" s="159" t="s">
        <v>88</v>
      </c>
      <c r="AV186" s="12" t="s">
        <v>88</v>
      </c>
      <c r="AW186" s="12" t="s">
        <v>31</v>
      </c>
      <c r="AX186" s="12" t="s">
        <v>83</v>
      </c>
      <c r="AY186" s="159" t="s">
        <v>162</v>
      </c>
    </row>
    <row r="187" spans="2:65" s="1" customFormat="1" ht="24.15" customHeight="1">
      <c r="B187" s="32"/>
      <c r="C187" s="143" t="s">
        <v>274</v>
      </c>
      <c r="D187" s="143" t="s">
        <v>164</v>
      </c>
      <c r="E187" s="144" t="s">
        <v>275</v>
      </c>
      <c r="F187" s="145" t="s">
        <v>276</v>
      </c>
      <c r="G187" s="146" t="s">
        <v>248</v>
      </c>
      <c r="H187" s="147">
        <v>38.700000000000003</v>
      </c>
      <c r="I187" s="148"/>
      <c r="J187" s="149">
        <f>ROUND(I187*H187,2)</f>
        <v>0</v>
      </c>
      <c r="K187" s="150"/>
      <c r="L187" s="32"/>
      <c r="M187" s="151" t="s">
        <v>1</v>
      </c>
      <c r="N187" s="152" t="s">
        <v>42</v>
      </c>
      <c r="P187" s="153">
        <f>O187*H187</f>
        <v>0</v>
      </c>
      <c r="Q187" s="153">
        <v>0</v>
      </c>
      <c r="R187" s="153">
        <f>Q187*H187</f>
        <v>0</v>
      </c>
      <c r="S187" s="153">
        <v>1.4E-2</v>
      </c>
      <c r="T187" s="154">
        <f>S187*H187</f>
        <v>0.54180000000000006</v>
      </c>
      <c r="AR187" s="155" t="s">
        <v>249</v>
      </c>
      <c r="AT187" s="155" t="s">
        <v>164</v>
      </c>
      <c r="AU187" s="155" t="s">
        <v>88</v>
      </c>
      <c r="AY187" s="17" t="s">
        <v>162</v>
      </c>
      <c r="BE187" s="156">
        <f>IF(N187="základná",J187,0)</f>
        <v>0</v>
      </c>
      <c r="BF187" s="156">
        <f>IF(N187="znížená",J187,0)</f>
        <v>0</v>
      </c>
      <c r="BG187" s="156">
        <f>IF(N187="zákl. prenesená",J187,0)</f>
        <v>0</v>
      </c>
      <c r="BH187" s="156">
        <f>IF(N187="zníž. prenesená",J187,0)</f>
        <v>0</v>
      </c>
      <c r="BI187" s="156">
        <f>IF(N187="nulová",J187,0)</f>
        <v>0</v>
      </c>
      <c r="BJ187" s="17" t="s">
        <v>88</v>
      </c>
      <c r="BK187" s="156">
        <f>ROUND(I187*H187,2)</f>
        <v>0</v>
      </c>
      <c r="BL187" s="17" t="s">
        <v>249</v>
      </c>
      <c r="BM187" s="155" t="s">
        <v>277</v>
      </c>
    </row>
    <row r="188" spans="2:65" s="12" customFormat="1">
      <c r="B188" s="157"/>
      <c r="D188" s="158" t="s">
        <v>170</v>
      </c>
      <c r="E188" s="159" t="s">
        <v>1</v>
      </c>
      <c r="F188" s="160" t="s">
        <v>278</v>
      </c>
      <c r="H188" s="161">
        <v>38.71</v>
      </c>
      <c r="I188" s="162"/>
      <c r="L188" s="157"/>
      <c r="M188" s="163"/>
      <c r="T188" s="164"/>
      <c r="AT188" s="159" t="s">
        <v>170</v>
      </c>
      <c r="AU188" s="159" t="s">
        <v>88</v>
      </c>
      <c r="AV188" s="12" t="s">
        <v>88</v>
      </c>
      <c r="AW188" s="12" t="s">
        <v>31</v>
      </c>
      <c r="AX188" s="12" t="s">
        <v>76</v>
      </c>
      <c r="AY188" s="159" t="s">
        <v>162</v>
      </c>
    </row>
    <row r="189" spans="2:65" s="12" customFormat="1">
      <c r="B189" s="157"/>
      <c r="D189" s="158" t="s">
        <v>170</v>
      </c>
      <c r="E189" s="159" t="s">
        <v>1</v>
      </c>
      <c r="F189" s="160" t="s">
        <v>279</v>
      </c>
      <c r="H189" s="161">
        <v>-0.01</v>
      </c>
      <c r="I189" s="162"/>
      <c r="L189" s="157"/>
      <c r="M189" s="163"/>
      <c r="T189" s="164"/>
      <c r="AT189" s="159" t="s">
        <v>170</v>
      </c>
      <c r="AU189" s="159" t="s">
        <v>88</v>
      </c>
      <c r="AV189" s="12" t="s">
        <v>88</v>
      </c>
      <c r="AW189" s="12" t="s">
        <v>31</v>
      </c>
      <c r="AX189" s="12" t="s">
        <v>76</v>
      </c>
      <c r="AY189" s="159" t="s">
        <v>162</v>
      </c>
    </row>
    <row r="190" spans="2:65" s="13" customFormat="1">
      <c r="B190" s="165"/>
      <c r="D190" s="158" t="s">
        <v>170</v>
      </c>
      <c r="E190" s="166" t="s">
        <v>1</v>
      </c>
      <c r="F190" s="167" t="s">
        <v>173</v>
      </c>
      <c r="H190" s="168">
        <v>38.700000000000003</v>
      </c>
      <c r="I190" s="169"/>
      <c r="L190" s="165"/>
      <c r="M190" s="170"/>
      <c r="T190" s="171"/>
      <c r="AT190" s="166" t="s">
        <v>170</v>
      </c>
      <c r="AU190" s="166" t="s">
        <v>88</v>
      </c>
      <c r="AV190" s="13" t="s">
        <v>168</v>
      </c>
      <c r="AW190" s="13" t="s">
        <v>31</v>
      </c>
      <c r="AX190" s="13" t="s">
        <v>83</v>
      </c>
      <c r="AY190" s="166" t="s">
        <v>162</v>
      </c>
    </row>
    <row r="191" spans="2:65" s="1" customFormat="1" ht="24.15" customHeight="1">
      <c r="B191" s="32"/>
      <c r="C191" s="143" t="s">
        <v>7</v>
      </c>
      <c r="D191" s="143" t="s">
        <v>164</v>
      </c>
      <c r="E191" s="144" t="s">
        <v>280</v>
      </c>
      <c r="F191" s="145" t="s">
        <v>281</v>
      </c>
      <c r="G191" s="146" t="s">
        <v>208</v>
      </c>
      <c r="H191" s="147">
        <v>44.1</v>
      </c>
      <c r="I191" s="148"/>
      <c r="J191" s="149">
        <f>ROUND(I191*H191,2)</f>
        <v>0</v>
      </c>
      <c r="K191" s="150"/>
      <c r="L191" s="32"/>
      <c r="M191" s="151" t="s">
        <v>1</v>
      </c>
      <c r="N191" s="152" t="s">
        <v>42</v>
      </c>
      <c r="P191" s="153">
        <f>O191*H191</f>
        <v>0</v>
      </c>
      <c r="Q191" s="153">
        <v>0</v>
      </c>
      <c r="R191" s="153">
        <f>Q191*H191</f>
        <v>0</v>
      </c>
      <c r="S191" s="153">
        <v>1.7000000000000001E-2</v>
      </c>
      <c r="T191" s="154">
        <f>S191*H191</f>
        <v>0.74970000000000003</v>
      </c>
      <c r="AR191" s="155" t="s">
        <v>249</v>
      </c>
      <c r="AT191" s="155" t="s">
        <v>164</v>
      </c>
      <c r="AU191" s="155" t="s">
        <v>88</v>
      </c>
      <c r="AY191" s="17" t="s">
        <v>162</v>
      </c>
      <c r="BE191" s="156">
        <f>IF(N191="základná",J191,0)</f>
        <v>0</v>
      </c>
      <c r="BF191" s="156">
        <f>IF(N191="znížená",J191,0)</f>
        <v>0</v>
      </c>
      <c r="BG191" s="156">
        <f>IF(N191="zákl. prenesená",J191,0)</f>
        <v>0</v>
      </c>
      <c r="BH191" s="156">
        <f>IF(N191="zníž. prenesená",J191,0)</f>
        <v>0</v>
      </c>
      <c r="BI191" s="156">
        <f>IF(N191="nulová",J191,0)</f>
        <v>0</v>
      </c>
      <c r="BJ191" s="17" t="s">
        <v>88</v>
      </c>
      <c r="BK191" s="156">
        <f>ROUND(I191*H191,2)</f>
        <v>0</v>
      </c>
      <c r="BL191" s="17" t="s">
        <v>249</v>
      </c>
      <c r="BM191" s="155" t="s">
        <v>282</v>
      </c>
    </row>
    <row r="192" spans="2:65" s="12" customFormat="1">
      <c r="B192" s="157"/>
      <c r="D192" s="158" t="s">
        <v>170</v>
      </c>
      <c r="E192" s="159" t="s">
        <v>1</v>
      </c>
      <c r="F192" s="160" t="s">
        <v>283</v>
      </c>
      <c r="H192" s="161">
        <v>44.1</v>
      </c>
      <c r="I192" s="162"/>
      <c r="L192" s="157"/>
      <c r="M192" s="163"/>
      <c r="T192" s="164"/>
      <c r="AT192" s="159" t="s">
        <v>170</v>
      </c>
      <c r="AU192" s="159" t="s">
        <v>88</v>
      </c>
      <c r="AV192" s="12" t="s">
        <v>88</v>
      </c>
      <c r="AW192" s="12" t="s">
        <v>31</v>
      </c>
      <c r="AX192" s="12" t="s">
        <v>83</v>
      </c>
      <c r="AY192" s="159" t="s">
        <v>162</v>
      </c>
    </row>
    <row r="193" spans="2:65" s="1" customFormat="1" ht="33" customHeight="1">
      <c r="B193" s="32"/>
      <c r="C193" s="143" t="s">
        <v>284</v>
      </c>
      <c r="D193" s="143" t="s">
        <v>164</v>
      </c>
      <c r="E193" s="144" t="s">
        <v>285</v>
      </c>
      <c r="F193" s="145" t="s">
        <v>286</v>
      </c>
      <c r="G193" s="146" t="s">
        <v>248</v>
      </c>
      <c r="H193" s="147">
        <v>32.6</v>
      </c>
      <c r="I193" s="148"/>
      <c r="J193" s="149">
        <f>ROUND(I193*H193,2)</f>
        <v>0</v>
      </c>
      <c r="K193" s="150"/>
      <c r="L193" s="32"/>
      <c r="M193" s="151" t="s">
        <v>1</v>
      </c>
      <c r="N193" s="152" t="s">
        <v>42</v>
      </c>
      <c r="P193" s="153">
        <f>O193*H193</f>
        <v>0</v>
      </c>
      <c r="Q193" s="153">
        <v>0</v>
      </c>
      <c r="R193" s="153">
        <f>Q193*H193</f>
        <v>0</v>
      </c>
      <c r="S193" s="153">
        <v>1.4E-2</v>
      </c>
      <c r="T193" s="154">
        <f>S193*H193</f>
        <v>0.45640000000000003</v>
      </c>
      <c r="AR193" s="155" t="s">
        <v>249</v>
      </c>
      <c r="AT193" s="155" t="s">
        <v>164</v>
      </c>
      <c r="AU193" s="155" t="s">
        <v>88</v>
      </c>
      <c r="AY193" s="17" t="s">
        <v>162</v>
      </c>
      <c r="BE193" s="156">
        <f>IF(N193="základná",J193,0)</f>
        <v>0</v>
      </c>
      <c r="BF193" s="156">
        <f>IF(N193="znížená",J193,0)</f>
        <v>0</v>
      </c>
      <c r="BG193" s="156">
        <f>IF(N193="zákl. prenesená",J193,0)</f>
        <v>0</v>
      </c>
      <c r="BH193" s="156">
        <f>IF(N193="zníž. prenesená",J193,0)</f>
        <v>0</v>
      </c>
      <c r="BI193" s="156">
        <f>IF(N193="nulová",J193,0)</f>
        <v>0</v>
      </c>
      <c r="BJ193" s="17" t="s">
        <v>88</v>
      </c>
      <c r="BK193" s="156">
        <f>ROUND(I193*H193,2)</f>
        <v>0</v>
      </c>
      <c r="BL193" s="17" t="s">
        <v>249</v>
      </c>
      <c r="BM193" s="155" t="s">
        <v>287</v>
      </c>
    </row>
    <row r="194" spans="2:65" s="12" customFormat="1">
      <c r="B194" s="157"/>
      <c r="D194" s="158" t="s">
        <v>170</v>
      </c>
      <c r="E194" s="159" t="s">
        <v>1</v>
      </c>
      <c r="F194" s="160" t="s">
        <v>288</v>
      </c>
      <c r="H194" s="161">
        <v>32.56</v>
      </c>
      <c r="I194" s="162"/>
      <c r="L194" s="157"/>
      <c r="M194" s="163"/>
      <c r="T194" s="164"/>
      <c r="AT194" s="159" t="s">
        <v>170</v>
      </c>
      <c r="AU194" s="159" t="s">
        <v>88</v>
      </c>
      <c r="AV194" s="12" t="s">
        <v>88</v>
      </c>
      <c r="AW194" s="12" t="s">
        <v>31</v>
      </c>
      <c r="AX194" s="12" t="s">
        <v>76</v>
      </c>
      <c r="AY194" s="159" t="s">
        <v>162</v>
      </c>
    </row>
    <row r="195" spans="2:65" s="12" customFormat="1">
      <c r="B195" s="157"/>
      <c r="D195" s="158" t="s">
        <v>170</v>
      </c>
      <c r="E195" s="159" t="s">
        <v>1</v>
      </c>
      <c r="F195" s="160" t="s">
        <v>289</v>
      </c>
      <c r="H195" s="161">
        <v>0.04</v>
      </c>
      <c r="I195" s="162"/>
      <c r="L195" s="157"/>
      <c r="M195" s="163"/>
      <c r="T195" s="164"/>
      <c r="AT195" s="159" t="s">
        <v>170</v>
      </c>
      <c r="AU195" s="159" t="s">
        <v>88</v>
      </c>
      <c r="AV195" s="12" t="s">
        <v>88</v>
      </c>
      <c r="AW195" s="12" t="s">
        <v>31</v>
      </c>
      <c r="AX195" s="12" t="s">
        <v>76</v>
      </c>
      <c r="AY195" s="159" t="s">
        <v>162</v>
      </c>
    </row>
    <row r="196" spans="2:65" s="13" customFormat="1">
      <c r="B196" s="165"/>
      <c r="D196" s="158" t="s">
        <v>170</v>
      </c>
      <c r="E196" s="166" t="s">
        <v>1</v>
      </c>
      <c r="F196" s="167" t="s">
        <v>173</v>
      </c>
      <c r="H196" s="168">
        <v>32.6</v>
      </c>
      <c r="I196" s="169"/>
      <c r="L196" s="165"/>
      <c r="M196" s="170"/>
      <c r="T196" s="171"/>
      <c r="AT196" s="166" t="s">
        <v>170</v>
      </c>
      <c r="AU196" s="166" t="s">
        <v>88</v>
      </c>
      <c r="AV196" s="13" t="s">
        <v>168</v>
      </c>
      <c r="AW196" s="13" t="s">
        <v>31</v>
      </c>
      <c r="AX196" s="13" t="s">
        <v>83</v>
      </c>
      <c r="AY196" s="166" t="s">
        <v>162</v>
      </c>
    </row>
    <row r="197" spans="2:65" s="11" customFormat="1" ht="22.95" customHeight="1">
      <c r="B197" s="131"/>
      <c r="D197" s="132" t="s">
        <v>75</v>
      </c>
      <c r="E197" s="141" t="s">
        <v>290</v>
      </c>
      <c r="F197" s="141" t="s">
        <v>291</v>
      </c>
      <c r="I197" s="134"/>
      <c r="J197" s="142">
        <f>BK197</f>
        <v>0</v>
      </c>
      <c r="L197" s="131"/>
      <c r="M197" s="136"/>
      <c r="P197" s="137">
        <f>SUM(P198:P202)</f>
        <v>0</v>
      </c>
      <c r="R197" s="137">
        <f>SUM(R198:R202)</f>
        <v>0</v>
      </c>
      <c r="T197" s="138">
        <f>SUM(T198:T202)</f>
        <v>9.5030000000000003E-2</v>
      </c>
      <c r="AR197" s="132" t="s">
        <v>88</v>
      </c>
      <c r="AT197" s="139" t="s">
        <v>75</v>
      </c>
      <c r="AU197" s="139" t="s">
        <v>83</v>
      </c>
      <c r="AY197" s="132" t="s">
        <v>162</v>
      </c>
      <c r="BK197" s="140">
        <f>SUM(BK198:BK202)</f>
        <v>0</v>
      </c>
    </row>
    <row r="198" spans="2:65" s="1" customFormat="1" ht="33" customHeight="1">
      <c r="B198" s="32"/>
      <c r="C198" s="143" t="s">
        <v>292</v>
      </c>
      <c r="D198" s="143" t="s">
        <v>164</v>
      </c>
      <c r="E198" s="144" t="s">
        <v>293</v>
      </c>
      <c r="F198" s="145" t="s">
        <v>294</v>
      </c>
      <c r="G198" s="146" t="s">
        <v>208</v>
      </c>
      <c r="H198" s="147">
        <v>17</v>
      </c>
      <c r="I198" s="148"/>
      <c r="J198" s="149">
        <f>ROUND(I198*H198,2)</f>
        <v>0</v>
      </c>
      <c r="K198" s="150"/>
      <c r="L198" s="32"/>
      <c r="M198" s="151" t="s">
        <v>1</v>
      </c>
      <c r="N198" s="152" t="s">
        <v>42</v>
      </c>
      <c r="P198" s="153">
        <f>O198*H198</f>
        <v>0</v>
      </c>
      <c r="Q198" s="153">
        <v>0</v>
      </c>
      <c r="R198" s="153">
        <f>Q198*H198</f>
        <v>0</v>
      </c>
      <c r="S198" s="153">
        <v>3.47E-3</v>
      </c>
      <c r="T198" s="154">
        <f>S198*H198</f>
        <v>5.8990000000000001E-2</v>
      </c>
      <c r="AR198" s="155" t="s">
        <v>249</v>
      </c>
      <c r="AT198" s="155" t="s">
        <v>164</v>
      </c>
      <c r="AU198" s="155" t="s">
        <v>88</v>
      </c>
      <c r="AY198" s="17" t="s">
        <v>162</v>
      </c>
      <c r="BE198" s="156">
        <f>IF(N198="základná",J198,0)</f>
        <v>0</v>
      </c>
      <c r="BF198" s="156">
        <f>IF(N198="znížená",J198,0)</f>
        <v>0</v>
      </c>
      <c r="BG198" s="156">
        <f>IF(N198="zákl. prenesená",J198,0)</f>
        <v>0</v>
      </c>
      <c r="BH198" s="156">
        <f>IF(N198="zníž. prenesená",J198,0)</f>
        <v>0</v>
      </c>
      <c r="BI198" s="156">
        <f>IF(N198="nulová",J198,0)</f>
        <v>0</v>
      </c>
      <c r="BJ198" s="17" t="s">
        <v>88</v>
      </c>
      <c r="BK198" s="156">
        <f>ROUND(I198*H198,2)</f>
        <v>0</v>
      </c>
      <c r="BL198" s="17" t="s">
        <v>249</v>
      </c>
      <c r="BM198" s="155" t="s">
        <v>295</v>
      </c>
    </row>
    <row r="199" spans="2:65" s="12" customFormat="1">
      <c r="B199" s="157"/>
      <c r="D199" s="158" t="s">
        <v>170</v>
      </c>
      <c r="E199" s="159" t="s">
        <v>1</v>
      </c>
      <c r="F199" s="160" t="s">
        <v>296</v>
      </c>
      <c r="H199" s="161">
        <v>17</v>
      </c>
      <c r="I199" s="162"/>
      <c r="L199" s="157"/>
      <c r="M199" s="163"/>
      <c r="T199" s="164"/>
      <c r="AT199" s="159" t="s">
        <v>170</v>
      </c>
      <c r="AU199" s="159" t="s">
        <v>88</v>
      </c>
      <c r="AV199" s="12" t="s">
        <v>88</v>
      </c>
      <c r="AW199" s="12" t="s">
        <v>31</v>
      </c>
      <c r="AX199" s="12" t="s">
        <v>83</v>
      </c>
      <c r="AY199" s="159" t="s">
        <v>162</v>
      </c>
    </row>
    <row r="200" spans="2:65" s="1" customFormat="1" ht="24.15" customHeight="1">
      <c r="B200" s="32"/>
      <c r="C200" s="143" t="s">
        <v>297</v>
      </c>
      <c r="D200" s="143" t="s">
        <v>164</v>
      </c>
      <c r="E200" s="144" t="s">
        <v>298</v>
      </c>
      <c r="F200" s="145" t="s">
        <v>299</v>
      </c>
      <c r="G200" s="146" t="s">
        <v>203</v>
      </c>
      <c r="H200" s="147">
        <v>4</v>
      </c>
      <c r="I200" s="148"/>
      <c r="J200" s="149">
        <f>ROUND(I200*H200,2)</f>
        <v>0</v>
      </c>
      <c r="K200" s="150"/>
      <c r="L200" s="32"/>
      <c r="M200" s="151" t="s">
        <v>1</v>
      </c>
      <c r="N200" s="152" t="s">
        <v>42</v>
      </c>
      <c r="P200" s="153">
        <f>O200*H200</f>
        <v>0</v>
      </c>
      <c r="Q200" s="153">
        <v>0</v>
      </c>
      <c r="R200" s="153">
        <f>Q200*H200</f>
        <v>0</v>
      </c>
      <c r="S200" s="153">
        <v>1.1000000000000001E-3</v>
      </c>
      <c r="T200" s="154">
        <f>S200*H200</f>
        <v>4.4000000000000003E-3</v>
      </c>
      <c r="AR200" s="155" t="s">
        <v>249</v>
      </c>
      <c r="AT200" s="155" t="s">
        <v>164</v>
      </c>
      <c r="AU200" s="155" t="s">
        <v>88</v>
      </c>
      <c r="AY200" s="17" t="s">
        <v>162</v>
      </c>
      <c r="BE200" s="156">
        <f>IF(N200="základná",J200,0)</f>
        <v>0</v>
      </c>
      <c r="BF200" s="156">
        <f>IF(N200="znížená",J200,0)</f>
        <v>0</v>
      </c>
      <c r="BG200" s="156">
        <f>IF(N200="zákl. prenesená",J200,0)</f>
        <v>0</v>
      </c>
      <c r="BH200" s="156">
        <f>IF(N200="zníž. prenesená",J200,0)</f>
        <v>0</v>
      </c>
      <c r="BI200" s="156">
        <f>IF(N200="nulová",J200,0)</f>
        <v>0</v>
      </c>
      <c r="BJ200" s="17" t="s">
        <v>88</v>
      </c>
      <c r="BK200" s="156">
        <f>ROUND(I200*H200,2)</f>
        <v>0</v>
      </c>
      <c r="BL200" s="17" t="s">
        <v>249</v>
      </c>
      <c r="BM200" s="155" t="s">
        <v>300</v>
      </c>
    </row>
    <row r="201" spans="2:65" s="1" customFormat="1" ht="24.15" customHeight="1">
      <c r="B201" s="32"/>
      <c r="C201" s="143" t="s">
        <v>301</v>
      </c>
      <c r="D201" s="143" t="s">
        <v>164</v>
      </c>
      <c r="E201" s="144" t="s">
        <v>302</v>
      </c>
      <c r="F201" s="145" t="s">
        <v>303</v>
      </c>
      <c r="G201" s="146" t="s">
        <v>208</v>
      </c>
      <c r="H201" s="147">
        <v>14</v>
      </c>
      <c r="I201" s="148"/>
      <c r="J201" s="149">
        <f>ROUND(I201*H201,2)</f>
        <v>0</v>
      </c>
      <c r="K201" s="150"/>
      <c r="L201" s="32"/>
      <c r="M201" s="151" t="s">
        <v>1</v>
      </c>
      <c r="N201" s="152" t="s">
        <v>42</v>
      </c>
      <c r="P201" s="153">
        <f>O201*H201</f>
        <v>0</v>
      </c>
      <c r="Q201" s="153">
        <v>0</v>
      </c>
      <c r="R201" s="153">
        <f>Q201*H201</f>
        <v>0</v>
      </c>
      <c r="S201" s="153">
        <v>2.2599999999999999E-3</v>
      </c>
      <c r="T201" s="154">
        <f>S201*H201</f>
        <v>3.1640000000000001E-2</v>
      </c>
      <c r="AR201" s="155" t="s">
        <v>249</v>
      </c>
      <c r="AT201" s="155" t="s">
        <v>164</v>
      </c>
      <c r="AU201" s="155" t="s">
        <v>88</v>
      </c>
      <c r="AY201" s="17" t="s">
        <v>162</v>
      </c>
      <c r="BE201" s="156">
        <f>IF(N201="základná",J201,0)</f>
        <v>0</v>
      </c>
      <c r="BF201" s="156">
        <f>IF(N201="znížená",J201,0)</f>
        <v>0</v>
      </c>
      <c r="BG201" s="156">
        <f>IF(N201="zákl. prenesená",J201,0)</f>
        <v>0</v>
      </c>
      <c r="BH201" s="156">
        <f>IF(N201="zníž. prenesená",J201,0)</f>
        <v>0</v>
      </c>
      <c r="BI201" s="156">
        <f>IF(N201="nulová",J201,0)</f>
        <v>0</v>
      </c>
      <c r="BJ201" s="17" t="s">
        <v>88</v>
      </c>
      <c r="BK201" s="156">
        <f>ROUND(I201*H201,2)</f>
        <v>0</v>
      </c>
      <c r="BL201" s="17" t="s">
        <v>249</v>
      </c>
      <c r="BM201" s="155" t="s">
        <v>304</v>
      </c>
    </row>
    <row r="202" spans="2:65" s="12" customFormat="1">
      <c r="B202" s="157"/>
      <c r="D202" s="158" t="s">
        <v>170</v>
      </c>
      <c r="E202" s="159" t="s">
        <v>1</v>
      </c>
      <c r="F202" s="160" t="s">
        <v>305</v>
      </c>
      <c r="H202" s="161">
        <v>14</v>
      </c>
      <c r="I202" s="162"/>
      <c r="L202" s="157"/>
      <c r="M202" s="163"/>
      <c r="T202" s="164"/>
      <c r="AT202" s="159" t="s">
        <v>170</v>
      </c>
      <c r="AU202" s="159" t="s">
        <v>88</v>
      </c>
      <c r="AV202" s="12" t="s">
        <v>88</v>
      </c>
      <c r="AW202" s="12" t="s">
        <v>31</v>
      </c>
      <c r="AX202" s="12" t="s">
        <v>83</v>
      </c>
      <c r="AY202" s="159" t="s">
        <v>162</v>
      </c>
    </row>
    <row r="203" spans="2:65" s="11" customFormat="1" ht="22.95" customHeight="1">
      <c r="B203" s="131"/>
      <c r="D203" s="132" t="s">
        <v>75</v>
      </c>
      <c r="E203" s="141" t="s">
        <v>306</v>
      </c>
      <c r="F203" s="141" t="s">
        <v>307</v>
      </c>
      <c r="I203" s="134"/>
      <c r="J203" s="142">
        <f>BK203</f>
        <v>0</v>
      </c>
      <c r="L203" s="131"/>
      <c r="M203" s="136"/>
      <c r="P203" s="137">
        <f>SUM(P204:P206)</f>
        <v>0</v>
      </c>
      <c r="R203" s="137">
        <f>SUM(R204:R206)</f>
        <v>0</v>
      </c>
      <c r="T203" s="138">
        <f>SUM(T204:T206)</f>
        <v>3.4</v>
      </c>
      <c r="AR203" s="132" t="s">
        <v>88</v>
      </c>
      <c r="AT203" s="139" t="s">
        <v>75</v>
      </c>
      <c r="AU203" s="139" t="s">
        <v>83</v>
      </c>
      <c r="AY203" s="132" t="s">
        <v>162</v>
      </c>
      <c r="BK203" s="140">
        <f>SUM(BK204:BK206)</f>
        <v>0</v>
      </c>
    </row>
    <row r="204" spans="2:65" s="1" customFormat="1" ht="37.950000000000003" customHeight="1">
      <c r="B204" s="32"/>
      <c r="C204" s="143" t="s">
        <v>308</v>
      </c>
      <c r="D204" s="143" t="s">
        <v>164</v>
      </c>
      <c r="E204" s="144" t="s">
        <v>309</v>
      </c>
      <c r="F204" s="145" t="s">
        <v>310</v>
      </c>
      <c r="G204" s="146" t="s">
        <v>248</v>
      </c>
      <c r="H204" s="147">
        <v>64.599999999999994</v>
      </c>
      <c r="I204" s="148"/>
      <c r="J204" s="149">
        <f>ROUND(I204*H204,2)</f>
        <v>0</v>
      </c>
      <c r="K204" s="150"/>
      <c r="L204" s="32"/>
      <c r="M204" s="151" t="s">
        <v>1</v>
      </c>
      <c r="N204" s="152" t="s">
        <v>42</v>
      </c>
      <c r="P204" s="153">
        <f>O204*H204</f>
        <v>0</v>
      </c>
      <c r="Q204" s="153">
        <v>0</v>
      </c>
      <c r="R204" s="153">
        <f>Q204*H204</f>
        <v>0</v>
      </c>
      <c r="S204" s="153">
        <v>0.05</v>
      </c>
      <c r="T204" s="154">
        <f>S204*H204</f>
        <v>3.23</v>
      </c>
      <c r="AR204" s="155" t="s">
        <v>249</v>
      </c>
      <c r="AT204" s="155" t="s">
        <v>164</v>
      </c>
      <c r="AU204" s="155" t="s">
        <v>88</v>
      </c>
      <c r="AY204" s="17" t="s">
        <v>162</v>
      </c>
      <c r="BE204" s="156">
        <f>IF(N204="základná",J204,0)</f>
        <v>0</v>
      </c>
      <c r="BF204" s="156">
        <f>IF(N204="znížená",J204,0)</f>
        <v>0</v>
      </c>
      <c r="BG204" s="156">
        <f>IF(N204="zákl. prenesená",J204,0)</f>
        <v>0</v>
      </c>
      <c r="BH204" s="156">
        <f>IF(N204="zníž. prenesená",J204,0)</f>
        <v>0</v>
      </c>
      <c r="BI204" s="156">
        <f>IF(N204="nulová",J204,0)</f>
        <v>0</v>
      </c>
      <c r="BJ204" s="17" t="s">
        <v>88</v>
      </c>
      <c r="BK204" s="156">
        <f>ROUND(I204*H204,2)</f>
        <v>0</v>
      </c>
      <c r="BL204" s="17" t="s">
        <v>249</v>
      </c>
      <c r="BM204" s="155" t="s">
        <v>311</v>
      </c>
    </row>
    <row r="205" spans="2:65" s="12" customFormat="1">
      <c r="B205" s="157"/>
      <c r="D205" s="158" t="s">
        <v>170</v>
      </c>
      <c r="E205" s="159" t="s">
        <v>1</v>
      </c>
      <c r="F205" s="160" t="s">
        <v>273</v>
      </c>
      <c r="H205" s="161">
        <v>64.599999999999994</v>
      </c>
      <c r="I205" s="162"/>
      <c r="L205" s="157"/>
      <c r="M205" s="163"/>
      <c r="T205" s="164"/>
      <c r="AT205" s="159" t="s">
        <v>170</v>
      </c>
      <c r="AU205" s="159" t="s">
        <v>88</v>
      </c>
      <c r="AV205" s="12" t="s">
        <v>88</v>
      </c>
      <c r="AW205" s="12" t="s">
        <v>31</v>
      </c>
      <c r="AX205" s="12" t="s">
        <v>83</v>
      </c>
      <c r="AY205" s="159" t="s">
        <v>162</v>
      </c>
    </row>
    <row r="206" spans="2:65" s="1" customFormat="1" ht="37.950000000000003" customHeight="1">
      <c r="B206" s="32"/>
      <c r="C206" s="143" t="s">
        <v>312</v>
      </c>
      <c r="D206" s="143" t="s">
        <v>164</v>
      </c>
      <c r="E206" s="144" t="s">
        <v>313</v>
      </c>
      <c r="F206" s="145" t="s">
        <v>314</v>
      </c>
      <c r="G206" s="146" t="s">
        <v>208</v>
      </c>
      <c r="H206" s="147">
        <v>8.5</v>
      </c>
      <c r="I206" s="148"/>
      <c r="J206" s="149">
        <f>ROUND(I206*H206,2)</f>
        <v>0</v>
      </c>
      <c r="K206" s="150"/>
      <c r="L206" s="32"/>
      <c r="M206" s="179" t="s">
        <v>1</v>
      </c>
      <c r="N206" s="180" t="s">
        <v>42</v>
      </c>
      <c r="O206" s="181"/>
      <c r="P206" s="182">
        <f>O206*H206</f>
        <v>0</v>
      </c>
      <c r="Q206" s="182">
        <v>0</v>
      </c>
      <c r="R206" s="182">
        <f>Q206*H206</f>
        <v>0</v>
      </c>
      <c r="S206" s="182">
        <v>0.02</v>
      </c>
      <c r="T206" s="183">
        <f>S206*H206</f>
        <v>0.17</v>
      </c>
      <c r="AR206" s="155" t="s">
        <v>249</v>
      </c>
      <c r="AT206" s="155" t="s">
        <v>164</v>
      </c>
      <c r="AU206" s="155" t="s">
        <v>88</v>
      </c>
      <c r="AY206" s="17" t="s">
        <v>162</v>
      </c>
      <c r="BE206" s="156">
        <f>IF(N206="základná",J206,0)</f>
        <v>0</v>
      </c>
      <c r="BF206" s="156">
        <f>IF(N206="znížená",J206,0)</f>
        <v>0</v>
      </c>
      <c r="BG206" s="156">
        <f>IF(N206="zákl. prenesená",J206,0)</f>
        <v>0</v>
      </c>
      <c r="BH206" s="156">
        <f>IF(N206="zníž. prenesená",J206,0)</f>
        <v>0</v>
      </c>
      <c r="BI206" s="156">
        <f>IF(N206="nulová",J206,0)</f>
        <v>0</v>
      </c>
      <c r="BJ206" s="17" t="s">
        <v>88</v>
      </c>
      <c r="BK206" s="156">
        <f>ROUND(I206*H206,2)</f>
        <v>0</v>
      </c>
      <c r="BL206" s="17" t="s">
        <v>249</v>
      </c>
      <c r="BM206" s="155" t="s">
        <v>315</v>
      </c>
    </row>
    <row r="207" spans="2:65" s="1" customFormat="1" ht="6.9" customHeight="1">
      <c r="B207" s="46"/>
      <c r="C207" s="47"/>
      <c r="D207" s="47"/>
      <c r="E207" s="47"/>
      <c r="F207" s="47"/>
      <c r="G207" s="47"/>
      <c r="H207" s="47"/>
      <c r="I207" s="47"/>
      <c r="J207" s="47"/>
      <c r="K207" s="47"/>
      <c r="L207" s="32"/>
    </row>
  </sheetData>
  <sheetProtection algorithmName="SHA-512" hashValue="jYMQF4bFKhO8ebgsGIvtPPu15obXNAxO39vsfDxyLpV7TqNVnMNSdkQvVeZLOVJuIhdSUnNMeHNXZd+NFjAlkA==" saltValue="drueuyq6/tJbllrf2+l7BHHhbpAlBk2ekSB6PLW65JrQe0Rte39+EIXvYzW8E4xHfm5PYzhEMySB02b7VYfGng==" spinCount="100000" sheet="1" objects="1" scenarios="1" formatColumns="0" formatRows="0" autoFilter="0"/>
  <autoFilter ref="C126:K206" xr:uid="{00000000-0009-0000-0000-000001000000}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780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92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76</v>
      </c>
    </row>
    <row r="4" spans="2:46" ht="24.9" customHeight="1">
      <c r="B4" s="20"/>
      <c r="D4" s="21" t="s">
        <v>131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132</v>
      </c>
      <c r="L8" s="20"/>
    </row>
    <row r="9" spans="2:46" s="1" customFormat="1" ht="23.25" customHeight="1">
      <c r="B9" s="32"/>
      <c r="E9" s="248" t="s">
        <v>133</v>
      </c>
      <c r="F9" s="247"/>
      <c r="G9" s="247"/>
      <c r="H9" s="247"/>
      <c r="L9" s="32"/>
    </row>
    <row r="10" spans="2:46" s="1" customFormat="1" ht="12" customHeight="1">
      <c r="B10" s="32"/>
      <c r="D10" s="27" t="s">
        <v>134</v>
      </c>
      <c r="L10" s="32"/>
    </row>
    <row r="11" spans="2:46" s="1" customFormat="1" ht="16.5" customHeight="1">
      <c r="B11" s="32"/>
      <c r="E11" s="204" t="s">
        <v>316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 t="str">
        <f>'Rekapitulácia stavby'!AN8</f>
        <v>19. 7. 2023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23</v>
      </c>
      <c r="I16" s="27" t="s">
        <v>24</v>
      </c>
      <c r="J16" s="25" t="s">
        <v>1</v>
      </c>
      <c r="L16" s="32"/>
    </row>
    <row r="17" spans="2:12" s="1" customFormat="1" ht="18" customHeight="1">
      <c r="B17" s="32"/>
      <c r="E17" s="25" t="s">
        <v>25</v>
      </c>
      <c r="I17" s="27" t="s">
        <v>26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27</v>
      </c>
      <c r="I19" s="27" t="s">
        <v>24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36"/>
      <c r="G20" s="236"/>
      <c r="H20" s="236"/>
      <c r="I20" s="27" t="s">
        <v>26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29</v>
      </c>
      <c r="I22" s="27" t="s">
        <v>24</v>
      </c>
      <c r="J22" s="25" t="s">
        <v>1</v>
      </c>
      <c r="L22" s="32"/>
    </row>
    <row r="23" spans="2:12" s="1" customFormat="1" ht="18" customHeight="1">
      <c r="B23" s="32"/>
      <c r="E23" s="25" t="s">
        <v>30</v>
      </c>
      <c r="I23" s="27" t="s">
        <v>26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32</v>
      </c>
      <c r="I25" s="27" t="s">
        <v>24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26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34</v>
      </c>
      <c r="L28" s="32"/>
    </row>
    <row r="29" spans="2:12" s="7" customFormat="1" ht="16.5" customHeight="1">
      <c r="B29" s="95"/>
      <c r="E29" s="240" t="s">
        <v>35</v>
      </c>
      <c r="F29" s="240"/>
      <c r="G29" s="240"/>
      <c r="H29" s="240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36</v>
      </c>
      <c r="J32" s="67">
        <f>ROUND(J144,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38</v>
      </c>
      <c r="I34" s="97" t="s">
        <v>37</v>
      </c>
      <c r="J34" s="97" t="s">
        <v>39</v>
      </c>
      <c r="L34" s="32"/>
    </row>
    <row r="35" spans="2:12" s="1" customFormat="1" ht="14.4" customHeight="1">
      <c r="B35" s="32"/>
      <c r="D35" s="98" t="s">
        <v>40</v>
      </c>
      <c r="E35" s="36" t="s">
        <v>41</v>
      </c>
      <c r="F35" s="99">
        <f>ROUND((SUM(BE144:BE779)),  2)</f>
        <v>0</v>
      </c>
      <c r="G35" s="100"/>
      <c r="H35" s="100"/>
      <c r="I35" s="101">
        <v>0.2</v>
      </c>
      <c r="J35" s="99">
        <f>ROUND(((SUM(BE144:BE779))*I35),  2)</f>
        <v>0</v>
      </c>
      <c r="L35" s="32"/>
    </row>
    <row r="36" spans="2:12" s="1" customFormat="1" ht="14.4" customHeight="1">
      <c r="B36" s="32"/>
      <c r="E36" s="36" t="s">
        <v>42</v>
      </c>
      <c r="F36" s="99">
        <f>ROUND((SUM(BF144:BF779)),  2)</f>
        <v>0</v>
      </c>
      <c r="G36" s="100"/>
      <c r="H36" s="100"/>
      <c r="I36" s="101">
        <v>0.2</v>
      </c>
      <c r="J36" s="99">
        <f>ROUND(((SUM(BF144:BF779))*I36),  2)</f>
        <v>0</v>
      </c>
      <c r="L36" s="32"/>
    </row>
    <row r="37" spans="2:12" s="1" customFormat="1" ht="14.4" hidden="1" customHeight="1">
      <c r="B37" s="32"/>
      <c r="E37" s="27" t="s">
        <v>43</v>
      </c>
      <c r="F37" s="87">
        <f>ROUND((SUM(BG144:BG779)),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44</v>
      </c>
      <c r="F38" s="87">
        <f>ROUND((SUM(BH144:BH779)),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45</v>
      </c>
      <c r="F39" s="99">
        <f>ROUND((SUM(BI144:BI779)),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46</v>
      </c>
      <c r="E41" s="58"/>
      <c r="F41" s="58"/>
      <c r="G41" s="105" t="s">
        <v>47</v>
      </c>
      <c r="H41" s="106" t="s">
        <v>48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51</v>
      </c>
      <c r="E61" s="34"/>
      <c r="F61" s="109" t="s">
        <v>52</v>
      </c>
      <c r="G61" s="45" t="s">
        <v>51</v>
      </c>
      <c r="H61" s="34"/>
      <c r="I61" s="34"/>
      <c r="J61" s="110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51</v>
      </c>
      <c r="E76" s="34"/>
      <c r="F76" s="109" t="s">
        <v>52</v>
      </c>
      <c r="G76" s="45" t="s">
        <v>51</v>
      </c>
      <c r="H76" s="34"/>
      <c r="I76" s="34"/>
      <c r="J76" s="110" t="s">
        <v>52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136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132</v>
      </c>
      <c r="L86" s="20"/>
    </row>
    <row r="87" spans="2:12" s="1" customFormat="1" ht="23.25" customHeight="1">
      <c r="B87" s="32"/>
      <c r="E87" s="248" t="s">
        <v>133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134</v>
      </c>
      <c r="L88" s="32"/>
    </row>
    <row r="89" spans="2:12" s="1" customFormat="1" ht="16.5" customHeight="1">
      <c r="B89" s="32"/>
      <c r="E89" s="204" t="str">
        <f>E11</f>
        <v>02 - SO-01.2  Architektúra a statika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 t="str">
        <f>IF(J14="","",J14)</f>
        <v>19. 7. 2023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23</v>
      </c>
      <c r="F93" s="25" t="str">
        <f>E17</f>
        <v>JUMA, s.r.o., Okoč</v>
      </c>
      <c r="I93" s="27" t="s">
        <v>29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27</v>
      </c>
      <c r="F94" s="25" t="str">
        <f>IF(E20="","",E20)</f>
        <v>Vyplň údaj</v>
      </c>
      <c r="I94" s="27" t="s">
        <v>32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137</v>
      </c>
      <c r="D96" s="103"/>
      <c r="E96" s="103"/>
      <c r="F96" s="103"/>
      <c r="G96" s="103"/>
      <c r="H96" s="103"/>
      <c r="I96" s="103"/>
      <c r="J96" s="112" t="s">
        <v>138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139</v>
      </c>
      <c r="J98" s="67">
        <f>J144</f>
        <v>0</v>
      </c>
      <c r="L98" s="32"/>
      <c r="AU98" s="17" t="s">
        <v>140</v>
      </c>
    </row>
    <row r="99" spans="2:47" s="8" customFormat="1" ht="24.9" customHeight="1">
      <c r="B99" s="114"/>
      <c r="D99" s="115" t="s">
        <v>141</v>
      </c>
      <c r="E99" s="116"/>
      <c r="F99" s="116"/>
      <c r="G99" s="116"/>
      <c r="H99" s="116"/>
      <c r="I99" s="116"/>
      <c r="J99" s="117">
        <f>J145</f>
        <v>0</v>
      </c>
      <c r="L99" s="114"/>
    </row>
    <row r="100" spans="2:47" s="9" customFormat="1" ht="19.95" customHeight="1">
      <c r="B100" s="118"/>
      <c r="D100" s="119" t="s">
        <v>142</v>
      </c>
      <c r="E100" s="120"/>
      <c r="F100" s="120"/>
      <c r="G100" s="120"/>
      <c r="H100" s="120"/>
      <c r="I100" s="120"/>
      <c r="J100" s="121">
        <f>J146</f>
        <v>0</v>
      </c>
      <c r="L100" s="118"/>
    </row>
    <row r="101" spans="2:47" s="9" customFormat="1" ht="19.95" customHeight="1">
      <c r="B101" s="118"/>
      <c r="D101" s="119" t="s">
        <v>317</v>
      </c>
      <c r="E101" s="120"/>
      <c r="F101" s="120"/>
      <c r="G101" s="120"/>
      <c r="H101" s="120"/>
      <c r="I101" s="120"/>
      <c r="J101" s="121">
        <f>J169</f>
        <v>0</v>
      </c>
      <c r="L101" s="118"/>
    </row>
    <row r="102" spans="2:47" s="9" customFormat="1" ht="19.95" customHeight="1">
      <c r="B102" s="118"/>
      <c r="D102" s="119" t="s">
        <v>318</v>
      </c>
      <c r="E102" s="120"/>
      <c r="F102" s="120"/>
      <c r="G102" s="120"/>
      <c r="H102" s="120"/>
      <c r="I102" s="120"/>
      <c r="J102" s="121">
        <f>J222</f>
        <v>0</v>
      </c>
      <c r="L102" s="118"/>
    </row>
    <row r="103" spans="2:47" s="9" customFormat="1" ht="19.95" customHeight="1">
      <c r="B103" s="118"/>
      <c r="D103" s="119" t="s">
        <v>319</v>
      </c>
      <c r="E103" s="120"/>
      <c r="F103" s="120"/>
      <c r="G103" s="120"/>
      <c r="H103" s="120"/>
      <c r="I103" s="120"/>
      <c r="J103" s="121">
        <f>J269</f>
        <v>0</v>
      </c>
      <c r="L103" s="118"/>
    </row>
    <row r="104" spans="2:47" s="9" customFormat="1" ht="19.95" customHeight="1">
      <c r="B104" s="118"/>
      <c r="D104" s="119" t="s">
        <v>320</v>
      </c>
      <c r="E104" s="120"/>
      <c r="F104" s="120"/>
      <c r="G104" s="120"/>
      <c r="H104" s="120"/>
      <c r="I104" s="120"/>
      <c r="J104" s="121">
        <f>J333</f>
        <v>0</v>
      </c>
      <c r="L104" s="118"/>
    </row>
    <row r="105" spans="2:47" s="9" customFormat="1" ht="19.95" customHeight="1">
      <c r="B105" s="118"/>
      <c r="D105" s="119" t="s">
        <v>321</v>
      </c>
      <c r="E105" s="120"/>
      <c r="F105" s="120"/>
      <c r="G105" s="120"/>
      <c r="H105" s="120"/>
      <c r="I105" s="120"/>
      <c r="J105" s="121">
        <f>J350</f>
        <v>0</v>
      </c>
      <c r="L105" s="118"/>
    </row>
    <row r="106" spans="2:47" s="9" customFormat="1" ht="19.95" customHeight="1">
      <c r="B106" s="118"/>
      <c r="D106" s="119" t="s">
        <v>143</v>
      </c>
      <c r="E106" s="120"/>
      <c r="F106" s="120"/>
      <c r="G106" s="120"/>
      <c r="H106" s="120"/>
      <c r="I106" s="120"/>
      <c r="J106" s="121">
        <f>J423</f>
        <v>0</v>
      </c>
      <c r="L106" s="118"/>
    </row>
    <row r="107" spans="2:47" s="9" customFormat="1" ht="19.95" customHeight="1">
      <c r="B107" s="118"/>
      <c r="D107" s="119" t="s">
        <v>322</v>
      </c>
      <c r="E107" s="120"/>
      <c r="F107" s="120"/>
      <c r="G107" s="120"/>
      <c r="H107" s="120"/>
      <c r="I107" s="120"/>
      <c r="J107" s="121">
        <f>J460</f>
        <v>0</v>
      </c>
      <c r="L107" s="118"/>
    </row>
    <row r="108" spans="2:47" s="8" customFormat="1" ht="24.9" customHeight="1">
      <c r="B108" s="114"/>
      <c r="D108" s="115" t="s">
        <v>144</v>
      </c>
      <c r="E108" s="116"/>
      <c r="F108" s="116"/>
      <c r="G108" s="116"/>
      <c r="H108" s="116"/>
      <c r="I108" s="116"/>
      <c r="J108" s="117">
        <f>J462</f>
        <v>0</v>
      </c>
      <c r="L108" s="114"/>
    </row>
    <row r="109" spans="2:47" s="9" customFormat="1" ht="19.95" customHeight="1">
      <c r="B109" s="118"/>
      <c r="D109" s="119" t="s">
        <v>323</v>
      </c>
      <c r="E109" s="120"/>
      <c r="F109" s="120"/>
      <c r="G109" s="120"/>
      <c r="H109" s="120"/>
      <c r="I109" s="120"/>
      <c r="J109" s="121">
        <f>J463</f>
        <v>0</v>
      </c>
      <c r="L109" s="118"/>
    </row>
    <row r="110" spans="2:47" s="9" customFormat="1" ht="19.95" customHeight="1">
      <c r="B110" s="118"/>
      <c r="D110" s="119" t="s">
        <v>324</v>
      </c>
      <c r="E110" s="120"/>
      <c r="F110" s="120"/>
      <c r="G110" s="120"/>
      <c r="H110" s="120"/>
      <c r="I110" s="120"/>
      <c r="J110" s="121">
        <f>J486</f>
        <v>0</v>
      </c>
      <c r="L110" s="118"/>
    </row>
    <row r="111" spans="2:47" s="9" customFormat="1" ht="19.95" customHeight="1">
      <c r="B111" s="118"/>
      <c r="D111" s="119" t="s">
        <v>325</v>
      </c>
      <c r="E111" s="120"/>
      <c r="F111" s="120"/>
      <c r="G111" s="120"/>
      <c r="H111" s="120"/>
      <c r="I111" s="120"/>
      <c r="J111" s="121">
        <f>J523</f>
        <v>0</v>
      </c>
      <c r="L111" s="118"/>
    </row>
    <row r="112" spans="2:47" s="9" customFormat="1" ht="19.95" customHeight="1">
      <c r="B112" s="118"/>
      <c r="D112" s="119" t="s">
        <v>145</v>
      </c>
      <c r="E112" s="120"/>
      <c r="F112" s="120"/>
      <c r="G112" s="120"/>
      <c r="H112" s="120"/>
      <c r="I112" s="120"/>
      <c r="J112" s="121">
        <f>J527</f>
        <v>0</v>
      </c>
      <c r="L112" s="118"/>
    </row>
    <row r="113" spans="2:12" s="9" customFormat="1" ht="19.95" customHeight="1">
      <c r="B113" s="118"/>
      <c r="D113" s="119" t="s">
        <v>326</v>
      </c>
      <c r="E113" s="120"/>
      <c r="F113" s="120"/>
      <c r="G113" s="120"/>
      <c r="H113" s="120"/>
      <c r="I113" s="120"/>
      <c r="J113" s="121">
        <f>J613</f>
        <v>0</v>
      </c>
      <c r="L113" s="118"/>
    </row>
    <row r="114" spans="2:12" s="9" customFormat="1" ht="19.95" customHeight="1">
      <c r="B114" s="118"/>
      <c r="D114" s="119" t="s">
        <v>146</v>
      </c>
      <c r="E114" s="120"/>
      <c r="F114" s="120"/>
      <c r="G114" s="120"/>
      <c r="H114" s="120"/>
      <c r="I114" s="120"/>
      <c r="J114" s="121">
        <f>J621</f>
        <v>0</v>
      </c>
      <c r="L114" s="118"/>
    </row>
    <row r="115" spans="2:12" s="9" customFormat="1" ht="19.95" customHeight="1">
      <c r="B115" s="118"/>
      <c r="D115" s="119" t="s">
        <v>147</v>
      </c>
      <c r="E115" s="120"/>
      <c r="F115" s="120"/>
      <c r="G115" s="120"/>
      <c r="H115" s="120"/>
      <c r="I115" s="120"/>
      <c r="J115" s="121">
        <f>J630</f>
        <v>0</v>
      </c>
      <c r="L115" s="118"/>
    </row>
    <row r="116" spans="2:12" s="9" customFormat="1" ht="19.95" customHeight="1">
      <c r="B116" s="118"/>
      <c r="D116" s="119" t="s">
        <v>327</v>
      </c>
      <c r="E116" s="120"/>
      <c r="F116" s="120"/>
      <c r="G116" s="120"/>
      <c r="H116" s="120"/>
      <c r="I116" s="120"/>
      <c r="J116" s="121">
        <f>J639</f>
        <v>0</v>
      </c>
      <c r="L116" s="118"/>
    </row>
    <row r="117" spans="2:12" s="9" customFormat="1" ht="19.95" customHeight="1">
      <c r="B117" s="118"/>
      <c r="D117" s="119" t="s">
        <v>328</v>
      </c>
      <c r="E117" s="120"/>
      <c r="F117" s="120"/>
      <c r="G117" s="120"/>
      <c r="H117" s="120"/>
      <c r="I117" s="120"/>
      <c r="J117" s="121">
        <f>J689</f>
        <v>0</v>
      </c>
      <c r="L117" s="118"/>
    </row>
    <row r="118" spans="2:12" s="9" customFormat="1" ht="19.95" customHeight="1">
      <c r="B118" s="118"/>
      <c r="D118" s="119" t="s">
        <v>329</v>
      </c>
      <c r="E118" s="120"/>
      <c r="F118" s="120"/>
      <c r="G118" s="120"/>
      <c r="H118" s="120"/>
      <c r="I118" s="120"/>
      <c r="J118" s="121">
        <f>J701</f>
        <v>0</v>
      </c>
      <c r="L118" s="118"/>
    </row>
    <row r="119" spans="2:12" s="9" customFormat="1" ht="19.95" customHeight="1">
      <c r="B119" s="118"/>
      <c r="D119" s="119" t="s">
        <v>330</v>
      </c>
      <c r="E119" s="120"/>
      <c r="F119" s="120"/>
      <c r="G119" s="120"/>
      <c r="H119" s="120"/>
      <c r="I119" s="120"/>
      <c r="J119" s="121">
        <f>J726</f>
        <v>0</v>
      </c>
      <c r="L119" s="118"/>
    </row>
    <row r="120" spans="2:12" s="9" customFormat="1" ht="19.95" customHeight="1">
      <c r="B120" s="118"/>
      <c r="D120" s="119" t="s">
        <v>331</v>
      </c>
      <c r="E120" s="120"/>
      <c r="F120" s="120"/>
      <c r="G120" s="120"/>
      <c r="H120" s="120"/>
      <c r="I120" s="120"/>
      <c r="J120" s="121">
        <f>J732</f>
        <v>0</v>
      </c>
      <c r="L120" s="118"/>
    </row>
    <row r="121" spans="2:12" s="9" customFormat="1" ht="19.95" customHeight="1">
      <c r="B121" s="118"/>
      <c r="D121" s="119" t="s">
        <v>332</v>
      </c>
      <c r="E121" s="120"/>
      <c r="F121" s="120"/>
      <c r="G121" s="120"/>
      <c r="H121" s="120"/>
      <c r="I121" s="120"/>
      <c r="J121" s="121">
        <f>J745</f>
        <v>0</v>
      </c>
      <c r="L121" s="118"/>
    </row>
    <row r="122" spans="2:12" s="9" customFormat="1" ht="19.95" customHeight="1">
      <c r="B122" s="118"/>
      <c r="D122" s="119" t="s">
        <v>333</v>
      </c>
      <c r="E122" s="120"/>
      <c r="F122" s="120"/>
      <c r="G122" s="120"/>
      <c r="H122" s="120"/>
      <c r="I122" s="120"/>
      <c r="J122" s="121">
        <f>J774</f>
        <v>0</v>
      </c>
      <c r="L122" s="118"/>
    </row>
    <row r="123" spans="2:12" s="1" customFormat="1" ht="21.75" customHeight="1">
      <c r="B123" s="32"/>
      <c r="L123" s="32"/>
    </row>
    <row r="124" spans="2:12" s="1" customFormat="1" ht="6.9" customHeight="1">
      <c r="B124" s="46"/>
      <c r="C124" s="47"/>
      <c r="D124" s="47"/>
      <c r="E124" s="47"/>
      <c r="F124" s="47"/>
      <c r="G124" s="47"/>
      <c r="H124" s="47"/>
      <c r="I124" s="47"/>
      <c r="J124" s="47"/>
      <c r="K124" s="47"/>
      <c r="L124" s="32"/>
    </row>
    <row r="128" spans="2:12" s="1" customFormat="1" ht="6.9" customHeight="1">
      <c r="B128" s="48"/>
      <c r="C128" s="49"/>
      <c r="D128" s="49"/>
      <c r="E128" s="49"/>
      <c r="F128" s="49"/>
      <c r="G128" s="49"/>
      <c r="H128" s="49"/>
      <c r="I128" s="49"/>
      <c r="J128" s="49"/>
      <c r="K128" s="49"/>
      <c r="L128" s="32"/>
    </row>
    <row r="129" spans="2:63" s="1" customFormat="1" ht="24.9" customHeight="1">
      <c r="B129" s="32"/>
      <c r="C129" s="21" t="s">
        <v>148</v>
      </c>
      <c r="L129" s="32"/>
    </row>
    <row r="130" spans="2:63" s="1" customFormat="1" ht="6.9" customHeight="1">
      <c r="B130" s="32"/>
      <c r="L130" s="32"/>
    </row>
    <row r="131" spans="2:63" s="1" customFormat="1" ht="12" customHeight="1">
      <c r="B131" s="32"/>
      <c r="C131" s="27" t="s">
        <v>15</v>
      </c>
      <c r="L131" s="32"/>
    </row>
    <row r="132" spans="2:63" s="1" customFormat="1" ht="26.25" customHeight="1">
      <c r="B132" s="32"/>
      <c r="E132" s="248" t="str">
        <f>E7</f>
        <v>Nízkokapacitné ubytovacie zariadenie - prestavba, prístavba a nadstavba vedľajšej stavby</v>
      </c>
      <c r="F132" s="249"/>
      <c r="G132" s="249"/>
      <c r="H132" s="249"/>
      <c r="L132" s="32"/>
    </row>
    <row r="133" spans="2:63" ht="12" customHeight="1">
      <c r="B133" s="20"/>
      <c r="C133" s="27" t="s">
        <v>132</v>
      </c>
      <c r="L133" s="20"/>
    </row>
    <row r="134" spans="2:63" s="1" customFormat="1" ht="23.25" customHeight="1">
      <c r="B134" s="32"/>
      <c r="E134" s="248" t="s">
        <v>133</v>
      </c>
      <c r="F134" s="247"/>
      <c r="G134" s="247"/>
      <c r="H134" s="247"/>
      <c r="L134" s="32"/>
    </row>
    <row r="135" spans="2:63" s="1" customFormat="1" ht="12" customHeight="1">
      <c r="B135" s="32"/>
      <c r="C135" s="27" t="s">
        <v>134</v>
      </c>
      <c r="L135" s="32"/>
    </row>
    <row r="136" spans="2:63" s="1" customFormat="1" ht="16.5" customHeight="1">
      <c r="B136" s="32"/>
      <c r="E136" s="204" t="str">
        <f>E11</f>
        <v>02 - SO-01.2  Architektúra a statika</v>
      </c>
      <c r="F136" s="247"/>
      <c r="G136" s="247"/>
      <c r="H136" s="247"/>
      <c r="L136" s="32"/>
    </row>
    <row r="137" spans="2:63" s="1" customFormat="1" ht="6.9" customHeight="1">
      <c r="B137" s="32"/>
      <c r="L137" s="32"/>
    </row>
    <row r="138" spans="2:63" s="1" customFormat="1" ht="12" customHeight="1">
      <c r="B138" s="32"/>
      <c r="C138" s="27" t="s">
        <v>19</v>
      </c>
      <c r="F138" s="25" t="str">
        <f>F14</f>
        <v>Okoč, Hlavná ulica č. 1780</v>
      </c>
      <c r="I138" s="27" t="s">
        <v>21</v>
      </c>
      <c r="J138" s="54" t="str">
        <f>IF(J14="","",J14)</f>
        <v>19. 7. 2023</v>
      </c>
      <c r="L138" s="32"/>
    </row>
    <row r="139" spans="2:63" s="1" customFormat="1" ht="6.9" customHeight="1">
      <c r="B139" s="32"/>
      <c r="L139" s="32"/>
    </row>
    <row r="140" spans="2:63" s="1" customFormat="1" ht="15.15" customHeight="1">
      <c r="B140" s="32"/>
      <c r="C140" s="27" t="s">
        <v>23</v>
      </c>
      <c r="F140" s="25" t="str">
        <f>E17</f>
        <v>JUMA, s.r.o., Okoč</v>
      </c>
      <c r="I140" s="27" t="s">
        <v>29</v>
      </c>
      <c r="J140" s="30" t="str">
        <f>E23</f>
        <v>Ing. Attila Urbán</v>
      </c>
      <c r="L140" s="32"/>
    </row>
    <row r="141" spans="2:63" s="1" customFormat="1" ht="15.15" customHeight="1">
      <c r="B141" s="32"/>
      <c r="C141" s="27" t="s">
        <v>27</v>
      </c>
      <c r="F141" s="25" t="str">
        <f>IF(E20="","",E20)</f>
        <v>Vyplň údaj</v>
      </c>
      <c r="I141" s="27" t="s">
        <v>32</v>
      </c>
      <c r="J141" s="30" t="str">
        <f>E26</f>
        <v xml:space="preserve"> </v>
      </c>
      <c r="L141" s="32"/>
    </row>
    <row r="142" spans="2:63" s="1" customFormat="1" ht="10.35" customHeight="1">
      <c r="B142" s="32"/>
      <c r="L142" s="32"/>
    </row>
    <row r="143" spans="2:63" s="10" customFormat="1" ht="29.25" customHeight="1">
      <c r="B143" s="122"/>
      <c r="C143" s="123" t="s">
        <v>149</v>
      </c>
      <c r="D143" s="124" t="s">
        <v>61</v>
      </c>
      <c r="E143" s="124" t="s">
        <v>57</v>
      </c>
      <c r="F143" s="124" t="s">
        <v>58</v>
      </c>
      <c r="G143" s="124" t="s">
        <v>150</v>
      </c>
      <c r="H143" s="124" t="s">
        <v>151</v>
      </c>
      <c r="I143" s="124" t="s">
        <v>152</v>
      </c>
      <c r="J143" s="125" t="s">
        <v>138</v>
      </c>
      <c r="K143" s="126" t="s">
        <v>153</v>
      </c>
      <c r="L143" s="122"/>
      <c r="M143" s="60" t="s">
        <v>1</v>
      </c>
      <c r="N143" s="61" t="s">
        <v>40</v>
      </c>
      <c r="O143" s="61" t="s">
        <v>154</v>
      </c>
      <c r="P143" s="61" t="s">
        <v>155</v>
      </c>
      <c r="Q143" s="61" t="s">
        <v>156</v>
      </c>
      <c r="R143" s="61" t="s">
        <v>157</v>
      </c>
      <c r="S143" s="61" t="s">
        <v>158</v>
      </c>
      <c r="T143" s="62" t="s">
        <v>159</v>
      </c>
    </row>
    <row r="144" spans="2:63" s="1" customFormat="1" ht="22.95" customHeight="1">
      <c r="B144" s="32"/>
      <c r="C144" s="65" t="s">
        <v>139</v>
      </c>
      <c r="J144" s="127">
        <f>BK144</f>
        <v>0</v>
      </c>
      <c r="L144" s="32"/>
      <c r="M144" s="63"/>
      <c r="N144" s="55"/>
      <c r="O144" s="55"/>
      <c r="P144" s="128">
        <f>P145+P462</f>
        <v>0</v>
      </c>
      <c r="Q144" s="55"/>
      <c r="R144" s="128">
        <f>R145+R462</f>
        <v>211.14262019999998</v>
      </c>
      <c r="S144" s="55"/>
      <c r="T144" s="129">
        <f>T145+T462</f>
        <v>0</v>
      </c>
      <c r="AT144" s="17" t="s">
        <v>75</v>
      </c>
      <c r="AU144" s="17" t="s">
        <v>140</v>
      </c>
      <c r="BK144" s="130">
        <f>BK145+BK462</f>
        <v>0</v>
      </c>
    </row>
    <row r="145" spans="2:65" s="11" customFormat="1" ht="25.95" customHeight="1">
      <c r="B145" s="131"/>
      <c r="D145" s="132" t="s">
        <v>75</v>
      </c>
      <c r="E145" s="133" t="s">
        <v>160</v>
      </c>
      <c r="F145" s="133" t="s">
        <v>161</v>
      </c>
      <c r="I145" s="134"/>
      <c r="J145" s="135">
        <f>BK145</f>
        <v>0</v>
      </c>
      <c r="L145" s="131"/>
      <c r="M145" s="136"/>
      <c r="P145" s="137">
        <f>P146+P169+P222+P269+P333+P350+P423+P460</f>
        <v>0</v>
      </c>
      <c r="R145" s="137">
        <f>R146+R169+R222+R269+R333+R350+R423+R460</f>
        <v>191.76935359999999</v>
      </c>
      <c r="T145" s="138">
        <f>T146+T169+T222+T269+T333+T350+T423+T460</f>
        <v>0</v>
      </c>
      <c r="AR145" s="132" t="s">
        <v>83</v>
      </c>
      <c r="AT145" s="139" t="s">
        <v>75</v>
      </c>
      <c r="AU145" s="139" t="s">
        <v>76</v>
      </c>
      <c r="AY145" s="132" t="s">
        <v>162</v>
      </c>
      <c r="BK145" s="140">
        <f>BK146+BK169+BK222+BK269+BK333+BK350+BK423+BK460</f>
        <v>0</v>
      </c>
    </row>
    <row r="146" spans="2:65" s="11" customFormat="1" ht="22.95" customHeight="1">
      <c r="B146" s="131"/>
      <c r="D146" s="132" t="s">
        <v>75</v>
      </c>
      <c r="E146" s="141" t="s">
        <v>83</v>
      </c>
      <c r="F146" s="141" t="s">
        <v>163</v>
      </c>
      <c r="I146" s="134"/>
      <c r="J146" s="142">
        <f>BK146</f>
        <v>0</v>
      </c>
      <c r="L146" s="131"/>
      <c r="M146" s="136"/>
      <c r="P146" s="137">
        <f>SUM(P147:P168)</f>
        <v>0</v>
      </c>
      <c r="R146" s="137">
        <f>SUM(R147:R168)</f>
        <v>0</v>
      </c>
      <c r="T146" s="138">
        <f>SUM(T147:T168)</f>
        <v>0</v>
      </c>
      <c r="AR146" s="132" t="s">
        <v>83</v>
      </c>
      <c r="AT146" s="139" t="s">
        <v>75</v>
      </c>
      <c r="AU146" s="139" t="s">
        <v>83</v>
      </c>
      <c r="AY146" s="132" t="s">
        <v>162</v>
      </c>
      <c r="BK146" s="140">
        <f>SUM(BK147:BK168)</f>
        <v>0</v>
      </c>
    </row>
    <row r="147" spans="2:65" s="1" customFormat="1" ht="24.15" customHeight="1">
      <c r="B147" s="32"/>
      <c r="C147" s="143" t="s">
        <v>83</v>
      </c>
      <c r="D147" s="143" t="s">
        <v>164</v>
      </c>
      <c r="E147" s="144" t="s">
        <v>334</v>
      </c>
      <c r="F147" s="145" t="s">
        <v>335</v>
      </c>
      <c r="G147" s="146" t="s">
        <v>167</v>
      </c>
      <c r="H147" s="147">
        <v>17.600000000000001</v>
      </c>
      <c r="I147" s="148"/>
      <c r="J147" s="149">
        <f>ROUND(I147*H147,2)</f>
        <v>0</v>
      </c>
      <c r="K147" s="150"/>
      <c r="L147" s="32"/>
      <c r="M147" s="151" t="s">
        <v>1</v>
      </c>
      <c r="N147" s="152" t="s">
        <v>42</v>
      </c>
      <c r="P147" s="153">
        <f>O147*H147</f>
        <v>0</v>
      </c>
      <c r="Q147" s="153">
        <v>0</v>
      </c>
      <c r="R147" s="153">
        <f>Q147*H147</f>
        <v>0</v>
      </c>
      <c r="S147" s="153">
        <v>0</v>
      </c>
      <c r="T147" s="154">
        <f>S147*H147</f>
        <v>0</v>
      </c>
      <c r="AR147" s="155" t="s">
        <v>168</v>
      </c>
      <c r="AT147" s="155" t="s">
        <v>164</v>
      </c>
      <c r="AU147" s="155" t="s">
        <v>88</v>
      </c>
      <c r="AY147" s="17" t="s">
        <v>162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7" t="s">
        <v>88</v>
      </c>
      <c r="BK147" s="156">
        <f>ROUND(I147*H147,2)</f>
        <v>0</v>
      </c>
      <c r="BL147" s="17" t="s">
        <v>168</v>
      </c>
      <c r="BM147" s="155" t="s">
        <v>336</v>
      </c>
    </row>
    <row r="148" spans="2:65" s="12" customFormat="1">
      <c r="B148" s="157"/>
      <c r="D148" s="158" t="s">
        <v>170</v>
      </c>
      <c r="E148" s="159" t="s">
        <v>1</v>
      </c>
      <c r="F148" s="160" t="s">
        <v>337</v>
      </c>
      <c r="H148" s="161">
        <v>17.553999999999998</v>
      </c>
      <c r="I148" s="162"/>
      <c r="L148" s="157"/>
      <c r="M148" s="163"/>
      <c r="T148" s="164"/>
      <c r="AT148" s="159" t="s">
        <v>170</v>
      </c>
      <c r="AU148" s="159" t="s">
        <v>88</v>
      </c>
      <c r="AV148" s="12" t="s">
        <v>88</v>
      </c>
      <c r="AW148" s="12" t="s">
        <v>31</v>
      </c>
      <c r="AX148" s="12" t="s">
        <v>76</v>
      </c>
      <c r="AY148" s="159" t="s">
        <v>162</v>
      </c>
    </row>
    <row r="149" spans="2:65" s="12" customFormat="1">
      <c r="B149" s="157"/>
      <c r="D149" s="158" t="s">
        <v>170</v>
      </c>
      <c r="E149" s="159" t="s">
        <v>1</v>
      </c>
      <c r="F149" s="160" t="s">
        <v>338</v>
      </c>
      <c r="H149" s="161">
        <v>4.5999999999999999E-2</v>
      </c>
      <c r="I149" s="162"/>
      <c r="L149" s="157"/>
      <c r="M149" s="163"/>
      <c r="T149" s="164"/>
      <c r="AT149" s="159" t="s">
        <v>170</v>
      </c>
      <c r="AU149" s="159" t="s">
        <v>88</v>
      </c>
      <c r="AV149" s="12" t="s">
        <v>88</v>
      </c>
      <c r="AW149" s="12" t="s">
        <v>31</v>
      </c>
      <c r="AX149" s="12" t="s">
        <v>76</v>
      </c>
      <c r="AY149" s="159" t="s">
        <v>162</v>
      </c>
    </row>
    <row r="150" spans="2:65" s="13" customFormat="1">
      <c r="B150" s="165"/>
      <c r="D150" s="158" t="s">
        <v>170</v>
      </c>
      <c r="E150" s="166" t="s">
        <v>1</v>
      </c>
      <c r="F150" s="167" t="s">
        <v>339</v>
      </c>
      <c r="H150" s="168">
        <v>17.600000000000001</v>
      </c>
      <c r="I150" s="169"/>
      <c r="L150" s="165"/>
      <c r="M150" s="170"/>
      <c r="T150" s="171"/>
      <c r="AT150" s="166" t="s">
        <v>170</v>
      </c>
      <c r="AU150" s="166" t="s">
        <v>88</v>
      </c>
      <c r="AV150" s="13" t="s">
        <v>168</v>
      </c>
      <c r="AW150" s="13" t="s">
        <v>31</v>
      </c>
      <c r="AX150" s="13" t="s">
        <v>83</v>
      </c>
      <c r="AY150" s="166" t="s">
        <v>162</v>
      </c>
    </row>
    <row r="151" spans="2:65" s="1" customFormat="1" ht="24.15" customHeight="1">
      <c r="B151" s="32"/>
      <c r="C151" s="143" t="s">
        <v>88</v>
      </c>
      <c r="D151" s="143" t="s">
        <v>164</v>
      </c>
      <c r="E151" s="144" t="s">
        <v>340</v>
      </c>
      <c r="F151" s="145" t="s">
        <v>341</v>
      </c>
      <c r="G151" s="146" t="s">
        <v>167</v>
      </c>
      <c r="H151" s="147">
        <v>17.600000000000001</v>
      </c>
      <c r="I151" s="148"/>
      <c r="J151" s="149">
        <f>ROUND(I151*H151,2)</f>
        <v>0</v>
      </c>
      <c r="K151" s="150"/>
      <c r="L151" s="32"/>
      <c r="M151" s="151" t="s">
        <v>1</v>
      </c>
      <c r="N151" s="152" t="s">
        <v>42</v>
      </c>
      <c r="P151" s="153">
        <f>O151*H151</f>
        <v>0</v>
      </c>
      <c r="Q151" s="153">
        <v>0</v>
      </c>
      <c r="R151" s="153">
        <f>Q151*H151</f>
        <v>0</v>
      </c>
      <c r="S151" s="153">
        <v>0</v>
      </c>
      <c r="T151" s="154">
        <f>S151*H151</f>
        <v>0</v>
      </c>
      <c r="AR151" s="155" t="s">
        <v>168</v>
      </c>
      <c r="AT151" s="155" t="s">
        <v>164</v>
      </c>
      <c r="AU151" s="155" t="s">
        <v>88</v>
      </c>
      <c r="AY151" s="17" t="s">
        <v>162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7" t="s">
        <v>88</v>
      </c>
      <c r="BK151" s="156">
        <f>ROUND(I151*H151,2)</f>
        <v>0</v>
      </c>
      <c r="BL151" s="17" t="s">
        <v>168</v>
      </c>
      <c r="BM151" s="155" t="s">
        <v>342</v>
      </c>
    </row>
    <row r="152" spans="2:65" s="1" customFormat="1" ht="24.15" customHeight="1">
      <c r="B152" s="32"/>
      <c r="C152" s="143" t="s">
        <v>177</v>
      </c>
      <c r="D152" s="143" t="s">
        <v>164</v>
      </c>
      <c r="E152" s="144" t="s">
        <v>165</v>
      </c>
      <c r="F152" s="145" t="s">
        <v>166</v>
      </c>
      <c r="G152" s="146" t="s">
        <v>167</v>
      </c>
      <c r="H152" s="147">
        <v>16.8</v>
      </c>
      <c r="I152" s="148"/>
      <c r="J152" s="149">
        <f>ROUND(I152*H152,2)</f>
        <v>0</v>
      </c>
      <c r="K152" s="150"/>
      <c r="L152" s="32"/>
      <c r="M152" s="151" t="s">
        <v>1</v>
      </c>
      <c r="N152" s="152" t="s">
        <v>42</v>
      </c>
      <c r="P152" s="153">
        <f>O152*H152</f>
        <v>0</v>
      </c>
      <c r="Q152" s="153">
        <v>0</v>
      </c>
      <c r="R152" s="153">
        <f>Q152*H152</f>
        <v>0</v>
      </c>
      <c r="S152" s="153">
        <v>0</v>
      </c>
      <c r="T152" s="154">
        <f>S152*H152</f>
        <v>0</v>
      </c>
      <c r="AR152" s="155" t="s">
        <v>168</v>
      </c>
      <c r="AT152" s="155" t="s">
        <v>164</v>
      </c>
      <c r="AU152" s="155" t="s">
        <v>88</v>
      </c>
      <c r="AY152" s="17" t="s">
        <v>162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7" t="s">
        <v>88</v>
      </c>
      <c r="BK152" s="156">
        <f>ROUND(I152*H152,2)</f>
        <v>0</v>
      </c>
      <c r="BL152" s="17" t="s">
        <v>168</v>
      </c>
      <c r="BM152" s="155" t="s">
        <v>343</v>
      </c>
    </row>
    <row r="153" spans="2:65" s="12" customFormat="1">
      <c r="B153" s="157"/>
      <c r="D153" s="158" t="s">
        <v>170</v>
      </c>
      <c r="E153" s="159" t="s">
        <v>1</v>
      </c>
      <c r="F153" s="160" t="s">
        <v>344</v>
      </c>
      <c r="H153" s="161">
        <v>13.305999999999999</v>
      </c>
      <c r="I153" s="162"/>
      <c r="L153" s="157"/>
      <c r="M153" s="163"/>
      <c r="T153" s="164"/>
      <c r="AT153" s="159" t="s">
        <v>170</v>
      </c>
      <c r="AU153" s="159" t="s">
        <v>88</v>
      </c>
      <c r="AV153" s="12" t="s">
        <v>88</v>
      </c>
      <c r="AW153" s="12" t="s">
        <v>31</v>
      </c>
      <c r="AX153" s="12" t="s">
        <v>76</v>
      </c>
      <c r="AY153" s="159" t="s">
        <v>162</v>
      </c>
    </row>
    <row r="154" spans="2:65" s="12" customFormat="1">
      <c r="B154" s="157"/>
      <c r="D154" s="158" t="s">
        <v>170</v>
      </c>
      <c r="E154" s="159" t="s">
        <v>1</v>
      </c>
      <c r="F154" s="160" t="s">
        <v>345</v>
      </c>
      <c r="H154" s="161">
        <v>3.427</v>
      </c>
      <c r="I154" s="162"/>
      <c r="L154" s="157"/>
      <c r="M154" s="163"/>
      <c r="T154" s="164"/>
      <c r="AT154" s="159" t="s">
        <v>170</v>
      </c>
      <c r="AU154" s="159" t="s">
        <v>88</v>
      </c>
      <c r="AV154" s="12" t="s">
        <v>88</v>
      </c>
      <c r="AW154" s="12" t="s">
        <v>31</v>
      </c>
      <c r="AX154" s="12" t="s">
        <v>76</v>
      </c>
      <c r="AY154" s="159" t="s">
        <v>162</v>
      </c>
    </row>
    <row r="155" spans="2:65" s="14" customFormat="1">
      <c r="B155" s="172"/>
      <c r="D155" s="158" t="s">
        <v>170</v>
      </c>
      <c r="E155" s="173" t="s">
        <v>1</v>
      </c>
      <c r="F155" s="174" t="s">
        <v>218</v>
      </c>
      <c r="H155" s="175">
        <v>16.733000000000001</v>
      </c>
      <c r="I155" s="176"/>
      <c r="L155" s="172"/>
      <c r="M155" s="177"/>
      <c r="T155" s="178"/>
      <c r="AT155" s="173" t="s">
        <v>170</v>
      </c>
      <c r="AU155" s="173" t="s">
        <v>88</v>
      </c>
      <c r="AV155" s="14" t="s">
        <v>177</v>
      </c>
      <c r="AW155" s="14" t="s">
        <v>31</v>
      </c>
      <c r="AX155" s="14" t="s">
        <v>76</v>
      </c>
      <c r="AY155" s="173" t="s">
        <v>162</v>
      </c>
    </row>
    <row r="156" spans="2:65" s="12" customFormat="1">
      <c r="B156" s="157"/>
      <c r="D156" s="158" t="s">
        <v>170</v>
      </c>
      <c r="E156" s="159" t="s">
        <v>1</v>
      </c>
      <c r="F156" s="160" t="s">
        <v>346</v>
      </c>
      <c r="H156" s="161">
        <v>6.7000000000000004E-2</v>
      </c>
      <c r="I156" s="162"/>
      <c r="L156" s="157"/>
      <c r="M156" s="163"/>
      <c r="T156" s="164"/>
      <c r="AT156" s="159" t="s">
        <v>170</v>
      </c>
      <c r="AU156" s="159" t="s">
        <v>88</v>
      </c>
      <c r="AV156" s="12" t="s">
        <v>88</v>
      </c>
      <c r="AW156" s="12" t="s">
        <v>31</v>
      </c>
      <c r="AX156" s="12" t="s">
        <v>76</v>
      </c>
      <c r="AY156" s="159" t="s">
        <v>162</v>
      </c>
    </row>
    <row r="157" spans="2:65" s="13" customFormat="1">
      <c r="B157" s="165"/>
      <c r="D157" s="158" t="s">
        <v>170</v>
      </c>
      <c r="E157" s="166" t="s">
        <v>1</v>
      </c>
      <c r="F157" s="167" t="s">
        <v>347</v>
      </c>
      <c r="H157" s="168">
        <v>16.8</v>
      </c>
      <c r="I157" s="169"/>
      <c r="L157" s="165"/>
      <c r="M157" s="170"/>
      <c r="T157" s="171"/>
      <c r="AT157" s="166" t="s">
        <v>170</v>
      </c>
      <c r="AU157" s="166" t="s">
        <v>88</v>
      </c>
      <c r="AV157" s="13" t="s">
        <v>168</v>
      </c>
      <c r="AW157" s="13" t="s">
        <v>31</v>
      </c>
      <c r="AX157" s="13" t="s">
        <v>83</v>
      </c>
      <c r="AY157" s="166" t="s">
        <v>162</v>
      </c>
    </row>
    <row r="158" spans="2:65" s="1" customFormat="1" ht="33" customHeight="1">
      <c r="B158" s="32"/>
      <c r="C158" s="143" t="s">
        <v>168</v>
      </c>
      <c r="D158" s="143" t="s">
        <v>164</v>
      </c>
      <c r="E158" s="144" t="s">
        <v>174</v>
      </c>
      <c r="F158" s="145" t="s">
        <v>175</v>
      </c>
      <c r="G158" s="146" t="s">
        <v>167</v>
      </c>
      <c r="H158" s="147">
        <v>14</v>
      </c>
      <c r="I158" s="148"/>
      <c r="J158" s="149">
        <f>ROUND(I158*H158,2)</f>
        <v>0</v>
      </c>
      <c r="K158" s="150"/>
      <c r="L158" s="32"/>
      <c r="M158" s="151" t="s">
        <v>1</v>
      </c>
      <c r="N158" s="152" t="s">
        <v>42</v>
      </c>
      <c r="P158" s="153">
        <f>O158*H158</f>
        <v>0</v>
      </c>
      <c r="Q158" s="153">
        <v>0</v>
      </c>
      <c r="R158" s="153">
        <f>Q158*H158</f>
        <v>0</v>
      </c>
      <c r="S158" s="153">
        <v>0</v>
      </c>
      <c r="T158" s="154">
        <f>S158*H158</f>
        <v>0</v>
      </c>
      <c r="AR158" s="155" t="s">
        <v>168</v>
      </c>
      <c r="AT158" s="155" t="s">
        <v>164</v>
      </c>
      <c r="AU158" s="155" t="s">
        <v>88</v>
      </c>
      <c r="AY158" s="17" t="s">
        <v>162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7" t="s">
        <v>88</v>
      </c>
      <c r="BK158" s="156">
        <f>ROUND(I158*H158,2)</f>
        <v>0</v>
      </c>
      <c r="BL158" s="17" t="s">
        <v>168</v>
      </c>
      <c r="BM158" s="155" t="s">
        <v>348</v>
      </c>
    </row>
    <row r="159" spans="2:65" s="12" customFormat="1">
      <c r="B159" s="157"/>
      <c r="D159" s="158" t="s">
        <v>170</v>
      </c>
      <c r="E159" s="159" t="s">
        <v>1</v>
      </c>
      <c r="F159" s="160" t="s">
        <v>349</v>
      </c>
      <c r="H159" s="161">
        <v>34.4</v>
      </c>
      <c r="I159" s="162"/>
      <c r="L159" s="157"/>
      <c r="M159" s="163"/>
      <c r="T159" s="164"/>
      <c r="AT159" s="159" t="s">
        <v>170</v>
      </c>
      <c r="AU159" s="159" t="s">
        <v>88</v>
      </c>
      <c r="AV159" s="12" t="s">
        <v>88</v>
      </c>
      <c r="AW159" s="12" t="s">
        <v>31</v>
      </c>
      <c r="AX159" s="12" t="s">
        <v>76</v>
      </c>
      <c r="AY159" s="159" t="s">
        <v>162</v>
      </c>
    </row>
    <row r="160" spans="2:65" s="12" customFormat="1">
      <c r="B160" s="157"/>
      <c r="D160" s="158" t="s">
        <v>170</v>
      </c>
      <c r="E160" s="159" t="s">
        <v>1</v>
      </c>
      <c r="F160" s="160" t="s">
        <v>350</v>
      </c>
      <c r="H160" s="161">
        <v>-20.399999999999999</v>
      </c>
      <c r="I160" s="162"/>
      <c r="L160" s="157"/>
      <c r="M160" s="163"/>
      <c r="T160" s="164"/>
      <c r="AT160" s="159" t="s">
        <v>170</v>
      </c>
      <c r="AU160" s="159" t="s">
        <v>88</v>
      </c>
      <c r="AV160" s="12" t="s">
        <v>88</v>
      </c>
      <c r="AW160" s="12" t="s">
        <v>31</v>
      </c>
      <c r="AX160" s="12" t="s">
        <v>76</v>
      </c>
      <c r="AY160" s="159" t="s">
        <v>162</v>
      </c>
    </row>
    <row r="161" spans="2:65" s="13" customFormat="1">
      <c r="B161" s="165"/>
      <c r="D161" s="158" t="s">
        <v>170</v>
      </c>
      <c r="E161" s="166" t="s">
        <v>1</v>
      </c>
      <c r="F161" s="167" t="s">
        <v>351</v>
      </c>
      <c r="H161" s="168">
        <v>14</v>
      </c>
      <c r="I161" s="169"/>
      <c r="L161" s="165"/>
      <c r="M161" s="170"/>
      <c r="T161" s="171"/>
      <c r="AT161" s="166" t="s">
        <v>170</v>
      </c>
      <c r="AU161" s="166" t="s">
        <v>88</v>
      </c>
      <c r="AV161" s="13" t="s">
        <v>168</v>
      </c>
      <c r="AW161" s="13" t="s">
        <v>31</v>
      </c>
      <c r="AX161" s="13" t="s">
        <v>83</v>
      </c>
      <c r="AY161" s="166" t="s">
        <v>162</v>
      </c>
    </row>
    <row r="162" spans="2:65" s="1" customFormat="1" ht="16.5" customHeight="1">
      <c r="B162" s="32"/>
      <c r="C162" s="143" t="s">
        <v>188</v>
      </c>
      <c r="D162" s="143" t="s">
        <v>164</v>
      </c>
      <c r="E162" s="144" t="s">
        <v>178</v>
      </c>
      <c r="F162" s="145" t="s">
        <v>179</v>
      </c>
      <c r="G162" s="146" t="s">
        <v>167</v>
      </c>
      <c r="H162" s="147">
        <v>14</v>
      </c>
      <c r="I162" s="148"/>
      <c r="J162" s="149">
        <f>ROUND(I162*H162,2)</f>
        <v>0</v>
      </c>
      <c r="K162" s="150"/>
      <c r="L162" s="32"/>
      <c r="M162" s="151" t="s">
        <v>1</v>
      </c>
      <c r="N162" s="152" t="s">
        <v>42</v>
      </c>
      <c r="P162" s="153">
        <f>O162*H162</f>
        <v>0</v>
      </c>
      <c r="Q162" s="153">
        <v>0</v>
      </c>
      <c r="R162" s="153">
        <f>Q162*H162</f>
        <v>0</v>
      </c>
      <c r="S162" s="153">
        <v>0</v>
      </c>
      <c r="T162" s="154">
        <f>S162*H162</f>
        <v>0</v>
      </c>
      <c r="AR162" s="155" t="s">
        <v>168</v>
      </c>
      <c r="AT162" s="155" t="s">
        <v>164</v>
      </c>
      <c r="AU162" s="155" t="s">
        <v>88</v>
      </c>
      <c r="AY162" s="17" t="s">
        <v>162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7" t="s">
        <v>88</v>
      </c>
      <c r="BK162" s="156">
        <f>ROUND(I162*H162,2)</f>
        <v>0</v>
      </c>
      <c r="BL162" s="17" t="s">
        <v>168</v>
      </c>
      <c r="BM162" s="155" t="s">
        <v>352</v>
      </c>
    </row>
    <row r="163" spans="2:65" s="1" customFormat="1" ht="16.5" customHeight="1">
      <c r="B163" s="32"/>
      <c r="C163" s="143" t="s">
        <v>194</v>
      </c>
      <c r="D163" s="143" t="s">
        <v>164</v>
      </c>
      <c r="E163" s="144" t="s">
        <v>181</v>
      </c>
      <c r="F163" s="145" t="s">
        <v>182</v>
      </c>
      <c r="G163" s="146" t="s">
        <v>183</v>
      </c>
      <c r="H163" s="147">
        <v>25.2</v>
      </c>
      <c r="I163" s="148"/>
      <c r="J163" s="149">
        <f>ROUND(I163*H163,2)</f>
        <v>0</v>
      </c>
      <c r="K163" s="150"/>
      <c r="L163" s="32"/>
      <c r="M163" s="151" t="s">
        <v>1</v>
      </c>
      <c r="N163" s="152" t="s">
        <v>42</v>
      </c>
      <c r="P163" s="153">
        <f>O163*H163</f>
        <v>0</v>
      </c>
      <c r="Q163" s="153">
        <v>0</v>
      </c>
      <c r="R163" s="153">
        <f>Q163*H163</f>
        <v>0</v>
      </c>
      <c r="S163" s="153">
        <v>0</v>
      </c>
      <c r="T163" s="154">
        <f>S163*H163</f>
        <v>0</v>
      </c>
      <c r="AR163" s="155" t="s">
        <v>168</v>
      </c>
      <c r="AT163" s="155" t="s">
        <v>164</v>
      </c>
      <c r="AU163" s="155" t="s">
        <v>88</v>
      </c>
      <c r="AY163" s="17" t="s">
        <v>162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7" t="s">
        <v>88</v>
      </c>
      <c r="BK163" s="156">
        <f>ROUND(I163*H163,2)</f>
        <v>0</v>
      </c>
      <c r="BL163" s="17" t="s">
        <v>168</v>
      </c>
      <c r="BM163" s="155" t="s">
        <v>353</v>
      </c>
    </row>
    <row r="164" spans="2:65" s="12" customFormat="1">
      <c r="B164" s="157"/>
      <c r="D164" s="158" t="s">
        <v>170</v>
      </c>
      <c r="E164" s="159" t="s">
        <v>1</v>
      </c>
      <c r="F164" s="160" t="s">
        <v>354</v>
      </c>
      <c r="H164" s="161">
        <v>25.2</v>
      </c>
      <c r="I164" s="162"/>
      <c r="L164" s="157"/>
      <c r="M164" s="163"/>
      <c r="T164" s="164"/>
      <c r="AT164" s="159" t="s">
        <v>170</v>
      </c>
      <c r="AU164" s="159" t="s">
        <v>88</v>
      </c>
      <c r="AV164" s="12" t="s">
        <v>88</v>
      </c>
      <c r="AW164" s="12" t="s">
        <v>31</v>
      </c>
      <c r="AX164" s="12" t="s">
        <v>83</v>
      </c>
      <c r="AY164" s="159" t="s">
        <v>162</v>
      </c>
    </row>
    <row r="165" spans="2:65" s="1" customFormat="1" ht="24.15" customHeight="1">
      <c r="B165" s="32"/>
      <c r="C165" s="143" t="s">
        <v>200</v>
      </c>
      <c r="D165" s="143" t="s">
        <v>164</v>
      </c>
      <c r="E165" s="144" t="s">
        <v>355</v>
      </c>
      <c r="F165" s="145" t="s">
        <v>356</v>
      </c>
      <c r="G165" s="146" t="s">
        <v>167</v>
      </c>
      <c r="H165" s="147">
        <v>20.399999999999999</v>
      </c>
      <c r="I165" s="148"/>
      <c r="J165" s="149">
        <f>ROUND(I165*H165,2)</f>
        <v>0</v>
      </c>
      <c r="K165" s="150"/>
      <c r="L165" s="32"/>
      <c r="M165" s="151" t="s">
        <v>1</v>
      </c>
      <c r="N165" s="152" t="s">
        <v>42</v>
      </c>
      <c r="P165" s="153">
        <f>O165*H165</f>
        <v>0</v>
      </c>
      <c r="Q165" s="153">
        <v>0</v>
      </c>
      <c r="R165" s="153">
        <f>Q165*H165</f>
        <v>0</v>
      </c>
      <c r="S165" s="153">
        <v>0</v>
      </c>
      <c r="T165" s="154">
        <f>S165*H165</f>
        <v>0</v>
      </c>
      <c r="AR165" s="155" t="s">
        <v>168</v>
      </c>
      <c r="AT165" s="155" t="s">
        <v>164</v>
      </c>
      <c r="AU165" s="155" t="s">
        <v>88</v>
      </c>
      <c r="AY165" s="17" t="s">
        <v>162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7" t="s">
        <v>88</v>
      </c>
      <c r="BK165" s="156">
        <f>ROUND(I165*H165,2)</f>
        <v>0</v>
      </c>
      <c r="BL165" s="17" t="s">
        <v>168</v>
      </c>
      <c r="BM165" s="155" t="s">
        <v>357</v>
      </c>
    </row>
    <row r="166" spans="2:65" s="12" customFormat="1">
      <c r="B166" s="157"/>
      <c r="D166" s="158" t="s">
        <v>170</v>
      </c>
      <c r="E166" s="159" t="s">
        <v>1</v>
      </c>
      <c r="F166" s="160" t="s">
        <v>358</v>
      </c>
      <c r="H166" s="161">
        <v>20.437000000000001</v>
      </c>
      <c r="I166" s="162"/>
      <c r="L166" s="157"/>
      <c r="M166" s="163"/>
      <c r="T166" s="164"/>
      <c r="AT166" s="159" t="s">
        <v>170</v>
      </c>
      <c r="AU166" s="159" t="s">
        <v>88</v>
      </c>
      <c r="AV166" s="12" t="s">
        <v>88</v>
      </c>
      <c r="AW166" s="12" t="s">
        <v>31</v>
      </c>
      <c r="AX166" s="12" t="s">
        <v>76</v>
      </c>
      <c r="AY166" s="159" t="s">
        <v>162</v>
      </c>
    </row>
    <row r="167" spans="2:65" s="12" customFormat="1">
      <c r="B167" s="157"/>
      <c r="D167" s="158" t="s">
        <v>170</v>
      </c>
      <c r="E167" s="159" t="s">
        <v>1</v>
      </c>
      <c r="F167" s="160" t="s">
        <v>359</v>
      </c>
      <c r="H167" s="161">
        <v>-3.6999999999999998E-2</v>
      </c>
      <c r="I167" s="162"/>
      <c r="L167" s="157"/>
      <c r="M167" s="163"/>
      <c r="T167" s="164"/>
      <c r="AT167" s="159" t="s">
        <v>170</v>
      </c>
      <c r="AU167" s="159" t="s">
        <v>88</v>
      </c>
      <c r="AV167" s="12" t="s">
        <v>88</v>
      </c>
      <c r="AW167" s="12" t="s">
        <v>31</v>
      </c>
      <c r="AX167" s="12" t="s">
        <v>76</v>
      </c>
      <c r="AY167" s="159" t="s">
        <v>162</v>
      </c>
    </row>
    <row r="168" spans="2:65" s="13" customFormat="1" ht="20.399999999999999">
      <c r="B168" s="165"/>
      <c r="D168" s="158" t="s">
        <v>170</v>
      </c>
      <c r="E168" s="166" t="s">
        <v>1</v>
      </c>
      <c r="F168" s="167" t="s">
        <v>360</v>
      </c>
      <c r="H168" s="168">
        <v>20.399999999999999</v>
      </c>
      <c r="I168" s="169"/>
      <c r="L168" s="165"/>
      <c r="M168" s="170"/>
      <c r="T168" s="171"/>
      <c r="AT168" s="166" t="s">
        <v>170</v>
      </c>
      <c r="AU168" s="166" t="s">
        <v>88</v>
      </c>
      <c r="AV168" s="13" t="s">
        <v>168</v>
      </c>
      <c r="AW168" s="13" t="s">
        <v>31</v>
      </c>
      <c r="AX168" s="13" t="s">
        <v>83</v>
      </c>
      <c r="AY168" s="166" t="s">
        <v>162</v>
      </c>
    </row>
    <row r="169" spans="2:65" s="11" customFormat="1" ht="22.95" customHeight="1">
      <c r="B169" s="131"/>
      <c r="D169" s="132" t="s">
        <v>75</v>
      </c>
      <c r="E169" s="141" t="s">
        <v>88</v>
      </c>
      <c r="F169" s="141" t="s">
        <v>361</v>
      </c>
      <c r="I169" s="134"/>
      <c r="J169" s="142">
        <f>BK169</f>
        <v>0</v>
      </c>
      <c r="L169" s="131"/>
      <c r="M169" s="136"/>
      <c r="P169" s="137">
        <f>SUM(P170:P221)</f>
        <v>0</v>
      </c>
      <c r="R169" s="137">
        <f>SUM(R170:R221)</f>
        <v>57.908338999999998</v>
      </c>
      <c r="T169" s="138">
        <f>SUM(T170:T221)</f>
        <v>0</v>
      </c>
      <c r="AR169" s="132" t="s">
        <v>83</v>
      </c>
      <c r="AT169" s="139" t="s">
        <v>75</v>
      </c>
      <c r="AU169" s="139" t="s">
        <v>83</v>
      </c>
      <c r="AY169" s="132" t="s">
        <v>162</v>
      </c>
      <c r="BK169" s="140">
        <f>SUM(BK170:BK221)</f>
        <v>0</v>
      </c>
    </row>
    <row r="170" spans="2:65" s="1" customFormat="1" ht="33" customHeight="1">
      <c r="B170" s="32"/>
      <c r="C170" s="143" t="s">
        <v>205</v>
      </c>
      <c r="D170" s="143" t="s">
        <v>164</v>
      </c>
      <c r="E170" s="144" t="s">
        <v>362</v>
      </c>
      <c r="F170" s="145" t="s">
        <v>363</v>
      </c>
      <c r="G170" s="146" t="s">
        <v>248</v>
      </c>
      <c r="H170" s="147">
        <v>77.8</v>
      </c>
      <c r="I170" s="148"/>
      <c r="J170" s="149">
        <f>ROUND(I170*H170,2)</f>
        <v>0</v>
      </c>
      <c r="K170" s="150"/>
      <c r="L170" s="32"/>
      <c r="M170" s="151" t="s">
        <v>1</v>
      </c>
      <c r="N170" s="152" t="s">
        <v>42</v>
      </c>
      <c r="P170" s="153">
        <f>O170*H170</f>
        <v>0</v>
      </c>
      <c r="Q170" s="153">
        <v>0</v>
      </c>
      <c r="R170" s="153">
        <f>Q170*H170</f>
        <v>0</v>
      </c>
      <c r="S170" s="153">
        <v>0</v>
      </c>
      <c r="T170" s="154">
        <f>S170*H170</f>
        <v>0</v>
      </c>
      <c r="AR170" s="155" t="s">
        <v>168</v>
      </c>
      <c r="AT170" s="155" t="s">
        <v>164</v>
      </c>
      <c r="AU170" s="155" t="s">
        <v>88</v>
      </c>
      <c r="AY170" s="17" t="s">
        <v>162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7" t="s">
        <v>88</v>
      </c>
      <c r="BK170" s="156">
        <f>ROUND(I170*H170,2)</f>
        <v>0</v>
      </c>
      <c r="BL170" s="17" t="s">
        <v>168</v>
      </c>
      <c r="BM170" s="155" t="s">
        <v>364</v>
      </c>
    </row>
    <row r="171" spans="2:65" s="12" customFormat="1">
      <c r="B171" s="157"/>
      <c r="D171" s="158" t="s">
        <v>170</v>
      </c>
      <c r="E171" s="159" t="s">
        <v>1</v>
      </c>
      <c r="F171" s="160" t="s">
        <v>365</v>
      </c>
      <c r="H171" s="161">
        <v>77.748000000000005</v>
      </c>
      <c r="I171" s="162"/>
      <c r="L171" s="157"/>
      <c r="M171" s="163"/>
      <c r="T171" s="164"/>
      <c r="AT171" s="159" t="s">
        <v>170</v>
      </c>
      <c r="AU171" s="159" t="s">
        <v>88</v>
      </c>
      <c r="AV171" s="12" t="s">
        <v>88</v>
      </c>
      <c r="AW171" s="12" t="s">
        <v>31</v>
      </c>
      <c r="AX171" s="12" t="s">
        <v>76</v>
      </c>
      <c r="AY171" s="159" t="s">
        <v>162</v>
      </c>
    </row>
    <row r="172" spans="2:65" s="12" customFormat="1">
      <c r="B172" s="157"/>
      <c r="D172" s="158" t="s">
        <v>170</v>
      </c>
      <c r="E172" s="159" t="s">
        <v>1</v>
      </c>
      <c r="F172" s="160" t="s">
        <v>366</v>
      </c>
      <c r="H172" s="161">
        <v>5.1999999999999998E-2</v>
      </c>
      <c r="I172" s="162"/>
      <c r="L172" s="157"/>
      <c r="M172" s="163"/>
      <c r="T172" s="164"/>
      <c r="AT172" s="159" t="s">
        <v>170</v>
      </c>
      <c r="AU172" s="159" t="s">
        <v>88</v>
      </c>
      <c r="AV172" s="12" t="s">
        <v>88</v>
      </c>
      <c r="AW172" s="12" t="s">
        <v>31</v>
      </c>
      <c r="AX172" s="12" t="s">
        <v>76</v>
      </c>
      <c r="AY172" s="159" t="s">
        <v>162</v>
      </c>
    </row>
    <row r="173" spans="2:65" s="13" customFormat="1">
      <c r="B173" s="165"/>
      <c r="D173" s="158" t="s">
        <v>170</v>
      </c>
      <c r="E173" s="166" t="s">
        <v>1</v>
      </c>
      <c r="F173" s="167" t="s">
        <v>173</v>
      </c>
      <c r="H173" s="168">
        <v>77.8</v>
      </c>
      <c r="I173" s="169"/>
      <c r="L173" s="165"/>
      <c r="M173" s="170"/>
      <c r="T173" s="171"/>
      <c r="AT173" s="166" t="s">
        <v>170</v>
      </c>
      <c r="AU173" s="166" t="s">
        <v>88</v>
      </c>
      <c r="AV173" s="13" t="s">
        <v>168</v>
      </c>
      <c r="AW173" s="13" t="s">
        <v>31</v>
      </c>
      <c r="AX173" s="13" t="s">
        <v>83</v>
      </c>
      <c r="AY173" s="166" t="s">
        <v>162</v>
      </c>
    </row>
    <row r="174" spans="2:65" s="1" customFormat="1" ht="16.5" customHeight="1">
      <c r="B174" s="32"/>
      <c r="C174" s="143" t="s">
        <v>186</v>
      </c>
      <c r="D174" s="143" t="s">
        <v>164</v>
      </c>
      <c r="E174" s="144" t="s">
        <v>367</v>
      </c>
      <c r="F174" s="145" t="s">
        <v>368</v>
      </c>
      <c r="G174" s="146" t="s">
        <v>167</v>
      </c>
      <c r="H174" s="147">
        <v>3.5</v>
      </c>
      <c r="I174" s="148"/>
      <c r="J174" s="149">
        <f>ROUND(I174*H174,2)</f>
        <v>0</v>
      </c>
      <c r="K174" s="150"/>
      <c r="L174" s="32"/>
      <c r="M174" s="151" t="s">
        <v>1</v>
      </c>
      <c r="N174" s="152" t="s">
        <v>42</v>
      </c>
      <c r="P174" s="153">
        <f>O174*H174</f>
        <v>0</v>
      </c>
      <c r="Q174" s="153">
        <v>2.0663999999999998</v>
      </c>
      <c r="R174" s="153">
        <f>Q174*H174</f>
        <v>7.2323999999999993</v>
      </c>
      <c r="S174" s="153">
        <v>0</v>
      </c>
      <c r="T174" s="154">
        <f>S174*H174</f>
        <v>0</v>
      </c>
      <c r="AR174" s="155" t="s">
        <v>168</v>
      </c>
      <c r="AT174" s="155" t="s">
        <v>164</v>
      </c>
      <c r="AU174" s="155" t="s">
        <v>88</v>
      </c>
      <c r="AY174" s="17" t="s">
        <v>162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7" t="s">
        <v>88</v>
      </c>
      <c r="BK174" s="156">
        <f>ROUND(I174*H174,2)</f>
        <v>0</v>
      </c>
      <c r="BL174" s="17" t="s">
        <v>168</v>
      </c>
      <c r="BM174" s="155" t="s">
        <v>369</v>
      </c>
    </row>
    <row r="175" spans="2:65" s="12" customFormat="1">
      <c r="B175" s="157"/>
      <c r="D175" s="158" t="s">
        <v>170</v>
      </c>
      <c r="E175" s="159" t="s">
        <v>1</v>
      </c>
      <c r="F175" s="160" t="s">
        <v>370</v>
      </c>
      <c r="H175" s="161">
        <v>2.4950000000000001</v>
      </c>
      <c r="I175" s="162"/>
      <c r="L175" s="157"/>
      <c r="M175" s="163"/>
      <c r="T175" s="164"/>
      <c r="AT175" s="159" t="s">
        <v>170</v>
      </c>
      <c r="AU175" s="159" t="s">
        <v>88</v>
      </c>
      <c r="AV175" s="12" t="s">
        <v>88</v>
      </c>
      <c r="AW175" s="12" t="s">
        <v>31</v>
      </c>
      <c r="AX175" s="12" t="s">
        <v>76</v>
      </c>
      <c r="AY175" s="159" t="s">
        <v>162</v>
      </c>
    </row>
    <row r="176" spans="2:65" s="12" customFormat="1">
      <c r="B176" s="157"/>
      <c r="D176" s="158" t="s">
        <v>170</v>
      </c>
      <c r="E176" s="159" t="s">
        <v>1</v>
      </c>
      <c r="F176" s="160" t="s">
        <v>371</v>
      </c>
      <c r="H176" s="161">
        <v>0.96699999999999997</v>
      </c>
      <c r="I176" s="162"/>
      <c r="L176" s="157"/>
      <c r="M176" s="163"/>
      <c r="T176" s="164"/>
      <c r="AT176" s="159" t="s">
        <v>170</v>
      </c>
      <c r="AU176" s="159" t="s">
        <v>88</v>
      </c>
      <c r="AV176" s="12" t="s">
        <v>88</v>
      </c>
      <c r="AW176" s="12" t="s">
        <v>31</v>
      </c>
      <c r="AX176" s="12" t="s">
        <v>76</v>
      </c>
      <c r="AY176" s="159" t="s">
        <v>162</v>
      </c>
    </row>
    <row r="177" spans="2:65" s="14" customFormat="1">
      <c r="B177" s="172"/>
      <c r="D177" s="158" t="s">
        <v>170</v>
      </c>
      <c r="E177" s="173" t="s">
        <v>1</v>
      </c>
      <c r="F177" s="174" t="s">
        <v>218</v>
      </c>
      <c r="H177" s="175">
        <v>3.4620000000000002</v>
      </c>
      <c r="I177" s="176"/>
      <c r="L177" s="172"/>
      <c r="M177" s="177"/>
      <c r="T177" s="178"/>
      <c r="AT177" s="173" t="s">
        <v>170</v>
      </c>
      <c r="AU177" s="173" t="s">
        <v>88</v>
      </c>
      <c r="AV177" s="14" t="s">
        <v>177</v>
      </c>
      <c r="AW177" s="14" t="s">
        <v>31</v>
      </c>
      <c r="AX177" s="14" t="s">
        <v>76</v>
      </c>
      <c r="AY177" s="173" t="s">
        <v>162</v>
      </c>
    </row>
    <row r="178" spans="2:65" s="12" customFormat="1">
      <c r="B178" s="157"/>
      <c r="D178" s="158" t="s">
        <v>170</v>
      </c>
      <c r="E178" s="159" t="s">
        <v>1</v>
      </c>
      <c r="F178" s="160" t="s">
        <v>372</v>
      </c>
      <c r="H178" s="161">
        <v>3.7999999999999999E-2</v>
      </c>
      <c r="I178" s="162"/>
      <c r="L178" s="157"/>
      <c r="M178" s="163"/>
      <c r="T178" s="164"/>
      <c r="AT178" s="159" t="s">
        <v>170</v>
      </c>
      <c r="AU178" s="159" t="s">
        <v>88</v>
      </c>
      <c r="AV178" s="12" t="s">
        <v>88</v>
      </c>
      <c r="AW178" s="12" t="s">
        <v>31</v>
      </c>
      <c r="AX178" s="12" t="s">
        <v>76</v>
      </c>
      <c r="AY178" s="159" t="s">
        <v>162</v>
      </c>
    </row>
    <row r="179" spans="2:65" s="13" customFormat="1">
      <c r="B179" s="165"/>
      <c r="D179" s="158" t="s">
        <v>170</v>
      </c>
      <c r="E179" s="166" t="s">
        <v>1</v>
      </c>
      <c r="F179" s="167" t="s">
        <v>373</v>
      </c>
      <c r="H179" s="168">
        <v>3.5</v>
      </c>
      <c r="I179" s="169"/>
      <c r="L179" s="165"/>
      <c r="M179" s="170"/>
      <c r="T179" s="171"/>
      <c r="AT179" s="166" t="s">
        <v>170</v>
      </c>
      <c r="AU179" s="166" t="s">
        <v>88</v>
      </c>
      <c r="AV179" s="13" t="s">
        <v>168</v>
      </c>
      <c r="AW179" s="13" t="s">
        <v>31</v>
      </c>
      <c r="AX179" s="13" t="s">
        <v>83</v>
      </c>
      <c r="AY179" s="166" t="s">
        <v>162</v>
      </c>
    </row>
    <row r="180" spans="2:65" s="1" customFormat="1" ht="24.15" customHeight="1">
      <c r="B180" s="32"/>
      <c r="C180" s="143" t="s">
        <v>220</v>
      </c>
      <c r="D180" s="143" t="s">
        <v>164</v>
      </c>
      <c r="E180" s="144" t="s">
        <v>374</v>
      </c>
      <c r="F180" s="145" t="s">
        <v>375</v>
      </c>
      <c r="G180" s="146" t="s">
        <v>248</v>
      </c>
      <c r="H180" s="147">
        <v>6</v>
      </c>
      <c r="I180" s="148"/>
      <c r="J180" s="149">
        <f>ROUND(I180*H180,2)</f>
        <v>0</v>
      </c>
      <c r="K180" s="150"/>
      <c r="L180" s="32"/>
      <c r="M180" s="151" t="s">
        <v>1</v>
      </c>
      <c r="N180" s="152" t="s">
        <v>42</v>
      </c>
      <c r="P180" s="153">
        <f>O180*H180</f>
        <v>0</v>
      </c>
      <c r="Q180" s="153">
        <v>4.0699999999999998E-3</v>
      </c>
      <c r="R180" s="153">
        <f>Q180*H180</f>
        <v>2.4419999999999997E-2</v>
      </c>
      <c r="S180" s="153">
        <v>0</v>
      </c>
      <c r="T180" s="154">
        <f>S180*H180</f>
        <v>0</v>
      </c>
      <c r="AR180" s="155" t="s">
        <v>168</v>
      </c>
      <c r="AT180" s="155" t="s">
        <v>164</v>
      </c>
      <c r="AU180" s="155" t="s">
        <v>88</v>
      </c>
      <c r="AY180" s="17" t="s">
        <v>162</v>
      </c>
      <c r="BE180" s="156">
        <f>IF(N180="základná",J180,0)</f>
        <v>0</v>
      </c>
      <c r="BF180" s="156">
        <f>IF(N180="znížená",J180,0)</f>
        <v>0</v>
      </c>
      <c r="BG180" s="156">
        <f>IF(N180="zákl. prenesená",J180,0)</f>
        <v>0</v>
      </c>
      <c r="BH180" s="156">
        <f>IF(N180="zníž. prenesená",J180,0)</f>
        <v>0</v>
      </c>
      <c r="BI180" s="156">
        <f>IF(N180="nulová",J180,0)</f>
        <v>0</v>
      </c>
      <c r="BJ180" s="17" t="s">
        <v>88</v>
      </c>
      <c r="BK180" s="156">
        <f>ROUND(I180*H180,2)</f>
        <v>0</v>
      </c>
      <c r="BL180" s="17" t="s">
        <v>168</v>
      </c>
      <c r="BM180" s="155" t="s">
        <v>376</v>
      </c>
    </row>
    <row r="181" spans="2:65" s="12" customFormat="1">
      <c r="B181" s="157"/>
      <c r="D181" s="158" t="s">
        <v>170</v>
      </c>
      <c r="E181" s="159" t="s">
        <v>1</v>
      </c>
      <c r="F181" s="160" t="s">
        <v>377</v>
      </c>
      <c r="H181" s="161">
        <v>6</v>
      </c>
      <c r="I181" s="162"/>
      <c r="L181" s="157"/>
      <c r="M181" s="163"/>
      <c r="T181" s="164"/>
      <c r="AT181" s="159" t="s">
        <v>170</v>
      </c>
      <c r="AU181" s="159" t="s">
        <v>88</v>
      </c>
      <c r="AV181" s="12" t="s">
        <v>88</v>
      </c>
      <c r="AW181" s="12" t="s">
        <v>31</v>
      </c>
      <c r="AX181" s="12" t="s">
        <v>76</v>
      </c>
      <c r="AY181" s="159" t="s">
        <v>162</v>
      </c>
    </row>
    <row r="182" spans="2:65" s="13" customFormat="1">
      <c r="B182" s="165"/>
      <c r="D182" s="158" t="s">
        <v>170</v>
      </c>
      <c r="E182" s="166" t="s">
        <v>1</v>
      </c>
      <c r="F182" s="167" t="s">
        <v>378</v>
      </c>
      <c r="H182" s="168">
        <v>6</v>
      </c>
      <c r="I182" s="169"/>
      <c r="L182" s="165"/>
      <c r="M182" s="170"/>
      <c r="T182" s="171"/>
      <c r="AT182" s="166" t="s">
        <v>170</v>
      </c>
      <c r="AU182" s="166" t="s">
        <v>88</v>
      </c>
      <c r="AV182" s="13" t="s">
        <v>168</v>
      </c>
      <c r="AW182" s="13" t="s">
        <v>31</v>
      </c>
      <c r="AX182" s="13" t="s">
        <v>83</v>
      </c>
      <c r="AY182" s="166" t="s">
        <v>162</v>
      </c>
    </row>
    <row r="183" spans="2:65" s="1" customFormat="1" ht="24.15" customHeight="1">
      <c r="B183" s="32"/>
      <c r="C183" s="143" t="s">
        <v>224</v>
      </c>
      <c r="D183" s="143" t="s">
        <v>164</v>
      </c>
      <c r="E183" s="144" t="s">
        <v>379</v>
      </c>
      <c r="F183" s="145" t="s">
        <v>380</v>
      </c>
      <c r="G183" s="146" t="s">
        <v>248</v>
      </c>
      <c r="H183" s="147">
        <v>6</v>
      </c>
      <c r="I183" s="148"/>
      <c r="J183" s="149">
        <f>ROUND(I183*H183,2)</f>
        <v>0</v>
      </c>
      <c r="K183" s="150"/>
      <c r="L183" s="32"/>
      <c r="M183" s="151" t="s">
        <v>1</v>
      </c>
      <c r="N183" s="152" t="s">
        <v>42</v>
      </c>
      <c r="P183" s="153">
        <f>O183*H183</f>
        <v>0</v>
      </c>
      <c r="Q183" s="153">
        <v>0</v>
      </c>
      <c r="R183" s="153">
        <f>Q183*H183</f>
        <v>0</v>
      </c>
      <c r="S183" s="153">
        <v>0</v>
      </c>
      <c r="T183" s="154">
        <f>S183*H183</f>
        <v>0</v>
      </c>
      <c r="AR183" s="155" t="s">
        <v>168</v>
      </c>
      <c r="AT183" s="155" t="s">
        <v>164</v>
      </c>
      <c r="AU183" s="155" t="s">
        <v>88</v>
      </c>
      <c r="AY183" s="17" t="s">
        <v>162</v>
      </c>
      <c r="BE183" s="156">
        <f>IF(N183="základná",J183,0)</f>
        <v>0</v>
      </c>
      <c r="BF183" s="156">
        <f>IF(N183="znížená",J183,0)</f>
        <v>0</v>
      </c>
      <c r="BG183" s="156">
        <f>IF(N183="zákl. prenesená",J183,0)</f>
        <v>0</v>
      </c>
      <c r="BH183" s="156">
        <f>IF(N183="zníž. prenesená",J183,0)</f>
        <v>0</v>
      </c>
      <c r="BI183" s="156">
        <f>IF(N183="nulová",J183,0)</f>
        <v>0</v>
      </c>
      <c r="BJ183" s="17" t="s">
        <v>88</v>
      </c>
      <c r="BK183" s="156">
        <f>ROUND(I183*H183,2)</f>
        <v>0</v>
      </c>
      <c r="BL183" s="17" t="s">
        <v>168</v>
      </c>
      <c r="BM183" s="155" t="s">
        <v>381</v>
      </c>
    </row>
    <row r="184" spans="2:65" s="1" customFormat="1" ht="33" customHeight="1">
      <c r="B184" s="32"/>
      <c r="C184" s="143" t="s">
        <v>228</v>
      </c>
      <c r="D184" s="143" t="s">
        <v>164</v>
      </c>
      <c r="E184" s="144" t="s">
        <v>382</v>
      </c>
      <c r="F184" s="145" t="s">
        <v>383</v>
      </c>
      <c r="G184" s="146" t="s">
        <v>167</v>
      </c>
      <c r="H184" s="147">
        <v>1.6</v>
      </c>
      <c r="I184" s="148"/>
      <c r="J184" s="149">
        <f>ROUND(I184*H184,2)</f>
        <v>0</v>
      </c>
      <c r="K184" s="150"/>
      <c r="L184" s="32"/>
      <c r="M184" s="151" t="s">
        <v>1</v>
      </c>
      <c r="N184" s="152" t="s">
        <v>42</v>
      </c>
      <c r="P184" s="153">
        <f>O184*H184</f>
        <v>0</v>
      </c>
      <c r="Q184" s="153">
        <v>2.1776</v>
      </c>
      <c r="R184" s="153">
        <f>Q184*H184</f>
        <v>3.4841600000000001</v>
      </c>
      <c r="S184" s="153">
        <v>0</v>
      </c>
      <c r="T184" s="154">
        <f>S184*H184</f>
        <v>0</v>
      </c>
      <c r="AR184" s="155" t="s">
        <v>168</v>
      </c>
      <c r="AT184" s="155" t="s">
        <v>164</v>
      </c>
      <c r="AU184" s="155" t="s">
        <v>88</v>
      </c>
      <c r="AY184" s="17" t="s">
        <v>162</v>
      </c>
      <c r="BE184" s="156">
        <f>IF(N184="základná",J184,0)</f>
        <v>0</v>
      </c>
      <c r="BF184" s="156">
        <f>IF(N184="znížená",J184,0)</f>
        <v>0</v>
      </c>
      <c r="BG184" s="156">
        <f>IF(N184="zákl. prenesená",J184,0)</f>
        <v>0</v>
      </c>
      <c r="BH184" s="156">
        <f>IF(N184="zníž. prenesená",J184,0)</f>
        <v>0</v>
      </c>
      <c r="BI184" s="156">
        <f>IF(N184="nulová",J184,0)</f>
        <v>0</v>
      </c>
      <c r="BJ184" s="17" t="s">
        <v>88</v>
      </c>
      <c r="BK184" s="156">
        <f>ROUND(I184*H184,2)</f>
        <v>0</v>
      </c>
      <c r="BL184" s="17" t="s">
        <v>168</v>
      </c>
      <c r="BM184" s="155" t="s">
        <v>384</v>
      </c>
    </row>
    <row r="185" spans="2:65" s="12" customFormat="1">
      <c r="B185" s="157"/>
      <c r="D185" s="158" t="s">
        <v>170</v>
      </c>
      <c r="E185" s="159" t="s">
        <v>1</v>
      </c>
      <c r="F185" s="160" t="s">
        <v>385</v>
      </c>
      <c r="H185" s="161">
        <v>1.5960000000000001</v>
      </c>
      <c r="I185" s="162"/>
      <c r="L185" s="157"/>
      <c r="M185" s="163"/>
      <c r="T185" s="164"/>
      <c r="AT185" s="159" t="s">
        <v>170</v>
      </c>
      <c r="AU185" s="159" t="s">
        <v>88</v>
      </c>
      <c r="AV185" s="12" t="s">
        <v>88</v>
      </c>
      <c r="AW185" s="12" t="s">
        <v>31</v>
      </c>
      <c r="AX185" s="12" t="s">
        <v>76</v>
      </c>
      <c r="AY185" s="159" t="s">
        <v>162</v>
      </c>
    </row>
    <row r="186" spans="2:65" s="12" customFormat="1">
      <c r="B186" s="157"/>
      <c r="D186" s="158" t="s">
        <v>170</v>
      </c>
      <c r="E186" s="159" t="s">
        <v>1</v>
      </c>
      <c r="F186" s="160" t="s">
        <v>386</v>
      </c>
      <c r="H186" s="161">
        <v>4.0000000000000001E-3</v>
      </c>
      <c r="I186" s="162"/>
      <c r="L186" s="157"/>
      <c r="M186" s="163"/>
      <c r="T186" s="164"/>
      <c r="AT186" s="159" t="s">
        <v>170</v>
      </c>
      <c r="AU186" s="159" t="s">
        <v>88</v>
      </c>
      <c r="AV186" s="12" t="s">
        <v>88</v>
      </c>
      <c r="AW186" s="12" t="s">
        <v>31</v>
      </c>
      <c r="AX186" s="12" t="s">
        <v>76</v>
      </c>
      <c r="AY186" s="159" t="s">
        <v>162</v>
      </c>
    </row>
    <row r="187" spans="2:65" s="13" customFormat="1">
      <c r="B187" s="165"/>
      <c r="D187" s="158" t="s">
        <v>170</v>
      </c>
      <c r="E187" s="166" t="s">
        <v>1</v>
      </c>
      <c r="F187" s="167" t="s">
        <v>387</v>
      </c>
      <c r="H187" s="168">
        <v>1.6</v>
      </c>
      <c r="I187" s="169"/>
      <c r="L187" s="165"/>
      <c r="M187" s="170"/>
      <c r="T187" s="171"/>
      <c r="AT187" s="166" t="s">
        <v>170</v>
      </c>
      <c r="AU187" s="166" t="s">
        <v>88</v>
      </c>
      <c r="AV187" s="13" t="s">
        <v>168</v>
      </c>
      <c r="AW187" s="13" t="s">
        <v>31</v>
      </c>
      <c r="AX187" s="13" t="s">
        <v>83</v>
      </c>
      <c r="AY187" s="166" t="s">
        <v>162</v>
      </c>
    </row>
    <row r="188" spans="2:65" s="1" customFormat="1" ht="33" customHeight="1">
      <c r="B188" s="32"/>
      <c r="C188" s="143" t="s">
        <v>232</v>
      </c>
      <c r="D188" s="143" t="s">
        <v>164</v>
      </c>
      <c r="E188" s="144" t="s">
        <v>388</v>
      </c>
      <c r="F188" s="145" t="s">
        <v>389</v>
      </c>
      <c r="G188" s="146" t="s">
        <v>167</v>
      </c>
      <c r="H188" s="147">
        <v>6.2</v>
      </c>
      <c r="I188" s="148"/>
      <c r="J188" s="149">
        <f>ROUND(I188*H188,2)</f>
        <v>0</v>
      </c>
      <c r="K188" s="150"/>
      <c r="L188" s="32"/>
      <c r="M188" s="151" t="s">
        <v>1</v>
      </c>
      <c r="N188" s="152" t="s">
        <v>42</v>
      </c>
      <c r="P188" s="153">
        <f>O188*H188</f>
        <v>0</v>
      </c>
      <c r="Q188" s="153">
        <v>2.1170900000000001</v>
      </c>
      <c r="R188" s="153">
        <f>Q188*H188</f>
        <v>13.125958000000001</v>
      </c>
      <c r="S188" s="153">
        <v>0</v>
      </c>
      <c r="T188" s="154">
        <f>S188*H188</f>
        <v>0</v>
      </c>
      <c r="AR188" s="155" t="s">
        <v>168</v>
      </c>
      <c r="AT188" s="155" t="s">
        <v>164</v>
      </c>
      <c r="AU188" s="155" t="s">
        <v>88</v>
      </c>
      <c r="AY188" s="17" t="s">
        <v>162</v>
      </c>
      <c r="BE188" s="156">
        <f>IF(N188="základná",J188,0)</f>
        <v>0</v>
      </c>
      <c r="BF188" s="156">
        <f>IF(N188="znížená",J188,0)</f>
        <v>0</v>
      </c>
      <c r="BG188" s="156">
        <f>IF(N188="zákl. prenesená",J188,0)</f>
        <v>0</v>
      </c>
      <c r="BH188" s="156">
        <f>IF(N188="zníž. prenesená",J188,0)</f>
        <v>0</v>
      </c>
      <c r="BI188" s="156">
        <f>IF(N188="nulová",J188,0)</f>
        <v>0</v>
      </c>
      <c r="BJ188" s="17" t="s">
        <v>88</v>
      </c>
      <c r="BK188" s="156">
        <f>ROUND(I188*H188,2)</f>
        <v>0</v>
      </c>
      <c r="BL188" s="17" t="s">
        <v>168</v>
      </c>
      <c r="BM188" s="155" t="s">
        <v>390</v>
      </c>
    </row>
    <row r="189" spans="2:65" s="12" customFormat="1">
      <c r="B189" s="157"/>
      <c r="D189" s="158" t="s">
        <v>170</v>
      </c>
      <c r="E189" s="159" t="s">
        <v>1</v>
      </c>
      <c r="F189" s="160" t="s">
        <v>391</v>
      </c>
      <c r="H189" s="161">
        <v>4.9379999999999997</v>
      </c>
      <c r="I189" s="162"/>
      <c r="L189" s="157"/>
      <c r="M189" s="163"/>
      <c r="T189" s="164"/>
      <c r="AT189" s="159" t="s">
        <v>170</v>
      </c>
      <c r="AU189" s="159" t="s">
        <v>88</v>
      </c>
      <c r="AV189" s="12" t="s">
        <v>88</v>
      </c>
      <c r="AW189" s="12" t="s">
        <v>31</v>
      </c>
      <c r="AX189" s="12" t="s">
        <v>76</v>
      </c>
      <c r="AY189" s="159" t="s">
        <v>162</v>
      </c>
    </row>
    <row r="190" spans="2:65" s="12" customFormat="1">
      <c r="B190" s="157"/>
      <c r="D190" s="158" t="s">
        <v>170</v>
      </c>
      <c r="E190" s="159" t="s">
        <v>1</v>
      </c>
      <c r="F190" s="160" t="s">
        <v>392</v>
      </c>
      <c r="H190" s="161">
        <v>1.26</v>
      </c>
      <c r="I190" s="162"/>
      <c r="L190" s="157"/>
      <c r="M190" s="163"/>
      <c r="T190" s="164"/>
      <c r="AT190" s="159" t="s">
        <v>170</v>
      </c>
      <c r="AU190" s="159" t="s">
        <v>88</v>
      </c>
      <c r="AV190" s="12" t="s">
        <v>88</v>
      </c>
      <c r="AW190" s="12" t="s">
        <v>31</v>
      </c>
      <c r="AX190" s="12" t="s">
        <v>76</v>
      </c>
      <c r="AY190" s="159" t="s">
        <v>162</v>
      </c>
    </row>
    <row r="191" spans="2:65" s="14" customFormat="1">
      <c r="B191" s="172"/>
      <c r="D191" s="158" t="s">
        <v>170</v>
      </c>
      <c r="E191" s="173" t="s">
        <v>1</v>
      </c>
      <c r="F191" s="174" t="s">
        <v>218</v>
      </c>
      <c r="H191" s="175">
        <v>6.1980000000000004</v>
      </c>
      <c r="I191" s="176"/>
      <c r="L191" s="172"/>
      <c r="M191" s="177"/>
      <c r="T191" s="178"/>
      <c r="AT191" s="173" t="s">
        <v>170</v>
      </c>
      <c r="AU191" s="173" t="s">
        <v>88</v>
      </c>
      <c r="AV191" s="14" t="s">
        <v>177</v>
      </c>
      <c r="AW191" s="14" t="s">
        <v>31</v>
      </c>
      <c r="AX191" s="14" t="s">
        <v>76</v>
      </c>
      <c r="AY191" s="173" t="s">
        <v>162</v>
      </c>
    </row>
    <row r="192" spans="2:65" s="12" customFormat="1">
      <c r="B192" s="157"/>
      <c r="D192" s="158" t="s">
        <v>170</v>
      </c>
      <c r="E192" s="159" t="s">
        <v>1</v>
      </c>
      <c r="F192" s="160" t="s">
        <v>393</v>
      </c>
      <c r="H192" s="161">
        <v>2E-3</v>
      </c>
      <c r="I192" s="162"/>
      <c r="L192" s="157"/>
      <c r="M192" s="163"/>
      <c r="T192" s="164"/>
      <c r="AT192" s="159" t="s">
        <v>170</v>
      </c>
      <c r="AU192" s="159" t="s">
        <v>88</v>
      </c>
      <c r="AV192" s="12" t="s">
        <v>88</v>
      </c>
      <c r="AW192" s="12" t="s">
        <v>31</v>
      </c>
      <c r="AX192" s="12" t="s">
        <v>76</v>
      </c>
      <c r="AY192" s="159" t="s">
        <v>162</v>
      </c>
    </row>
    <row r="193" spans="2:65" s="13" customFormat="1">
      <c r="B193" s="165"/>
      <c r="D193" s="158" t="s">
        <v>170</v>
      </c>
      <c r="E193" s="166" t="s">
        <v>1</v>
      </c>
      <c r="F193" s="167" t="s">
        <v>387</v>
      </c>
      <c r="H193" s="168">
        <v>6.2</v>
      </c>
      <c r="I193" s="169"/>
      <c r="L193" s="165"/>
      <c r="M193" s="170"/>
      <c r="T193" s="171"/>
      <c r="AT193" s="166" t="s">
        <v>170</v>
      </c>
      <c r="AU193" s="166" t="s">
        <v>88</v>
      </c>
      <c r="AV193" s="13" t="s">
        <v>168</v>
      </c>
      <c r="AW193" s="13" t="s">
        <v>31</v>
      </c>
      <c r="AX193" s="13" t="s">
        <v>83</v>
      </c>
      <c r="AY193" s="166" t="s">
        <v>162</v>
      </c>
    </row>
    <row r="194" spans="2:65" s="1" customFormat="1" ht="16.5" customHeight="1">
      <c r="B194" s="32"/>
      <c r="C194" s="143" t="s">
        <v>237</v>
      </c>
      <c r="D194" s="143" t="s">
        <v>164</v>
      </c>
      <c r="E194" s="144" t="s">
        <v>394</v>
      </c>
      <c r="F194" s="145" t="s">
        <v>395</v>
      </c>
      <c r="G194" s="146" t="s">
        <v>167</v>
      </c>
      <c r="H194" s="147">
        <v>1.2</v>
      </c>
      <c r="I194" s="148"/>
      <c r="J194" s="149">
        <f>ROUND(I194*H194,2)</f>
        <v>0</v>
      </c>
      <c r="K194" s="150"/>
      <c r="L194" s="32"/>
      <c r="M194" s="151" t="s">
        <v>1</v>
      </c>
      <c r="N194" s="152" t="s">
        <v>42</v>
      </c>
      <c r="P194" s="153">
        <f>O194*H194</f>
        <v>0</v>
      </c>
      <c r="Q194" s="153">
        <v>2.23543</v>
      </c>
      <c r="R194" s="153">
        <f>Q194*H194</f>
        <v>2.6825160000000001</v>
      </c>
      <c r="S194" s="153">
        <v>0</v>
      </c>
      <c r="T194" s="154">
        <f>S194*H194</f>
        <v>0</v>
      </c>
      <c r="AR194" s="155" t="s">
        <v>168</v>
      </c>
      <c r="AT194" s="155" t="s">
        <v>164</v>
      </c>
      <c r="AU194" s="155" t="s">
        <v>88</v>
      </c>
      <c r="AY194" s="17" t="s">
        <v>162</v>
      </c>
      <c r="BE194" s="156">
        <f>IF(N194="základná",J194,0)</f>
        <v>0</v>
      </c>
      <c r="BF194" s="156">
        <f>IF(N194="znížená",J194,0)</f>
        <v>0</v>
      </c>
      <c r="BG194" s="156">
        <f>IF(N194="zákl. prenesená",J194,0)</f>
        <v>0</v>
      </c>
      <c r="BH194" s="156">
        <f>IF(N194="zníž. prenesená",J194,0)</f>
        <v>0</v>
      </c>
      <c r="BI194" s="156">
        <f>IF(N194="nulová",J194,0)</f>
        <v>0</v>
      </c>
      <c r="BJ194" s="17" t="s">
        <v>88</v>
      </c>
      <c r="BK194" s="156">
        <f>ROUND(I194*H194,2)</f>
        <v>0</v>
      </c>
      <c r="BL194" s="17" t="s">
        <v>168</v>
      </c>
      <c r="BM194" s="155" t="s">
        <v>396</v>
      </c>
    </row>
    <row r="195" spans="2:65" s="12" customFormat="1">
      <c r="B195" s="157"/>
      <c r="D195" s="158" t="s">
        <v>170</v>
      </c>
      <c r="E195" s="159" t="s">
        <v>1</v>
      </c>
      <c r="F195" s="160" t="s">
        <v>397</v>
      </c>
      <c r="H195" s="161">
        <v>0.83199999999999996</v>
      </c>
      <c r="I195" s="162"/>
      <c r="L195" s="157"/>
      <c r="M195" s="163"/>
      <c r="T195" s="164"/>
      <c r="AT195" s="159" t="s">
        <v>170</v>
      </c>
      <c r="AU195" s="159" t="s">
        <v>88</v>
      </c>
      <c r="AV195" s="12" t="s">
        <v>88</v>
      </c>
      <c r="AW195" s="12" t="s">
        <v>31</v>
      </c>
      <c r="AX195" s="12" t="s">
        <v>76</v>
      </c>
      <c r="AY195" s="159" t="s">
        <v>162</v>
      </c>
    </row>
    <row r="196" spans="2:65" s="12" customFormat="1">
      <c r="B196" s="157"/>
      <c r="D196" s="158" t="s">
        <v>170</v>
      </c>
      <c r="E196" s="159" t="s">
        <v>1</v>
      </c>
      <c r="F196" s="160" t="s">
        <v>398</v>
      </c>
      <c r="H196" s="161">
        <v>0.32200000000000001</v>
      </c>
      <c r="I196" s="162"/>
      <c r="L196" s="157"/>
      <c r="M196" s="163"/>
      <c r="T196" s="164"/>
      <c r="AT196" s="159" t="s">
        <v>170</v>
      </c>
      <c r="AU196" s="159" t="s">
        <v>88</v>
      </c>
      <c r="AV196" s="12" t="s">
        <v>88</v>
      </c>
      <c r="AW196" s="12" t="s">
        <v>31</v>
      </c>
      <c r="AX196" s="12" t="s">
        <v>76</v>
      </c>
      <c r="AY196" s="159" t="s">
        <v>162</v>
      </c>
    </row>
    <row r="197" spans="2:65" s="14" customFormat="1">
      <c r="B197" s="172"/>
      <c r="D197" s="158" t="s">
        <v>170</v>
      </c>
      <c r="E197" s="173" t="s">
        <v>1</v>
      </c>
      <c r="F197" s="174" t="s">
        <v>218</v>
      </c>
      <c r="H197" s="175">
        <v>1.1539999999999999</v>
      </c>
      <c r="I197" s="176"/>
      <c r="L197" s="172"/>
      <c r="M197" s="177"/>
      <c r="T197" s="178"/>
      <c r="AT197" s="173" t="s">
        <v>170</v>
      </c>
      <c r="AU197" s="173" t="s">
        <v>88</v>
      </c>
      <c r="AV197" s="14" t="s">
        <v>177</v>
      </c>
      <c r="AW197" s="14" t="s">
        <v>31</v>
      </c>
      <c r="AX197" s="14" t="s">
        <v>76</v>
      </c>
      <c r="AY197" s="173" t="s">
        <v>162</v>
      </c>
    </row>
    <row r="198" spans="2:65" s="12" customFormat="1">
      <c r="B198" s="157"/>
      <c r="D198" s="158" t="s">
        <v>170</v>
      </c>
      <c r="E198" s="159" t="s">
        <v>1</v>
      </c>
      <c r="F198" s="160" t="s">
        <v>338</v>
      </c>
      <c r="H198" s="161">
        <v>4.5999999999999999E-2</v>
      </c>
      <c r="I198" s="162"/>
      <c r="L198" s="157"/>
      <c r="M198" s="163"/>
      <c r="T198" s="164"/>
      <c r="AT198" s="159" t="s">
        <v>170</v>
      </c>
      <c r="AU198" s="159" t="s">
        <v>88</v>
      </c>
      <c r="AV198" s="12" t="s">
        <v>88</v>
      </c>
      <c r="AW198" s="12" t="s">
        <v>31</v>
      </c>
      <c r="AX198" s="12" t="s">
        <v>76</v>
      </c>
      <c r="AY198" s="159" t="s">
        <v>162</v>
      </c>
    </row>
    <row r="199" spans="2:65" s="13" customFormat="1">
      <c r="B199" s="165"/>
      <c r="D199" s="158" t="s">
        <v>170</v>
      </c>
      <c r="E199" s="166" t="s">
        <v>1</v>
      </c>
      <c r="F199" s="167" t="s">
        <v>373</v>
      </c>
      <c r="H199" s="168">
        <v>1.2</v>
      </c>
      <c r="I199" s="169"/>
      <c r="L199" s="165"/>
      <c r="M199" s="170"/>
      <c r="T199" s="171"/>
      <c r="AT199" s="166" t="s">
        <v>170</v>
      </c>
      <c r="AU199" s="166" t="s">
        <v>88</v>
      </c>
      <c r="AV199" s="13" t="s">
        <v>168</v>
      </c>
      <c r="AW199" s="13" t="s">
        <v>31</v>
      </c>
      <c r="AX199" s="13" t="s">
        <v>83</v>
      </c>
      <c r="AY199" s="166" t="s">
        <v>162</v>
      </c>
    </row>
    <row r="200" spans="2:65" s="1" customFormat="1" ht="24.15" customHeight="1">
      <c r="B200" s="32"/>
      <c r="C200" s="143" t="s">
        <v>245</v>
      </c>
      <c r="D200" s="143" t="s">
        <v>164</v>
      </c>
      <c r="E200" s="144" t="s">
        <v>399</v>
      </c>
      <c r="F200" s="145" t="s">
        <v>400</v>
      </c>
      <c r="G200" s="146" t="s">
        <v>167</v>
      </c>
      <c r="H200" s="147">
        <v>13.9</v>
      </c>
      <c r="I200" s="148"/>
      <c r="J200" s="149">
        <f>ROUND(I200*H200,2)</f>
        <v>0</v>
      </c>
      <c r="K200" s="150"/>
      <c r="L200" s="32"/>
      <c r="M200" s="151" t="s">
        <v>1</v>
      </c>
      <c r="N200" s="152" t="s">
        <v>42</v>
      </c>
      <c r="P200" s="153">
        <f>O200*H200</f>
        <v>0</v>
      </c>
      <c r="Q200" s="153">
        <v>2.2151299999999998</v>
      </c>
      <c r="R200" s="153">
        <f>Q200*H200</f>
        <v>30.790306999999999</v>
      </c>
      <c r="S200" s="153">
        <v>0</v>
      </c>
      <c r="T200" s="154">
        <f>S200*H200</f>
        <v>0</v>
      </c>
      <c r="AR200" s="155" t="s">
        <v>168</v>
      </c>
      <c r="AT200" s="155" t="s">
        <v>164</v>
      </c>
      <c r="AU200" s="155" t="s">
        <v>88</v>
      </c>
      <c r="AY200" s="17" t="s">
        <v>162</v>
      </c>
      <c r="BE200" s="156">
        <f>IF(N200="základná",J200,0)</f>
        <v>0</v>
      </c>
      <c r="BF200" s="156">
        <f>IF(N200="znížená",J200,0)</f>
        <v>0</v>
      </c>
      <c r="BG200" s="156">
        <f>IF(N200="zákl. prenesená",J200,0)</f>
        <v>0</v>
      </c>
      <c r="BH200" s="156">
        <f>IF(N200="zníž. prenesená",J200,0)</f>
        <v>0</v>
      </c>
      <c r="BI200" s="156">
        <f>IF(N200="nulová",J200,0)</f>
        <v>0</v>
      </c>
      <c r="BJ200" s="17" t="s">
        <v>88</v>
      </c>
      <c r="BK200" s="156">
        <f>ROUND(I200*H200,2)</f>
        <v>0</v>
      </c>
      <c r="BL200" s="17" t="s">
        <v>168</v>
      </c>
      <c r="BM200" s="155" t="s">
        <v>401</v>
      </c>
    </row>
    <row r="201" spans="2:65" s="12" customFormat="1">
      <c r="B201" s="157"/>
      <c r="D201" s="158" t="s">
        <v>170</v>
      </c>
      <c r="E201" s="159" t="s">
        <v>1</v>
      </c>
      <c r="F201" s="160" t="s">
        <v>402</v>
      </c>
      <c r="H201" s="161">
        <v>9.9789999999999992</v>
      </c>
      <c r="I201" s="162"/>
      <c r="L201" s="157"/>
      <c r="M201" s="163"/>
      <c r="T201" s="164"/>
      <c r="AT201" s="159" t="s">
        <v>170</v>
      </c>
      <c r="AU201" s="159" t="s">
        <v>88</v>
      </c>
      <c r="AV201" s="12" t="s">
        <v>88</v>
      </c>
      <c r="AW201" s="12" t="s">
        <v>31</v>
      </c>
      <c r="AX201" s="12" t="s">
        <v>76</v>
      </c>
      <c r="AY201" s="159" t="s">
        <v>162</v>
      </c>
    </row>
    <row r="202" spans="2:65" s="12" customFormat="1">
      <c r="B202" s="157"/>
      <c r="D202" s="158" t="s">
        <v>170</v>
      </c>
      <c r="E202" s="159" t="s">
        <v>1</v>
      </c>
      <c r="F202" s="160" t="s">
        <v>403</v>
      </c>
      <c r="H202" s="161">
        <v>3.8679999999999999</v>
      </c>
      <c r="I202" s="162"/>
      <c r="L202" s="157"/>
      <c r="M202" s="163"/>
      <c r="T202" s="164"/>
      <c r="AT202" s="159" t="s">
        <v>170</v>
      </c>
      <c r="AU202" s="159" t="s">
        <v>88</v>
      </c>
      <c r="AV202" s="12" t="s">
        <v>88</v>
      </c>
      <c r="AW202" s="12" t="s">
        <v>31</v>
      </c>
      <c r="AX202" s="12" t="s">
        <v>76</v>
      </c>
      <c r="AY202" s="159" t="s">
        <v>162</v>
      </c>
    </row>
    <row r="203" spans="2:65" s="14" customFormat="1">
      <c r="B203" s="172"/>
      <c r="D203" s="158" t="s">
        <v>170</v>
      </c>
      <c r="E203" s="173" t="s">
        <v>1</v>
      </c>
      <c r="F203" s="174" t="s">
        <v>218</v>
      </c>
      <c r="H203" s="175">
        <v>13.847</v>
      </c>
      <c r="I203" s="176"/>
      <c r="L203" s="172"/>
      <c r="M203" s="177"/>
      <c r="T203" s="178"/>
      <c r="AT203" s="173" t="s">
        <v>170</v>
      </c>
      <c r="AU203" s="173" t="s">
        <v>88</v>
      </c>
      <c r="AV203" s="14" t="s">
        <v>177</v>
      </c>
      <c r="AW203" s="14" t="s">
        <v>31</v>
      </c>
      <c r="AX203" s="14" t="s">
        <v>76</v>
      </c>
      <c r="AY203" s="173" t="s">
        <v>162</v>
      </c>
    </row>
    <row r="204" spans="2:65" s="12" customFormat="1">
      <c r="B204" s="157"/>
      <c r="D204" s="158" t="s">
        <v>170</v>
      </c>
      <c r="E204" s="159" t="s">
        <v>1</v>
      </c>
      <c r="F204" s="160" t="s">
        <v>404</v>
      </c>
      <c r="H204" s="161">
        <v>5.2999999999999999E-2</v>
      </c>
      <c r="I204" s="162"/>
      <c r="L204" s="157"/>
      <c r="M204" s="163"/>
      <c r="T204" s="164"/>
      <c r="AT204" s="159" t="s">
        <v>170</v>
      </c>
      <c r="AU204" s="159" t="s">
        <v>88</v>
      </c>
      <c r="AV204" s="12" t="s">
        <v>88</v>
      </c>
      <c r="AW204" s="12" t="s">
        <v>31</v>
      </c>
      <c r="AX204" s="12" t="s">
        <v>76</v>
      </c>
      <c r="AY204" s="159" t="s">
        <v>162</v>
      </c>
    </row>
    <row r="205" spans="2:65" s="13" customFormat="1">
      <c r="B205" s="165"/>
      <c r="D205" s="158" t="s">
        <v>170</v>
      </c>
      <c r="E205" s="166" t="s">
        <v>1</v>
      </c>
      <c r="F205" s="167" t="s">
        <v>173</v>
      </c>
      <c r="H205" s="168">
        <v>13.9</v>
      </c>
      <c r="I205" s="169"/>
      <c r="L205" s="165"/>
      <c r="M205" s="170"/>
      <c r="T205" s="171"/>
      <c r="AT205" s="166" t="s">
        <v>170</v>
      </c>
      <c r="AU205" s="166" t="s">
        <v>88</v>
      </c>
      <c r="AV205" s="13" t="s">
        <v>168</v>
      </c>
      <c r="AW205" s="13" t="s">
        <v>31</v>
      </c>
      <c r="AX205" s="13" t="s">
        <v>83</v>
      </c>
      <c r="AY205" s="166" t="s">
        <v>162</v>
      </c>
    </row>
    <row r="206" spans="2:65" s="1" customFormat="1" ht="16.5" customHeight="1">
      <c r="B206" s="32"/>
      <c r="C206" s="143" t="s">
        <v>249</v>
      </c>
      <c r="D206" s="143" t="s">
        <v>164</v>
      </c>
      <c r="E206" s="144" t="s">
        <v>405</v>
      </c>
      <c r="F206" s="145" t="s">
        <v>406</v>
      </c>
      <c r="G206" s="146" t="s">
        <v>183</v>
      </c>
      <c r="H206" s="147">
        <v>0.44</v>
      </c>
      <c r="I206" s="148"/>
      <c r="J206" s="149">
        <f>ROUND(I206*H206,2)</f>
        <v>0</v>
      </c>
      <c r="K206" s="150"/>
      <c r="L206" s="32"/>
      <c r="M206" s="151" t="s">
        <v>1</v>
      </c>
      <c r="N206" s="152" t="s">
        <v>42</v>
      </c>
      <c r="P206" s="153">
        <f>O206*H206</f>
        <v>0</v>
      </c>
      <c r="Q206" s="153">
        <v>1.01895</v>
      </c>
      <c r="R206" s="153">
        <f>Q206*H206</f>
        <v>0.44833800000000001</v>
      </c>
      <c r="S206" s="153">
        <v>0</v>
      </c>
      <c r="T206" s="154">
        <f>S206*H206</f>
        <v>0</v>
      </c>
      <c r="AR206" s="155" t="s">
        <v>168</v>
      </c>
      <c r="AT206" s="155" t="s">
        <v>164</v>
      </c>
      <c r="AU206" s="155" t="s">
        <v>88</v>
      </c>
      <c r="AY206" s="17" t="s">
        <v>162</v>
      </c>
      <c r="BE206" s="156">
        <f>IF(N206="základná",J206,0)</f>
        <v>0</v>
      </c>
      <c r="BF206" s="156">
        <f>IF(N206="znížená",J206,0)</f>
        <v>0</v>
      </c>
      <c r="BG206" s="156">
        <f>IF(N206="zákl. prenesená",J206,0)</f>
        <v>0</v>
      </c>
      <c r="BH206" s="156">
        <f>IF(N206="zníž. prenesená",J206,0)</f>
        <v>0</v>
      </c>
      <c r="BI206" s="156">
        <f>IF(N206="nulová",J206,0)</f>
        <v>0</v>
      </c>
      <c r="BJ206" s="17" t="s">
        <v>88</v>
      </c>
      <c r="BK206" s="156">
        <f>ROUND(I206*H206,2)</f>
        <v>0</v>
      </c>
      <c r="BL206" s="17" t="s">
        <v>168</v>
      </c>
      <c r="BM206" s="155" t="s">
        <v>407</v>
      </c>
    </row>
    <row r="207" spans="2:65" s="12" customFormat="1">
      <c r="B207" s="157"/>
      <c r="D207" s="158" t="s">
        <v>170</v>
      </c>
      <c r="E207" s="159" t="s">
        <v>1</v>
      </c>
      <c r="F207" s="160" t="s">
        <v>408</v>
      </c>
      <c r="H207" s="161">
        <v>0.219</v>
      </c>
      <c r="I207" s="162"/>
      <c r="L207" s="157"/>
      <c r="M207" s="163"/>
      <c r="T207" s="164"/>
      <c r="AT207" s="159" t="s">
        <v>170</v>
      </c>
      <c r="AU207" s="159" t="s">
        <v>88</v>
      </c>
      <c r="AV207" s="12" t="s">
        <v>88</v>
      </c>
      <c r="AW207" s="12" t="s">
        <v>31</v>
      </c>
      <c r="AX207" s="12" t="s">
        <v>76</v>
      </c>
      <c r="AY207" s="159" t="s">
        <v>162</v>
      </c>
    </row>
    <row r="208" spans="2:65" s="12" customFormat="1">
      <c r="B208" s="157"/>
      <c r="D208" s="158" t="s">
        <v>170</v>
      </c>
      <c r="E208" s="159" t="s">
        <v>1</v>
      </c>
      <c r="F208" s="160" t="s">
        <v>409</v>
      </c>
      <c r="H208" s="161">
        <v>9.6000000000000002E-2</v>
      </c>
      <c r="I208" s="162"/>
      <c r="L208" s="157"/>
      <c r="M208" s="163"/>
      <c r="T208" s="164"/>
      <c r="AT208" s="159" t="s">
        <v>170</v>
      </c>
      <c r="AU208" s="159" t="s">
        <v>88</v>
      </c>
      <c r="AV208" s="12" t="s">
        <v>88</v>
      </c>
      <c r="AW208" s="12" t="s">
        <v>31</v>
      </c>
      <c r="AX208" s="12" t="s">
        <v>76</v>
      </c>
      <c r="AY208" s="159" t="s">
        <v>162</v>
      </c>
    </row>
    <row r="209" spans="2:65" s="12" customFormat="1">
      <c r="B209" s="157"/>
      <c r="D209" s="158" t="s">
        <v>170</v>
      </c>
      <c r="E209" s="159" t="s">
        <v>1</v>
      </c>
      <c r="F209" s="160" t="s">
        <v>410</v>
      </c>
      <c r="H209" s="161">
        <v>8.5000000000000006E-2</v>
      </c>
      <c r="I209" s="162"/>
      <c r="L209" s="157"/>
      <c r="M209" s="163"/>
      <c r="T209" s="164"/>
      <c r="AT209" s="159" t="s">
        <v>170</v>
      </c>
      <c r="AU209" s="159" t="s">
        <v>88</v>
      </c>
      <c r="AV209" s="12" t="s">
        <v>88</v>
      </c>
      <c r="AW209" s="12" t="s">
        <v>31</v>
      </c>
      <c r="AX209" s="12" t="s">
        <v>76</v>
      </c>
      <c r="AY209" s="159" t="s">
        <v>162</v>
      </c>
    </row>
    <row r="210" spans="2:65" s="12" customFormat="1">
      <c r="B210" s="157"/>
      <c r="D210" s="158" t="s">
        <v>170</v>
      </c>
      <c r="E210" s="159" t="s">
        <v>1</v>
      </c>
      <c r="F210" s="160" t="s">
        <v>411</v>
      </c>
      <c r="H210" s="161">
        <v>3.6999999999999998E-2</v>
      </c>
      <c r="I210" s="162"/>
      <c r="L210" s="157"/>
      <c r="M210" s="163"/>
      <c r="T210" s="164"/>
      <c r="AT210" s="159" t="s">
        <v>170</v>
      </c>
      <c r="AU210" s="159" t="s">
        <v>88</v>
      </c>
      <c r="AV210" s="12" t="s">
        <v>88</v>
      </c>
      <c r="AW210" s="12" t="s">
        <v>31</v>
      </c>
      <c r="AX210" s="12" t="s">
        <v>76</v>
      </c>
      <c r="AY210" s="159" t="s">
        <v>162</v>
      </c>
    </row>
    <row r="211" spans="2:65" s="14" customFormat="1">
      <c r="B211" s="172"/>
      <c r="D211" s="158" t="s">
        <v>170</v>
      </c>
      <c r="E211" s="173" t="s">
        <v>1</v>
      </c>
      <c r="F211" s="174" t="s">
        <v>218</v>
      </c>
      <c r="H211" s="175">
        <v>0.437</v>
      </c>
      <c r="I211" s="176"/>
      <c r="L211" s="172"/>
      <c r="M211" s="177"/>
      <c r="T211" s="178"/>
      <c r="AT211" s="173" t="s">
        <v>170</v>
      </c>
      <c r="AU211" s="173" t="s">
        <v>88</v>
      </c>
      <c r="AV211" s="14" t="s">
        <v>177</v>
      </c>
      <c r="AW211" s="14" t="s">
        <v>31</v>
      </c>
      <c r="AX211" s="14" t="s">
        <v>76</v>
      </c>
      <c r="AY211" s="173" t="s">
        <v>162</v>
      </c>
    </row>
    <row r="212" spans="2:65" s="12" customFormat="1">
      <c r="B212" s="157"/>
      <c r="D212" s="158" t="s">
        <v>170</v>
      </c>
      <c r="E212" s="159" t="s">
        <v>1</v>
      </c>
      <c r="F212" s="160" t="s">
        <v>412</v>
      </c>
      <c r="H212" s="161">
        <v>3.0000000000000001E-3</v>
      </c>
      <c r="I212" s="162"/>
      <c r="L212" s="157"/>
      <c r="M212" s="163"/>
      <c r="T212" s="164"/>
      <c r="AT212" s="159" t="s">
        <v>170</v>
      </c>
      <c r="AU212" s="159" t="s">
        <v>88</v>
      </c>
      <c r="AV212" s="12" t="s">
        <v>88</v>
      </c>
      <c r="AW212" s="12" t="s">
        <v>31</v>
      </c>
      <c r="AX212" s="12" t="s">
        <v>76</v>
      </c>
      <c r="AY212" s="159" t="s">
        <v>162</v>
      </c>
    </row>
    <row r="213" spans="2:65" s="13" customFormat="1">
      <c r="B213" s="165"/>
      <c r="D213" s="158" t="s">
        <v>170</v>
      </c>
      <c r="E213" s="166" t="s">
        <v>1</v>
      </c>
      <c r="F213" s="167" t="s">
        <v>173</v>
      </c>
      <c r="H213" s="168">
        <v>0.44</v>
      </c>
      <c r="I213" s="169"/>
      <c r="L213" s="165"/>
      <c r="M213" s="170"/>
      <c r="T213" s="171"/>
      <c r="AT213" s="166" t="s">
        <v>170</v>
      </c>
      <c r="AU213" s="166" t="s">
        <v>88</v>
      </c>
      <c r="AV213" s="13" t="s">
        <v>168</v>
      </c>
      <c r="AW213" s="13" t="s">
        <v>31</v>
      </c>
      <c r="AX213" s="13" t="s">
        <v>83</v>
      </c>
      <c r="AY213" s="166" t="s">
        <v>162</v>
      </c>
    </row>
    <row r="214" spans="2:65" s="1" customFormat="1" ht="37.950000000000003" customHeight="1">
      <c r="B214" s="32"/>
      <c r="C214" s="143" t="s">
        <v>262</v>
      </c>
      <c r="D214" s="143" t="s">
        <v>164</v>
      </c>
      <c r="E214" s="144" t="s">
        <v>413</v>
      </c>
      <c r="F214" s="145" t="s">
        <v>414</v>
      </c>
      <c r="G214" s="146" t="s">
        <v>183</v>
      </c>
      <c r="H214" s="147">
        <v>0.12</v>
      </c>
      <c r="I214" s="148"/>
      <c r="J214" s="149">
        <f>ROUND(I214*H214,2)</f>
        <v>0</v>
      </c>
      <c r="K214" s="150"/>
      <c r="L214" s="32"/>
      <c r="M214" s="151" t="s">
        <v>1</v>
      </c>
      <c r="N214" s="152" t="s">
        <v>42</v>
      </c>
      <c r="P214" s="153">
        <f>O214*H214</f>
        <v>0</v>
      </c>
      <c r="Q214" s="153">
        <v>1.002</v>
      </c>
      <c r="R214" s="153">
        <f>Q214*H214</f>
        <v>0.12024</v>
      </c>
      <c r="S214" s="153">
        <v>0</v>
      </c>
      <c r="T214" s="154">
        <f>S214*H214</f>
        <v>0</v>
      </c>
      <c r="AR214" s="155" t="s">
        <v>168</v>
      </c>
      <c r="AT214" s="155" t="s">
        <v>164</v>
      </c>
      <c r="AU214" s="155" t="s">
        <v>88</v>
      </c>
      <c r="AY214" s="17" t="s">
        <v>162</v>
      </c>
      <c r="BE214" s="156">
        <f>IF(N214="základná",J214,0)</f>
        <v>0</v>
      </c>
      <c r="BF214" s="156">
        <f>IF(N214="znížená",J214,0)</f>
        <v>0</v>
      </c>
      <c r="BG214" s="156">
        <f>IF(N214="zákl. prenesená",J214,0)</f>
        <v>0</v>
      </c>
      <c r="BH214" s="156">
        <f>IF(N214="zníž. prenesená",J214,0)</f>
        <v>0</v>
      </c>
      <c r="BI214" s="156">
        <f>IF(N214="nulová",J214,0)</f>
        <v>0</v>
      </c>
      <c r="BJ214" s="17" t="s">
        <v>88</v>
      </c>
      <c r="BK214" s="156">
        <f>ROUND(I214*H214,2)</f>
        <v>0</v>
      </c>
      <c r="BL214" s="17" t="s">
        <v>168</v>
      </c>
      <c r="BM214" s="155" t="s">
        <v>415</v>
      </c>
    </row>
    <row r="215" spans="2:65" s="12" customFormat="1">
      <c r="B215" s="157"/>
      <c r="D215" s="158" t="s">
        <v>170</v>
      </c>
      <c r="E215" s="159" t="s">
        <v>1</v>
      </c>
      <c r="F215" s="160" t="s">
        <v>416</v>
      </c>
      <c r="H215" s="161">
        <v>2.5999999999999999E-2</v>
      </c>
      <c r="I215" s="162"/>
      <c r="L215" s="157"/>
      <c r="M215" s="163"/>
      <c r="T215" s="164"/>
      <c r="AT215" s="159" t="s">
        <v>170</v>
      </c>
      <c r="AU215" s="159" t="s">
        <v>88</v>
      </c>
      <c r="AV215" s="12" t="s">
        <v>88</v>
      </c>
      <c r="AW215" s="12" t="s">
        <v>31</v>
      </c>
      <c r="AX215" s="12" t="s">
        <v>76</v>
      </c>
      <c r="AY215" s="159" t="s">
        <v>162</v>
      </c>
    </row>
    <row r="216" spans="2:65" s="12" customFormat="1">
      <c r="B216" s="157"/>
      <c r="D216" s="158" t="s">
        <v>170</v>
      </c>
      <c r="E216" s="159" t="s">
        <v>1</v>
      </c>
      <c r="F216" s="160" t="s">
        <v>417</v>
      </c>
      <c r="H216" s="161">
        <v>5.0999999999999997E-2</v>
      </c>
      <c r="I216" s="162"/>
      <c r="L216" s="157"/>
      <c r="M216" s="163"/>
      <c r="T216" s="164"/>
      <c r="AT216" s="159" t="s">
        <v>170</v>
      </c>
      <c r="AU216" s="159" t="s">
        <v>88</v>
      </c>
      <c r="AV216" s="12" t="s">
        <v>88</v>
      </c>
      <c r="AW216" s="12" t="s">
        <v>31</v>
      </c>
      <c r="AX216" s="12" t="s">
        <v>76</v>
      </c>
      <c r="AY216" s="159" t="s">
        <v>162</v>
      </c>
    </row>
    <row r="217" spans="2:65" s="12" customFormat="1">
      <c r="B217" s="157"/>
      <c r="D217" s="158" t="s">
        <v>170</v>
      </c>
      <c r="E217" s="159" t="s">
        <v>1</v>
      </c>
      <c r="F217" s="160" t="s">
        <v>418</v>
      </c>
      <c r="H217" s="161">
        <v>1.7000000000000001E-2</v>
      </c>
      <c r="I217" s="162"/>
      <c r="L217" s="157"/>
      <c r="M217" s="163"/>
      <c r="T217" s="164"/>
      <c r="AT217" s="159" t="s">
        <v>170</v>
      </c>
      <c r="AU217" s="159" t="s">
        <v>88</v>
      </c>
      <c r="AV217" s="12" t="s">
        <v>88</v>
      </c>
      <c r="AW217" s="12" t="s">
        <v>31</v>
      </c>
      <c r="AX217" s="12" t="s">
        <v>76</v>
      </c>
      <c r="AY217" s="159" t="s">
        <v>162</v>
      </c>
    </row>
    <row r="218" spans="2:65" s="12" customFormat="1">
      <c r="B218" s="157"/>
      <c r="D218" s="158" t="s">
        <v>170</v>
      </c>
      <c r="E218" s="159" t="s">
        <v>1</v>
      </c>
      <c r="F218" s="160" t="s">
        <v>419</v>
      </c>
      <c r="H218" s="161">
        <v>2.3E-2</v>
      </c>
      <c r="I218" s="162"/>
      <c r="L218" s="157"/>
      <c r="M218" s="163"/>
      <c r="T218" s="164"/>
      <c r="AT218" s="159" t="s">
        <v>170</v>
      </c>
      <c r="AU218" s="159" t="s">
        <v>88</v>
      </c>
      <c r="AV218" s="12" t="s">
        <v>88</v>
      </c>
      <c r="AW218" s="12" t="s">
        <v>31</v>
      </c>
      <c r="AX218" s="12" t="s">
        <v>76</v>
      </c>
      <c r="AY218" s="159" t="s">
        <v>162</v>
      </c>
    </row>
    <row r="219" spans="2:65" s="14" customFormat="1">
      <c r="B219" s="172"/>
      <c r="D219" s="158" t="s">
        <v>170</v>
      </c>
      <c r="E219" s="173" t="s">
        <v>1</v>
      </c>
      <c r="F219" s="174" t="s">
        <v>218</v>
      </c>
      <c r="H219" s="175">
        <v>0.11700000000000001</v>
      </c>
      <c r="I219" s="176"/>
      <c r="L219" s="172"/>
      <c r="M219" s="177"/>
      <c r="T219" s="178"/>
      <c r="AT219" s="173" t="s">
        <v>170</v>
      </c>
      <c r="AU219" s="173" t="s">
        <v>88</v>
      </c>
      <c r="AV219" s="14" t="s">
        <v>177</v>
      </c>
      <c r="AW219" s="14" t="s">
        <v>31</v>
      </c>
      <c r="AX219" s="14" t="s">
        <v>76</v>
      </c>
      <c r="AY219" s="173" t="s">
        <v>162</v>
      </c>
    </row>
    <row r="220" spans="2:65" s="12" customFormat="1">
      <c r="B220" s="157"/>
      <c r="D220" s="158" t="s">
        <v>170</v>
      </c>
      <c r="E220" s="159" t="s">
        <v>1</v>
      </c>
      <c r="F220" s="160" t="s">
        <v>412</v>
      </c>
      <c r="H220" s="161">
        <v>3.0000000000000001E-3</v>
      </c>
      <c r="I220" s="162"/>
      <c r="L220" s="157"/>
      <c r="M220" s="163"/>
      <c r="T220" s="164"/>
      <c r="AT220" s="159" t="s">
        <v>170</v>
      </c>
      <c r="AU220" s="159" t="s">
        <v>88</v>
      </c>
      <c r="AV220" s="12" t="s">
        <v>88</v>
      </c>
      <c r="AW220" s="12" t="s">
        <v>31</v>
      </c>
      <c r="AX220" s="12" t="s">
        <v>76</v>
      </c>
      <c r="AY220" s="159" t="s">
        <v>162</v>
      </c>
    </row>
    <row r="221" spans="2:65" s="13" customFormat="1">
      <c r="B221" s="165"/>
      <c r="D221" s="158" t="s">
        <v>170</v>
      </c>
      <c r="E221" s="166" t="s">
        <v>1</v>
      </c>
      <c r="F221" s="167" t="s">
        <v>173</v>
      </c>
      <c r="H221" s="168">
        <v>0.12</v>
      </c>
      <c r="I221" s="169"/>
      <c r="L221" s="165"/>
      <c r="M221" s="170"/>
      <c r="T221" s="171"/>
      <c r="AT221" s="166" t="s">
        <v>170</v>
      </c>
      <c r="AU221" s="166" t="s">
        <v>88</v>
      </c>
      <c r="AV221" s="13" t="s">
        <v>168</v>
      </c>
      <c r="AW221" s="13" t="s">
        <v>31</v>
      </c>
      <c r="AX221" s="13" t="s">
        <v>83</v>
      </c>
      <c r="AY221" s="166" t="s">
        <v>162</v>
      </c>
    </row>
    <row r="222" spans="2:65" s="11" customFormat="1" ht="22.95" customHeight="1">
      <c r="B222" s="131"/>
      <c r="D222" s="132" t="s">
        <v>75</v>
      </c>
      <c r="E222" s="141" t="s">
        <v>177</v>
      </c>
      <c r="F222" s="141" t="s">
        <v>420</v>
      </c>
      <c r="I222" s="134"/>
      <c r="J222" s="142">
        <f>BK222</f>
        <v>0</v>
      </c>
      <c r="L222" s="131"/>
      <c r="M222" s="136"/>
      <c r="P222" s="137">
        <f>SUM(P223:P268)</f>
        <v>0</v>
      </c>
      <c r="R222" s="137">
        <f>SUM(R223:R268)</f>
        <v>39.3370356</v>
      </c>
      <c r="T222" s="138">
        <f>SUM(T223:T268)</f>
        <v>0</v>
      </c>
      <c r="AR222" s="132" t="s">
        <v>83</v>
      </c>
      <c r="AT222" s="139" t="s">
        <v>75</v>
      </c>
      <c r="AU222" s="139" t="s">
        <v>83</v>
      </c>
      <c r="AY222" s="132" t="s">
        <v>162</v>
      </c>
      <c r="BK222" s="140">
        <f>SUM(BK223:BK268)</f>
        <v>0</v>
      </c>
    </row>
    <row r="223" spans="2:65" s="1" customFormat="1" ht="44.25" customHeight="1">
      <c r="B223" s="32"/>
      <c r="C223" s="143" t="s">
        <v>269</v>
      </c>
      <c r="D223" s="143" t="s">
        <v>164</v>
      </c>
      <c r="E223" s="144" t="s">
        <v>421</v>
      </c>
      <c r="F223" s="145" t="s">
        <v>422</v>
      </c>
      <c r="G223" s="146" t="s">
        <v>167</v>
      </c>
      <c r="H223" s="147">
        <v>3.6</v>
      </c>
      <c r="I223" s="148"/>
      <c r="J223" s="149">
        <f>ROUND(I223*H223,2)</f>
        <v>0</v>
      </c>
      <c r="K223" s="150"/>
      <c r="L223" s="32"/>
      <c r="M223" s="151" t="s">
        <v>1</v>
      </c>
      <c r="N223" s="152" t="s">
        <v>42</v>
      </c>
      <c r="P223" s="153">
        <f>O223*H223</f>
        <v>0</v>
      </c>
      <c r="Q223" s="153">
        <v>0.81545999999999996</v>
      </c>
      <c r="R223" s="153">
        <f>Q223*H223</f>
        <v>2.9356559999999998</v>
      </c>
      <c r="S223" s="153">
        <v>0</v>
      </c>
      <c r="T223" s="154">
        <f>S223*H223</f>
        <v>0</v>
      </c>
      <c r="AR223" s="155" t="s">
        <v>168</v>
      </c>
      <c r="AT223" s="155" t="s">
        <v>164</v>
      </c>
      <c r="AU223" s="155" t="s">
        <v>88</v>
      </c>
      <c r="AY223" s="17" t="s">
        <v>162</v>
      </c>
      <c r="BE223" s="156">
        <f>IF(N223="základná",J223,0)</f>
        <v>0</v>
      </c>
      <c r="BF223" s="156">
        <f>IF(N223="znížená",J223,0)</f>
        <v>0</v>
      </c>
      <c r="BG223" s="156">
        <f>IF(N223="zákl. prenesená",J223,0)</f>
        <v>0</v>
      </c>
      <c r="BH223" s="156">
        <f>IF(N223="zníž. prenesená",J223,0)</f>
        <v>0</v>
      </c>
      <c r="BI223" s="156">
        <f>IF(N223="nulová",J223,0)</f>
        <v>0</v>
      </c>
      <c r="BJ223" s="17" t="s">
        <v>88</v>
      </c>
      <c r="BK223" s="156">
        <f>ROUND(I223*H223,2)</f>
        <v>0</v>
      </c>
      <c r="BL223" s="17" t="s">
        <v>168</v>
      </c>
      <c r="BM223" s="155" t="s">
        <v>423</v>
      </c>
    </row>
    <row r="224" spans="2:65" s="12" customFormat="1">
      <c r="B224" s="157"/>
      <c r="D224" s="158" t="s">
        <v>170</v>
      </c>
      <c r="E224" s="159" t="s">
        <v>1</v>
      </c>
      <c r="F224" s="160" t="s">
        <v>424</v>
      </c>
      <c r="H224" s="161">
        <v>3.968</v>
      </c>
      <c r="I224" s="162"/>
      <c r="L224" s="157"/>
      <c r="M224" s="163"/>
      <c r="T224" s="164"/>
      <c r="AT224" s="159" t="s">
        <v>170</v>
      </c>
      <c r="AU224" s="159" t="s">
        <v>88</v>
      </c>
      <c r="AV224" s="12" t="s">
        <v>88</v>
      </c>
      <c r="AW224" s="12" t="s">
        <v>31</v>
      </c>
      <c r="AX224" s="12" t="s">
        <v>76</v>
      </c>
      <c r="AY224" s="159" t="s">
        <v>162</v>
      </c>
    </row>
    <row r="225" spans="2:65" s="12" customFormat="1">
      <c r="B225" s="157"/>
      <c r="D225" s="158" t="s">
        <v>170</v>
      </c>
      <c r="E225" s="159" t="s">
        <v>1</v>
      </c>
      <c r="F225" s="160" t="s">
        <v>425</v>
      </c>
      <c r="H225" s="161">
        <v>-0.42</v>
      </c>
      <c r="I225" s="162"/>
      <c r="L225" s="157"/>
      <c r="M225" s="163"/>
      <c r="T225" s="164"/>
      <c r="AT225" s="159" t="s">
        <v>170</v>
      </c>
      <c r="AU225" s="159" t="s">
        <v>88</v>
      </c>
      <c r="AV225" s="12" t="s">
        <v>88</v>
      </c>
      <c r="AW225" s="12" t="s">
        <v>31</v>
      </c>
      <c r="AX225" s="12" t="s">
        <v>76</v>
      </c>
      <c r="AY225" s="159" t="s">
        <v>162</v>
      </c>
    </row>
    <row r="226" spans="2:65" s="14" customFormat="1">
      <c r="B226" s="172"/>
      <c r="D226" s="158" t="s">
        <v>170</v>
      </c>
      <c r="E226" s="173" t="s">
        <v>1</v>
      </c>
      <c r="F226" s="174" t="s">
        <v>218</v>
      </c>
      <c r="H226" s="175">
        <v>3.548</v>
      </c>
      <c r="I226" s="176"/>
      <c r="L226" s="172"/>
      <c r="M226" s="177"/>
      <c r="T226" s="178"/>
      <c r="AT226" s="173" t="s">
        <v>170</v>
      </c>
      <c r="AU226" s="173" t="s">
        <v>88</v>
      </c>
      <c r="AV226" s="14" t="s">
        <v>177</v>
      </c>
      <c r="AW226" s="14" t="s">
        <v>31</v>
      </c>
      <c r="AX226" s="14" t="s">
        <v>76</v>
      </c>
      <c r="AY226" s="173" t="s">
        <v>162</v>
      </c>
    </row>
    <row r="227" spans="2:65" s="12" customFormat="1">
      <c r="B227" s="157"/>
      <c r="D227" s="158" t="s">
        <v>170</v>
      </c>
      <c r="E227" s="159" t="s">
        <v>1</v>
      </c>
      <c r="F227" s="160" t="s">
        <v>366</v>
      </c>
      <c r="H227" s="161">
        <v>5.1999999999999998E-2</v>
      </c>
      <c r="I227" s="162"/>
      <c r="L227" s="157"/>
      <c r="M227" s="163"/>
      <c r="T227" s="164"/>
      <c r="AT227" s="159" t="s">
        <v>170</v>
      </c>
      <c r="AU227" s="159" t="s">
        <v>88</v>
      </c>
      <c r="AV227" s="12" t="s">
        <v>88</v>
      </c>
      <c r="AW227" s="12" t="s">
        <v>31</v>
      </c>
      <c r="AX227" s="12" t="s">
        <v>76</v>
      </c>
      <c r="AY227" s="159" t="s">
        <v>162</v>
      </c>
    </row>
    <row r="228" spans="2:65" s="13" customFormat="1">
      <c r="B228" s="165"/>
      <c r="D228" s="158" t="s">
        <v>170</v>
      </c>
      <c r="E228" s="166" t="s">
        <v>1</v>
      </c>
      <c r="F228" s="167" t="s">
        <v>173</v>
      </c>
      <c r="H228" s="168">
        <v>3.6</v>
      </c>
      <c r="I228" s="169"/>
      <c r="L228" s="165"/>
      <c r="M228" s="170"/>
      <c r="T228" s="171"/>
      <c r="AT228" s="166" t="s">
        <v>170</v>
      </c>
      <c r="AU228" s="166" t="s">
        <v>88</v>
      </c>
      <c r="AV228" s="13" t="s">
        <v>168</v>
      </c>
      <c r="AW228" s="13" t="s">
        <v>31</v>
      </c>
      <c r="AX228" s="13" t="s">
        <v>83</v>
      </c>
      <c r="AY228" s="166" t="s">
        <v>162</v>
      </c>
    </row>
    <row r="229" spans="2:65" s="1" customFormat="1" ht="44.25" customHeight="1">
      <c r="B229" s="32"/>
      <c r="C229" s="143" t="s">
        <v>274</v>
      </c>
      <c r="D229" s="143" t="s">
        <v>164</v>
      </c>
      <c r="E229" s="144" t="s">
        <v>426</v>
      </c>
      <c r="F229" s="145" t="s">
        <v>427</v>
      </c>
      <c r="G229" s="146" t="s">
        <v>167</v>
      </c>
      <c r="H229" s="147">
        <v>33</v>
      </c>
      <c r="I229" s="148"/>
      <c r="J229" s="149">
        <f>ROUND(I229*H229,2)</f>
        <v>0</v>
      </c>
      <c r="K229" s="150"/>
      <c r="L229" s="32"/>
      <c r="M229" s="151" t="s">
        <v>1</v>
      </c>
      <c r="N229" s="152" t="s">
        <v>42</v>
      </c>
      <c r="P229" s="153">
        <f>O229*H229</f>
        <v>0</v>
      </c>
      <c r="Q229" s="153">
        <v>0.78310000000000002</v>
      </c>
      <c r="R229" s="153">
        <f>Q229*H229</f>
        <v>25.842300000000002</v>
      </c>
      <c r="S229" s="153">
        <v>0</v>
      </c>
      <c r="T229" s="154">
        <f>S229*H229</f>
        <v>0</v>
      </c>
      <c r="AR229" s="155" t="s">
        <v>168</v>
      </c>
      <c r="AT229" s="155" t="s">
        <v>164</v>
      </c>
      <c r="AU229" s="155" t="s">
        <v>88</v>
      </c>
      <c r="AY229" s="17" t="s">
        <v>162</v>
      </c>
      <c r="BE229" s="156">
        <f>IF(N229="základná",J229,0)</f>
        <v>0</v>
      </c>
      <c r="BF229" s="156">
        <f>IF(N229="znížená",J229,0)</f>
        <v>0</v>
      </c>
      <c r="BG229" s="156">
        <f>IF(N229="zákl. prenesená",J229,0)</f>
        <v>0</v>
      </c>
      <c r="BH229" s="156">
        <f>IF(N229="zníž. prenesená",J229,0)</f>
        <v>0</v>
      </c>
      <c r="BI229" s="156">
        <f>IF(N229="nulová",J229,0)</f>
        <v>0</v>
      </c>
      <c r="BJ229" s="17" t="s">
        <v>88</v>
      </c>
      <c r="BK229" s="156">
        <f>ROUND(I229*H229,2)</f>
        <v>0</v>
      </c>
      <c r="BL229" s="17" t="s">
        <v>168</v>
      </c>
      <c r="BM229" s="155" t="s">
        <v>428</v>
      </c>
    </row>
    <row r="230" spans="2:65" s="12" customFormat="1">
      <c r="B230" s="157"/>
      <c r="D230" s="158" t="s">
        <v>170</v>
      </c>
      <c r="E230" s="159" t="s">
        <v>1</v>
      </c>
      <c r="F230" s="160" t="s">
        <v>429</v>
      </c>
      <c r="H230" s="161">
        <v>25.92</v>
      </c>
      <c r="I230" s="162"/>
      <c r="L230" s="157"/>
      <c r="M230" s="163"/>
      <c r="T230" s="164"/>
      <c r="AT230" s="159" t="s">
        <v>170</v>
      </c>
      <c r="AU230" s="159" t="s">
        <v>88</v>
      </c>
      <c r="AV230" s="12" t="s">
        <v>88</v>
      </c>
      <c r="AW230" s="12" t="s">
        <v>31</v>
      </c>
      <c r="AX230" s="12" t="s">
        <v>76</v>
      </c>
      <c r="AY230" s="159" t="s">
        <v>162</v>
      </c>
    </row>
    <row r="231" spans="2:65" s="12" customFormat="1">
      <c r="B231" s="157"/>
      <c r="D231" s="158" t="s">
        <v>170</v>
      </c>
      <c r="E231" s="159" t="s">
        <v>1</v>
      </c>
      <c r="F231" s="160" t="s">
        <v>430</v>
      </c>
      <c r="H231" s="161">
        <v>-3.0379999999999998</v>
      </c>
      <c r="I231" s="162"/>
      <c r="L231" s="157"/>
      <c r="M231" s="163"/>
      <c r="T231" s="164"/>
      <c r="AT231" s="159" t="s">
        <v>170</v>
      </c>
      <c r="AU231" s="159" t="s">
        <v>88</v>
      </c>
      <c r="AV231" s="12" t="s">
        <v>88</v>
      </c>
      <c r="AW231" s="12" t="s">
        <v>31</v>
      </c>
      <c r="AX231" s="12" t="s">
        <v>76</v>
      </c>
      <c r="AY231" s="159" t="s">
        <v>162</v>
      </c>
    </row>
    <row r="232" spans="2:65" s="14" customFormat="1">
      <c r="B232" s="172"/>
      <c r="D232" s="158" t="s">
        <v>170</v>
      </c>
      <c r="E232" s="173" t="s">
        <v>1</v>
      </c>
      <c r="F232" s="174" t="s">
        <v>218</v>
      </c>
      <c r="H232" s="175">
        <v>22.882000000000001</v>
      </c>
      <c r="I232" s="176"/>
      <c r="L232" s="172"/>
      <c r="M232" s="177"/>
      <c r="T232" s="178"/>
      <c r="AT232" s="173" t="s">
        <v>170</v>
      </c>
      <c r="AU232" s="173" t="s">
        <v>88</v>
      </c>
      <c r="AV232" s="14" t="s">
        <v>177</v>
      </c>
      <c r="AW232" s="14" t="s">
        <v>31</v>
      </c>
      <c r="AX232" s="14" t="s">
        <v>76</v>
      </c>
      <c r="AY232" s="173" t="s">
        <v>162</v>
      </c>
    </row>
    <row r="233" spans="2:65" s="12" customFormat="1">
      <c r="B233" s="157"/>
      <c r="D233" s="158" t="s">
        <v>170</v>
      </c>
      <c r="E233" s="159" t="s">
        <v>1</v>
      </c>
      <c r="F233" s="160" t="s">
        <v>431</v>
      </c>
      <c r="H233" s="161">
        <v>7.74</v>
      </c>
      <c r="I233" s="162"/>
      <c r="L233" s="157"/>
      <c r="M233" s="163"/>
      <c r="T233" s="164"/>
      <c r="AT233" s="159" t="s">
        <v>170</v>
      </c>
      <c r="AU233" s="159" t="s">
        <v>88</v>
      </c>
      <c r="AV233" s="12" t="s">
        <v>88</v>
      </c>
      <c r="AW233" s="12" t="s">
        <v>31</v>
      </c>
      <c r="AX233" s="12" t="s">
        <v>76</v>
      </c>
      <c r="AY233" s="159" t="s">
        <v>162</v>
      </c>
    </row>
    <row r="234" spans="2:65" s="12" customFormat="1">
      <c r="B234" s="157"/>
      <c r="D234" s="158" t="s">
        <v>170</v>
      </c>
      <c r="E234" s="159" t="s">
        <v>1</v>
      </c>
      <c r="F234" s="160" t="s">
        <v>432</v>
      </c>
      <c r="H234" s="161">
        <v>3.726</v>
      </c>
      <c r="I234" s="162"/>
      <c r="L234" s="157"/>
      <c r="M234" s="163"/>
      <c r="T234" s="164"/>
      <c r="AT234" s="159" t="s">
        <v>170</v>
      </c>
      <c r="AU234" s="159" t="s">
        <v>88</v>
      </c>
      <c r="AV234" s="12" t="s">
        <v>88</v>
      </c>
      <c r="AW234" s="12" t="s">
        <v>31</v>
      </c>
      <c r="AX234" s="12" t="s">
        <v>76</v>
      </c>
      <c r="AY234" s="159" t="s">
        <v>162</v>
      </c>
    </row>
    <row r="235" spans="2:65" s="12" customFormat="1">
      <c r="B235" s="157"/>
      <c r="D235" s="158" t="s">
        <v>170</v>
      </c>
      <c r="E235" s="159" t="s">
        <v>1</v>
      </c>
      <c r="F235" s="160" t="s">
        <v>433</v>
      </c>
      <c r="H235" s="161">
        <v>-1.3160000000000001</v>
      </c>
      <c r="I235" s="162"/>
      <c r="L235" s="157"/>
      <c r="M235" s="163"/>
      <c r="T235" s="164"/>
      <c r="AT235" s="159" t="s">
        <v>170</v>
      </c>
      <c r="AU235" s="159" t="s">
        <v>88</v>
      </c>
      <c r="AV235" s="12" t="s">
        <v>88</v>
      </c>
      <c r="AW235" s="12" t="s">
        <v>31</v>
      </c>
      <c r="AX235" s="12" t="s">
        <v>76</v>
      </c>
      <c r="AY235" s="159" t="s">
        <v>162</v>
      </c>
    </row>
    <row r="236" spans="2:65" s="14" customFormat="1">
      <c r="B236" s="172"/>
      <c r="D236" s="158" t="s">
        <v>170</v>
      </c>
      <c r="E236" s="173" t="s">
        <v>1</v>
      </c>
      <c r="F236" s="174" t="s">
        <v>218</v>
      </c>
      <c r="H236" s="175">
        <v>10.15</v>
      </c>
      <c r="I236" s="176"/>
      <c r="L236" s="172"/>
      <c r="M236" s="177"/>
      <c r="T236" s="178"/>
      <c r="AT236" s="173" t="s">
        <v>170</v>
      </c>
      <c r="AU236" s="173" t="s">
        <v>88</v>
      </c>
      <c r="AV236" s="14" t="s">
        <v>177</v>
      </c>
      <c r="AW236" s="14" t="s">
        <v>31</v>
      </c>
      <c r="AX236" s="14" t="s">
        <v>76</v>
      </c>
      <c r="AY236" s="173" t="s">
        <v>162</v>
      </c>
    </row>
    <row r="237" spans="2:65" s="12" customFormat="1">
      <c r="B237" s="157"/>
      <c r="D237" s="158" t="s">
        <v>170</v>
      </c>
      <c r="E237" s="159" t="s">
        <v>1</v>
      </c>
      <c r="F237" s="160" t="s">
        <v>434</v>
      </c>
      <c r="H237" s="161">
        <v>-3.2000000000000001E-2</v>
      </c>
      <c r="I237" s="162"/>
      <c r="L237" s="157"/>
      <c r="M237" s="163"/>
      <c r="T237" s="164"/>
      <c r="AT237" s="159" t="s">
        <v>170</v>
      </c>
      <c r="AU237" s="159" t="s">
        <v>88</v>
      </c>
      <c r="AV237" s="12" t="s">
        <v>88</v>
      </c>
      <c r="AW237" s="12" t="s">
        <v>31</v>
      </c>
      <c r="AX237" s="12" t="s">
        <v>76</v>
      </c>
      <c r="AY237" s="159" t="s">
        <v>162</v>
      </c>
    </row>
    <row r="238" spans="2:65" s="13" customFormat="1">
      <c r="B238" s="165"/>
      <c r="D238" s="158" t="s">
        <v>170</v>
      </c>
      <c r="E238" s="166" t="s">
        <v>1</v>
      </c>
      <c r="F238" s="167" t="s">
        <v>173</v>
      </c>
      <c r="H238" s="168">
        <v>33</v>
      </c>
      <c r="I238" s="169"/>
      <c r="L238" s="165"/>
      <c r="M238" s="170"/>
      <c r="T238" s="171"/>
      <c r="AT238" s="166" t="s">
        <v>170</v>
      </c>
      <c r="AU238" s="166" t="s">
        <v>88</v>
      </c>
      <c r="AV238" s="13" t="s">
        <v>168</v>
      </c>
      <c r="AW238" s="13" t="s">
        <v>31</v>
      </c>
      <c r="AX238" s="13" t="s">
        <v>83</v>
      </c>
      <c r="AY238" s="166" t="s">
        <v>162</v>
      </c>
    </row>
    <row r="239" spans="2:65" s="1" customFormat="1" ht="24.15" customHeight="1">
      <c r="B239" s="32"/>
      <c r="C239" s="143" t="s">
        <v>7</v>
      </c>
      <c r="D239" s="143" t="s">
        <v>164</v>
      </c>
      <c r="E239" s="144" t="s">
        <v>435</v>
      </c>
      <c r="F239" s="145" t="s">
        <v>436</v>
      </c>
      <c r="G239" s="146" t="s">
        <v>203</v>
      </c>
      <c r="H239" s="147">
        <v>23</v>
      </c>
      <c r="I239" s="148"/>
      <c r="J239" s="149">
        <f>ROUND(I239*H239,2)</f>
        <v>0</v>
      </c>
      <c r="K239" s="150"/>
      <c r="L239" s="32"/>
      <c r="M239" s="151" t="s">
        <v>1</v>
      </c>
      <c r="N239" s="152" t="s">
        <v>42</v>
      </c>
      <c r="P239" s="153">
        <f>O239*H239</f>
        <v>0</v>
      </c>
      <c r="Q239" s="153">
        <v>4.6300000000000001E-2</v>
      </c>
      <c r="R239" s="153">
        <f>Q239*H239</f>
        <v>1.0649</v>
      </c>
      <c r="S239" s="153">
        <v>0</v>
      </c>
      <c r="T239" s="154">
        <f>S239*H239</f>
        <v>0</v>
      </c>
      <c r="AR239" s="155" t="s">
        <v>168</v>
      </c>
      <c r="AT239" s="155" t="s">
        <v>164</v>
      </c>
      <c r="AU239" s="155" t="s">
        <v>88</v>
      </c>
      <c r="AY239" s="17" t="s">
        <v>162</v>
      </c>
      <c r="BE239" s="156">
        <f>IF(N239="základná",J239,0)</f>
        <v>0</v>
      </c>
      <c r="BF239" s="156">
        <f>IF(N239="znížená",J239,0)</f>
        <v>0</v>
      </c>
      <c r="BG239" s="156">
        <f>IF(N239="zákl. prenesená",J239,0)</f>
        <v>0</v>
      </c>
      <c r="BH239" s="156">
        <f>IF(N239="zníž. prenesená",J239,0)</f>
        <v>0</v>
      </c>
      <c r="BI239" s="156">
        <f>IF(N239="nulová",J239,0)</f>
        <v>0</v>
      </c>
      <c r="BJ239" s="17" t="s">
        <v>88</v>
      </c>
      <c r="BK239" s="156">
        <f>ROUND(I239*H239,2)</f>
        <v>0</v>
      </c>
      <c r="BL239" s="17" t="s">
        <v>168</v>
      </c>
      <c r="BM239" s="155" t="s">
        <v>437</v>
      </c>
    </row>
    <row r="240" spans="2:65" s="1" customFormat="1" ht="24.15" customHeight="1">
      <c r="B240" s="32"/>
      <c r="C240" s="143" t="s">
        <v>284</v>
      </c>
      <c r="D240" s="143" t="s">
        <v>164</v>
      </c>
      <c r="E240" s="144" t="s">
        <v>438</v>
      </c>
      <c r="F240" s="145" t="s">
        <v>439</v>
      </c>
      <c r="G240" s="146" t="s">
        <v>203</v>
      </c>
      <c r="H240" s="147">
        <v>16</v>
      </c>
      <c r="I240" s="148"/>
      <c r="J240" s="149">
        <f>ROUND(I240*H240,2)</f>
        <v>0</v>
      </c>
      <c r="K240" s="150"/>
      <c r="L240" s="32"/>
      <c r="M240" s="151" t="s">
        <v>1</v>
      </c>
      <c r="N240" s="152" t="s">
        <v>42</v>
      </c>
      <c r="P240" s="153">
        <f>O240*H240</f>
        <v>0</v>
      </c>
      <c r="Q240" s="153">
        <v>5.5480000000000002E-2</v>
      </c>
      <c r="R240" s="153">
        <f>Q240*H240</f>
        <v>0.88768000000000002</v>
      </c>
      <c r="S240" s="153">
        <v>0</v>
      </c>
      <c r="T240" s="154">
        <f>S240*H240</f>
        <v>0</v>
      </c>
      <c r="AR240" s="155" t="s">
        <v>168</v>
      </c>
      <c r="AT240" s="155" t="s">
        <v>164</v>
      </c>
      <c r="AU240" s="155" t="s">
        <v>88</v>
      </c>
      <c r="AY240" s="17" t="s">
        <v>162</v>
      </c>
      <c r="BE240" s="156">
        <f>IF(N240="základná",J240,0)</f>
        <v>0</v>
      </c>
      <c r="BF240" s="156">
        <f>IF(N240="znížená",J240,0)</f>
        <v>0</v>
      </c>
      <c r="BG240" s="156">
        <f>IF(N240="zákl. prenesená",J240,0)</f>
        <v>0</v>
      </c>
      <c r="BH240" s="156">
        <f>IF(N240="zníž. prenesená",J240,0)</f>
        <v>0</v>
      </c>
      <c r="BI240" s="156">
        <f>IF(N240="nulová",J240,0)</f>
        <v>0</v>
      </c>
      <c r="BJ240" s="17" t="s">
        <v>88</v>
      </c>
      <c r="BK240" s="156">
        <f>ROUND(I240*H240,2)</f>
        <v>0</v>
      </c>
      <c r="BL240" s="17" t="s">
        <v>168</v>
      </c>
      <c r="BM240" s="155" t="s">
        <v>440</v>
      </c>
    </row>
    <row r="241" spans="2:65" s="1" customFormat="1" ht="33" customHeight="1">
      <c r="B241" s="32"/>
      <c r="C241" s="143" t="s">
        <v>292</v>
      </c>
      <c r="D241" s="143" t="s">
        <v>164</v>
      </c>
      <c r="E241" s="144" t="s">
        <v>441</v>
      </c>
      <c r="F241" s="145" t="s">
        <v>442</v>
      </c>
      <c r="G241" s="146" t="s">
        <v>203</v>
      </c>
      <c r="H241" s="147">
        <v>5</v>
      </c>
      <c r="I241" s="148"/>
      <c r="J241" s="149">
        <f>ROUND(I241*H241,2)</f>
        <v>0</v>
      </c>
      <c r="K241" s="150"/>
      <c r="L241" s="32"/>
      <c r="M241" s="151" t="s">
        <v>1</v>
      </c>
      <c r="N241" s="152" t="s">
        <v>42</v>
      </c>
      <c r="P241" s="153">
        <f>O241*H241</f>
        <v>0</v>
      </c>
      <c r="Q241" s="153">
        <v>2.3120000000000002E-2</v>
      </c>
      <c r="R241" s="153">
        <f>Q241*H241</f>
        <v>0.11560000000000001</v>
      </c>
      <c r="S241" s="153">
        <v>0</v>
      </c>
      <c r="T241" s="154">
        <f>S241*H241</f>
        <v>0</v>
      </c>
      <c r="AR241" s="155" t="s">
        <v>168</v>
      </c>
      <c r="AT241" s="155" t="s">
        <v>164</v>
      </c>
      <c r="AU241" s="155" t="s">
        <v>88</v>
      </c>
      <c r="AY241" s="17" t="s">
        <v>162</v>
      </c>
      <c r="BE241" s="156">
        <f>IF(N241="základná",J241,0)</f>
        <v>0</v>
      </c>
      <c r="BF241" s="156">
        <f>IF(N241="znížená",J241,0)</f>
        <v>0</v>
      </c>
      <c r="BG241" s="156">
        <f>IF(N241="zákl. prenesená",J241,0)</f>
        <v>0</v>
      </c>
      <c r="BH241" s="156">
        <f>IF(N241="zníž. prenesená",J241,0)</f>
        <v>0</v>
      </c>
      <c r="BI241" s="156">
        <f>IF(N241="nulová",J241,0)</f>
        <v>0</v>
      </c>
      <c r="BJ241" s="17" t="s">
        <v>88</v>
      </c>
      <c r="BK241" s="156">
        <f>ROUND(I241*H241,2)</f>
        <v>0</v>
      </c>
      <c r="BL241" s="17" t="s">
        <v>168</v>
      </c>
      <c r="BM241" s="155" t="s">
        <v>443</v>
      </c>
    </row>
    <row r="242" spans="2:65" s="1" customFormat="1" ht="33" customHeight="1">
      <c r="B242" s="32"/>
      <c r="C242" s="143" t="s">
        <v>297</v>
      </c>
      <c r="D242" s="143" t="s">
        <v>164</v>
      </c>
      <c r="E242" s="144" t="s">
        <v>444</v>
      </c>
      <c r="F242" s="145" t="s">
        <v>445</v>
      </c>
      <c r="G242" s="146" t="s">
        <v>167</v>
      </c>
      <c r="H242" s="147">
        <v>1.2</v>
      </c>
      <c r="I242" s="148"/>
      <c r="J242" s="149">
        <f>ROUND(I242*H242,2)</f>
        <v>0</v>
      </c>
      <c r="K242" s="150"/>
      <c r="L242" s="32"/>
      <c r="M242" s="151" t="s">
        <v>1</v>
      </c>
      <c r="N242" s="152" t="s">
        <v>42</v>
      </c>
      <c r="P242" s="153">
        <f>O242*H242</f>
        <v>0</v>
      </c>
      <c r="Q242" s="153">
        <v>2.2968799999999998</v>
      </c>
      <c r="R242" s="153">
        <f>Q242*H242</f>
        <v>2.7562559999999996</v>
      </c>
      <c r="S242" s="153">
        <v>0</v>
      </c>
      <c r="T242" s="154">
        <f>S242*H242</f>
        <v>0</v>
      </c>
      <c r="AR242" s="155" t="s">
        <v>168</v>
      </c>
      <c r="AT242" s="155" t="s">
        <v>164</v>
      </c>
      <c r="AU242" s="155" t="s">
        <v>88</v>
      </c>
      <c r="AY242" s="17" t="s">
        <v>162</v>
      </c>
      <c r="BE242" s="156">
        <f>IF(N242="základná",J242,0)</f>
        <v>0</v>
      </c>
      <c r="BF242" s="156">
        <f>IF(N242="znížená",J242,0)</f>
        <v>0</v>
      </c>
      <c r="BG242" s="156">
        <f>IF(N242="zákl. prenesená",J242,0)</f>
        <v>0</v>
      </c>
      <c r="BH242" s="156">
        <f>IF(N242="zníž. prenesená",J242,0)</f>
        <v>0</v>
      </c>
      <c r="BI242" s="156">
        <f>IF(N242="nulová",J242,0)</f>
        <v>0</v>
      </c>
      <c r="BJ242" s="17" t="s">
        <v>88</v>
      </c>
      <c r="BK242" s="156">
        <f>ROUND(I242*H242,2)</f>
        <v>0</v>
      </c>
      <c r="BL242" s="17" t="s">
        <v>168</v>
      </c>
      <c r="BM242" s="155" t="s">
        <v>446</v>
      </c>
    </row>
    <row r="243" spans="2:65" s="12" customFormat="1">
      <c r="B243" s="157"/>
      <c r="D243" s="158" t="s">
        <v>170</v>
      </c>
      <c r="E243" s="159" t="s">
        <v>1</v>
      </c>
      <c r="F243" s="160" t="s">
        <v>447</v>
      </c>
      <c r="H243" s="161">
        <v>0.72</v>
      </c>
      <c r="I243" s="162"/>
      <c r="L243" s="157"/>
      <c r="M243" s="163"/>
      <c r="T243" s="164"/>
      <c r="AT243" s="159" t="s">
        <v>170</v>
      </c>
      <c r="AU243" s="159" t="s">
        <v>88</v>
      </c>
      <c r="AV243" s="12" t="s">
        <v>88</v>
      </c>
      <c r="AW243" s="12" t="s">
        <v>31</v>
      </c>
      <c r="AX243" s="12" t="s">
        <v>76</v>
      </c>
      <c r="AY243" s="159" t="s">
        <v>162</v>
      </c>
    </row>
    <row r="244" spans="2:65" s="12" customFormat="1">
      <c r="B244" s="157"/>
      <c r="D244" s="158" t="s">
        <v>170</v>
      </c>
      <c r="E244" s="159" t="s">
        <v>1</v>
      </c>
      <c r="F244" s="160" t="s">
        <v>448</v>
      </c>
      <c r="H244" s="161">
        <v>0.47699999999999998</v>
      </c>
      <c r="I244" s="162"/>
      <c r="L244" s="157"/>
      <c r="M244" s="163"/>
      <c r="T244" s="164"/>
      <c r="AT244" s="159" t="s">
        <v>170</v>
      </c>
      <c r="AU244" s="159" t="s">
        <v>88</v>
      </c>
      <c r="AV244" s="12" t="s">
        <v>88</v>
      </c>
      <c r="AW244" s="12" t="s">
        <v>31</v>
      </c>
      <c r="AX244" s="12" t="s">
        <v>76</v>
      </c>
      <c r="AY244" s="159" t="s">
        <v>162</v>
      </c>
    </row>
    <row r="245" spans="2:65" s="14" customFormat="1">
      <c r="B245" s="172"/>
      <c r="D245" s="158" t="s">
        <v>170</v>
      </c>
      <c r="E245" s="173" t="s">
        <v>1</v>
      </c>
      <c r="F245" s="174" t="s">
        <v>218</v>
      </c>
      <c r="H245" s="175">
        <v>1.1970000000000001</v>
      </c>
      <c r="I245" s="176"/>
      <c r="L245" s="172"/>
      <c r="M245" s="177"/>
      <c r="T245" s="178"/>
      <c r="AT245" s="173" t="s">
        <v>170</v>
      </c>
      <c r="AU245" s="173" t="s">
        <v>88</v>
      </c>
      <c r="AV245" s="14" t="s">
        <v>177</v>
      </c>
      <c r="AW245" s="14" t="s">
        <v>31</v>
      </c>
      <c r="AX245" s="14" t="s">
        <v>76</v>
      </c>
      <c r="AY245" s="173" t="s">
        <v>162</v>
      </c>
    </row>
    <row r="246" spans="2:65" s="12" customFormat="1">
      <c r="B246" s="157"/>
      <c r="D246" s="158" t="s">
        <v>170</v>
      </c>
      <c r="E246" s="159" t="s">
        <v>1</v>
      </c>
      <c r="F246" s="160" t="s">
        <v>412</v>
      </c>
      <c r="H246" s="161">
        <v>3.0000000000000001E-3</v>
      </c>
      <c r="I246" s="162"/>
      <c r="L246" s="157"/>
      <c r="M246" s="163"/>
      <c r="T246" s="164"/>
      <c r="AT246" s="159" t="s">
        <v>170</v>
      </c>
      <c r="AU246" s="159" t="s">
        <v>88</v>
      </c>
      <c r="AV246" s="12" t="s">
        <v>88</v>
      </c>
      <c r="AW246" s="12" t="s">
        <v>31</v>
      </c>
      <c r="AX246" s="12" t="s">
        <v>76</v>
      </c>
      <c r="AY246" s="159" t="s">
        <v>162</v>
      </c>
    </row>
    <row r="247" spans="2:65" s="13" customFormat="1">
      <c r="B247" s="165"/>
      <c r="D247" s="158" t="s">
        <v>170</v>
      </c>
      <c r="E247" s="166" t="s">
        <v>1</v>
      </c>
      <c r="F247" s="167" t="s">
        <v>173</v>
      </c>
      <c r="H247" s="168">
        <v>1.2</v>
      </c>
      <c r="I247" s="169"/>
      <c r="L247" s="165"/>
      <c r="M247" s="170"/>
      <c r="T247" s="171"/>
      <c r="AT247" s="166" t="s">
        <v>170</v>
      </c>
      <c r="AU247" s="166" t="s">
        <v>88</v>
      </c>
      <c r="AV247" s="13" t="s">
        <v>168</v>
      </c>
      <c r="AW247" s="13" t="s">
        <v>31</v>
      </c>
      <c r="AX247" s="13" t="s">
        <v>83</v>
      </c>
      <c r="AY247" s="166" t="s">
        <v>162</v>
      </c>
    </row>
    <row r="248" spans="2:65" s="1" customFormat="1" ht="24.15" customHeight="1">
      <c r="B248" s="32"/>
      <c r="C248" s="143" t="s">
        <v>301</v>
      </c>
      <c r="D248" s="143" t="s">
        <v>164</v>
      </c>
      <c r="E248" s="144" t="s">
        <v>449</v>
      </c>
      <c r="F248" s="145" t="s">
        <v>450</v>
      </c>
      <c r="G248" s="146" t="s">
        <v>248</v>
      </c>
      <c r="H248" s="147">
        <v>16</v>
      </c>
      <c r="I248" s="148"/>
      <c r="J248" s="149">
        <f>ROUND(I248*H248,2)</f>
        <v>0</v>
      </c>
      <c r="K248" s="150"/>
      <c r="L248" s="32"/>
      <c r="M248" s="151" t="s">
        <v>1</v>
      </c>
      <c r="N248" s="152" t="s">
        <v>42</v>
      </c>
      <c r="P248" s="153">
        <f>O248*H248</f>
        <v>0</v>
      </c>
      <c r="Q248" s="153">
        <v>1.8E-3</v>
      </c>
      <c r="R248" s="153">
        <f>Q248*H248</f>
        <v>2.8799999999999999E-2</v>
      </c>
      <c r="S248" s="153">
        <v>0</v>
      </c>
      <c r="T248" s="154">
        <f>S248*H248</f>
        <v>0</v>
      </c>
      <c r="AR248" s="155" t="s">
        <v>168</v>
      </c>
      <c r="AT248" s="155" t="s">
        <v>164</v>
      </c>
      <c r="AU248" s="155" t="s">
        <v>88</v>
      </c>
      <c r="AY248" s="17" t="s">
        <v>162</v>
      </c>
      <c r="BE248" s="156">
        <f>IF(N248="základná",J248,0)</f>
        <v>0</v>
      </c>
      <c r="BF248" s="156">
        <f>IF(N248="znížená",J248,0)</f>
        <v>0</v>
      </c>
      <c r="BG248" s="156">
        <f>IF(N248="zákl. prenesená",J248,0)</f>
        <v>0</v>
      </c>
      <c r="BH248" s="156">
        <f>IF(N248="zníž. prenesená",J248,0)</f>
        <v>0</v>
      </c>
      <c r="BI248" s="156">
        <f>IF(N248="nulová",J248,0)</f>
        <v>0</v>
      </c>
      <c r="BJ248" s="17" t="s">
        <v>88</v>
      </c>
      <c r="BK248" s="156">
        <f>ROUND(I248*H248,2)</f>
        <v>0</v>
      </c>
      <c r="BL248" s="17" t="s">
        <v>168</v>
      </c>
      <c r="BM248" s="155" t="s">
        <v>451</v>
      </c>
    </row>
    <row r="249" spans="2:65" s="12" customFormat="1">
      <c r="B249" s="157"/>
      <c r="D249" s="158" t="s">
        <v>170</v>
      </c>
      <c r="E249" s="159" t="s">
        <v>1</v>
      </c>
      <c r="F249" s="160" t="s">
        <v>452</v>
      </c>
      <c r="H249" s="161">
        <v>9.6</v>
      </c>
      <c r="I249" s="162"/>
      <c r="L249" s="157"/>
      <c r="M249" s="163"/>
      <c r="T249" s="164"/>
      <c r="AT249" s="159" t="s">
        <v>170</v>
      </c>
      <c r="AU249" s="159" t="s">
        <v>88</v>
      </c>
      <c r="AV249" s="12" t="s">
        <v>88</v>
      </c>
      <c r="AW249" s="12" t="s">
        <v>31</v>
      </c>
      <c r="AX249" s="12" t="s">
        <v>76</v>
      </c>
      <c r="AY249" s="159" t="s">
        <v>162</v>
      </c>
    </row>
    <row r="250" spans="2:65" s="12" customFormat="1">
      <c r="B250" s="157"/>
      <c r="D250" s="158" t="s">
        <v>170</v>
      </c>
      <c r="E250" s="159" t="s">
        <v>1</v>
      </c>
      <c r="F250" s="160" t="s">
        <v>453</v>
      </c>
      <c r="H250" s="161">
        <v>6.36</v>
      </c>
      <c r="I250" s="162"/>
      <c r="L250" s="157"/>
      <c r="M250" s="163"/>
      <c r="T250" s="164"/>
      <c r="AT250" s="159" t="s">
        <v>170</v>
      </c>
      <c r="AU250" s="159" t="s">
        <v>88</v>
      </c>
      <c r="AV250" s="12" t="s">
        <v>88</v>
      </c>
      <c r="AW250" s="12" t="s">
        <v>31</v>
      </c>
      <c r="AX250" s="12" t="s">
        <v>76</v>
      </c>
      <c r="AY250" s="159" t="s">
        <v>162</v>
      </c>
    </row>
    <row r="251" spans="2:65" s="14" customFormat="1">
      <c r="B251" s="172"/>
      <c r="D251" s="158" t="s">
        <v>170</v>
      </c>
      <c r="E251" s="173" t="s">
        <v>1</v>
      </c>
      <c r="F251" s="174" t="s">
        <v>218</v>
      </c>
      <c r="H251" s="175">
        <v>15.96</v>
      </c>
      <c r="I251" s="176"/>
      <c r="L251" s="172"/>
      <c r="M251" s="177"/>
      <c r="T251" s="178"/>
      <c r="AT251" s="173" t="s">
        <v>170</v>
      </c>
      <c r="AU251" s="173" t="s">
        <v>88</v>
      </c>
      <c r="AV251" s="14" t="s">
        <v>177</v>
      </c>
      <c r="AW251" s="14" t="s">
        <v>31</v>
      </c>
      <c r="AX251" s="14" t="s">
        <v>76</v>
      </c>
      <c r="AY251" s="173" t="s">
        <v>162</v>
      </c>
    </row>
    <row r="252" spans="2:65" s="12" customFormat="1">
      <c r="B252" s="157"/>
      <c r="D252" s="158" t="s">
        <v>170</v>
      </c>
      <c r="E252" s="159" t="s">
        <v>1</v>
      </c>
      <c r="F252" s="160" t="s">
        <v>289</v>
      </c>
      <c r="H252" s="161">
        <v>0.04</v>
      </c>
      <c r="I252" s="162"/>
      <c r="L252" s="157"/>
      <c r="M252" s="163"/>
      <c r="T252" s="164"/>
      <c r="AT252" s="159" t="s">
        <v>170</v>
      </c>
      <c r="AU252" s="159" t="s">
        <v>88</v>
      </c>
      <c r="AV252" s="12" t="s">
        <v>88</v>
      </c>
      <c r="AW252" s="12" t="s">
        <v>31</v>
      </c>
      <c r="AX252" s="12" t="s">
        <v>76</v>
      </c>
      <c r="AY252" s="159" t="s">
        <v>162</v>
      </c>
    </row>
    <row r="253" spans="2:65" s="13" customFormat="1">
      <c r="B253" s="165"/>
      <c r="D253" s="158" t="s">
        <v>170</v>
      </c>
      <c r="E253" s="166" t="s">
        <v>1</v>
      </c>
      <c r="F253" s="167" t="s">
        <v>173</v>
      </c>
      <c r="H253" s="168">
        <v>16</v>
      </c>
      <c r="I253" s="169"/>
      <c r="L253" s="165"/>
      <c r="M253" s="170"/>
      <c r="T253" s="171"/>
      <c r="AT253" s="166" t="s">
        <v>170</v>
      </c>
      <c r="AU253" s="166" t="s">
        <v>88</v>
      </c>
      <c r="AV253" s="13" t="s">
        <v>168</v>
      </c>
      <c r="AW253" s="13" t="s">
        <v>31</v>
      </c>
      <c r="AX253" s="13" t="s">
        <v>83</v>
      </c>
      <c r="AY253" s="166" t="s">
        <v>162</v>
      </c>
    </row>
    <row r="254" spans="2:65" s="1" customFormat="1" ht="24.15" customHeight="1">
      <c r="B254" s="32"/>
      <c r="C254" s="143" t="s">
        <v>308</v>
      </c>
      <c r="D254" s="143" t="s">
        <v>164</v>
      </c>
      <c r="E254" s="144" t="s">
        <v>454</v>
      </c>
      <c r="F254" s="145" t="s">
        <v>455</v>
      </c>
      <c r="G254" s="146" t="s">
        <v>248</v>
      </c>
      <c r="H254" s="147">
        <v>16</v>
      </c>
      <c r="I254" s="148"/>
      <c r="J254" s="149">
        <f>ROUND(I254*H254,2)</f>
        <v>0</v>
      </c>
      <c r="K254" s="150"/>
      <c r="L254" s="32"/>
      <c r="M254" s="151" t="s">
        <v>1</v>
      </c>
      <c r="N254" s="152" t="s">
        <v>42</v>
      </c>
      <c r="P254" s="153">
        <f>O254*H254</f>
        <v>0</v>
      </c>
      <c r="Q254" s="153">
        <v>0</v>
      </c>
      <c r="R254" s="153">
        <f>Q254*H254</f>
        <v>0</v>
      </c>
      <c r="S254" s="153">
        <v>0</v>
      </c>
      <c r="T254" s="154">
        <f>S254*H254</f>
        <v>0</v>
      </c>
      <c r="AR254" s="155" t="s">
        <v>168</v>
      </c>
      <c r="AT254" s="155" t="s">
        <v>164</v>
      </c>
      <c r="AU254" s="155" t="s">
        <v>88</v>
      </c>
      <c r="AY254" s="17" t="s">
        <v>162</v>
      </c>
      <c r="BE254" s="156">
        <f>IF(N254="základná",J254,0)</f>
        <v>0</v>
      </c>
      <c r="BF254" s="156">
        <f>IF(N254="znížená",J254,0)</f>
        <v>0</v>
      </c>
      <c r="BG254" s="156">
        <f>IF(N254="zákl. prenesená",J254,0)</f>
        <v>0</v>
      </c>
      <c r="BH254" s="156">
        <f>IF(N254="zníž. prenesená",J254,0)</f>
        <v>0</v>
      </c>
      <c r="BI254" s="156">
        <f>IF(N254="nulová",J254,0)</f>
        <v>0</v>
      </c>
      <c r="BJ254" s="17" t="s">
        <v>88</v>
      </c>
      <c r="BK254" s="156">
        <f>ROUND(I254*H254,2)</f>
        <v>0</v>
      </c>
      <c r="BL254" s="17" t="s">
        <v>168</v>
      </c>
      <c r="BM254" s="155" t="s">
        <v>456</v>
      </c>
    </row>
    <row r="255" spans="2:65" s="1" customFormat="1" ht="24.15" customHeight="1">
      <c r="B255" s="32"/>
      <c r="C255" s="143" t="s">
        <v>312</v>
      </c>
      <c r="D255" s="143" t="s">
        <v>164</v>
      </c>
      <c r="E255" s="144" t="s">
        <v>457</v>
      </c>
      <c r="F255" s="145" t="s">
        <v>458</v>
      </c>
      <c r="G255" s="146" t="s">
        <v>183</v>
      </c>
      <c r="H255" s="147">
        <v>0.12</v>
      </c>
      <c r="I255" s="148"/>
      <c r="J255" s="149">
        <f>ROUND(I255*H255,2)</f>
        <v>0</v>
      </c>
      <c r="K255" s="150"/>
      <c r="L255" s="32"/>
      <c r="M255" s="151" t="s">
        <v>1</v>
      </c>
      <c r="N255" s="152" t="s">
        <v>42</v>
      </c>
      <c r="P255" s="153">
        <f>O255*H255</f>
        <v>0</v>
      </c>
      <c r="Q255" s="153">
        <v>1.01953</v>
      </c>
      <c r="R255" s="153">
        <f>Q255*H255</f>
        <v>0.1223436</v>
      </c>
      <c r="S255" s="153">
        <v>0</v>
      </c>
      <c r="T255" s="154">
        <f>S255*H255</f>
        <v>0</v>
      </c>
      <c r="AR255" s="155" t="s">
        <v>168</v>
      </c>
      <c r="AT255" s="155" t="s">
        <v>164</v>
      </c>
      <c r="AU255" s="155" t="s">
        <v>88</v>
      </c>
      <c r="AY255" s="17" t="s">
        <v>162</v>
      </c>
      <c r="BE255" s="156">
        <f>IF(N255="základná",J255,0)</f>
        <v>0</v>
      </c>
      <c r="BF255" s="156">
        <f>IF(N255="znížená",J255,0)</f>
        <v>0</v>
      </c>
      <c r="BG255" s="156">
        <f>IF(N255="zákl. prenesená",J255,0)</f>
        <v>0</v>
      </c>
      <c r="BH255" s="156">
        <f>IF(N255="zníž. prenesená",J255,0)</f>
        <v>0</v>
      </c>
      <c r="BI255" s="156">
        <f>IF(N255="nulová",J255,0)</f>
        <v>0</v>
      </c>
      <c r="BJ255" s="17" t="s">
        <v>88</v>
      </c>
      <c r="BK255" s="156">
        <f>ROUND(I255*H255,2)</f>
        <v>0</v>
      </c>
      <c r="BL255" s="17" t="s">
        <v>168</v>
      </c>
      <c r="BM255" s="155" t="s">
        <v>459</v>
      </c>
    </row>
    <row r="256" spans="2:65" s="12" customFormat="1">
      <c r="B256" s="157"/>
      <c r="D256" s="158" t="s">
        <v>170</v>
      </c>
      <c r="E256" s="159" t="s">
        <v>1</v>
      </c>
      <c r="F256" s="160" t="s">
        <v>460</v>
      </c>
      <c r="H256" s="161">
        <v>5.8999999999999997E-2</v>
      </c>
      <c r="I256" s="162"/>
      <c r="L256" s="157"/>
      <c r="M256" s="163"/>
      <c r="T256" s="164"/>
      <c r="AT256" s="159" t="s">
        <v>170</v>
      </c>
      <c r="AU256" s="159" t="s">
        <v>88</v>
      </c>
      <c r="AV256" s="12" t="s">
        <v>88</v>
      </c>
      <c r="AW256" s="12" t="s">
        <v>31</v>
      </c>
      <c r="AX256" s="12" t="s">
        <v>76</v>
      </c>
      <c r="AY256" s="159" t="s">
        <v>162</v>
      </c>
    </row>
    <row r="257" spans="2:65" s="12" customFormat="1">
      <c r="B257" s="157"/>
      <c r="D257" s="158" t="s">
        <v>170</v>
      </c>
      <c r="E257" s="159" t="s">
        <v>1</v>
      </c>
      <c r="F257" s="160" t="s">
        <v>461</v>
      </c>
      <c r="H257" s="161">
        <v>2.1000000000000001E-2</v>
      </c>
      <c r="I257" s="162"/>
      <c r="L257" s="157"/>
      <c r="M257" s="163"/>
      <c r="T257" s="164"/>
      <c r="AT257" s="159" t="s">
        <v>170</v>
      </c>
      <c r="AU257" s="159" t="s">
        <v>88</v>
      </c>
      <c r="AV257" s="12" t="s">
        <v>88</v>
      </c>
      <c r="AW257" s="12" t="s">
        <v>31</v>
      </c>
      <c r="AX257" s="12" t="s">
        <v>76</v>
      </c>
      <c r="AY257" s="159" t="s">
        <v>162</v>
      </c>
    </row>
    <row r="258" spans="2:65" s="12" customFormat="1">
      <c r="B258" s="157"/>
      <c r="D258" s="158" t="s">
        <v>170</v>
      </c>
      <c r="E258" s="159" t="s">
        <v>1</v>
      </c>
      <c r="F258" s="160" t="s">
        <v>462</v>
      </c>
      <c r="H258" s="161">
        <v>2.7E-2</v>
      </c>
      <c r="I258" s="162"/>
      <c r="L258" s="157"/>
      <c r="M258" s="163"/>
      <c r="T258" s="164"/>
      <c r="AT258" s="159" t="s">
        <v>170</v>
      </c>
      <c r="AU258" s="159" t="s">
        <v>88</v>
      </c>
      <c r="AV258" s="12" t="s">
        <v>88</v>
      </c>
      <c r="AW258" s="12" t="s">
        <v>31</v>
      </c>
      <c r="AX258" s="12" t="s">
        <v>76</v>
      </c>
      <c r="AY258" s="159" t="s">
        <v>162</v>
      </c>
    </row>
    <row r="259" spans="2:65" s="12" customFormat="1">
      <c r="B259" s="157"/>
      <c r="D259" s="158" t="s">
        <v>170</v>
      </c>
      <c r="E259" s="159" t="s">
        <v>1</v>
      </c>
      <c r="F259" s="160" t="s">
        <v>463</v>
      </c>
      <c r="H259" s="161">
        <v>1.4E-2</v>
      </c>
      <c r="I259" s="162"/>
      <c r="L259" s="157"/>
      <c r="M259" s="163"/>
      <c r="T259" s="164"/>
      <c r="AT259" s="159" t="s">
        <v>170</v>
      </c>
      <c r="AU259" s="159" t="s">
        <v>88</v>
      </c>
      <c r="AV259" s="12" t="s">
        <v>88</v>
      </c>
      <c r="AW259" s="12" t="s">
        <v>31</v>
      </c>
      <c r="AX259" s="12" t="s">
        <v>76</v>
      </c>
      <c r="AY259" s="159" t="s">
        <v>162</v>
      </c>
    </row>
    <row r="260" spans="2:65" s="14" customFormat="1">
      <c r="B260" s="172"/>
      <c r="D260" s="158" t="s">
        <v>170</v>
      </c>
      <c r="E260" s="173" t="s">
        <v>1</v>
      </c>
      <c r="F260" s="174" t="s">
        <v>218</v>
      </c>
      <c r="H260" s="175">
        <v>0.121</v>
      </c>
      <c r="I260" s="176"/>
      <c r="L260" s="172"/>
      <c r="M260" s="177"/>
      <c r="T260" s="178"/>
      <c r="AT260" s="173" t="s">
        <v>170</v>
      </c>
      <c r="AU260" s="173" t="s">
        <v>88</v>
      </c>
      <c r="AV260" s="14" t="s">
        <v>177</v>
      </c>
      <c r="AW260" s="14" t="s">
        <v>31</v>
      </c>
      <c r="AX260" s="14" t="s">
        <v>76</v>
      </c>
      <c r="AY260" s="173" t="s">
        <v>162</v>
      </c>
    </row>
    <row r="261" spans="2:65" s="12" customFormat="1">
      <c r="B261" s="157"/>
      <c r="D261" s="158" t="s">
        <v>170</v>
      </c>
      <c r="E261" s="159" t="s">
        <v>1</v>
      </c>
      <c r="F261" s="160" t="s">
        <v>464</v>
      </c>
      <c r="H261" s="161">
        <v>-1E-3</v>
      </c>
      <c r="I261" s="162"/>
      <c r="L261" s="157"/>
      <c r="M261" s="163"/>
      <c r="T261" s="164"/>
      <c r="AT261" s="159" t="s">
        <v>170</v>
      </c>
      <c r="AU261" s="159" t="s">
        <v>88</v>
      </c>
      <c r="AV261" s="12" t="s">
        <v>88</v>
      </c>
      <c r="AW261" s="12" t="s">
        <v>31</v>
      </c>
      <c r="AX261" s="12" t="s">
        <v>76</v>
      </c>
      <c r="AY261" s="159" t="s">
        <v>162</v>
      </c>
    </row>
    <row r="262" spans="2:65" s="13" customFormat="1">
      <c r="B262" s="165"/>
      <c r="D262" s="158" t="s">
        <v>170</v>
      </c>
      <c r="E262" s="166" t="s">
        <v>1</v>
      </c>
      <c r="F262" s="167" t="s">
        <v>173</v>
      </c>
      <c r="H262" s="168">
        <v>0.12</v>
      </c>
      <c r="I262" s="169"/>
      <c r="L262" s="165"/>
      <c r="M262" s="170"/>
      <c r="T262" s="171"/>
      <c r="AT262" s="166" t="s">
        <v>170</v>
      </c>
      <c r="AU262" s="166" t="s">
        <v>88</v>
      </c>
      <c r="AV262" s="13" t="s">
        <v>168</v>
      </c>
      <c r="AW262" s="13" t="s">
        <v>31</v>
      </c>
      <c r="AX262" s="13" t="s">
        <v>83</v>
      </c>
      <c r="AY262" s="166" t="s">
        <v>162</v>
      </c>
    </row>
    <row r="263" spans="2:65" s="1" customFormat="1" ht="37.950000000000003" customHeight="1">
      <c r="B263" s="32"/>
      <c r="C263" s="143" t="s">
        <v>465</v>
      </c>
      <c r="D263" s="143" t="s">
        <v>164</v>
      </c>
      <c r="E263" s="144" t="s">
        <v>466</v>
      </c>
      <c r="F263" s="145" t="s">
        <v>467</v>
      </c>
      <c r="G263" s="146" t="s">
        <v>248</v>
      </c>
      <c r="H263" s="147">
        <v>50</v>
      </c>
      <c r="I263" s="148"/>
      <c r="J263" s="149">
        <f>ROUND(I263*H263,2)</f>
        <v>0</v>
      </c>
      <c r="K263" s="150"/>
      <c r="L263" s="32"/>
      <c r="M263" s="151" t="s">
        <v>1</v>
      </c>
      <c r="N263" s="152" t="s">
        <v>42</v>
      </c>
      <c r="P263" s="153">
        <f>O263*H263</f>
        <v>0</v>
      </c>
      <c r="Q263" s="153">
        <v>0.11167000000000001</v>
      </c>
      <c r="R263" s="153">
        <f>Q263*H263</f>
        <v>5.5834999999999999</v>
      </c>
      <c r="S263" s="153">
        <v>0</v>
      </c>
      <c r="T263" s="154">
        <f>S263*H263</f>
        <v>0</v>
      </c>
      <c r="AR263" s="155" t="s">
        <v>168</v>
      </c>
      <c r="AT263" s="155" t="s">
        <v>164</v>
      </c>
      <c r="AU263" s="155" t="s">
        <v>88</v>
      </c>
      <c r="AY263" s="17" t="s">
        <v>162</v>
      </c>
      <c r="BE263" s="156">
        <f>IF(N263="základná",J263,0)</f>
        <v>0</v>
      </c>
      <c r="BF263" s="156">
        <f>IF(N263="znížená",J263,0)</f>
        <v>0</v>
      </c>
      <c r="BG263" s="156">
        <f>IF(N263="zákl. prenesená",J263,0)</f>
        <v>0</v>
      </c>
      <c r="BH263" s="156">
        <f>IF(N263="zníž. prenesená",J263,0)</f>
        <v>0</v>
      </c>
      <c r="BI263" s="156">
        <f>IF(N263="nulová",J263,0)</f>
        <v>0</v>
      </c>
      <c r="BJ263" s="17" t="s">
        <v>88</v>
      </c>
      <c r="BK263" s="156">
        <f>ROUND(I263*H263,2)</f>
        <v>0</v>
      </c>
      <c r="BL263" s="17" t="s">
        <v>168</v>
      </c>
      <c r="BM263" s="155" t="s">
        <v>468</v>
      </c>
    </row>
    <row r="264" spans="2:65" s="12" customFormat="1">
      <c r="B264" s="157"/>
      <c r="D264" s="158" t="s">
        <v>170</v>
      </c>
      <c r="E264" s="159" t="s">
        <v>1</v>
      </c>
      <c r="F264" s="160" t="s">
        <v>469</v>
      </c>
      <c r="H264" s="161">
        <v>19.350000000000001</v>
      </c>
      <c r="I264" s="162"/>
      <c r="L264" s="157"/>
      <c r="M264" s="163"/>
      <c r="T264" s="164"/>
      <c r="AT264" s="159" t="s">
        <v>170</v>
      </c>
      <c r="AU264" s="159" t="s">
        <v>88</v>
      </c>
      <c r="AV264" s="12" t="s">
        <v>88</v>
      </c>
      <c r="AW264" s="12" t="s">
        <v>31</v>
      </c>
      <c r="AX264" s="12" t="s">
        <v>76</v>
      </c>
      <c r="AY264" s="159" t="s">
        <v>162</v>
      </c>
    </row>
    <row r="265" spans="2:65" s="12" customFormat="1" ht="20.399999999999999">
      <c r="B265" s="157"/>
      <c r="D265" s="158" t="s">
        <v>170</v>
      </c>
      <c r="E265" s="159" t="s">
        <v>1</v>
      </c>
      <c r="F265" s="160" t="s">
        <v>470</v>
      </c>
      <c r="H265" s="161">
        <v>30.23</v>
      </c>
      <c r="I265" s="162"/>
      <c r="L265" s="157"/>
      <c r="M265" s="163"/>
      <c r="T265" s="164"/>
      <c r="AT265" s="159" t="s">
        <v>170</v>
      </c>
      <c r="AU265" s="159" t="s">
        <v>88</v>
      </c>
      <c r="AV265" s="12" t="s">
        <v>88</v>
      </c>
      <c r="AW265" s="12" t="s">
        <v>31</v>
      </c>
      <c r="AX265" s="12" t="s">
        <v>76</v>
      </c>
      <c r="AY265" s="159" t="s">
        <v>162</v>
      </c>
    </row>
    <row r="266" spans="2:65" s="14" customFormat="1">
      <c r="B266" s="172"/>
      <c r="D266" s="158" t="s">
        <v>170</v>
      </c>
      <c r="E266" s="173" t="s">
        <v>1</v>
      </c>
      <c r="F266" s="174" t="s">
        <v>218</v>
      </c>
      <c r="H266" s="175">
        <v>49.58</v>
      </c>
      <c r="I266" s="176"/>
      <c r="L266" s="172"/>
      <c r="M266" s="177"/>
      <c r="T266" s="178"/>
      <c r="AT266" s="173" t="s">
        <v>170</v>
      </c>
      <c r="AU266" s="173" t="s">
        <v>88</v>
      </c>
      <c r="AV266" s="14" t="s">
        <v>177</v>
      </c>
      <c r="AW266" s="14" t="s">
        <v>31</v>
      </c>
      <c r="AX266" s="14" t="s">
        <v>76</v>
      </c>
      <c r="AY266" s="173" t="s">
        <v>162</v>
      </c>
    </row>
    <row r="267" spans="2:65" s="12" customFormat="1">
      <c r="B267" s="157"/>
      <c r="D267" s="158" t="s">
        <v>170</v>
      </c>
      <c r="E267" s="159" t="s">
        <v>1</v>
      </c>
      <c r="F267" s="160" t="s">
        <v>471</v>
      </c>
      <c r="H267" s="161">
        <v>0.42</v>
      </c>
      <c r="I267" s="162"/>
      <c r="L267" s="157"/>
      <c r="M267" s="163"/>
      <c r="T267" s="164"/>
      <c r="AT267" s="159" t="s">
        <v>170</v>
      </c>
      <c r="AU267" s="159" t="s">
        <v>88</v>
      </c>
      <c r="AV267" s="12" t="s">
        <v>88</v>
      </c>
      <c r="AW267" s="12" t="s">
        <v>31</v>
      </c>
      <c r="AX267" s="12" t="s">
        <v>76</v>
      </c>
      <c r="AY267" s="159" t="s">
        <v>162</v>
      </c>
    </row>
    <row r="268" spans="2:65" s="13" customFormat="1">
      <c r="B268" s="165"/>
      <c r="D268" s="158" t="s">
        <v>170</v>
      </c>
      <c r="E268" s="166" t="s">
        <v>1</v>
      </c>
      <c r="F268" s="167" t="s">
        <v>173</v>
      </c>
      <c r="H268" s="168">
        <v>50</v>
      </c>
      <c r="I268" s="169"/>
      <c r="L268" s="165"/>
      <c r="M268" s="170"/>
      <c r="T268" s="171"/>
      <c r="AT268" s="166" t="s">
        <v>170</v>
      </c>
      <c r="AU268" s="166" t="s">
        <v>88</v>
      </c>
      <c r="AV268" s="13" t="s">
        <v>168</v>
      </c>
      <c r="AW268" s="13" t="s">
        <v>31</v>
      </c>
      <c r="AX268" s="13" t="s">
        <v>83</v>
      </c>
      <c r="AY268" s="166" t="s">
        <v>162</v>
      </c>
    </row>
    <row r="269" spans="2:65" s="11" customFormat="1" ht="22.95" customHeight="1">
      <c r="B269" s="131"/>
      <c r="D269" s="132" t="s">
        <v>75</v>
      </c>
      <c r="E269" s="141" t="s">
        <v>168</v>
      </c>
      <c r="F269" s="141" t="s">
        <v>472</v>
      </c>
      <c r="I269" s="134"/>
      <c r="J269" s="142">
        <f>BK269</f>
        <v>0</v>
      </c>
      <c r="L269" s="131"/>
      <c r="M269" s="136"/>
      <c r="P269" s="137">
        <f>SUM(P270:P332)</f>
        <v>0</v>
      </c>
      <c r="R269" s="137">
        <f>SUM(R270:R332)</f>
        <v>22.736918000000006</v>
      </c>
      <c r="T269" s="138">
        <f>SUM(T270:T332)</f>
        <v>0</v>
      </c>
      <c r="AR269" s="132" t="s">
        <v>83</v>
      </c>
      <c r="AT269" s="139" t="s">
        <v>75</v>
      </c>
      <c r="AU269" s="139" t="s">
        <v>83</v>
      </c>
      <c r="AY269" s="132" t="s">
        <v>162</v>
      </c>
      <c r="BK269" s="140">
        <f>SUM(BK270:BK332)</f>
        <v>0</v>
      </c>
    </row>
    <row r="270" spans="2:65" s="1" customFormat="1" ht="66.75" customHeight="1">
      <c r="B270" s="32"/>
      <c r="C270" s="143" t="s">
        <v>473</v>
      </c>
      <c r="D270" s="143" t="s">
        <v>164</v>
      </c>
      <c r="E270" s="144" t="s">
        <v>474</v>
      </c>
      <c r="F270" s="145" t="s">
        <v>475</v>
      </c>
      <c r="G270" s="146" t="s">
        <v>248</v>
      </c>
      <c r="H270" s="147">
        <v>4.4000000000000004</v>
      </c>
      <c r="I270" s="148"/>
      <c r="J270" s="149">
        <f>ROUND(I270*H270,2)</f>
        <v>0</v>
      </c>
      <c r="K270" s="150"/>
      <c r="L270" s="32"/>
      <c r="M270" s="151" t="s">
        <v>1</v>
      </c>
      <c r="N270" s="152" t="s">
        <v>42</v>
      </c>
      <c r="P270" s="153">
        <f>O270*H270</f>
        <v>0</v>
      </c>
      <c r="Q270" s="153">
        <v>0.16581000000000001</v>
      </c>
      <c r="R270" s="153">
        <f>Q270*H270</f>
        <v>0.7295640000000001</v>
      </c>
      <c r="S270" s="153">
        <v>0</v>
      </c>
      <c r="T270" s="154">
        <f>S270*H270</f>
        <v>0</v>
      </c>
      <c r="AR270" s="155" t="s">
        <v>168</v>
      </c>
      <c r="AT270" s="155" t="s">
        <v>164</v>
      </c>
      <c r="AU270" s="155" t="s">
        <v>88</v>
      </c>
      <c r="AY270" s="17" t="s">
        <v>162</v>
      </c>
      <c r="BE270" s="156">
        <f>IF(N270="základná",J270,0)</f>
        <v>0</v>
      </c>
      <c r="BF270" s="156">
        <f>IF(N270="znížená",J270,0)</f>
        <v>0</v>
      </c>
      <c r="BG270" s="156">
        <f>IF(N270="zákl. prenesená",J270,0)</f>
        <v>0</v>
      </c>
      <c r="BH270" s="156">
        <f>IF(N270="zníž. prenesená",J270,0)</f>
        <v>0</v>
      </c>
      <c r="BI270" s="156">
        <f>IF(N270="nulová",J270,0)</f>
        <v>0</v>
      </c>
      <c r="BJ270" s="17" t="s">
        <v>88</v>
      </c>
      <c r="BK270" s="156">
        <f>ROUND(I270*H270,2)</f>
        <v>0</v>
      </c>
      <c r="BL270" s="17" t="s">
        <v>168</v>
      </c>
      <c r="BM270" s="155" t="s">
        <v>476</v>
      </c>
    </row>
    <row r="271" spans="2:65" s="12" customFormat="1">
      <c r="B271" s="157"/>
      <c r="D271" s="158" t="s">
        <v>170</v>
      </c>
      <c r="E271" s="159" t="s">
        <v>1</v>
      </c>
      <c r="F271" s="160" t="s">
        <v>477</v>
      </c>
      <c r="H271" s="161">
        <v>4.375</v>
      </c>
      <c r="I271" s="162"/>
      <c r="L271" s="157"/>
      <c r="M271" s="163"/>
      <c r="T271" s="164"/>
      <c r="AT271" s="159" t="s">
        <v>170</v>
      </c>
      <c r="AU271" s="159" t="s">
        <v>88</v>
      </c>
      <c r="AV271" s="12" t="s">
        <v>88</v>
      </c>
      <c r="AW271" s="12" t="s">
        <v>31</v>
      </c>
      <c r="AX271" s="12" t="s">
        <v>76</v>
      </c>
      <c r="AY271" s="159" t="s">
        <v>162</v>
      </c>
    </row>
    <row r="272" spans="2:65" s="12" customFormat="1">
      <c r="B272" s="157"/>
      <c r="D272" s="158" t="s">
        <v>170</v>
      </c>
      <c r="E272" s="159" t="s">
        <v>1</v>
      </c>
      <c r="F272" s="160" t="s">
        <v>478</v>
      </c>
      <c r="H272" s="161">
        <v>2.5000000000000001E-2</v>
      </c>
      <c r="I272" s="162"/>
      <c r="L272" s="157"/>
      <c r="M272" s="163"/>
      <c r="T272" s="164"/>
      <c r="AT272" s="159" t="s">
        <v>170</v>
      </c>
      <c r="AU272" s="159" t="s">
        <v>88</v>
      </c>
      <c r="AV272" s="12" t="s">
        <v>88</v>
      </c>
      <c r="AW272" s="12" t="s">
        <v>31</v>
      </c>
      <c r="AX272" s="12" t="s">
        <v>76</v>
      </c>
      <c r="AY272" s="159" t="s">
        <v>162</v>
      </c>
    </row>
    <row r="273" spans="2:65" s="13" customFormat="1">
      <c r="B273" s="165"/>
      <c r="D273" s="158" t="s">
        <v>170</v>
      </c>
      <c r="E273" s="166" t="s">
        <v>1</v>
      </c>
      <c r="F273" s="167" t="s">
        <v>173</v>
      </c>
      <c r="H273" s="168">
        <v>4.4000000000000004</v>
      </c>
      <c r="I273" s="169"/>
      <c r="L273" s="165"/>
      <c r="M273" s="170"/>
      <c r="T273" s="171"/>
      <c r="AT273" s="166" t="s">
        <v>170</v>
      </c>
      <c r="AU273" s="166" t="s">
        <v>88</v>
      </c>
      <c r="AV273" s="13" t="s">
        <v>168</v>
      </c>
      <c r="AW273" s="13" t="s">
        <v>31</v>
      </c>
      <c r="AX273" s="13" t="s">
        <v>83</v>
      </c>
      <c r="AY273" s="166" t="s">
        <v>162</v>
      </c>
    </row>
    <row r="274" spans="2:65" s="1" customFormat="1" ht="66.75" customHeight="1">
      <c r="B274" s="32"/>
      <c r="C274" s="143" t="s">
        <v>479</v>
      </c>
      <c r="D274" s="143" t="s">
        <v>164</v>
      </c>
      <c r="E274" s="144" t="s">
        <v>480</v>
      </c>
      <c r="F274" s="145" t="s">
        <v>481</v>
      </c>
      <c r="G274" s="146" t="s">
        <v>248</v>
      </c>
      <c r="H274" s="147">
        <v>6.3</v>
      </c>
      <c r="I274" s="148"/>
      <c r="J274" s="149">
        <f>ROUND(I274*H274,2)</f>
        <v>0</v>
      </c>
      <c r="K274" s="150"/>
      <c r="L274" s="32"/>
      <c r="M274" s="151" t="s">
        <v>1</v>
      </c>
      <c r="N274" s="152" t="s">
        <v>42</v>
      </c>
      <c r="P274" s="153">
        <f>O274*H274</f>
        <v>0</v>
      </c>
      <c r="Q274" s="153">
        <v>0.16572000000000001</v>
      </c>
      <c r="R274" s="153">
        <f>Q274*H274</f>
        <v>1.044036</v>
      </c>
      <c r="S274" s="153">
        <v>0</v>
      </c>
      <c r="T274" s="154">
        <f>S274*H274</f>
        <v>0</v>
      </c>
      <c r="AR274" s="155" t="s">
        <v>168</v>
      </c>
      <c r="AT274" s="155" t="s">
        <v>164</v>
      </c>
      <c r="AU274" s="155" t="s">
        <v>88</v>
      </c>
      <c r="AY274" s="17" t="s">
        <v>162</v>
      </c>
      <c r="BE274" s="156">
        <f>IF(N274="základná",J274,0)</f>
        <v>0</v>
      </c>
      <c r="BF274" s="156">
        <f>IF(N274="znížená",J274,0)</f>
        <v>0</v>
      </c>
      <c r="BG274" s="156">
        <f>IF(N274="zákl. prenesená",J274,0)</f>
        <v>0</v>
      </c>
      <c r="BH274" s="156">
        <f>IF(N274="zníž. prenesená",J274,0)</f>
        <v>0</v>
      </c>
      <c r="BI274" s="156">
        <f>IF(N274="nulová",J274,0)</f>
        <v>0</v>
      </c>
      <c r="BJ274" s="17" t="s">
        <v>88</v>
      </c>
      <c r="BK274" s="156">
        <f>ROUND(I274*H274,2)</f>
        <v>0</v>
      </c>
      <c r="BL274" s="17" t="s">
        <v>168</v>
      </c>
      <c r="BM274" s="155" t="s">
        <v>482</v>
      </c>
    </row>
    <row r="275" spans="2:65" s="12" customFormat="1">
      <c r="B275" s="157"/>
      <c r="D275" s="158" t="s">
        <v>170</v>
      </c>
      <c r="E275" s="159" t="s">
        <v>1</v>
      </c>
      <c r="F275" s="160" t="s">
        <v>483</v>
      </c>
      <c r="H275" s="161">
        <v>6.3</v>
      </c>
      <c r="I275" s="162"/>
      <c r="L275" s="157"/>
      <c r="M275" s="163"/>
      <c r="T275" s="164"/>
      <c r="AT275" s="159" t="s">
        <v>170</v>
      </c>
      <c r="AU275" s="159" t="s">
        <v>88</v>
      </c>
      <c r="AV275" s="12" t="s">
        <v>88</v>
      </c>
      <c r="AW275" s="12" t="s">
        <v>31</v>
      </c>
      <c r="AX275" s="12" t="s">
        <v>83</v>
      </c>
      <c r="AY275" s="159" t="s">
        <v>162</v>
      </c>
    </row>
    <row r="276" spans="2:65" s="1" customFormat="1" ht="66.75" customHeight="1">
      <c r="B276" s="32"/>
      <c r="C276" s="143" t="s">
        <v>484</v>
      </c>
      <c r="D276" s="143" t="s">
        <v>164</v>
      </c>
      <c r="E276" s="144" t="s">
        <v>485</v>
      </c>
      <c r="F276" s="145" t="s">
        <v>486</v>
      </c>
      <c r="G276" s="146" t="s">
        <v>248</v>
      </c>
      <c r="H276" s="147">
        <v>33.1</v>
      </c>
      <c r="I276" s="148"/>
      <c r="J276" s="149">
        <f>ROUND(I276*H276,2)</f>
        <v>0</v>
      </c>
      <c r="K276" s="150"/>
      <c r="L276" s="32"/>
      <c r="M276" s="151" t="s">
        <v>1</v>
      </c>
      <c r="N276" s="152" t="s">
        <v>42</v>
      </c>
      <c r="P276" s="153">
        <f>O276*H276</f>
        <v>0</v>
      </c>
      <c r="Q276" s="153">
        <v>0.16567999999999999</v>
      </c>
      <c r="R276" s="153">
        <f>Q276*H276</f>
        <v>5.4840080000000002</v>
      </c>
      <c r="S276" s="153">
        <v>0</v>
      </c>
      <c r="T276" s="154">
        <f>S276*H276</f>
        <v>0</v>
      </c>
      <c r="AR276" s="155" t="s">
        <v>168</v>
      </c>
      <c r="AT276" s="155" t="s">
        <v>164</v>
      </c>
      <c r="AU276" s="155" t="s">
        <v>88</v>
      </c>
      <c r="AY276" s="17" t="s">
        <v>162</v>
      </c>
      <c r="BE276" s="156">
        <f>IF(N276="základná",J276,0)</f>
        <v>0</v>
      </c>
      <c r="BF276" s="156">
        <f>IF(N276="znížená",J276,0)</f>
        <v>0</v>
      </c>
      <c r="BG276" s="156">
        <f>IF(N276="zákl. prenesená",J276,0)</f>
        <v>0</v>
      </c>
      <c r="BH276" s="156">
        <f>IF(N276="zníž. prenesená",J276,0)</f>
        <v>0</v>
      </c>
      <c r="BI276" s="156">
        <f>IF(N276="nulová",J276,0)</f>
        <v>0</v>
      </c>
      <c r="BJ276" s="17" t="s">
        <v>88</v>
      </c>
      <c r="BK276" s="156">
        <f>ROUND(I276*H276,2)</f>
        <v>0</v>
      </c>
      <c r="BL276" s="17" t="s">
        <v>168</v>
      </c>
      <c r="BM276" s="155" t="s">
        <v>487</v>
      </c>
    </row>
    <row r="277" spans="2:65" s="12" customFormat="1">
      <c r="B277" s="157"/>
      <c r="D277" s="158" t="s">
        <v>170</v>
      </c>
      <c r="E277" s="159" t="s">
        <v>1</v>
      </c>
      <c r="F277" s="160" t="s">
        <v>488</v>
      </c>
      <c r="H277" s="161">
        <v>33.063000000000002</v>
      </c>
      <c r="I277" s="162"/>
      <c r="L277" s="157"/>
      <c r="M277" s="163"/>
      <c r="T277" s="164"/>
      <c r="AT277" s="159" t="s">
        <v>170</v>
      </c>
      <c r="AU277" s="159" t="s">
        <v>88</v>
      </c>
      <c r="AV277" s="12" t="s">
        <v>88</v>
      </c>
      <c r="AW277" s="12" t="s">
        <v>31</v>
      </c>
      <c r="AX277" s="12" t="s">
        <v>76</v>
      </c>
      <c r="AY277" s="159" t="s">
        <v>162</v>
      </c>
    </row>
    <row r="278" spans="2:65" s="12" customFormat="1">
      <c r="B278" s="157"/>
      <c r="D278" s="158" t="s">
        <v>170</v>
      </c>
      <c r="E278" s="159" t="s">
        <v>1</v>
      </c>
      <c r="F278" s="160" t="s">
        <v>489</v>
      </c>
      <c r="H278" s="161">
        <v>3.6999999999999998E-2</v>
      </c>
      <c r="I278" s="162"/>
      <c r="L278" s="157"/>
      <c r="M278" s="163"/>
      <c r="T278" s="164"/>
      <c r="AT278" s="159" t="s">
        <v>170</v>
      </c>
      <c r="AU278" s="159" t="s">
        <v>88</v>
      </c>
      <c r="AV278" s="12" t="s">
        <v>88</v>
      </c>
      <c r="AW278" s="12" t="s">
        <v>31</v>
      </c>
      <c r="AX278" s="12" t="s">
        <v>76</v>
      </c>
      <c r="AY278" s="159" t="s">
        <v>162</v>
      </c>
    </row>
    <row r="279" spans="2:65" s="13" customFormat="1">
      <c r="B279" s="165"/>
      <c r="D279" s="158" t="s">
        <v>170</v>
      </c>
      <c r="E279" s="166" t="s">
        <v>1</v>
      </c>
      <c r="F279" s="167" t="s">
        <v>173</v>
      </c>
      <c r="H279" s="168">
        <v>33.1</v>
      </c>
      <c r="I279" s="169"/>
      <c r="L279" s="165"/>
      <c r="M279" s="170"/>
      <c r="T279" s="171"/>
      <c r="AT279" s="166" t="s">
        <v>170</v>
      </c>
      <c r="AU279" s="166" t="s">
        <v>88</v>
      </c>
      <c r="AV279" s="13" t="s">
        <v>168</v>
      </c>
      <c r="AW279" s="13" t="s">
        <v>31</v>
      </c>
      <c r="AX279" s="13" t="s">
        <v>83</v>
      </c>
      <c r="AY279" s="166" t="s">
        <v>162</v>
      </c>
    </row>
    <row r="280" spans="2:65" s="1" customFormat="1" ht="24.15" customHeight="1">
      <c r="B280" s="32"/>
      <c r="C280" s="143" t="s">
        <v>490</v>
      </c>
      <c r="D280" s="143" t="s">
        <v>164</v>
      </c>
      <c r="E280" s="144" t="s">
        <v>491</v>
      </c>
      <c r="F280" s="145" t="s">
        <v>492</v>
      </c>
      <c r="G280" s="146" t="s">
        <v>248</v>
      </c>
      <c r="H280" s="147">
        <v>40.700000000000003</v>
      </c>
      <c r="I280" s="148"/>
      <c r="J280" s="149">
        <f>ROUND(I280*H280,2)</f>
        <v>0</v>
      </c>
      <c r="K280" s="150"/>
      <c r="L280" s="32"/>
      <c r="M280" s="151" t="s">
        <v>1</v>
      </c>
      <c r="N280" s="152" t="s">
        <v>42</v>
      </c>
      <c r="P280" s="153">
        <f>O280*H280</f>
        <v>0</v>
      </c>
      <c r="Q280" s="153">
        <v>8.8020000000000001E-2</v>
      </c>
      <c r="R280" s="153">
        <f>Q280*H280</f>
        <v>3.5824140000000004</v>
      </c>
      <c r="S280" s="153">
        <v>0</v>
      </c>
      <c r="T280" s="154">
        <f>S280*H280</f>
        <v>0</v>
      </c>
      <c r="AR280" s="155" t="s">
        <v>168</v>
      </c>
      <c r="AT280" s="155" t="s">
        <v>164</v>
      </c>
      <c r="AU280" s="155" t="s">
        <v>88</v>
      </c>
      <c r="AY280" s="17" t="s">
        <v>162</v>
      </c>
      <c r="BE280" s="156">
        <f>IF(N280="základná",J280,0)</f>
        <v>0</v>
      </c>
      <c r="BF280" s="156">
        <f>IF(N280="znížená",J280,0)</f>
        <v>0</v>
      </c>
      <c r="BG280" s="156">
        <f>IF(N280="zákl. prenesená",J280,0)</f>
        <v>0</v>
      </c>
      <c r="BH280" s="156">
        <f>IF(N280="zníž. prenesená",J280,0)</f>
        <v>0</v>
      </c>
      <c r="BI280" s="156">
        <f>IF(N280="nulová",J280,0)</f>
        <v>0</v>
      </c>
      <c r="BJ280" s="17" t="s">
        <v>88</v>
      </c>
      <c r="BK280" s="156">
        <f>ROUND(I280*H280,2)</f>
        <v>0</v>
      </c>
      <c r="BL280" s="17" t="s">
        <v>168</v>
      </c>
      <c r="BM280" s="155" t="s">
        <v>493</v>
      </c>
    </row>
    <row r="281" spans="2:65" s="12" customFormat="1">
      <c r="B281" s="157"/>
      <c r="D281" s="158" t="s">
        <v>170</v>
      </c>
      <c r="E281" s="159" t="s">
        <v>1</v>
      </c>
      <c r="F281" s="160" t="s">
        <v>494</v>
      </c>
      <c r="H281" s="161">
        <v>31.05</v>
      </c>
      <c r="I281" s="162"/>
      <c r="L281" s="157"/>
      <c r="M281" s="163"/>
      <c r="T281" s="164"/>
      <c r="AT281" s="159" t="s">
        <v>170</v>
      </c>
      <c r="AU281" s="159" t="s">
        <v>88</v>
      </c>
      <c r="AV281" s="12" t="s">
        <v>88</v>
      </c>
      <c r="AW281" s="12" t="s">
        <v>31</v>
      </c>
      <c r="AX281" s="12" t="s">
        <v>76</v>
      </c>
      <c r="AY281" s="159" t="s">
        <v>162</v>
      </c>
    </row>
    <row r="282" spans="2:65" s="12" customFormat="1">
      <c r="B282" s="157"/>
      <c r="D282" s="158" t="s">
        <v>170</v>
      </c>
      <c r="E282" s="159" t="s">
        <v>1</v>
      </c>
      <c r="F282" s="160" t="s">
        <v>495</v>
      </c>
      <c r="H282" s="161">
        <v>4.875</v>
      </c>
      <c r="I282" s="162"/>
      <c r="L282" s="157"/>
      <c r="M282" s="163"/>
      <c r="T282" s="164"/>
      <c r="AT282" s="159" t="s">
        <v>170</v>
      </c>
      <c r="AU282" s="159" t="s">
        <v>88</v>
      </c>
      <c r="AV282" s="12" t="s">
        <v>88</v>
      </c>
      <c r="AW282" s="12" t="s">
        <v>31</v>
      </c>
      <c r="AX282" s="12" t="s">
        <v>76</v>
      </c>
      <c r="AY282" s="159" t="s">
        <v>162</v>
      </c>
    </row>
    <row r="283" spans="2:65" s="12" customFormat="1">
      <c r="B283" s="157"/>
      <c r="D283" s="158" t="s">
        <v>170</v>
      </c>
      <c r="E283" s="159" t="s">
        <v>1</v>
      </c>
      <c r="F283" s="160" t="s">
        <v>496</v>
      </c>
      <c r="H283" s="161">
        <v>4.7729999999999997</v>
      </c>
      <c r="I283" s="162"/>
      <c r="L283" s="157"/>
      <c r="M283" s="163"/>
      <c r="T283" s="164"/>
      <c r="AT283" s="159" t="s">
        <v>170</v>
      </c>
      <c r="AU283" s="159" t="s">
        <v>88</v>
      </c>
      <c r="AV283" s="12" t="s">
        <v>88</v>
      </c>
      <c r="AW283" s="12" t="s">
        <v>31</v>
      </c>
      <c r="AX283" s="12" t="s">
        <v>76</v>
      </c>
      <c r="AY283" s="159" t="s">
        <v>162</v>
      </c>
    </row>
    <row r="284" spans="2:65" s="14" customFormat="1">
      <c r="B284" s="172"/>
      <c r="D284" s="158" t="s">
        <v>170</v>
      </c>
      <c r="E284" s="173" t="s">
        <v>1</v>
      </c>
      <c r="F284" s="174" t="s">
        <v>218</v>
      </c>
      <c r="H284" s="175">
        <v>40.698</v>
      </c>
      <c r="I284" s="176"/>
      <c r="L284" s="172"/>
      <c r="M284" s="177"/>
      <c r="T284" s="178"/>
      <c r="AT284" s="173" t="s">
        <v>170</v>
      </c>
      <c r="AU284" s="173" t="s">
        <v>88</v>
      </c>
      <c r="AV284" s="14" t="s">
        <v>177</v>
      </c>
      <c r="AW284" s="14" t="s">
        <v>31</v>
      </c>
      <c r="AX284" s="14" t="s">
        <v>76</v>
      </c>
      <c r="AY284" s="173" t="s">
        <v>162</v>
      </c>
    </row>
    <row r="285" spans="2:65" s="12" customFormat="1">
      <c r="B285" s="157"/>
      <c r="D285" s="158" t="s">
        <v>170</v>
      </c>
      <c r="E285" s="159" t="s">
        <v>1</v>
      </c>
      <c r="F285" s="160" t="s">
        <v>393</v>
      </c>
      <c r="H285" s="161">
        <v>2E-3</v>
      </c>
      <c r="I285" s="162"/>
      <c r="L285" s="157"/>
      <c r="M285" s="163"/>
      <c r="T285" s="164"/>
      <c r="AT285" s="159" t="s">
        <v>170</v>
      </c>
      <c r="AU285" s="159" t="s">
        <v>88</v>
      </c>
      <c r="AV285" s="12" t="s">
        <v>88</v>
      </c>
      <c r="AW285" s="12" t="s">
        <v>31</v>
      </c>
      <c r="AX285" s="12" t="s">
        <v>76</v>
      </c>
      <c r="AY285" s="159" t="s">
        <v>162</v>
      </c>
    </row>
    <row r="286" spans="2:65" s="13" customFormat="1">
      <c r="B286" s="165"/>
      <c r="D286" s="158" t="s">
        <v>170</v>
      </c>
      <c r="E286" s="166" t="s">
        <v>1</v>
      </c>
      <c r="F286" s="167" t="s">
        <v>173</v>
      </c>
      <c r="H286" s="168">
        <v>40.700000000000003</v>
      </c>
      <c r="I286" s="169"/>
      <c r="L286" s="165"/>
      <c r="M286" s="170"/>
      <c r="T286" s="171"/>
      <c r="AT286" s="166" t="s">
        <v>170</v>
      </c>
      <c r="AU286" s="166" t="s">
        <v>88</v>
      </c>
      <c r="AV286" s="13" t="s">
        <v>168</v>
      </c>
      <c r="AW286" s="13" t="s">
        <v>31</v>
      </c>
      <c r="AX286" s="13" t="s">
        <v>83</v>
      </c>
      <c r="AY286" s="166" t="s">
        <v>162</v>
      </c>
    </row>
    <row r="287" spans="2:65" s="1" customFormat="1" ht="21.75" customHeight="1">
      <c r="B287" s="32"/>
      <c r="C287" s="143" t="s">
        <v>497</v>
      </c>
      <c r="D287" s="143" t="s">
        <v>164</v>
      </c>
      <c r="E287" s="144" t="s">
        <v>498</v>
      </c>
      <c r="F287" s="145" t="s">
        <v>499</v>
      </c>
      <c r="G287" s="146" t="s">
        <v>167</v>
      </c>
      <c r="H287" s="147">
        <v>4.7</v>
      </c>
      <c r="I287" s="148"/>
      <c r="J287" s="149">
        <f>ROUND(I287*H287,2)</f>
        <v>0</v>
      </c>
      <c r="K287" s="150"/>
      <c r="L287" s="32"/>
      <c r="M287" s="151" t="s">
        <v>1</v>
      </c>
      <c r="N287" s="152" t="s">
        <v>42</v>
      </c>
      <c r="P287" s="153">
        <f>O287*H287</f>
        <v>0</v>
      </c>
      <c r="Q287" s="153">
        <v>2.29698</v>
      </c>
      <c r="R287" s="153">
        <f>Q287*H287</f>
        <v>10.795806000000001</v>
      </c>
      <c r="S287" s="153">
        <v>0</v>
      </c>
      <c r="T287" s="154">
        <f>S287*H287</f>
        <v>0</v>
      </c>
      <c r="AR287" s="155" t="s">
        <v>168</v>
      </c>
      <c r="AT287" s="155" t="s">
        <v>164</v>
      </c>
      <c r="AU287" s="155" t="s">
        <v>88</v>
      </c>
      <c r="AY287" s="17" t="s">
        <v>162</v>
      </c>
      <c r="BE287" s="156">
        <f>IF(N287="základná",J287,0)</f>
        <v>0</v>
      </c>
      <c r="BF287" s="156">
        <f>IF(N287="znížená",J287,0)</f>
        <v>0</v>
      </c>
      <c r="BG287" s="156">
        <f>IF(N287="zákl. prenesená",J287,0)</f>
        <v>0</v>
      </c>
      <c r="BH287" s="156">
        <f>IF(N287="zníž. prenesená",J287,0)</f>
        <v>0</v>
      </c>
      <c r="BI287" s="156">
        <f>IF(N287="nulová",J287,0)</f>
        <v>0</v>
      </c>
      <c r="BJ287" s="17" t="s">
        <v>88</v>
      </c>
      <c r="BK287" s="156">
        <f>ROUND(I287*H287,2)</f>
        <v>0</v>
      </c>
      <c r="BL287" s="17" t="s">
        <v>168</v>
      </c>
      <c r="BM287" s="155" t="s">
        <v>500</v>
      </c>
    </row>
    <row r="288" spans="2:65" s="12" customFormat="1">
      <c r="B288" s="157"/>
      <c r="D288" s="158" t="s">
        <v>170</v>
      </c>
      <c r="E288" s="159" t="s">
        <v>1</v>
      </c>
      <c r="F288" s="160" t="s">
        <v>501</v>
      </c>
      <c r="H288" s="161">
        <v>0.33100000000000002</v>
      </c>
      <c r="I288" s="162"/>
      <c r="L288" s="157"/>
      <c r="M288" s="163"/>
      <c r="T288" s="164"/>
      <c r="AT288" s="159" t="s">
        <v>170</v>
      </c>
      <c r="AU288" s="159" t="s">
        <v>88</v>
      </c>
      <c r="AV288" s="12" t="s">
        <v>88</v>
      </c>
      <c r="AW288" s="12" t="s">
        <v>31</v>
      </c>
      <c r="AX288" s="12" t="s">
        <v>76</v>
      </c>
      <c r="AY288" s="159" t="s">
        <v>162</v>
      </c>
    </row>
    <row r="289" spans="2:65" s="12" customFormat="1">
      <c r="B289" s="157"/>
      <c r="D289" s="158" t="s">
        <v>170</v>
      </c>
      <c r="E289" s="159" t="s">
        <v>1</v>
      </c>
      <c r="F289" s="160" t="s">
        <v>502</v>
      </c>
      <c r="H289" s="161">
        <v>2.16</v>
      </c>
      <c r="I289" s="162"/>
      <c r="L289" s="157"/>
      <c r="M289" s="163"/>
      <c r="T289" s="164"/>
      <c r="AT289" s="159" t="s">
        <v>170</v>
      </c>
      <c r="AU289" s="159" t="s">
        <v>88</v>
      </c>
      <c r="AV289" s="12" t="s">
        <v>88</v>
      </c>
      <c r="AW289" s="12" t="s">
        <v>31</v>
      </c>
      <c r="AX289" s="12" t="s">
        <v>76</v>
      </c>
      <c r="AY289" s="159" t="s">
        <v>162</v>
      </c>
    </row>
    <row r="290" spans="2:65" s="12" customFormat="1">
      <c r="B290" s="157"/>
      <c r="D290" s="158" t="s">
        <v>170</v>
      </c>
      <c r="E290" s="159" t="s">
        <v>1</v>
      </c>
      <c r="F290" s="160" t="s">
        <v>502</v>
      </c>
      <c r="H290" s="161">
        <v>2.16</v>
      </c>
      <c r="I290" s="162"/>
      <c r="L290" s="157"/>
      <c r="M290" s="163"/>
      <c r="T290" s="164"/>
      <c r="AT290" s="159" t="s">
        <v>170</v>
      </c>
      <c r="AU290" s="159" t="s">
        <v>88</v>
      </c>
      <c r="AV290" s="12" t="s">
        <v>88</v>
      </c>
      <c r="AW290" s="12" t="s">
        <v>31</v>
      </c>
      <c r="AX290" s="12" t="s">
        <v>76</v>
      </c>
      <c r="AY290" s="159" t="s">
        <v>162</v>
      </c>
    </row>
    <row r="291" spans="2:65" s="14" customFormat="1">
      <c r="B291" s="172"/>
      <c r="D291" s="158" t="s">
        <v>170</v>
      </c>
      <c r="E291" s="173" t="s">
        <v>1</v>
      </c>
      <c r="F291" s="174" t="s">
        <v>218</v>
      </c>
      <c r="H291" s="175">
        <v>4.6509999999999998</v>
      </c>
      <c r="I291" s="176"/>
      <c r="L291" s="172"/>
      <c r="M291" s="177"/>
      <c r="T291" s="178"/>
      <c r="AT291" s="173" t="s">
        <v>170</v>
      </c>
      <c r="AU291" s="173" t="s">
        <v>88</v>
      </c>
      <c r="AV291" s="14" t="s">
        <v>177</v>
      </c>
      <c r="AW291" s="14" t="s">
        <v>31</v>
      </c>
      <c r="AX291" s="14" t="s">
        <v>76</v>
      </c>
      <c r="AY291" s="173" t="s">
        <v>162</v>
      </c>
    </row>
    <row r="292" spans="2:65" s="12" customFormat="1">
      <c r="B292" s="157"/>
      <c r="D292" s="158" t="s">
        <v>170</v>
      </c>
      <c r="E292" s="159" t="s">
        <v>1</v>
      </c>
      <c r="F292" s="160" t="s">
        <v>503</v>
      </c>
      <c r="H292" s="161">
        <v>4.9000000000000002E-2</v>
      </c>
      <c r="I292" s="162"/>
      <c r="L292" s="157"/>
      <c r="M292" s="163"/>
      <c r="T292" s="164"/>
      <c r="AT292" s="159" t="s">
        <v>170</v>
      </c>
      <c r="AU292" s="159" t="s">
        <v>88</v>
      </c>
      <c r="AV292" s="12" t="s">
        <v>88</v>
      </c>
      <c r="AW292" s="12" t="s">
        <v>31</v>
      </c>
      <c r="AX292" s="12" t="s">
        <v>76</v>
      </c>
      <c r="AY292" s="159" t="s">
        <v>162</v>
      </c>
    </row>
    <row r="293" spans="2:65" s="13" customFormat="1">
      <c r="B293" s="165"/>
      <c r="D293" s="158" t="s">
        <v>170</v>
      </c>
      <c r="E293" s="166" t="s">
        <v>1</v>
      </c>
      <c r="F293" s="167" t="s">
        <v>173</v>
      </c>
      <c r="H293" s="168">
        <v>4.7</v>
      </c>
      <c r="I293" s="169"/>
      <c r="L293" s="165"/>
      <c r="M293" s="170"/>
      <c r="T293" s="171"/>
      <c r="AT293" s="166" t="s">
        <v>170</v>
      </c>
      <c r="AU293" s="166" t="s">
        <v>88</v>
      </c>
      <c r="AV293" s="13" t="s">
        <v>168</v>
      </c>
      <c r="AW293" s="13" t="s">
        <v>31</v>
      </c>
      <c r="AX293" s="13" t="s">
        <v>83</v>
      </c>
      <c r="AY293" s="166" t="s">
        <v>162</v>
      </c>
    </row>
    <row r="294" spans="2:65" s="1" customFormat="1" ht="24.15" customHeight="1">
      <c r="B294" s="32"/>
      <c r="C294" s="143" t="s">
        <v>504</v>
      </c>
      <c r="D294" s="143" t="s">
        <v>164</v>
      </c>
      <c r="E294" s="144" t="s">
        <v>505</v>
      </c>
      <c r="F294" s="145" t="s">
        <v>506</v>
      </c>
      <c r="G294" s="146" t="s">
        <v>248</v>
      </c>
      <c r="H294" s="147">
        <v>31.5</v>
      </c>
      <c r="I294" s="148"/>
      <c r="J294" s="149">
        <f>ROUND(I294*H294,2)</f>
        <v>0</v>
      </c>
      <c r="K294" s="150"/>
      <c r="L294" s="32"/>
      <c r="M294" s="151" t="s">
        <v>1</v>
      </c>
      <c r="N294" s="152" t="s">
        <v>42</v>
      </c>
      <c r="P294" s="153">
        <f>O294*H294</f>
        <v>0</v>
      </c>
      <c r="Q294" s="153">
        <v>3.14E-3</v>
      </c>
      <c r="R294" s="153">
        <f>Q294*H294</f>
        <v>9.8909999999999998E-2</v>
      </c>
      <c r="S294" s="153">
        <v>0</v>
      </c>
      <c r="T294" s="154">
        <f>S294*H294</f>
        <v>0</v>
      </c>
      <c r="AR294" s="155" t="s">
        <v>168</v>
      </c>
      <c r="AT294" s="155" t="s">
        <v>164</v>
      </c>
      <c r="AU294" s="155" t="s">
        <v>88</v>
      </c>
      <c r="AY294" s="17" t="s">
        <v>162</v>
      </c>
      <c r="BE294" s="156">
        <f>IF(N294="základná",J294,0)</f>
        <v>0</v>
      </c>
      <c r="BF294" s="156">
        <f>IF(N294="znížená",J294,0)</f>
        <v>0</v>
      </c>
      <c r="BG294" s="156">
        <f>IF(N294="zákl. prenesená",J294,0)</f>
        <v>0</v>
      </c>
      <c r="BH294" s="156">
        <f>IF(N294="zníž. prenesená",J294,0)</f>
        <v>0</v>
      </c>
      <c r="BI294" s="156">
        <f>IF(N294="nulová",J294,0)</f>
        <v>0</v>
      </c>
      <c r="BJ294" s="17" t="s">
        <v>88</v>
      </c>
      <c r="BK294" s="156">
        <f>ROUND(I294*H294,2)</f>
        <v>0</v>
      </c>
      <c r="BL294" s="17" t="s">
        <v>168</v>
      </c>
      <c r="BM294" s="155" t="s">
        <v>507</v>
      </c>
    </row>
    <row r="295" spans="2:65" s="12" customFormat="1">
      <c r="B295" s="157"/>
      <c r="D295" s="158" t="s">
        <v>170</v>
      </c>
      <c r="E295" s="159" t="s">
        <v>1</v>
      </c>
      <c r="F295" s="160" t="s">
        <v>508</v>
      </c>
      <c r="H295" s="161">
        <v>2.645</v>
      </c>
      <c r="I295" s="162"/>
      <c r="L295" s="157"/>
      <c r="M295" s="163"/>
      <c r="T295" s="164"/>
      <c r="AT295" s="159" t="s">
        <v>170</v>
      </c>
      <c r="AU295" s="159" t="s">
        <v>88</v>
      </c>
      <c r="AV295" s="12" t="s">
        <v>88</v>
      </c>
      <c r="AW295" s="12" t="s">
        <v>31</v>
      </c>
      <c r="AX295" s="12" t="s">
        <v>76</v>
      </c>
      <c r="AY295" s="159" t="s">
        <v>162</v>
      </c>
    </row>
    <row r="296" spans="2:65" s="12" customFormat="1">
      <c r="B296" s="157"/>
      <c r="D296" s="158" t="s">
        <v>170</v>
      </c>
      <c r="E296" s="159" t="s">
        <v>1</v>
      </c>
      <c r="F296" s="160" t="s">
        <v>509</v>
      </c>
      <c r="H296" s="161">
        <v>14.4</v>
      </c>
      <c r="I296" s="162"/>
      <c r="L296" s="157"/>
      <c r="M296" s="163"/>
      <c r="T296" s="164"/>
      <c r="AT296" s="159" t="s">
        <v>170</v>
      </c>
      <c r="AU296" s="159" t="s">
        <v>88</v>
      </c>
      <c r="AV296" s="12" t="s">
        <v>88</v>
      </c>
      <c r="AW296" s="12" t="s">
        <v>31</v>
      </c>
      <c r="AX296" s="12" t="s">
        <v>76</v>
      </c>
      <c r="AY296" s="159" t="s">
        <v>162</v>
      </c>
    </row>
    <row r="297" spans="2:65" s="12" customFormat="1">
      <c r="B297" s="157"/>
      <c r="D297" s="158" t="s">
        <v>170</v>
      </c>
      <c r="E297" s="159" t="s">
        <v>1</v>
      </c>
      <c r="F297" s="160" t="s">
        <v>509</v>
      </c>
      <c r="H297" s="161">
        <v>14.4</v>
      </c>
      <c r="I297" s="162"/>
      <c r="L297" s="157"/>
      <c r="M297" s="163"/>
      <c r="T297" s="164"/>
      <c r="AT297" s="159" t="s">
        <v>170</v>
      </c>
      <c r="AU297" s="159" t="s">
        <v>88</v>
      </c>
      <c r="AV297" s="12" t="s">
        <v>88</v>
      </c>
      <c r="AW297" s="12" t="s">
        <v>31</v>
      </c>
      <c r="AX297" s="12" t="s">
        <v>76</v>
      </c>
      <c r="AY297" s="159" t="s">
        <v>162</v>
      </c>
    </row>
    <row r="298" spans="2:65" s="14" customFormat="1">
      <c r="B298" s="172"/>
      <c r="D298" s="158" t="s">
        <v>170</v>
      </c>
      <c r="E298" s="173" t="s">
        <v>1</v>
      </c>
      <c r="F298" s="174" t="s">
        <v>218</v>
      </c>
      <c r="H298" s="175">
        <v>31.445</v>
      </c>
      <c r="I298" s="176"/>
      <c r="L298" s="172"/>
      <c r="M298" s="177"/>
      <c r="T298" s="178"/>
      <c r="AT298" s="173" t="s">
        <v>170</v>
      </c>
      <c r="AU298" s="173" t="s">
        <v>88</v>
      </c>
      <c r="AV298" s="14" t="s">
        <v>177</v>
      </c>
      <c r="AW298" s="14" t="s">
        <v>31</v>
      </c>
      <c r="AX298" s="14" t="s">
        <v>76</v>
      </c>
      <c r="AY298" s="173" t="s">
        <v>162</v>
      </c>
    </row>
    <row r="299" spans="2:65" s="12" customFormat="1">
      <c r="B299" s="157"/>
      <c r="D299" s="158" t="s">
        <v>170</v>
      </c>
      <c r="E299" s="159" t="s">
        <v>1</v>
      </c>
      <c r="F299" s="160" t="s">
        <v>510</v>
      </c>
      <c r="H299" s="161">
        <v>5.5E-2</v>
      </c>
      <c r="I299" s="162"/>
      <c r="L299" s="157"/>
      <c r="M299" s="163"/>
      <c r="T299" s="164"/>
      <c r="AT299" s="159" t="s">
        <v>170</v>
      </c>
      <c r="AU299" s="159" t="s">
        <v>88</v>
      </c>
      <c r="AV299" s="12" t="s">
        <v>88</v>
      </c>
      <c r="AW299" s="12" t="s">
        <v>31</v>
      </c>
      <c r="AX299" s="12" t="s">
        <v>76</v>
      </c>
      <c r="AY299" s="159" t="s">
        <v>162</v>
      </c>
    </row>
    <row r="300" spans="2:65" s="13" customFormat="1">
      <c r="B300" s="165"/>
      <c r="D300" s="158" t="s">
        <v>170</v>
      </c>
      <c r="E300" s="166" t="s">
        <v>1</v>
      </c>
      <c r="F300" s="167" t="s">
        <v>173</v>
      </c>
      <c r="H300" s="168">
        <v>31.5</v>
      </c>
      <c r="I300" s="169"/>
      <c r="L300" s="165"/>
      <c r="M300" s="170"/>
      <c r="T300" s="171"/>
      <c r="AT300" s="166" t="s">
        <v>170</v>
      </c>
      <c r="AU300" s="166" t="s">
        <v>88</v>
      </c>
      <c r="AV300" s="13" t="s">
        <v>168</v>
      </c>
      <c r="AW300" s="13" t="s">
        <v>31</v>
      </c>
      <c r="AX300" s="13" t="s">
        <v>83</v>
      </c>
      <c r="AY300" s="166" t="s">
        <v>162</v>
      </c>
    </row>
    <row r="301" spans="2:65" s="1" customFormat="1" ht="24.15" customHeight="1">
      <c r="B301" s="32"/>
      <c r="C301" s="143" t="s">
        <v>511</v>
      </c>
      <c r="D301" s="143" t="s">
        <v>164</v>
      </c>
      <c r="E301" s="144" t="s">
        <v>512</v>
      </c>
      <c r="F301" s="145" t="s">
        <v>513</v>
      </c>
      <c r="G301" s="146" t="s">
        <v>248</v>
      </c>
      <c r="H301" s="147">
        <v>31.5</v>
      </c>
      <c r="I301" s="148"/>
      <c r="J301" s="149">
        <f>ROUND(I301*H301,2)</f>
        <v>0</v>
      </c>
      <c r="K301" s="150"/>
      <c r="L301" s="32"/>
      <c r="M301" s="151" t="s">
        <v>1</v>
      </c>
      <c r="N301" s="152" t="s">
        <v>42</v>
      </c>
      <c r="P301" s="153">
        <f>O301*H301</f>
        <v>0</v>
      </c>
      <c r="Q301" s="153">
        <v>0</v>
      </c>
      <c r="R301" s="153">
        <f>Q301*H301</f>
        <v>0</v>
      </c>
      <c r="S301" s="153">
        <v>0</v>
      </c>
      <c r="T301" s="154">
        <f>S301*H301</f>
        <v>0</v>
      </c>
      <c r="AR301" s="155" t="s">
        <v>168</v>
      </c>
      <c r="AT301" s="155" t="s">
        <v>164</v>
      </c>
      <c r="AU301" s="155" t="s">
        <v>88</v>
      </c>
      <c r="AY301" s="17" t="s">
        <v>162</v>
      </c>
      <c r="BE301" s="156">
        <f>IF(N301="základná",J301,0)</f>
        <v>0</v>
      </c>
      <c r="BF301" s="156">
        <f>IF(N301="znížená",J301,0)</f>
        <v>0</v>
      </c>
      <c r="BG301" s="156">
        <f>IF(N301="zákl. prenesená",J301,0)</f>
        <v>0</v>
      </c>
      <c r="BH301" s="156">
        <f>IF(N301="zníž. prenesená",J301,0)</f>
        <v>0</v>
      </c>
      <c r="BI301" s="156">
        <f>IF(N301="nulová",J301,0)</f>
        <v>0</v>
      </c>
      <c r="BJ301" s="17" t="s">
        <v>88</v>
      </c>
      <c r="BK301" s="156">
        <f>ROUND(I301*H301,2)</f>
        <v>0</v>
      </c>
      <c r="BL301" s="17" t="s">
        <v>168</v>
      </c>
      <c r="BM301" s="155" t="s">
        <v>514</v>
      </c>
    </row>
    <row r="302" spans="2:65" s="1" customFormat="1" ht="24.15" customHeight="1">
      <c r="B302" s="32"/>
      <c r="C302" s="143" t="s">
        <v>515</v>
      </c>
      <c r="D302" s="143" t="s">
        <v>164</v>
      </c>
      <c r="E302" s="144" t="s">
        <v>516</v>
      </c>
      <c r="F302" s="145" t="s">
        <v>517</v>
      </c>
      <c r="G302" s="146" t="s">
        <v>183</v>
      </c>
      <c r="H302" s="147">
        <v>0.45</v>
      </c>
      <c r="I302" s="148"/>
      <c r="J302" s="149">
        <f>ROUND(I302*H302,2)</f>
        <v>0</v>
      </c>
      <c r="K302" s="150"/>
      <c r="L302" s="32"/>
      <c r="M302" s="151" t="s">
        <v>1</v>
      </c>
      <c r="N302" s="152" t="s">
        <v>42</v>
      </c>
      <c r="P302" s="153">
        <f>O302*H302</f>
        <v>0</v>
      </c>
      <c r="Q302" s="153">
        <v>1.0165999999999999</v>
      </c>
      <c r="R302" s="153">
        <f>Q302*H302</f>
        <v>0.45746999999999999</v>
      </c>
      <c r="S302" s="153">
        <v>0</v>
      </c>
      <c r="T302" s="154">
        <f>S302*H302</f>
        <v>0</v>
      </c>
      <c r="AR302" s="155" t="s">
        <v>168</v>
      </c>
      <c r="AT302" s="155" t="s">
        <v>164</v>
      </c>
      <c r="AU302" s="155" t="s">
        <v>88</v>
      </c>
      <c r="AY302" s="17" t="s">
        <v>162</v>
      </c>
      <c r="BE302" s="156">
        <f>IF(N302="základná",J302,0)</f>
        <v>0</v>
      </c>
      <c r="BF302" s="156">
        <f>IF(N302="znížená",J302,0)</f>
        <v>0</v>
      </c>
      <c r="BG302" s="156">
        <f>IF(N302="zákl. prenesená",J302,0)</f>
        <v>0</v>
      </c>
      <c r="BH302" s="156">
        <f>IF(N302="zníž. prenesená",J302,0)</f>
        <v>0</v>
      </c>
      <c r="BI302" s="156">
        <f>IF(N302="nulová",J302,0)</f>
        <v>0</v>
      </c>
      <c r="BJ302" s="17" t="s">
        <v>88</v>
      </c>
      <c r="BK302" s="156">
        <f>ROUND(I302*H302,2)</f>
        <v>0</v>
      </c>
      <c r="BL302" s="17" t="s">
        <v>168</v>
      </c>
      <c r="BM302" s="155" t="s">
        <v>518</v>
      </c>
    </row>
    <row r="303" spans="2:65" s="12" customFormat="1">
      <c r="B303" s="157"/>
      <c r="D303" s="158" t="s">
        <v>170</v>
      </c>
      <c r="E303" s="159" t="s">
        <v>1</v>
      </c>
      <c r="F303" s="160" t="s">
        <v>519</v>
      </c>
      <c r="H303" s="161">
        <v>2.8000000000000001E-2</v>
      </c>
      <c r="I303" s="162"/>
      <c r="L303" s="157"/>
      <c r="M303" s="163"/>
      <c r="T303" s="164"/>
      <c r="AT303" s="159" t="s">
        <v>170</v>
      </c>
      <c r="AU303" s="159" t="s">
        <v>88</v>
      </c>
      <c r="AV303" s="12" t="s">
        <v>88</v>
      </c>
      <c r="AW303" s="12" t="s">
        <v>31</v>
      </c>
      <c r="AX303" s="12" t="s">
        <v>76</v>
      </c>
      <c r="AY303" s="159" t="s">
        <v>162</v>
      </c>
    </row>
    <row r="304" spans="2:65" s="12" customFormat="1">
      <c r="B304" s="157"/>
      <c r="D304" s="158" t="s">
        <v>170</v>
      </c>
      <c r="E304" s="159" t="s">
        <v>1</v>
      </c>
      <c r="F304" s="160" t="s">
        <v>520</v>
      </c>
      <c r="H304" s="161">
        <v>8.0000000000000002E-3</v>
      </c>
      <c r="I304" s="162"/>
      <c r="L304" s="157"/>
      <c r="M304" s="163"/>
      <c r="T304" s="164"/>
      <c r="AT304" s="159" t="s">
        <v>170</v>
      </c>
      <c r="AU304" s="159" t="s">
        <v>88</v>
      </c>
      <c r="AV304" s="12" t="s">
        <v>88</v>
      </c>
      <c r="AW304" s="12" t="s">
        <v>31</v>
      </c>
      <c r="AX304" s="12" t="s">
        <v>76</v>
      </c>
      <c r="AY304" s="159" t="s">
        <v>162</v>
      </c>
    </row>
    <row r="305" spans="2:65" s="12" customFormat="1">
      <c r="B305" s="157"/>
      <c r="D305" s="158" t="s">
        <v>170</v>
      </c>
      <c r="E305" s="159" t="s">
        <v>1</v>
      </c>
      <c r="F305" s="160" t="s">
        <v>521</v>
      </c>
      <c r="H305" s="161">
        <v>0.307</v>
      </c>
      <c r="I305" s="162"/>
      <c r="L305" s="157"/>
      <c r="M305" s="163"/>
      <c r="T305" s="164"/>
      <c r="AT305" s="159" t="s">
        <v>170</v>
      </c>
      <c r="AU305" s="159" t="s">
        <v>88</v>
      </c>
      <c r="AV305" s="12" t="s">
        <v>88</v>
      </c>
      <c r="AW305" s="12" t="s">
        <v>31</v>
      </c>
      <c r="AX305" s="12" t="s">
        <v>76</v>
      </c>
      <c r="AY305" s="159" t="s">
        <v>162</v>
      </c>
    </row>
    <row r="306" spans="2:65" s="12" customFormat="1">
      <c r="B306" s="157"/>
      <c r="D306" s="158" t="s">
        <v>170</v>
      </c>
      <c r="E306" s="159" t="s">
        <v>1</v>
      </c>
      <c r="F306" s="160" t="s">
        <v>522</v>
      </c>
      <c r="H306" s="161">
        <v>0.1</v>
      </c>
      <c r="I306" s="162"/>
      <c r="L306" s="157"/>
      <c r="M306" s="163"/>
      <c r="T306" s="164"/>
      <c r="AT306" s="159" t="s">
        <v>170</v>
      </c>
      <c r="AU306" s="159" t="s">
        <v>88</v>
      </c>
      <c r="AV306" s="12" t="s">
        <v>88</v>
      </c>
      <c r="AW306" s="12" t="s">
        <v>31</v>
      </c>
      <c r="AX306" s="12" t="s">
        <v>76</v>
      </c>
      <c r="AY306" s="159" t="s">
        <v>162</v>
      </c>
    </row>
    <row r="307" spans="2:65" s="14" customFormat="1">
      <c r="B307" s="172"/>
      <c r="D307" s="158" t="s">
        <v>170</v>
      </c>
      <c r="E307" s="173" t="s">
        <v>1</v>
      </c>
      <c r="F307" s="174" t="s">
        <v>218</v>
      </c>
      <c r="H307" s="175">
        <v>0.44299999999999995</v>
      </c>
      <c r="I307" s="176"/>
      <c r="L307" s="172"/>
      <c r="M307" s="177"/>
      <c r="T307" s="178"/>
      <c r="AT307" s="173" t="s">
        <v>170</v>
      </c>
      <c r="AU307" s="173" t="s">
        <v>88</v>
      </c>
      <c r="AV307" s="14" t="s">
        <v>177</v>
      </c>
      <c r="AW307" s="14" t="s">
        <v>31</v>
      </c>
      <c r="AX307" s="14" t="s">
        <v>76</v>
      </c>
      <c r="AY307" s="173" t="s">
        <v>162</v>
      </c>
    </row>
    <row r="308" spans="2:65" s="12" customFormat="1">
      <c r="B308" s="157"/>
      <c r="D308" s="158" t="s">
        <v>170</v>
      </c>
      <c r="E308" s="159" t="s">
        <v>1</v>
      </c>
      <c r="F308" s="160" t="s">
        <v>523</v>
      </c>
      <c r="H308" s="161">
        <v>7.0000000000000001E-3</v>
      </c>
      <c r="I308" s="162"/>
      <c r="L308" s="157"/>
      <c r="M308" s="163"/>
      <c r="T308" s="164"/>
      <c r="AT308" s="159" t="s">
        <v>170</v>
      </c>
      <c r="AU308" s="159" t="s">
        <v>88</v>
      </c>
      <c r="AV308" s="12" t="s">
        <v>88</v>
      </c>
      <c r="AW308" s="12" t="s">
        <v>31</v>
      </c>
      <c r="AX308" s="12" t="s">
        <v>76</v>
      </c>
      <c r="AY308" s="159" t="s">
        <v>162</v>
      </c>
    </row>
    <row r="309" spans="2:65" s="13" customFormat="1">
      <c r="B309" s="165"/>
      <c r="D309" s="158" t="s">
        <v>170</v>
      </c>
      <c r="E309" s="166" t="s">
        <v>1</v>
      </c>
      <c r="F309" s="167" t="s">
        <v>173</v>
      </c>
      <c r="H309" s="168">
        <v>0.44999999999999996</v>
      </c>
      <c r="I309" s="169"/>
      <c r="L309" s="165"/>
      <c r="M309" s="170"/>
      <c r="T309" s="171"/>
      <c r="AT309" s="166" t="s">
        <v>170</v>
      </c>
      <c r="AU309" s="166" t="s">
        <v>88</v>
      </c>
      <c r="AV309" s="13" t="s">
        <v>168</v>
      </c>
      <c r="AW309" s="13" t="s">
        <v>31</v>
      </c>
      <c r="AX309" s="13" t="s">
        <v>83</v>
      </c>
      <c r="AY309" s="166" t="s">
        <v>162</v>
      </c>
    </row>
    <row r="310" spans="2:65" s="1" customFormat="1" ht="33" customHeight="1">
      <c r="B310" s="32"/>
      <c r="C310" s="143" t="s">
        <v>524</v>
      </c>
      <c r="D310" s="143" t="s">
        <v>164</v>
      </c>
      <c r="E310" s="144" t="s">
        <v>525</v>
      </c>
      <c r="F310" s="145" t="s">
        <v>526</v>
      </c>
      <c r="G310" s="146" t="s">
        <v>248</v>
      </c>
      <c r="H310" s="147">
        <v>20.2</v>
      </c>
      <c r="I310" s="148"/>
      <c r="J310" s="149">
        <f>ROUND(I310*H310,2)</f>
        <v>0</v>
      </c>
      <c r="K310" s="150"/>
      <c r="L310" s="32"/>
      <c r="M310" s="151" t="s">
        <v>1</v>
      </c>
      <c r="N310" s="152" t="s">
        <v>42</v>
      </c>
      <c r="P310" s="153">
        <f>O310*H310</f>
        <v>0</v>
      </c>
      <c r="Q310" s="153">
        <v>1.4999999999999999E-4</v>
      </c>
      <c r="R310" s="153">
        <f>Q310*H310</f>
        <v>3.0299999999999997E-3</v>
      </c>
      <c r="S310" s="153">
        <v>0</v>
      </c>
      <c r="T310" s="154">
        <f>S310*H310</f>
        <v>0</v>
      </c>
      <c r="AR310" s="155" t="s">
        <v>168</v>
      </c>
      <c r="AT310" s="155" t="s">
        <v>164</v>
      </c>
      <c r="AU310" s="155" t="s">
        <v>88</v>
      </c>
      <c r="AY310" s="17" t="s">
        <v>162</v>
      </c>
      <c r="BE310" s="156">
        <f>IF(N310="základná",J310,0)</f>
        <v>0</v>
      </c>
      <c r="BF310" s="156">
        <f>IF(N310="znížená",J310,0)</f>
        <v>0</v>
      </c>
      <c r="BG310" s="156">
        <f>IF(N310="zákl. prenesená",J310,0)</f>
        <v>0</v>
      </c>
      <c r="BH310" s="156">
        <f>IF(N310="zníž. prenesená",J310,0)</f>
        <v>0</v>
      </c>
      <c r="BI310" s="156">
        <f>IF(N310="nulová",J310,0)</f>
        <v>0</v>
      </c>
      <c r="BJ310" s="17" t="s">
        <v>88</v>
      </c>
      <c r="BK310" s="156">
        <f>ROUND(I310*H310,2)</f>
        <v>0</v>
      </c>
      <c r="BL310" s="17" t="s">
        <v>168</v>
      </c>
      <c r="BM310" s="155" t="s">
        <v>527</v>
      </c>
    </row>
    <row r="311" spans="2:65" s="12" customFormat="1">
      <c r="B311" s="157"/>
      <c r="D311" s="158" t="s">
        <v>170</v>
      </c>
      <c r="E311" s="159" t="s">
        <v>1</v>
      </c>
      <c r="F311" s="160" t="s">
        <v>528</v>
      </c>
      <c r="H311" s="161">
        <v>3.6</v>
      </c>
      <c r="I311" s="162"/>
      <c r="L311" s="157"/>
      <c r="M311" s="163"/>
      <c r="T311" s="164"/>
      <c r="AT311" s="159" t="s">
        <v>170</v>
      </c>
      <c r="AU311" s="159" t="s">
        <v>88</v>
      </c>
      <c r="AV311" s="12" t="s">
        <v>88</v>
      </c>
      <c r="AW311" s="12" t="s">
        <v>31</v>
      </c>
      <c r="AX311" s="12" t="s">
        <v>76</v>
      </c>
      <c r="AY311" s="159" t="s">
        <v>162</v>
      </c>
    </row>
    <row r="312" spans="2:65" s="12" customFormat="1">
      <c r="B312" s="157"/>
      <c r="D312" s="158" t="s">
        <v>170</v>
      </c>
      <c r="E312" s="159" t="s">
        <v>1</v>
      </c>
      <c r="F312" s="160" t="s">
        <v>529</v>
      </c>
      <c r="H312" s="161">
        <v>1.59</v>
      </c>
      <c r="I312" s="162"/>
      <c r="L312" s="157"/>
      <c r="M312" s="163"/>
      <c r="T312" s="164"/>
      <c r="AT312" s="159" t="s">
        <v>170</v>
      </c>
      <c r="AU312" s="159" t="s">
        <v>88</v>
      </c>
      <c r="AV312" s="12" t="s">
        <v>88</v>
      </c>
      <c r="AW312" s="12" t="s">
        <v>31</v>
      </c>
      <c r="AX312" s="12" t="s">
        <v>76</v>
      </c>
      <c r="AY312" s="159" t="s">
        <v>162</v>
      </c>
    </row>
    <row r="313" spans="2:65" s="14" customFormat="1">
      <c r="B313" s="172"/>
      <c r="D313" s="158" t="s">
        <v>170</v>
      </c>
      <c r="E313" s="173" t="s">
        <v>1</v>
      </c>
      <c r="F313" s="174" t="s">
        <v>530</v>
      </c>
      <c r="H313" s="175">
        <v>5.19</v>
      </c>
      <c r="I313" s="176"/>
      <c r="L313" s="172"/>
      <c r="M313" s="177"/>
      <c r="T313" s="178"/>
      <c r="AT313" s="173" t="s">
        <v>170</v>
      </c>
      <c r="AU313" s="173" t="s">
        <v>88</v>
      </c>
      <c r="AV313" s="14" t="s">
        <v>177</v>
      </c>
      <c r="AW313" s="14" t="s">
        <v>31</v>
      </c>
      <c r="AX313" s="14" t="s">
        <v>76</v>
      </c>
      <c r="AY313" s="173" t="s">
        <v>162</v>
      </c>
    </row>
    <row r="314" spans="2:65" s="12" customFormat="1">
      <c r="B314" s="157"/>
      <c r="D314" s="158" t="s">
        <v>170</v>
      </c>
      <c r="E314" s="159" t="s">
        <v>1</v>
      </c>
      <c r="F314" s="160" t="s">
        <v>531</v>
      </c>
      <c r="H314" s="161">
        <v>15</v>
      </c>
      <c r="I314" s="162"/>
      <c r="L314" s="157"/>
      <c r="M314" s="163"/>
      <c r="T314" s="164"/>
      <c r="AT314" s="159" t="s">
        <v>170</v>
      </c>
      <c r="AU314" s="159" t="s">
        <v>88</v>
      </c>
      <c r="AV314" s="12" t="s">
        <v>88</v>
      </c>
      <c r="AW314" s="12" t="s">
        <v>31</v>
      </c>
      <c r="AX314" s="12" t="s">
        <v>76</v>
      </c>
      <c r="AY314" s="159" t="s">
        <v>162</v>
      </c>
    </row>
    <row r="315" spans="2:65" s="14" customFormat="1">
      <c r="B315" s="172"/>
      <c r="D315" s="158" t="s">
        <v>170</v>
      </c>
      <c r="E315" s="173" t="s">
        <v>1</v>
      </c>
      <c r="F315" s="174" t="s">
        <v>532</v>
      </c>
      <c r="H315" s="175">
        <v>15</v>
      </c>
      <c r="I315" s="176"/>
      <c r="L315" s="172"/>
      <c r="M315" s="177"/>
      <c r="T315" s="178"/>
      <c r="AT315" s="173" t="s">
        <v>170</v>
      </c>
      <c r="AU315" s="173" t="s">
        <v>88</v>
      </c>
      <c r="AV315" s="14" t="s">
        <v>177</v>
      </c>
      <c r="AW315" s="14" t="s">
        <v>31</v>
      </c>
      <c r="AX315" s="14" t="s">
        <v>76</v>
      </c>
      <c r="AY315" s="173" t="s">
        <v>162</v>
      </c>
    </row>
    <row r="316" spans="2:65" s="12" customFormat="1">
      <c r="B316" s="157"/>
      <c r="D316" s="158" t="s">
        <v>170</v>
      </c>
      <c r="E316" s="159" t="s">
        <v>1</v>
      </c>
      <c r="F316" s="160" t="s">
        <v>6</v>
      </c>
      <c r="H316" s="161">
        <v>0.01</v>
      </c>
      <c r="I316" s="162"/>
      <c r="L316" s="157"/>
      <c r="M316" s="163"/>
      <c r="T316" s="164"/>
      <c r="AT316" s="159" t="s">
        <v>170</v>
      </c>
      <c r="AU316" s="159" t="s">
        <v>88</v>
      </c>
      <c r="AV316" s="12" t="s">
        <v>88</v>
      </c>
      <c r="AW316" s="12" t="s">
        <v>31</v>
      </c>
      <c r="AX316" s="12" t="s">
        <v>76</v>
      </c>
      <c r="AY316" s="159" t="s">
        <v>162</v>
      </c>
    </row>
    <row r="317" spans="2:65" s="13" customFormat="1">
      <c r="B317" s="165"/>
      <c r="D317" s="158" t="s">
        <v>170</v>
      </c>
      <c r="E317" s="166" t="s">
        <v>1</v>
      </c>
      <c r="F317" s="167" t="s">
        <v>173</v>
      </c>
      <c r="H317" s="168">
        <v>20.2</v>
      </c>
      <c r="I317" s="169"/>
      <c r="L317" s="165"/>
      <c r="M317" s="170"/>
      <c r="T317" s="171"/>
      <c r="AT317" s="166" t="s">
        <v>170</v>
      </c>
      <c r="AU317" s="166" t="s">
        <v>88</v>
      </c>
      <c r="AV317" s="13" t="s">
        <v>168</v>
      </c>
      <c r="AW317" s="13" t="s">
        <v>31</v>
      </c>
      <c r="AX317" s="13" t="s">
        <v>83</v>
      </c>
      <c r="AY317" s="166" t="s">
        <v>162</v>
      </c>
    </row>
    <row r="318" spans="2:65" s="1" customFormat="1" ht="24.15" customHeight="1">
      <c r="B318" s="32"/>
      <c r="C318" s="184" t="s">
        <v>533</v>
      </c>
      <c r="D318" s="184" t="s">
        <v>534</v>
      </c>
      <c r="E318" s="185" t="s">
        <v>535</v>
      </c>
      <c r="F318" s="186" t="s">
        <v>536</v>
      </c>
      <c r="G318" s="187" t="s">
        <v>248</v>
      </c>
      <c r="H318" s="188">
        <v>21.2</v>
      </c>
      <c r="I318" s="189"/>
      <c r="J318" s="190">
        <f>ROUND(I318*H318,2)</f>
        <v>0</v>
      </c>
      <c r="K318" s="191"/>
      <c r="L318" s="192"/>
      <c r="M318" s="193" t="s">
        <v>1</v>
      </c>
      <c r="N318" s="194" t="s">
        <v>42</v>
      </c>
      <c r="P318" s="153">
        <f>O318*H318</f>
        <v>0</v>
      </c>
      <c r="Q318" s="153">
        <v>1.5E-3</v>
      </c>
      <c r="R318" s="153">
        <f>Q318*H318</f>
        <v>3.1800000000000002E-2</v>
      </c>
      <c r="S318" s="153">
        <v>0</v>
      </c>
      <c r="T318" s="154">
        <f>S318*H318</f>
        <v>0</v>
      </c>
      <c r="AR318" s="155" t="s">
        <v>205</v>
      </c>
      <c r="AT318" s="155" t="s">
        <v>534</v>
      </c>
      <c r="AU318" s="155" t="s">
        <v>88</v>
      </c>
      <c r="AY318" s="17" t="s">
        <v>162</v>
      </c>
      <c r="BE318" s="156">
        <f>IF(N318="základná",J318,0)</f>
        <v>0</v>
      </c>
      <c r="BF318" s="156">
        <f>IF(N318="znížená",J318,0)</f>
        <v>0</v>
      </c>
      <c r="BG318" s="156">
        <f>IF(N318="zákl. prenesená",J318,0)</f>
        <v>0</v>
      </c>
      <c r="BH318" s="156">
        <f>IF(N318="zníž. prenesená",J318,0)</f>
        <v>0</v>
      </c>
      <c r="BI318" s="156">
        <f>IF(N318="nulová",J318,0)</f>
        <v>0</v>
      </c>
      <c r="BJ318" s="17" t="s">
        <v>88</v>
      </c>
      <c r="BK318" s="156">
        <f>ROUND(I318*H318,2)</f>
        <v>0</v>
      </c>
      <c r="BL318" s="17" t="s">
        <v>168</v>
      </c>
      <c r="BM318" s="155" t="s">
        <v>537</v>
      </c>
    </row>
    <row r="319" spans="2:65" s="12" customFormat="1">
      <c r="B319" s="157"/>
      <c r="D319" s="158" t="s">
        <v>170</v>
      </c>
      <c r="E319" s="159" t="s">
        <v>1</v>
      </c>
      <c r="F319" s="160" t="s">
        <v>538</v>
      </c>
      <c r="H319" s="161">
        <v>21.21</v>
      </c>
      <c r="I319" s="162"/>
      <c r="L319" s="157"/>
      <c r="M319" s="163"/>
      <c r="T319" s="164"/>
      <c r="AT319" s="159" t="s">
        <v>170</v>
      </c>
      <c r="AU319" s="159" t="s">
        <v>88</v>
      </c>
      <c r="AV319" s="12" t="s">
        <v>88</v>
      </c>
      <c r="AW319" s="12" t="s">
        <v>31</v>
      </c>
      <c r="AX319" s="12" t="s">
        <v>76</v>
      </c>
      <c r="AY319" s="159" t="s">
        <v>162</v>
      </c>
    </row>
    <row r="320" spans="2:65" s="12" customFormat="1">
      <c r="B320" s="157"/>
      <c r="D320" s="158" t="s">
        <v>170</v>
      </c>
      <c r="E320" s="159" t="s">
        <v>1</v>
      </c>
      <c r="F320" s="160" t="s">
        <v>279</v>
      </c>
      <c r="H320" s="161">
        <v>-0.01</v>
      </c>
      <c r="I320" s="162"/>
      <c r="L320" s="157"/>
      <c r="M320" s="163"/>
      <c r="T320" s="164"/>
      <c r="AT320" s="159" t="s">
        <v>170</v>
      </c>
      <c r="AU320" s="159" t="s">
        <v>88</v>
      </c>
      <c r="AV320" s="12" t="s">
        <v>88</v>
      </c>
      <c r="AW320" s="12" t="s">
        <v>31</v>
      </c>
      <c r="AX320" s="12" t="s">
        <v>76</v>
      </c>
      <c r="AY320" s="159" t="s">
        <v>162</v>
      </c>
    </row>
    <row r="321" spans="2:65" s="13" customFormat="1">
      <c r="B321" s="165"/>
      <c r="D321" s="158" t="s">
        <v>170</v>
      </c>
      <c r="E321" s="166" t="s">
        <v>1</v>
      </c>
      <c r="F321" s="167" t="s">
        <v>173</v>
      </c>
      <c r="H321" s="168">
        <v>21.2</v>
      </c>
      <c r="I321" s="169"/>
      <c r="L321" s="165"/>
      <c r="M321" s="170"/>
      <c r="T321" s="171"/>
      <c r="AT321" s="166" t="s">
        <v>170</v>
      </c>
      <c r="AU321" s="166" t="s">
        <v>88</v>
      </c>
      <c r="AV321" s="13" t="s">
        <v>168</v>
      </c>
      <c r="AW321" s="13" t="s">
        <v>31</v>
      </c>
      <c r="AX321" s="13" t="s">
        <v>83</v>
      </c>
      <c r="AY321" s="166" t="s">
        <v>162</v>
      </c>
    </row>
    <row r="322" spans="2:65" s="1" customFormat="1" ht="24.15" customHeight="1">
      <c r="B322" s="32"/>
      <c r="C322" s="143" t="s">
        <v>539</v>
      </c>
      <c r="D322" s="143" t="s">
        <v>164</v>
      </c>
      <c r="E322" s="144" t="s">
        <v>540</v>
      </c>
      <c r="F322" s="145" t="s">
        <v>541</v>
      </c>
      <c r="G322" s="146" t="s">
        <v>208</v>
      </c>
      <c r="H322" s="147">
        <v>5</v>
      </c>
      <c r="I322" s="148"/>
      <c r="J322" s="149">
        <f>ROUND(I322*H322,2)</f>
        <v>0</v>
      </c>
      <c r="K322" s="150"/>
      <c r="L322" s="32"/>
      <c r="M322" s="151" t="s">
        <v>1</v>
      </c>
      <c r="N322" s="152" t="s">
        <v>42</v>
      </c>
      <c r="P322" s="153">
        <f>O322*H322</f>
        <v>0</v>
      </c>
      <c r="Q322" s="153">
        <v>9.9599999999999994E-2</v>
      </c>
      <c r="R322" s="153">
        <f>Q322*H322</f>
        <v>0.498</v>
      </c>
      <c r="S322" s="153">
        <v>0</v>
      </c>
      <c r="T322" s="154">
        <f>S322*H322</f>
        <v>0</v>
      </c>
      <c r="AR322" s="155" t="s">
        <v>168</v>
      </c>
      <c r="AT322" s="155" t="s">
        <v>164</v>
      </c>
      <c r="AU322" s="155" t="s">
        <v>88</v>
      </c>
      <c r="AY322" s="17" t="s">
        <v>162</v>
      </c>
      <c r="BE322" s="156">
        <f>IF(N322="základná",J322,0)</f>
        <v>0</v>
      </c>
      <c r="BF322" s="156">
        <f>IF(N322="znížená",J322,0)</f>
        <v>0</v>
      </c>
      <c r="BG322" s="156">
        <f>IF(N322="zákl. prenesená",J322,0)</f>
        <v>0</v>
      </c>
      <c r="BH322" s="156">
        <f>IF(N322="zníž. prenesená",J322,0)</f>
        <v>0</v>
      </c>
      <c r="BI322" s="156">
        <f>IF(N322="nulová",J322,0)</f>
        <v>0</v>
      </c>
      <c r="BJ322" s="17" t="s">
        <v>88</v>
      </c>
      <c r="BK322" s="156">
        <f>ROUND(I322*H322,2)</f>
        <v>0</v>
      </c>
      <c r="BL322" s="17" t="s">
        <v>168</v>
      </c>
      <c r="BM322" s="155" t="s">
        <v>542</v>
      </c>
    </row>
    <row r="323" spans="2:65" s="12" customFormat="1">
      <c r="B323" s="157"/>
      <c r="D323" s="158" t="s">
        <v>170</v>
      </c>
      <c r="E323" s="159" t="s">
        <v>1</v>
      </c>
      <c r="F323" s="160" t="s">
        <v>543</v>
      </c>
      <c r="H323" s="161">
        <v>4.9400000000000004</v>
      </c>
      <c r="I323" s="162"/>
      <c r="L323" s="157"/>
      <c r="M323" s="163"/>
      <c r="T323" s="164"/>
      <c r="AT323" s="159" t="s">
        <v>170</v>
      </c>
      <c r="AU323" s="159" t="s">
        <v>88</v>
      </c>
      <c r="AV323" s="12" t="s">
        <v>88</v>
      </c>
      <c r="AW323" s="12" t="s">
        <v>31</v>
      </c>
      <c r="AX323" s="12" t="s">
        <v>76</v>
      </c>
      <c r="AY323" s="159" t="s">
        <v>162</v>
      </c>
    </row>
    <row r="324" spans="2:65" s="12" customFormat="1">
      <c r="B324" s="157"/>
      <c r="D324" s="158" t="s">
        <v>170</v>
      </c>
      <c r="E324" s="159" t="s">
        <v>1</v>
      </c>
      <c r="F324" s="160" t="s">
        <v>544</v>
      </c>
      <c r="H324" s="161">
        <v>0.06</v>
      </c>
      <c r="I324" s="162"/>
      <c r="L324" s="157"/>
      <c r="M324" s="163"/>
      <c r="T324" s="164"/>
      <c r="AT324" s="159" t="s">
        <v>170</v>
      </c>
      <c r="AU324" s="159" t="s">
        <v>88</v>
      </c>
      <c r="AV324" s="12" t="s">
        <v>88</v>
      </c>
      <c r="AW324" s="12" t="s">
        <v>31</v>
      </c>
      <c r="AX324" s="12" t="s">
        <v>76</v>
      </c>
      <c r="AY324" s="159" t="s">
        <v>162</v>
      </c>
    </row>
    <row r="325" spans="2:65" s="13" customFormat="1">
      <c r="B325" s="165"/>
      <c r="D325" s="158" t="s">
        <v>170</v>
      </c>
      <c r="E325" s="166" t="s">
        <v>1</v>
      </c>
      <c r="F325" s="167" t="s">
        <v>173</v>
      </c>
      <c r="H325" s="168">
        <v>5</v>
      </c>
      <c r="I325" s="169"/>
      <c r="L325" s="165"/>
      <c r="M325" s="170"/>
      <c r="T325" s="171"/>
      <c r="AT325" s="166" t="s">
        <v>170</v>
      </c>
      <c r="AU325" s="166" t="s">
        <v>88</v>
      </c>
      <c r="AV325" s="13" t="s">
        <v>168</v>
      </c>
      <c r="AW325" s="13" t="s">
        <v>31</v>
      </c>
      <c r="AX325" s="13" t="s">
        <v>83</v>
      </c>
      <c r="AY325" s="166" t="s">
        <v>162</v>
      </c>
    </row>
    <row r="326" spans="2:65" s="1" customFormat="1" ht="24.15" customHeight="1">
      <c r="B326" s="32"/>
      <c r="C326" s="143" t="s">
        <v>545</v>
      </c>
      <c r="D326" s="143" t="s">
        <v>164</v>
      </c>
      <c r="E326" s="144" t="s">
        <v>546</v>
      </c>
      <c r="F326" s="145" t="s">
        <v>547</v>
      </c>
      <c r="G326" s="146" t="s">
        <v>248</v>
      </c>
      <c r="H326" s="147">
        <v>3</v>
      </c>
      <c r="I326" s="148"/>
      <c r="J326" s="149">
        <f>ROUND(I326*H326,2)</f>
        <v>0</v>
      </c>
      <c r="K326" s="150"/>
      <c r="L326" s="32"/>
      <c r="M326" s="151" t="s">
        <v>1</v>
      </c>
      <c r="N326" s="152" t="s">
        <v>42</v>
      </c>
      <c r="P326" s="153">
        <f>O326*H326</f>
        <v>0</v>
      </c>
      <c r="Q326" s="153">
        <v>3.96E-3</v>
      </c>
      <c r="R326" s="153">
        <f>Q326*H326</f>
        <v>1.188E-2</v>
      </c>
      <c r="S326" s="153">
        <v>0</v>
      </c>
      <c r="T326" s="154">
        <f>S326*H326</f>
        <v>0</v>
      </c>
      <c r="AR326" s="155" t="s">
        <v>168</v>
      </c>
      <c r="AT326" s="155" t="s">
        <v>164</v>
      </c>
      <c r="AU326" s="155" t="s">
        <v>88</v>
      </c>
      <c r="AY326" s="17" t="s">
        <v>162</v>
      </c>
      <c r="BE326" s="156">
        <f>IF(N326="základná",J326,0)</f>
        <v>0</v>
      </c>
      <c r="BF326" s="156">
        <f>IF(N326="znížená",J326,0)</f>
        <v>0</v>
      </c>
      <c r="BG326" s="156">
        <f>IF(N326="zákl. prenesená",J326,0)</f>
        <v>0</v>
      </c>
      <c r="BH326" s="156">
        <f>IF(N326="zníž. prenesená",J326,0)</f>
        <v>0</v>
      </c>
      <c r="BI326" s="156">
        <f>IF(N326="nulová",J326,0)</f>
        <v>0</v>
      </c>
      <c r="BJ326" s="17" t="s">
        <v>88</v>
      </c>
      <c r="BK326" s="156">
        <f>ROUND(I326*H326,2)</f>
        <v>0</v>
      </c>
      <c r="BL326" s="17" t="s">
        <v>168</v>
      </c>
      <c r="BM326" s="155" t="s">
        <v>548</v>
      </c>
    </row>
    <row r="327" spans="2:65" s="12" customFormat="1">
      <c r="B327" s="157"/>
      <c r="D327" s="158" t="s">
        <v>170</v>
      </c>
      <c r="E327" s="159" t="s">
        <v>1</v>
      </c>
      <c r="F327" s="160" t="s">
        <v>549</v>
      </c>
      <c r="H327" s="161">
        <v>1.944</v>
      </c>
      <c r="I327" s="162"/>
      <c r="L327" s="157"/>
      <c r="M327" s="163"/>
      <c r="T327" s="164"/>
      <c r="AT327" s="159" t="s">
        <v>170</v>
      </c>
      <c r="AU327" s="159" t="s">
        <v>88</v>
      </c>
      <c r="AV327" s="12" t="s">
        <v>88</v>
      </c>
      <c r="AW327" s="12" t="s">
        <v>31</v>
      </c>
      <c r="AX327" s="12" t="s">
        <v>76</v>
      </c>
      <c r="AY327" s="159" t="s">
        <v>162</v>
      </c>
    </row>
    <row r="328" spans="2:65" s="12" customFormat="1">
      <c r="B328" s="157"/>
      <c r="D328" s="158" t="s">
        <v>170</v>
      </c>
      <c r="E328" s="159" t="s">
        <v>1</v>
      </c>
      <c r="F328" s="160" t="s">
        <v>550</v>
      </c>
      <c r="H328" s="161">
        <v>1.02</v>
      </c>
      <c r="I328" s="162"/>
      <c r="L328" s="157"/>
      <c r="M328" s="163"/>
      <c r="T328" s="164"/>
      <c r="AT328" s="159" t="s">
        <v>170</v>
      </c>
      <c r="AU328" s="159" t="s">
        <v>88</v>
      </c>
      <c r="AV328" s="12" t="s">
        <v>88</v>
      </c>
      <c r="AW328" s="12" t="s">
        <v>31</v>
      </c>
      <c r="AX328" s="12" t="s">
        <v>76</v>
      </c>
      <c r="AY328" s="159" t="s">
        <v>162</v>
      </c>
    </row>
    <row r="329" spans="2:65" s="14" customFormat="1">
      <c r="B329" s="172"/>
      <c r="D329" s="158" t="s">
        <v>170</v>
      </c>
      <c r="E329" s="173" t="s">
        <v>1</v>
      </c>
      <c r="F329" s="174" t="s">
        <v>218</v>
      </c>
      <c r="H329" s="175">
        <v>2.964</v>
      </c>
      <c r="I329" s="176"/>
      <c r="L329" s="172"/>
      <c r="M329" s="177"/>
      <c r="T329" s="178"/>
      <c r="AT329" s="173" t="s">
        <v>170</v>
      </c>
      <c r="AU329" s="173" t="s">
        <v>88</v>
      </c>
      <c r="AV329" s="14" t="s">
        <v>177</v>
      </c>
      <c r="AW329" s="14" t="s">
        <v>31</v>
      </c>
      <c r="AX329" s="14" t="s">
        <v>76</v>
      </c>
      <c r="AY329" s="173" t="s">
        <v>162</v>
      </c>
    </row>
    <row r="330" spans="2:65" s="12" customFormat="1">
      <c r="B330" s="157"/>
      <c r="D330" s="158" t="s">
        <v>170</v>
      </c>
      <c r="E330" s="159" t="s">
        <v>1</v>
      </c>
      <c r="F330" s="160" t="s">
        <v>551</v>
      </c>
      <c r="H330" s="161">
        <v>3.5999999999999997E-2</v>
      </c>
      <c r="I330" s="162"/>
      <c r="L330" s="157"/>
      <c r="M330" s="163"/>
      <c r="T330" s="164"/>
      <c r="AT330" s="159" t="s">
        <v>170</v>
      </c>
      <c r="AU330" s="159" t="s">
        <v>88</v>
      </c>
      <c r="AV330" s="12" t="s">
        <v>88</v>
      </c>
      <c r="AW330" s="12" t="s">
        <v>31</v>
      </c>
      <c r="AX330" s="12" t="s">
        <v>76</v>
      </c>
      <c r="AY330" s="159" t="s">
        <v>162</v>
      </c>
    </row>
    <row r="331" spans="2:65" s="13" customFormat="1">
      <c r="B331" s="165"/>
      <c r="D331" s="158" t="s">
        <v>170</v>
      </c>
      <c r="E331" s="166" t="s">
        <v>1</v>
      </c>
      <c r="F331" s="167" t="s">
        <v>173</v>
      </c>
      <c r="H331" s="168">
        <v>3</v>
      </c>
      <c r="I331" s="169"/>
      <c r="L331" s="165"/>
      <c r="M331" s="170"/>
      <c r="T331" s="171"/>
      <c r="AT331" s="166" t="s">
        <v>170</v>
      </c>
      <c r="AU331" s="166" t="s">
        <v>88</v>
      </c>
      <c r="AV331" s="13" t="s">
        <v>168</v>
      </c>
      <c r="AW331" s="13" t="s">
        <v>31</v>
      </c>
      <c r="AX331" s="13" t="s">
        <v>83</v>
      </c>
      <c r="AY331" s="166" t="s">
        <v>162</v>
      </c>
    </row>
    <row r="332" spans="2:65" s="1" customFormat="1" ht="24.15" customHeight="1">
      <c r="B332" s="32"/>
      <c r="C332" s="143" t="s">
        <v>552</v>
      </c>
      <c r="D332" s="143" t="s">
        <v>164</v>
      </c>
      <c r="E332" s="144" t="s">
        <v>553</v>
      </c>
      <c r="F332" s="145" t="s">
        <v>554</v>
      </c>
      <c r="G332" s="146" t="s">
        <v>248</v>
      </c>
      <c r="H332" s="147">
        <v>3</v>
      </c>
      <c r="I332" s="148"/>
      <c r="J332" s="149">
        <f>ROUND(I332*H332,2)</f>
        <v>0</v>
      </c>
      <c r="K332" s="150"/>
      <c r="L332" s="32"/>
      <c r="M332" s="151" t="s">
        <v>1</v>
      </c>
      <c r="N332" s="152" t="s">
        <v>42</v>
      </c>
      <c r="P332" s="153">
        <f>O332*H332</f>
        <v>0</v>
      </c>
      <c r="Q332" s="153">
        <v>0</v>
      </c>
      <c r="R332" s="153">
        <f>Q332*H332</f>
        <v>0</v>
      </c>
      <c r="S332" s="153">
        <v>0</v>
      </c>
      <c r="T332" s="154">
        <f>S332*H332</f>
        <v>0</v>
      </c>
      <c r="AR332" s="155" t="s">
        <v>168</v>
      </c>
      <c r="AT332" s="155" t="s">
        <v>164</v>
      </c>
      <c r="AU332" s="155" t="s">
        <v>88</v>
      </c>
      <c r="AY332" s="17" t="s">
        <v>162</v>
      </c>
      <c r="BE332" s="156">
        <f>IF(N332="základná",J332,0)</f>
        <v>0</v>
      </c>
      <c r="BF332" s="156">
        <f>IF(N332="znížená",J332,0)</f>
        <v>0</v>
      </c>
      <c r="BG332" s="156">
        <f>IF(N332="zákl. prenesená",J332,0)</f>
        <v>0</v>
      </c>
      <c r="BH332" s="156">
        <f>IF(N332="zníž. prenesená",J332,0)</f>
        <v>0</v>
      </c>
      <c r="BI332" s="156">
        <f>IF(N332="nulová",J332,0)</f>
        <v>0</v>
      </c>
      <c r="BJ332" s="17" t="s">
        <v>88</v>
      </c>
      <c r="BK332" s="156">
        <f>ROUND(I332*H332,2)</f>
        <v>0</v>
      </c>
      <c r="BL332" s="17" t="s">
        <v>168</v>
      </c>
      <c r="BM332" s="155" t="s">
        <v>555</v>
      </c>
    </row>
    <row r="333" spans="2:65" s="11" customFormat="1" ht="22.95" customHeight="1">
      <c r="B333" s="131"/>
      <c r="D333" s="132" t="s">
        <v>75</v>
      </c>
      <c r="E333" s="141" t="s">
        <v>188</v>
      </c>
      <c r="F333" s="141" t="s">
        <v>556</v>
      </c>
      <c r="I333" s="134"/>
      <c r="J333" s="142">
        <f>BK333</f>
        <v>0</v>
      </c>
      <c r="L333" s="131"/>
      <c r="M333" s="136"/>
      <c r="P333" s="137">
        <f>SUM(P334:P349)</f>
        <v>0</v>
      </c>
      <c r="R333" s="137">
        <f>SUM(R334:R349)</f>
        <v>11.689350000000001</v>
      </c>
      <c r="T333" s="138">
        <f>SUM(T334:T349)</f>
        <v>0</v>
      </c>
      <c r="AR333" s="132" t="s">
        <v>83</v>
      </c>
      <c r="AT333" s="139" t="s">
        <v>75</v>
      </c>
      <c r="AU333" s="139" t="s">
        <v>83</v>
      </c>
      <c r="AY333" s="132" t="s">
        <v>162</v>
      </c>
      <c r="BK333" s="140">
        <f>SUM(BK334:BK349)</f>
        <v>0</v>
      </c>
    </row>
    <row r="334" spans="2:65" s="1" customFormat="1" ht="33" customHeight="1">
      <c r="B334" s="32"/>
      <c r="C334" s="143" t="s">
        <v>557</v>
      </c>
      <c r="D334" s="143" t="s">
        <v>164</v>
      </c>
      <c r="E334" s="144" t="s">
        <v>558</v>
      </c>
      <c r="F334" s="145" t="s">
        <v>559</v>
      </c>
      <c r="G334" s="146" t="s">
        <v>248</v>
      </c>
      <c r="H334" s="147">
        <v>12.3</v>
      </c>
      <c r="I334" s="148"/>
      <c r="J334" s="149">
        <f>ROUND(I334*H334,2)</f>
        <v>0</v>
      </c>
      <c r="K334" s="150"/>
      <c r="L334" s="32"/>
      <c r="M334" s="151" t="s">
        <v>1</v>
      </c>
      <c r="N334" s="152" t="s">
        <v>42</v>
      </c>
      <c r="P334" s="153">
        <f>O334*H334</f>
        <v>0</v>
      </c>
      <c r="Q334" s="153">
        <v>0.19900000000000001</v>
      </c>
      <c r="R334" s="153">
        <f>Q334*H334</f>
        <v>2.4477000000000002</v>
      </c>
      <c r="S334" s="153">
        <v>0</v>
      </c>
      <c r="T334" s="154">
        <f>S334*H334</f>
        <v>0</v>
      </c>
      <c r="AR334" s="155" t="s">
        <v>168</v>
      </c>
      <c r="AT334" s="155" t="s">
        <v>164</v>
      </c>
      <c r="AU334" s="155" t="s">
        <v>88</v>
      </c>
      <c r="AY334" s="17" t="s">
        <v>162</v>
      </c>
      <c r="BE334" s="156">
        <f>IF(N334="základná",J334,0)</f>
        <v>0</v>
      </c>
      <c r="BF334" s="156">
        <f>IF(N334="znížená",J334,0)</f>
        <v>0</v>
      </c>
      <c r="BG334" s="156">
        <f>IF(N334="zákl. prenesená",J334,0)</f>
        <v>0</v>
      </c>
      <c r="BH334" s="156">
        <f>IF(N334="zníž. prenesená",J334,0)</f>
        <v>0</v>
      </c>
      <c r="BI334" s="156">
        <f>IF(N334="nulová",J334,0)</f>
        <v>0</v>
      </c>
      <c r="BJ334" s="17" t="s">
        <v>88</v>
      </c>
      <c r="BK334" s="156">
        <f>ROUND(I334*H334,2)</f>
        <v>0</v>
      </c>
      <c r="BL334" s="17" t="s">
        <v>168</v>
      </c>
      <c r="BM334" s="155" t="s">
        <v>560</v>
      </c>
    </row>
    <row r="335" spans="2:65" s="12" customFormat="1">
      <c r="B335" s="157"/>
      <c r="D335" s="158" t="s">
        <v>170</v>
      </c>
      <c r="E335" s="159" t="s">
        <v>1</v>
      </c>
      <c r="F335" s="160" t="s">
        <v>561</v>
      </c>
      <c r="H335" s="161">
        <v>12.263999999999999</v>
      </c>
      <c r="I335" s="162"/>
      <c r="L335" s="157"/>
      <c r="M335" s="163"/>
      <c r="T335" s="164"/>
      <c r="AT335" s="159" t="s">
        <v>170</v>
      </c>
      <c r="AU335" s="159" t="s">
        <v>88</v>
      </c>
      <c r="AV335" s="12" t="s">
        <v>88</v>
      </c>
      <c r="AW335" s="12" t="s">
        <v>31</v>
      </c>
      <c r="AX335" s="12" t="s">
        <v>76</v>
      </c>
      <c r="AY335" s="159" t="s">
        <v>162</v>
      </c>
    </row>
    <row r="336" spans="2:65" s="12" customFormat="1">
      <c r="B336" s="157"/>
      <c r="D336" s="158" t="s">
        <v>170</v>
      </c>
      <c r="E336" s="159" t="s">
        <v>1</v>
      </c>
      <c r="F336" s="160" t="s">
        <v>551</v>
      </c>
      <c r="H336" s="161">
        <v>3.5999999999999997E-2</v>
      </c>
      <c r="I336" s="162"/>
      <c r="L336" s="157"/>
      <c r="M336" s="163"/>
      <c r="T336" s="164"/>
      <c r="AT336" s="159" t="s">
        <v>170</v>
      </c>
      <c r="AU336" s="159" t="s">
        <v>88</v>
      </c>
      <c r="AV336" s="12" t="s">
        <v>88</v>
      </c>
      <c r="AW336" s="12" t="s">
        <v>31</v>
      </c>
      <c r="AX336" s="12" t="s">
        <v>76</v>
      </c>
      <c r="AY336" s="159" t="s">
        <v>162</v>
      </c>
    </row>
    <row r="337" spans="2:65" s="13" customFormat="1">
      <c r="B337" s="165"/>
      <c r="D337" s="158" t="s">
        <v>170</v>
      </c>
      <c r="E337" s="166" t="s">
        <v>1</v>
      </c>
      <c r="F337" s="167" t="s">
        <v>562</v>
      </c>
      <c r="H337" s="168">
        <v>12.3</v>
      </c>
      <c r="I337" s="169"/>
      <c r="L337" s="165"/>
      <c r="M337" s="170"/>
      <c r="T337" s="171"/>
      <c r="AT337" s="166" t="s">
        <v>170</v>
      </c>
      <c r="AU337" s="166" t="s">
        <v>88</v>
      </c>
      <c r="AV337" s="13" t="s">
        <v>168</v>
      </c>
      <c r="AW337" s="13" t="s">
        <v>31</v>
      </c>
      <c r="AX337" s="13" t="s">
        <v>83</v>
      </c>
      <c r="AY337" s="166" t="s">
        <v>162</v>
      </c>
    </row>
    <row r="338" spans="2:65" s="1" customFormat="1" ht="33" customHeight="1">
      <c r="B338" s="32"/>
      <c r="C338" s="143" t="s">
        <v>563</v>
      </c>
      <c r="D338" s="143" t="s">
        <v>164</v>
      </c>
      <c r="E338" s="144" t="s">
        <v>564</v>
      </c>
      <c r="F338" s="145" t="s">
        <v>565</v>
      </c>
      <c r="G338" s="146" t="s">
        <v>248</v>
      </c>
      <c r="H338" s="147">
        <v>12.3</v>
      </c>
      <c r="I338" s="148"/>
      <c r="J338" s="149">
        <f>ROUND(I338*H338,2)</f>
        <v>0</v>
      </c>
      <c r="K338" s="150"/>
      <c r="L338" s="32"/>
      <c r="M338" s="151" t="s">
        <v>1</v>
      </c>
      <c r="N338" s="152" t="s">
        <v>42</v>
      </c>
      <c r="P338" s="153">
        <f>O338*H338</f>
        <v>0</v>
      </c>
      <c r="Q338" s="153">
        <v>0.39800000000000002</v>
      </c>
      <c r="R338" s="153">
        <f>Q338*H338</f>
        <v>4.8954000000000004</v>
      </c>
      <c r="S338" s="153">
        <v>0</v>
      </c>
      <c r="T338" s="154">
        <f>S338*H338</f>
        <v>0</v>
      </c>
      <c r="AR338" s="155" t="s">
        <v>168</v>
      </c>
      <c r="AT338" s="155" t="s">
        <v>164</v>
      </c>
      <c r="AU338" s="155" t="s">
        <v>88</v>
      </c>
      <c r="AY338" s="17" t="s">
        <v>162</v>
      </c>
      <c r="BE338" s="156">
        <f>IF(N338="základná",J338,0)</f>
        <v>0</v>
      </c>
      <c r="BF338" s="156">
        <f>IF(N338="znížená",J338,0)</f>
        <v>0</v>
      </c>
      <c r="BG338" s="156">
        <f>IF(N338="zákl. prenesená",J338,0)</f>
        <v>0</v>
      </c>
      <c r="BH338" s="156">
        <f>IF(N338="zníž. prenesená",J338,0)</f>
        <v>0</v>
      </c>
      <c r="BI338" s="156">
        <f>IF(N338="nulová",J338,0)</f>
        <v>0</v>
      </c>
      <c r="BJ338" s="17" t="s">
        <v>88</v>
      </c>
      <c r="BK338" s="156">
        <f>ROUND(I338*H338,2)</f>
        <v>0</v>
      </c>
      <c r="BL338" s="17" t="s">
        <v>168</v>
      </c>
      <c r="BM338" s="155" t="s">
        <v>566</v>
      </c>
    </row>
    <row r="339" spans="2:65" s="12" customFormat="1">
      <c r="B339" s="157"/>
      <c r="D339" s="158" t="s">
        <v>170</v>
      </c>
      <c r="E339" s="159" t="s">
        <v>1</v>
      </c>
      <c r="F339" s="160" t="s">
        <v>561</v>
      </c>
      <c r="H339" s="161">
        <v>12.263999999999999</v>
      </c>
      <c r="I339" s="162"/>
      <c r="L339" s="157"/>
      <c r="M339" s="163"/>
      <c r="T339" s="164"/>
      <c r="AT339" s="159" t="s">
        <v>170</v>
      </c>
      <c r="AU339" s="159" t="s">
        <v>88</v>
      </c>
      <c r="AV339" s="12" t="s">
        <v>88</v>
      </c>
      <c r="AW339" s="12" t="s">
        <v>31</v>
      </c>
      <c r="AX339" s="12" t="s">
        <v>76</v>
      </c>
      <c r="AY339" s="159" t="s">
        <v>162</v>
      </c>
    </row>
    <row r="340" spans="2:65" s="12" customFormat="1">
      <c r="B340" s="157"/>
      <c r="D340" s="158" t="s">
        <v>170</v>
      </c>
      <c r="E340" s="159" t="s">
        <v>1</v>
      </c>
      <c r="F340" s="160" t="s">
        <v>551</v>
      </c>
      <c r="H340" s="161">
        <v>3.5999999999999997E-2</v>
      </c>
      <c r="I340" s="162"/>
      <c r="L340" s="157"/>
      <c r="M340" s="163"/>
      <c r="T340" s="164"/>
      <c r="AT340" s="159" t="s">
        <v>170</v>
      </c>
      <c r="AU340" s="159" t="s">
        <v>88</v>
      </c>
      <c r="AV340" s="12" t="s">
        <v>88</v>
      </c>
      <c r="AW340" s="12" t="s">
        <v>31</v>
      </c>
      <c r="AX340" s="12" t="s">
        <v>76</v>
      </c>
      <c r="AY340" s="159" t="s">
        <v>162</v>
      </c>
    </row>
    <row r="341" spans="2:65" s="13" customFormat="1">
      <c r="B341" s="165"/>
      <c r="D341" s="158" t="s">
        <v>170</v>
      </c>
      <c r="E341" s="166" t="s">
        <v>1</v>
      </c>
      <c r="F341" s="167" t="s">
        <v>562</v>
      </c>
      <c r="H341" s="168">
        <v>12.3</v>
      </c>
      <c r="I341" s="169"/>
      <c r="L341" s="165"/>
      <c r="M341" s="170"/>
      <c r="T341" s="171"/>
      <c r="AT341" s="166" t="s">
        <v>170</v>
      </c>
      <c r="AU341" s="166" t="s">
        <v>88</v>
      </c>
      <c r="AV341" s="13" t="s">
        <v>168</v>
      </c>
      <c r="AW341" s="13" t="s">
        <v>31</v>
      </c>
      <c r="AX341" s="13" t="s">
        <v>83</v>
      </c>
      <c r="AY341" s="166" t="s">
        <v>162</v>
      </c>
    </row>
    <row r="342" spans="2:65" s="1" customFormat="1" ht="62.7" customHeight="1">
      <c r="B342" s="32"/>
      <c r="C342" s="143" t="s">
        <v>567</v>
      </c>
      <c r="D342" s="143" t="s">
        <v>164</v>
      </c>
      <c r="E342" s="144" t="s">
        <v>568</v>
      </c>
      <c r="F342" s="145" t="s">
        <v>569</v>
      </c>
      <c r="G342" s="146" t="s">
        <v>248</v>
      </c>
      <c r="H342" s="147">
        <v>19.3</v>
      </c>
      <c r="I342" s="148"/>
      <c r="J342" s="149">
        <f>ROUND(I342*H342,2)</f>
        <v>0</v>
      </c>
      <c r="K342" s="150"/>
      <c r="L342" s="32"/>
      <c r="M342" s="151" t="s">
        <v>1</v>
      </c>
      <c r="N342" s="152" t="s">
        <v>42</v>
      </c>
      <c r="P342" s="153">
        <f>O342*H342</f>
        <v>0</v>
      </c>
      <c r="Q342" s="153">
        <v>9.2499999999999999E-2</v>
      </c>
      <c r="R342" s="153">
        <f>Q342*H342</f>
        <v>1.78525</v>
      </c>
      <c r="S342" s="153">
        <v>0</v>
      </c>
      <c r="T342" s="154">
        <f>S342*H342</f>
        <v>0</v>
      </c>
      <c r="AR342" s="155" t="s">
        <v>168</v>
      </c>
      <c r="AT342" s="155" t="s">
        <v>164</v>
      </c>
      <c r="AU342" s="155" t="s">
        <v>88</v>
      </c>
      <c r="AY342" s="17" t="s">
        <v>162</v>
      </c>
      <c r="BE342" s="156">
        <f>IF(N342="základná",J342,0)</f>
        <v>0</v>
      </c>
      <c r="BF342" s="156">
        <f>IF(N342="znížená",J342,0)</f>
        <v>0</v>
      </c>
      <c r="BG342" s="156">
        <f>IF(N342="zákl. prenesená",J342,0)</f>
        <v>0</v>
      </c>
      <c r="BH342" s="156">
        <f>IF(N342="zníž. prenesená",J342,0)</f>
        <v>0</v>
      </c>
      <c r="BI342" s="156">
        <f>IF(N342="nulová",J342,0)</f>
        <v>0</v>
      </c>
      <c r="BJ342" s="17" t="s">
        <v>88</v>
      </c>
      <c r="BK342" s="156">
        <f>ROUND(I342*H342,2)</f>
        <v>0</v>
      </c>
      <c r="BL342" s="17" t="s">
        <v>168</v>
      </c>
      <c r="BM342" s="155" t="s">
        <v>570</v>
      </c>
    </row>
    <row r="343" spans="2:65" s="12" customFormat="1">
      <c r="B343" s="157"/>
      <c r="D343" s="158" t="s">
        <v>170</v>
      </c>
      <c r="E343" s="159" t="s">
        <v>1</v>
      </c>
      <c r="F343" s="160" t="s">
        <v>571</v>
      </c>
      <c r="H343" s="161">
        <v>19.309999999999999</v>
      </c>
      <c r="I343" s="162"/>
      <c r="L343" s="157"/>
      <c r="M343" s="163"/>
      <c r="T343" s="164"/>
      <c r="AT343" s="159" t="s">
        <v>170</v>
      </c>
      <c r="AU343" s="159" t="s">
        <v>88</v>
      </c>
      <c r="AV343" s="12" t="s">
        <v>88</v>
      </c>
      <c r="AW343" s="12" t="s">
        <v>31</v>
      </c>
      <c r="AX343" s="12" t="s">
        <v>76</v>
      </c>
      <c r="AY343" s="159" t="s">
        <v>162</v>
      </c>
    </row>
    <row r="344" spans="2:65" s="12" customFormat="1">
      <c r="B344" s="157"/>
      <c r="D344" s="158" t="s">
        <v>170</v>
      </c>
      <c r="E344" s="159" t="s">
        <v>1</v>
      </c>
      <c r="F344" s="160" t="s">
        <v>279</v>
      </c>
      <c r="H344" s="161">
        <v>-0.01</v>
      </c>
      <c r="I344" s="162"/>
      <c r="L344" s="157"/>
      <c r="M344" s="163"/>
      <c r="T344" s="164"/>
      <c r="AT344" s="159" t="s">
        <v>170</v>
      </c>
      <c r="AU344" s="159" t="s">
        <v>88</v>
      </c>
      <c r="AV344" s="12" t="s">
        <v>88</v>
      </c>
      <c r="AW344" s="12" t="s">
        <v>31</v>
      </c>
      <c r="AX344" s="12" t="s">
        <v>76</v>
      </c>
      <c r="AY344" s="159" t="s">
        <v>162</v>
      </c>
    </row>
    <row r="345" spans="2:65" s="13" customFormat="1">
      <c r="B345" s="165"/>
      <c r="D345" s="158" t="s">
        <v>170</v>
      </c>
      <c r="E345" s="166" t="s">
        <v>1</v>
      </c>
      <c r="F345" s="167" t="s">
        <v>562</v>
      </c>
      <c r="H345" s="168">
        <v>19.3</v>
      </c>
      <c r="I345" s="169"/>
      <c r="L345" s="165"/>
      <c r="M345" s="170"/>
      <c r="T345" s="171"/>
      <c r="AT345" s="166" t="s">
        <v>170</v>
      </c>
      <c r="AU345" s="166" t="s">
        <v>88</v>
      </c>
      <c r="AV345" s="13" t="s">
        <v>168</v>
      </c>
      <c r="AW345" s="13" t="s">
        <v>31</v>
      </c>
      <c r="AX345" s="13" t="s">
        <v>83</v>
      </c>
      <c r="AY345" s="166" t="s">
        <v>162</v>
      </c>
    </row>
    <row r="346" spans="2:65" s="1" customFormat="1" ht="21.75" customHeight="1">
      <c r="B346" s="32"/>
      <c r="C346" s="184" t="s">
        <v>572</v>
      </c>
      <c r="D346" s="184" t="s">
        <v>534</v>
      </c>
      <c r="E346" s="185" t="s">
        <v>573</v>
      </c>
      <c r="F346" s="186" t="s">
        <v>574</v>
      </c>
      <c r="G346" s="187" t="s">
        <v>248</v>
      </c>
      <c r="H346" s="188">
        <v>19.7</v>
      </c>
      <c r="I346" s="189"/>
      <c r="J346" s="190">
        <f>ROUND(I346*H346,2)</f>
        <v>0</v>
      </c>
      <c r="K346" s="191"/>
      <c r="L346" s="192"/>
      <c r="M346" s="193" t="s">
        <v>1</v>
      </c>
      <c r="N346" s="194" t="s">
        <v>42</v>
      </c>
      <c r="P346" s="153">
        <f>O346*H346</f>
        <v>0</v>
      </c>
      <c r="Q346" s="153">
        <v>0.13</v>
      </c>
      <c r="R346" s="153">
        <f>Q346*H346</f>
        <v>2.5609999999999999</v>
      </c>
      <c r="S346" s="153">
        <v>0</v>
      </c>
      <c r="T346" s="154">
        <f>S346*H346</f>
        <v>0</v>
      </c>
      <c r="AR346" s="155" t="s">
        <v>205</v>
      </c>
      <c r="AT346" s="155" t="s">
        <v>534</v>
      </c>
      <c r="AU346" s="155" t="s">
        <v>88</v>
      </c>
      <c r="AY346" s="17" t="s">
        <v>162</v>
      </c>
      <c r="BE346" s="156">
        <f>IF(N346="základná",J346,0)</f>
        <v>0</v>
      </c>
      <c r="BF346" s="156">
        <f>IF(N346="znížená",J346,0)</f>
        <v>0</v>
      </c>
      <c r="BG346" s="156">
        <f>IF(N346="zákl. prenesená",J346,0)</f>
        <v>0</v>
      </c>
      <c r="BH346" s="156">
        <f>IF(N346="zníž. prenesená",J346,0)</f>
        <v>0</v>
      </c>
      <c r="BI346" s="156">
        <f>IF(N346="nulová",J346,0)</f>
        <v>0</v>
      </c>
      <c r="BJ346" s="17" t="s">
        <v>88</v>
      </c>
      <c r="BK346" s="156">
        <f>ROUND(I346*H346,2)</f>
        <v>0</v>
      </c>
      <c r="BL346" s="17" t="s">
        <v>168</v>
      </c>
      <c r="BM346" s="155" t="s">
        <v>575</v>
      </c>
    </row>
    <row r="347" spans="2:65" s="12" customFormat="1">
      <c r="B347" s="157"/>
      <c r="D347" s="158" t="s">
        <v>170</v>
      </c>
      <c r="E347" s="159" t="s">
        <v>1</v>
      </c>
      <c r="F347" s="160" t="s">
        <v>576</v>
      </c>
      <c r="H347" s="161">
        <v>19.686</v>
      </c>
      <c r="I347" s="162"/>
      <c r="L347" s="157"/>
      <c r="M347" s="163"/>
      <c r="T347" s="164"/>
      <c r="AT347" s="159" t="s">
        <v>170</v>
      </c>
      <c r="AU347" s="159" t="s">
        <v>88</v>
      </c>
      <c r="AV347" s="12" t="s">
        <v>88</v>
      </c>
      <c r="AW347" s="12" t="s">
        <v>31</v>
      </c>
      <c r="AX347" s="12" t="s">
        <v>76</v>
      </c>
      <c r="AY347" s="159" t="s">
        <v>162</v>
      </c>
    </row>
    <row r="348" spans="2:65" s="12" customFormat="1">
      <c r="B348" s="157"/>
      <c r="D348" s="158" t="s">
        <v>170</v>
      </c>
      <c r="E348" s="159" t="s">
        <v>1</v>
      </c>
      <c r="F348" s="160" t="s">
        <v>577</v>
      </c>
      <c r="H348" s="161">
        <v>1.4E-2</v>
      </c>
      <c r="I348" s="162"/>
      <c r="L348" s="157"/>
      <c r="M348" s="163"/>
      <c r="T348" s="164"/>
      <c r="AT348" s="159" t="s">
        <v>170</v>
      </c>
      <c r="AU348" s="159" t="s">
        <v>88</v>
      </c>
      <c r="AV348" s="12" t="s">
        <v>88</v>
      </c>
      <c r="AW348" s="12" t="s">
        <v>31</v>
      </c>
      <c r="AX348" s="12" t="s">
        <v>76</v>
      </c>
      <c r="AY348" s="159" t="s">
        <v>162</v>
      </c>
    </row>
    <row r="349" spans="2:65" s="13" customFormat="1">
      <c r="B349" s="165"/>
      <c r="D349" s="158" t="s">
        <v>170</v>
      </c>
      <c r="E349" s="166" t="s">
        <v>1</v>
      </c>
      <c r="F349" s="167" t="s">
        <v>173</v>
      </c>
      <c r="H349" s="168">
        <v>19.7</v>
      </c>
      <c r="I349" s="169"/>
      <c r="L349" s="165"/>
      <c r="M349" s="170"/>
      <c r="T349" s="171"/>
      <c r="AT349" s="166" t="s">
        <v>170</v>
      </c>
      <c r="AU349" s="166" t="s">
        <v>88</v>
      </c>
      <c r="AV349" s="13" t="s">
        <v>168</v>
      </c>
      <c r="AW349" s="13" t="s">
        <v>31</v>
      </c>
      <c r="AX349" s="13" t="s">
        <v>83</v>
      </c>
      <c r="AY349" s="166" t="s">
        <v>162</v>
      </c>
    </row>
    <row r="350" spans="2:65" s="11" customFormat="1" ht="22.95" customHeight="1">
      <c r="B350" s="131"/>
      <c r="D350" s="132" t="s">
        <v>75</v>
      </c>
      <c r="E350" s="141" t="s">
        <v>194</v>
      </c>
      <c r="F350" s="141" t="s">
        <v>578</v>
      </c>
      <c r="I350" s="134"/>
      <c r="J350" s="142">
        <f>BK350</f>
        <v>0</v>
      </c>
      <c r="L350" s="131"/>
      <c r="M350" s="136"/>
      <c r="P350" s="137">
        <f>SUM(P351:P422)</f>
        <v>0</v>
      </c>
      <c r="R350" s="137">
        <f>SUM(R351:R422)</f>
        <v>51.171177999999998</v>
      </c>
      <c r="T350" s="138">
        <f>SUM(T351:T422)</f>
        <v>0</v>
      </c>
      <c r="AR350" s="132" t="s">
        <v>83</v>
      </c>
      <c r="AT350" s="139" t="s">
        <v>75</v>
      </c>
      <c r="AU350" s="139" t="s">
        <v>83</v>
      </c>
      <c r="AY350" s="132" t="s">
        <v>162</v>
      </c>
      <c r="BK350" s="140">
        <f>SUM(BK351:BK422)</f>
        <v>0</v>
      </c>
    </row>
    <row r="351" spans="2:65" s="1" customFormat="1" ht="24.15" customHeight="1">
      <c r="B351" s="32"/>
      <c r="C351" s="143" t="s">
        <v>579</v>
      </c>
      <c r="D351" s="143" t="s">
        <v>164</v>
      </c>
      <c r="E351" s="144" t="s">
        <v>580</v>
      </c>
      <c r="F351" s="145" t="s">
        <v>581</v>
      </c>
      <c r="G351" s="146" t="s">
        <v>248</v>
      </c>
      <c r="H351" s="147">
        <v>38.6</v>
      </c>
      <c r="I351" s="148"/>
      <c r="J351" s="149">
        <f>ROUND(I351*H351,2)</f>
        <v>0</v>
      </c>
      <c r="K351" s="150"/>
      <c r="L351" s="32"/>
      <c r="M351" s="151" t="s">
        <v>1</v>
      </c>
      <c r="N351" s="152" t="s">
        <v>42</v>
      </c>
      <c r="P351" s="153">
        <f>O351*H351</f>
        <v>0</v>
      </c>
      <c r="Q351" s="153">
        <v>2.3000000000000001E-4</v>
      </c>
      <c r="R351" s="153">
        <f>Q351*H351</f>
        <v>8.8780000000000005E-3</v>
      </c>
      <c r="S351" s="153">
        <v>0</v>
      </c>
      <c r="T351" s="154">
        <f>S351*H351</f>
        <v>0</v>
      </c>
      <c r="AR351" s="155" t="s">
        <v>168</v>
      </c>
      <c r="AT351" s="155" t="s">
        <v>164</v>
      </c>
      <c r="AU351" s="155" t="s">
        <v>88</v>
      </c>
      <c r="AY351" s="17" t="s">
        <v>162</v>
      </c>
      <c r="BE351" s="156">
        <f>IF(N351="základná",J351,0)</f>
        <v>0</v>
      </c>
      <c r="BF351" s="156">
        <f>IF(N351="znížená",J351,0)</f>
        <v>0</v>
      </c>
      <c r="BG351" s="156">
        <f>IF(N351="zákl. prenesená",J351,0)</f>
        <v>0</v>
      </c>
      <c r="BH351" s="156">
        <f>IF(N351="zníž. prenesená",J351,0)</f>
        <v>0</v>
      </c>
      <c r="BI351" s="156">
        <f>IF(N351="nulová",J351,0)</f>
        <v>0</v>
      </c>
      <c r="BJ351" s="17" t="s">
        <v>88</v>
      </c>
      <c r="BK351" s="156">
        <f>ROUND(I351*H351,2)</f>
        <v>0</v>
      </c>
      <c r="BL351" s="17" t="s">
        <v>168</v>
      </c>
      <c r="BM351" s="155" t="s">
        <v>582</v>
      </c>
    </row>
    <row r="352" spans="2:65" s="12" customFormat="1">
      <c r="B352" s="157"/>
      <c r="D352" s="158" t="s">
        <v>170</v>
      </c>
      <c r="E352" s="159" t="s">
        <v>1</v>
      </c>
      <c r="F352" s="160" t="s">
        <v>583</v>
      </c>
      <c r="H352" s="161">
        <v>38.56</v>
      </c>
      <c r="I352" s="162"/>
      <c r="L352" s="157"/>
      <c r="M352" s="163"/>
      <c r="T352" s="164"/>
      <c r="AT352" s="159" t="s">
        <v>170</v>
      </c>
      <c r="AU352" s="159" t="s">
        <v>88</v>
      </c>
      <c r="AV352" s="12" t="s">
        <v>88</v>
      </c>
      <c r="AW352" s="12" t="s">
        <v>31</v>
      </c>
      <c r="AX352" s="12" t="s">
        <v>76</v>
      </c>
      <c r="AY352" s="159" t="s">
        <v>162</v>
      </c>
    </row>
    <row r="353" spans="2:65" s="12" customFormat="1">
      <c r="B353" s="157"/>
      <c r="D353" s="158" t="s">
        <v>170</v>
      </c>
      <c r="E353" s="159" t="s">
        <v>1</v>
      </c>
      <c r="F353" s="160" t="s">
        <v>289</v>
      </c>
      <c r="H353" s="161">
        <v>0.04</v>
      </c>
      <c r="I353" s="162"/>
      <c r="L353" s="157"/>
      <c r="M353" s="163"/>
      <c r="T353" s="164"/>
      <c r="AT353" s="159" t="s">
        <v>170</v>
      </c>
      <c r="AU353" s="159" t="s">
        <v>88</v>
      </c>
      <c r="AV353" s="12" t="s">
        <v>88</v>
      </c>
      <c r="AW353" s="12" t="s">
        <v>31</v>
      </c>
      <c r="AX353" s="12" t="s">
        <v>76</v>
      </c>
      <c r="AY353" s="159" t="s">
        <v>162</v>
      </c>
    </row>
    <row r="354" spans="2:65" s="13" customFormat="1">
      <c r="B354" s="165"/>
      <c r="D354" s="158" t="s">
        <v>170</v>
      </c>
      <c r="E354" s="166" t="s">
        <v>1</v>
      </c>
      <c r="F354" s="167" t="s">
        <v>173</v>
      </c>
      <c r="H354" s="168">
        <v>38.6</v>
      </c>
      <c r="I354" s="169"/>
      <c r="L354" s="165"/>
      <c r="M354" s="170"/>
      <c r="T354" s="171"/>
      <c r="AT354" s="166" t="s">
        <v>170</v>
      </c>
      <c r="AU354" s="166" t="s">
        <v>88</v>
      </c>
      <c r="AV354" s="13" t="s">
        <v>168</v>
      </c>
      <c r="AW354" s="13" t="s">
        <v>31</v>
      </c>
      <c r="AX354" s="13" t="s">
        <v>83</v>
      </c>
      <c r="AY354" s="166" t="s">
        <v>162</v>
      </c>
    </row>
    <row r="355" spans="2:65" s="1" customFormat="1" ht="24.15" customHeight="1">
      <c r="B355" s="32"/>
      <c r="C355" s="143" t="s">
        <v>584</v>
      </c>
      <c r="D355" s="143" t="s">
        <v>164</v>
      </c>
      <c r="E355" s="144" t="s">
        <v>585</v>
      </c>
      <c r="F355" s="145" t="s">
        <v>586</v>
      </c>
      <c r="G355" s="146" t="s">
        <v>248</v>
      </c>
      <c r="H355" s="147">
        <v>38.6</v>
      </c>
      <c r="I355" s="148"/>
      <c r="J355" s="149">
        <f>ROUND(I355*H355,2)</f>
        <v>0</v>
      </c>
      <c r="K355" s="150"/>
      <c r="L355" s="32"/>
      <c r="M355" s="151" t="s">
        <v>1</v>
      </c>
      <c r="N355" s="152" t="s">
        <v>42</v>
      </c>
      <c r="P355" s="153">
        <f>O355*H355</f>
        <v>0</v>
      </c>
      <c r="Q355" s="153">
        <v>1.375E-2</v>
      </c>
      <c r="R355" s="153">
        <f>Q355*H355</f>
        <v>0.53075000000000006</v>
      </c>
      <c r="S355" s="153">
        <v>0</v>
      </c>
      <c r="T355" s="154">
        <f>S355*H355</f>
        <v>0</v>
      </c>
      <c r="AR355" s="155" t="s">
        <v>168</v>
      </c>
      <c r="AT355" s="155" t="s">
        <v>164</v>
      </c>
      <c r="AU355" s="155" t="s">
        <v>88</v>
      </c>
      <c r="AY355" s="17" t="s">
        <v>162</v>
      </c>
      <c r="BE355" s="156">
        <f>IF(N355="základná",J355,0)</f>
        <v>0</v>
      </c>
      <c r="BF355" s="156">
        <f>IF(N355="znížená",J355,0)</f>
        <v>0</v>
      </c>
      <c r="BG355" s="156">
        <f>IF(N355="zákl. prenesená",J355,0)</f>
        <v>0</v>
      </c>
      <c r="BH355" s="156">
        <f>IF(N355="zníž. prenesená",J355,0)</f>
        <v>0</v>
      </c>
      <c r="BI355" s="156">
        <f>IF(N355="nulová",J355,0)</f>
        <v>0</v>
      </c>
      <c r="BJ355" s="17" t="s">
        <v>88</v>
      </c>
      <c r="BK355" s="156">
        <f>ROUND(I355*H355,2)</f>
        <v>0</v>
      </c>
      <c r="BL355" s="17" t="s">
        <v>168</v>
      </c>
      <c r="BM355" s="155" t="s">
        <v>587</v>
      </c>
    </row>
    <row r="356" spans="2:65" s="1" customFormat="1" ht="24.15" customHeight="1">
      <c r="B356" s="32"/>
      <c r="C356" s="143" t="s">
        <v>588</v>
      </c>
      <c r="D356" s="143" t="s">
        <v>164</v>
      </c>
      <c r="E356" s="144" t="s">
        <v>589</v>
      </c>
      <c r="F356" s="145" t="s">
        <v>590</v>
      </c>
      <c r="G356" s="146" t="s">
        <v>248</v>
      </c>
      <c r="H356" s="147">
        <v>260</v>
      </c>
      <c r="I356" s="148"/>
      <c r="J356" s="149">
        <f>ROUND(I356*H356,2)</f>
        <v>0</v>
      </c>
      <c r="K356" s="150"/>
      <c r="L356" s="32"/>
      <c r="M356" s="151" t="s">
        <v>1</v>
      </c>
      <c r="N356" s="152" t="s">
        <v>42</v>
      </c>
      <c r="P356" s="153">
        <f>O356*H356</f>
        <v>0</v>
      </c>
      <c r="Q356" s="153">
        <v>2.3000000000000001E-4</v>
      </c>
      <c r="R356" s="153">
        <f>Q356*H356</f>
        <v>5.9799999999999999E-2</v>
      </c>
      <c r="S356" s="153">
        <v>0</v>
      </c>
      <c r="T356" s="154">
        <f>S356*H356</f>
        <v>0</v>
      </c>
      <c r="AR356" s="155" t="s">
        <v>168</v>
      </c>
      <c r="AT356" s="155" t="s">
        <v>164</v>
      </c>
      <c r="AU356" s="155" t="s">
        <v>88</v>
      </c>
      <c r="AY356" s="17" t="s">
        <v>162</v>
      </c>
      <c r="BE356" s="156">
        <f>IF(N356="základná",J356,0)</f>
        <v>0</v>
      </c>
      <c r="BF356" s="156">
        <f>IF(N356="znížená",J356,0)</f>
        <v>0</v>
      </c>
      <c r="BG356" s="156">
        <f>IF(N356="zákl. prenesená",J356,0)</f>
        <v>0</v>
      </c>
      <c r="BH356" s="156">
        <f>IF(N356="zníž. prenesená",J356,0)</f>
        <v>0</v>
      </c>
      <c r="BI356" s="156">
        <f>IF(N356="nulová",J356,0)</f>
        <v>0</v>
      </c>
      <c r="BJ356" s="17" t="s">
        <v>88</v>
      </c>
      <c r="BK356" s="156">
        <f>ROUND(I356*H356,2)</f>
        <v>0</v>
      </c>
      <c r="BL356" s="17" t="s">
        <v>168</v>
      </c>
      <c r="BM356" s="155" t="s">
        <v>591</v>
      </c>
    </row>
    <row r="357" spans="2:65" s="12" customFormat="1">
      <c r="B357" s="157"/>
      <c r="D357" s="158" t="s">
        <v>170</v>
      </c>
      <c r="E357" s="159" t="s">
        <v>1</v>
      </c>
      <c r="F357" s="160" t="s">
        <v>592</v>
      </c>
      <c r="H357" s="161">
        <v>140.238</v>
      </c>
      <c r="I357" s="162"/>
      <c r="L357" s="157"/>
      <c r="M357" s="163"/>
      <c r="T357" s="164"/>
      <c r="AT357" s="159" t="s">
        <v>170</v>
      </c>
      <c r="AU357" s="159" t="s">
        <v>88</v>
      </c>
      <c r="AV357" s="12" t="s">
        <v>88</v>
      </c>
      <c r="AW357" s="12" t="s">
        <v>31</v>
      </c>
      <c r="AX357" s="12" t="s">
        <v>76</v>
      </c>
      <c r="AY357" s="159" t="s">
        <v>162</v>
      </c>
    </row>
    <row r="358" spans="2:65" s="12" customFormat="1">
      <c r="B358" s="157"/>
      <c r="D358" s="158" t="s">
        <v>170</v>
      </c>
      <c r="E358" s="159" t="s">
        <v>1</v>
      </c>
      <c r="F358" s="160" t="s">
        <v>593</v>
      </c>
      <c r="H358" s="161">
        <v>-10.125</v>
      </c>
      <c r="I358" s="162"/>
      <c r="L358" s="157"/>
      <c r="M358" s="163"/>
      <c r="T358" s="164"/>
      <c r="AT358" s="159" t="s">
        <v>170</v>
      </c>
      <c r="AU358" s="159" t="s">
        <v>88</v>
      </c>
      <c r="AV358" s="12" t="s">
        <v>88</v>
      </c>
      <c r="AW358" s="12" t="s">
        <v>31</v>
      </c>
      <c r="AX358" s="12" t="s">
        <v>76</v>
      </c>
      <c r="AY358" s="159" t="s">
        <v>162</v>
      </c>
    </row>
    <row r="359" spans="2:65" s="12" customFormat="1">
      <c r="B359" s="157"/>
      <c r="D359" s="158" t="s">
        <v>170</v>
      </c>
      <c r="E359" s="159" t="s">
        <v>1</v>
      </c>
      <c r="F359" s="160" t="s">
        <v>594</v>
      </c>
      <c r="H359" s="161">
        <v>-8.6679999999999993</v>
      </c>
      <c r="I359" s="162"/>
      <c r="L359" s="157"/>
      <c r="M359" s="163"/>
      <c r="T359" s="164"/>
      <c r="AT359" s="159" t="s">
        <v>170</v>
      </c>
      <c r="AU359" s="159" t="s">
        <v>88</v>
      </c>
      <c r="AV359" s="12" t="s">
        <v>88</v>
      </c>
      <c r="AW359" s="12" t="s">
        <v>31</v>
      </c>
      <c r="AX359" s="12" t="s">
        <v>76</v>
      </c>
      <c r="AY359" s="159" t="s">
        <v>162</v>
      </c>
    </row>
    <row r="360" spans="2:65" s="12" customFormat="1">
      <c r="B360" s="157"/>
      <c r="D360" s="158" t="s">
        <v>170</v>
      </c>
      <c r="E360" s="159" t="s">
        <v>1</v>
      </c>
      <c r="F360" s="160" t="s">
        <v>595</v>
      </c>
      <c r="H360" s="161">
        <v>7.625</v>
      </c>
      <c r="I360" s="162"/>
      <c r="L360" s="157"/>
      <c r="M360" s="163"/>
      <c r="T360" s="164"/>
      <c r="AT360" s="159" t="s">
        <v>170</v>
      </c>
      <c r="AU360" s="159" t="s">
        <v>88</v>
      </c>
      <c r="AV360" s="12" t="s">
        <v>88</v>
      </c>
      <c r="AW360" s="12" t="s">
        <v>31</v>
      </c>
      <c r="AX360" s="12" t="s">
        <v>76</v>
      </c>
      <c r="AY360" s="159" t="s">
        <v>162</v>
      </c>
    </row>
    <row r="361" spans="2:65" s="14" customFormat="1">
      <c r="B361" s="172"/>
      <c r="D361" s="158" t="s">
        <v>170</v>
      </c>
      <c r="E361" s="173" t="s">
        <v>1</v>
      </c>
      <c r="F361" s="174" t="s">
        <v>218</v>
      </c>
      <c r="H361" s="175">
        <v>129.07</v>
      </c>
      <c r="I361" s="176"/>
      <c r="L361" s="172"/>
      <c r="M361" s="177"/>
      <c r="T361" s="178"/>
      <c r="AT361" s="173" t="s">
        <v>170</v>
      </c>
      <c r="AU361" s="173" t="s">
        <v>88</v>
      </c>
      <c r="AV361" s="14" t="s">
        <v>177</v>
      </c>
      <c r="AW361" s="14" t="s">
        <v>31</v>
      </c>
      <c r="AX361" s="14" t="s">
        <v>76</v>
      </c>
      <c r="AY361" s="173" t="s">
        <v>162</v>
      </c>
    </row>
    <row r="362" spans="2:65" s="12" customFormat="1">
      <c r="B362" s="157"/>
      <c r="D362" s="158" t="s">
        <v>170</v>
      </c>
      <c r="E362" s="159" t="s">
        <v>1</v>
      </c>
      <c r="F362" s="160" t="s">
        <v>596</v>
      </c>
      <c r="H362" s="161">
        <v>147.41999999999999</v>
      </c>
      <c r="I362" s="162"/>
      <c r="L362" s="157"/>
      <c r="M362" s="163"/>
      <c r="T362" s="164"/>
      <c r="AT362" s="159" t="s">
        <v>170</v>
      </c>
      <c r="AU362" s="159" t="s">
        <v>88</v>
      </c>
      <c r="AV362" s="12" t="s">
        <v>88</v>
      </c>
      <c r="AW362" s="12" t="s">
        <v>31</v>
      </c>
      <c r="AX362" s="12" t="s">
        <v>76</v>
      </c>
      <c r="AY362" s="159" t="s">
        <v>162</v>
      </c>
    </row>
    <row r="363" spans="2:65" s="12" customFormat="1">
      <c r="B363" s="157"/>
      <c r="D363" s="158" t="s">
        <v>170</v>
      </c>
      <c r="E363" s="159" t="s">
        <v>1</v>
      </c>
      <c r="F363" s="160" t="s">
        <v>597</v>
      </c>
      <c r="H363" s="161">
        <v>-13.055999999999999</v>
      </c>
      <c r="I363" s="162"/>
      <c r="L363" s="157"/>
      <c r="M363" s="163"/>
      <c r="T363" s="164"/>
      <c r="AT363" s="159" t="s">
        <v>170</v>
      </c>
      <c r="AU363" s="159" t="s">
        <v>88</v>
      </c>
      <c r="AV363" s="12" t="s">
        <v>88</v>
      </c>
      <c r="AW363" s="12" t="s">
        <v>31</v>
      </c>
      <c r="AX363" s="12" t="s">
        <v>76</v>
      </c>
      <c r="AY363" s="159" t="s">
        <v>162</v>
      </c>
    </row>
    <row r="364" spans="2:65" s="12" customFormat="1">
      <c r="B364" s="157"/>
      <c r="D364" s="158" t="s">
        <v>170</v>
      </c>
      <c r="E364" s="159" t="s">
        <v>1</v>
      </c>
      <c r="F364" s="160" t="s">
        <v>598</v>
      </c>
      <c r="H364" s="161">
        <v>-14.7</v>
      </c>
      <c r="I364" s="162"/>
      <c r="L364" s="157"/>
      <c r="M364" s="163"/>
      <c r="T364" s="164"/>
      <c r="AT364" s="159" t="s">
        <v>170</v>
      </c>
      <c r="AU364" s="159" t="s">
        <v>88</v>
      </c>
      <c r="AV364" s="12" t="s">
        <v>88</v>
      </c>
      <c r="AW364" s="12" t="s">
        <v>31</v>
      </c>
      <c r="AX364" s="12" t="s">
        <v>76</v>
      </c>
      <c r="AY364" s="159" t="s">
        <v>162</v>
      </c>
    </row>
    <row r="365" spans="2:65" s="12" customFormat="1">
      <c r="B365" s="157"/>
      <c r="D365" s="158" t="s">
        <v>170</v>
      </c>
      <c r="E365" s="159" t="s">
        <v>1</v>
      </c>
      <c r="F365" s="160" t="s">
        <v>599</v>
      </c>
      <c r="H365" s="161">
        <v>3.65</v>
      </c>
      <c r="I365" s="162"/>
      <c r="L365" s="157"/>
      <c r="M365" s="163"/>
      <c r="T365" s="164"/>
      <c r="AT365" s="159" t="s">
        <v>170</v>
      </c>
      <c r="AU365" s="159" t="s">
        <v>88</v>
      </c>
      <c r="AV365" s="12" t="s">
        <v>88</v>
      </c>
      <c r="AW365" s="12" t="s">
        <v>31</v>
      </c>
      <c r="AX365" s="12" t="s">
        <v>76</v>
      </c>
      <c r="AY365" s="159" t="s">
        <v>162</v>
      </c>
    </row>
    <row r="366" spans="2:65" s="14" customFormat="1">
      <c r="B366" s="172"/>
      <c r="D366" s="158" t="s">
        <v>170</v>
      </c>
      <c r="E366" s="173" t="s">
        <v>1</v>
      </c>
      <c r="F366" s="174" t="s">
        <v>218</v>
      </c>
      <c r="H366" s="175">
        <v>123.31399999999999</v>
      </c>
      <c r="I366" s="176"/>
      <c r="L366" s="172"/>
      <c r="M366" s="177"/>
      <c r="T366" s="178"/>
      <c r="AT366" s="173" t="s">
        <v>170</v>
      </c>
      <c r="AU366" s="173" t="s">
        <v>88</v>
      </c>
      <c r="AV366" s="14" t="s">
        <v>177</v>
      </c>
      <c r="AW366" s="14" t="s">
        <v>31</v>
      </c>
      <c r="AX366" s="14" t="s">
        <v>76</v>
      </c>
      <c r="AY366" s="173" t="s">
        <v>162</v>
      </c>
    </row>
    <row r="367" spans="2:65" s="12" customFormat="1">
      <c r="B367" s="157"/>
      <c r="D367" s="158" t="s">
        <v>170</v>
      </c>
      <c r="E367" s="159" t="s">
        <v>1</v>
      </c>
      <c r="F367" s="160" t="s">
        <v>600</v>
      </c>
      <c r="H367" s="161">
        <v>7.6159999999999997</v>
      </c>
      <c r="I367" s="162"/>
      <c r="L367" s="157"/>
      <c r="M367" s="163"/>
      <c r="T367" s="164"/>
      <c r="AT367" s="159" t="s">
        <v>170</v>
      </c>
      <c r="AU367" s="159" t="s">
        <v>88</v>
      </c>
      <c r="AV367" s="12" t="s">
        <v>88</v>
      </c>
      <c r="AW367" s="12" t="s">
        <v>31</v>
      </c>
      <c r="AX367" s="12" t="s">
        <v>76</v>
      </c>
      <c r="AY367" s="159" t="s">
        <v>162</v>
      </c>
    </row>
    <row r="368" spans="2:65" s="13" customFormat="1">
      <c r="B368" s="165"/>
      <c r="D368" s="158" t="s">
        <v>170</v>
      </c>
      <c r="E368" s="166" t="s">
        <v>1</v>
      </c>
      <c r="F368" s="167" t="s">
        <v>173</v>
      </c>
      <c r="H368" s="168">
        <v>260</v>
      </c>
      <c r="I368" s="169"/>
      <c r="L368" s="165"/>
      <c r="M368" s="170"/>
      <c r="T368" s="171"/>
      <c r="AT368" s="166" t="s">
        <v>170</v>
      </c>
      <c r="AU368" s="166" t="s">
        <v>88</v>
      </c>
      <c r="AV368" s="13" t="s">
        <v>168</v>
      </c>
      <c r="AW368" s="13" t="s">
        <v>31</v>
      </c>
      <c r="AX368" s="13" t="s">
        <v>83</v>
      </c>
      <c r="AY368" s="166" t="s">
        <v>162</v>
      </c>
    </row>
    <row r="369" spans="2:65" s="1" customFormat="1" ht="24.15" customHeight="1">
      <c r="B369" s="32"/>
      <c r="C369" s="143" t="s">
        <v>601</v>
      </c>
      <c r="D369" s="143" t="s">
        <v>164</v>
      </c>
      <c r="E369" s="144" t="s">
        <v>602</v>
      </c>
      <c r="F369" s="145" t="s">
        <v>603</v>
      </c>
      <c r="G369" s="146" t="s">
        <v>248</v>
      </c>
      <c r="H369" s="147">
        <v>260</v>
      </c>
      <c r="I369" s="148"/>
      <c r="J369" s="149">
        <f>ROUND(I369*H369,2)</f>
        <v>0</v>
      </c>
      <c r="K369" s="150"/>
      <c r="L369" s="32"/>
      <c r="M369" s="151" t="s">
        <v>1</v>
      </c>
      <c r="N369" s="152" t="s">
        <v>42</v>
      </c>
      <c r="P369" s="153">
        <f>O369*H369</f>
        <v>0</v>
      </c>
      <c r="Q369" s="153">
        <v>1.312E-2</v>
      </c>
      <c r="R369" s="153">
        <f>Q369*H369</f>
        <v>3.4112</v>
      </c>
      <c r="S369" s="153">
        <v>0</v>
      </c>
      <c r="T369" s="154">
        <f>S369*H369</f>
        <v>0</v>
      </c>
      <c r="AR369" s="155" t="s">
        <v>168</v>
      </c>
      <c r="AT369" s="155" t="s">
        <v>164</v>
      </c>
      <c r="AU369" s="155" t="s">
        <v>88</v>
      </c>
      <c r="AY369" s="17" t="s">
        <v>162</v>
      </c>
      <c r="BE369" s="156">
        <f>IF(N369="základná",J369,0)</f>
        <v>0</v>
      </c>
      <c r="BF369" s="156">
        <f>IF(N369="znížená",J369,0)</f>
        <v>0</v>
      </c>
      <c r="BG369" s="156">
        <f>IF(N369="zákl. prenesená",J369,0)</f>
        <v>0</v>
      </c>
      <c r="BH369" s="156">
        <f>IF(N369="zníž. prenesená",J369,0)</f>
        <v>0</v>
      </c>
      <c r="BI369" s="156">
        <f>IF(N369="nulová",J369,0)</f>
        <v>0</v>
      </c>
      <c r="BJ369" s="17" t="s">
        <v>88</v>
      </c>
      <c r="BK369" s="156">
        <f>ROUND(I369*H369,2)</f>
        <v>0</v>
      </c>
      <c r="BL369" s="17" t="s">
        <v>168</v>
      </c>
      <c r="BM369" s="155" t="s">
        <v>604</v>
      </c>
    </row>
    <row r="370" spans="2:65" s="1" customFormat="1" ht="24.15" customHeight="1">
      <c r="B370" s="32"/>
      <c r="C370" s="143" t="s">
        <v>605</v>
      </c>
      <c r="D370" s="143" t="s">
        <v>164</v>
      </c>
      <c r="E370" s="144" t="s">
        <v>606</v>
      </c>
      <c r="F370" s="145" t="s">
        <v>607</v>
      </c>
      <c r="G370" s="146" t="s">
        <v>248</v>
      </c>
      <c r="H370" s="147">
        <v>160</v>
      </c>
      <c r="I370" s="148"/>
      <c r="J370" s="149">
        <f>ROUND(I370*H370,2)</f>
        <v>0</v>
      </c>
      <c r="K370" s="150"/>
      <c r="L370" s="32"/>
      <c r="M370" s="151" t="s">
        <v>1</v>
      </c>
      <c r="N370" s="152" t="s">
        <v>42</v>
      </c>
      <c r="P370" s="153">
        <f>O370*H370</f>
        <v>0</v>
      </c>
      <c r="Q370" s="153">
        <v>2.5400000000000002E-3</v>
      </c>
      <c r="R370" s="153">
        <f>Q370*H370</f>
        <v>0.40640000000000004</v>
      </c>
      <c r="S370" s="153">
        <v>0</v>
      </c>
      <c r="T370" s="154">
        <f>S370*H370</f>
        <v>0</v>
      </c>
      <c r="AR370" s="155" t="s">
        <v>168</v>
      </c>
      <c r="AT370" s="155" t="s">
        <v>164</v>
      </c>
      <c r="AU370" s="155" t="s">
        <v>88</v>
      </c>
      <c r="AY370" s="17" t="s">
        <v>162</v>
      </c>
      <c r="BE370" s="156">
        <f>IF(N370="základná",J370,0)</f>
        <v>0</v>
      </c>
      <c r="BF370" s="156">
        <f>IF(N370="znížená",J370,0)</f>
        <v>0</v>
      </c>
      <c r="BG370" s="156">
        <f>IF(N370="zákl. prenesená",J370,0)</f>
        <v>0</v>
      </c>
      <c r="BH370" s="156">
        <f>IF(N370="zníž. prenesená",J370,0)</f>
        <v>0</v>
      </c>
      <c r="BI370" s="156">
        <f>IF(N370="nulová",J370,0)</f>
        <v>0</v>
      </c>
      <c r="BJ370" s="17" t="s">
        <v>88</v>
      </c>
      <c r="BK370" s="156">
        <f>ROUND(I370*H370,2)</f>
        <v>0</v>
      </c>
      <c r="BL370" s="17" t="s">
        <v>168</v>
      </c>
      <c r="BM370" s="155" t="s">
        <v>608</v>
      </c>
    </row>
    <row r="371" spans="2:65" s="12" customFormat="1">
      <c r="B371" s="157"/>
      <c r="D371" s="158" t="s">
        <v>170</v>
      </c>
      <c r="E371" s="159" t="s">
        <v>1</v>
      </c>
      <c r="F371" s="160" t="s">
        <v>609</v>
      </c>
      <c r="H371" s="161">
        <v>146.94</v>
      </c>
      <c r="I371" s="162"/>
      <c r="L371" s="157"/>
      <c r="M371" s="163"/>
      <c r="T371" s="164"/>
      <c r="AT371" s="159" t="s">
        <v>170</v>
      </c>
      <c r="AU371" s="159" t="s">
        <v>88</v>
      </c>
      <c r="AV371" s="12" t="s">
        <v>88</v>
      </c>
      <c r="AW371" s="12" t="s">
        <v>31</v>
      </c>
      <c r="AX371" s="12" t="s">
        <v>76</v>
      </c>
      <c r="AY371" s="159" t="s">
        <v>162</v>
      </c>
    </row>
    <row r="372" spans="2:65" s="12" customFormat="1">
      <c r="B372" s="157"/>
      <c r="D372" s="158" t="s">
        <v>170</v>
      </c>
      <c r="E372" s="159" t="s">
        <v>1</v>
      </c>
      <c r="F372" s="160" t="s">
        <v>610</v>
      </c>
      <c r="H372" s="161">
        <v>15.616</v>
      </c>
      <c r="I372" s="162"/>
      <c r="L372" s="157"/>
      <c r="M372" s="163"/>
      <c r="T372" s="164"/>
      <c r="AT372" s="159" t="s">
        <v>170</v>
      </c>
      <c r="AU372" s="159" t="s">
        <v>88</v>
      </c>
      <c r="AV372" s="12" t="s">
        <v>88</v>
      </c>
      <c r="AW372" s="12" t="s">
        <v>31</v>
      </c>
      <c r="AX372" s="12" t="s">
        <v>76</v>
      </c>
      <c r="AY372" s="159" t="s">
        <v>162</v>
      </c>
    </row>
    <row r="373" spans="2:65" s="14" customFormat="1">
      <c r="B373" s="172"/>
      <c r="D373" s="158" t="s">
        <v>170</v>
      </c>
      <c r="E373" s="173" t="s">
        <v>1</v>
      </c>
      <c r="F373" s="174" t="s">
        <v>218</v>
      </c>
      <c r="H373" s="175">
        <v>162.55600000000001</v>
      </c>
      <c r="I373" s="176"/>
      <c r="L373" s="172"/>
      <c r="M373" s="177"/>
      <c r="T373" s="178"/>
      <c r="AT373" s="173" t="s">
        <v>170</v>
      </c>
      <c r="AU373" s="173" t="s">
        <v>88</v>
      </c>
      <c r="AV373" s="14" t="s">
        <v>177</v>
      </c>
      <c r="AW373" s="14" t="s">
        <v>31</v>
      </c>
      <c r="AX373" s="14" t="s">
        <v>76</v>
      </c>
      <c r="AY373" s="173" t="s">
        <v>162</v>
      </c>
    </row>
    <row r="374" spans="2:65" s="12" customFormat="1">
      <c r="B374" s="157"/>
      <c r="D374" s="158" t="s">
        <v>170</v>
      </c>
      <c r="E374" s="159" t="s">
        <v>1</v>
      </c>
      <c r="F374" s="160" t="s">
        <v>593</v>
      </c>
      <c r="H374" s="161">
        <v>-10.125</v>
      </c>
      <c r="I374" s="162"/>
      <c r="L374" s="157"/>
      <c r="M374" s="163"/>
      <c r="T374" s="164"/>
      <c r="AT374" s="159" t="s">
        <v>170</v>
      </c>
      <c r="AU374" s="159" t="s">
        <v>88</v>
      </c>
      <c r="AV374" s="12" t="s">
        <v>88</v>
      </c>
      <c r="AW374" s="12" t="s">
        <v>31</v>
      </c>
      <c r="AX374" s="12" t="s">
        <v>76</v>
      </c>
      <c r="AY374" s="159" t="s">
        <v>162</v>
      </c>
    </row>
    <row r="375" spans="2:65" s="12" customFormat="1">
      <c r="B375" s="157"/>
      <c r="D375" s="158" t="s">
        <v>170</v>
      </c>
      <c r="E375" s="159" t="s">
        <v>1</v>
      </c>
      <c r="F375" s="160" t="s">
        <v>611</v>
      </c>
      <c r="H375" s="161">
        <v>-4.3879999999999999</v>
      </c>
      <c r="I375" s="162"/>
      <c r="L375" s="157"/>
      <c r="M375" s="163"/>
      <c r="T375" s="164"/>
      <c r="AT375" s="159" t="s">
        <v>170</v>
      </c>
      <c r="AU375" s="159" t="s">
        <v>88</v>
      </c>
      <c r="AV375" s="12" t="s">
        <v>88</v>
      </c>
      <c r="AW375" s="12" t="s">
        <v>31</v>
      </c>
      <c r="AX375" s="12" t="s">
        <v>76</v>
      </c>
      <c r="AY375" s="159" t="s">
        <v>162</v>
      </c>
    </row>
    <row r="376" spans="2:65" s="12" customFormat="1">
      <c r="B376" s="157"/>
      <c r="D376" s="158" t="s">
        <v>170</v>
      </c>
      <c r="E376" s="159" t="s">
        <v>1</v>
      </c>
      <c r="F376" s="160" t="s">
        <v>612</v>
      </c>
      <c r="H376" s="161">
        <v>9.02</v>
      </c>
      <c r="I376" s="162"/>
      <c r="L376" s="157"/>
      <c r="M376" s="163"/>
      <c r="T376" s="164"/>
      <c r="AT376" s="159" t="s">
        <v>170</v>
      </c>
      <c r="AU376" s="159" t="s">
        <v>88</v>
      </c>
      <c r="AV376" s="12" t="s">
        <v>88</v>
      </c>
      <c r="AW376" s="12" t="s">
        <v>31</v>
      </c>
      <c r="AX376" s="12" t="s">
        <v>76</v>
      </c>
      <c r="AY376" s="159" t="s">
        <v>162</v>
      </c>
    </row>
    <row r="377" spans="2:65" s="14" customFormat="1">
      <c r="B377" s="172"/>
      <c r="D377" s="158" t="s">
        <v>170</v>
      </c>
      <c r="E377" s="173" t="s">
        <v>1</v>
      </c>
      <c r="F377" s="174" t="s">
        <v>218</v>
      </c>
      <c r="H377" s="175">
        <v>-5.4930000000000003</v>
      </c>
      <c r="I377" s="176"/>
      <c r="L377" s="172"/>
      <c r="M377" s="177"/>
      <c r="T377" s="178"/>
      <c r="AT377" s="173" t="s">
        <v>170</v>
      </c>
      <c r="AU377" s="173" t="s">
        <v>88</v>
      </c>
      <c r="AV377" s="14" t="s">
        <v>177</v>
      </c>
      <c r="AW377" s="14" t="s">
        <v>31</v>
      </c>
      <c r="AX377" s="14" t="s">
        <v>76</v>
      </c>
      <c r="AY377" s="173" t="s">
        <v>162</v>
      </c>
    </row>
    <row r="378" spans="2:65" s="12" customFormat="1">
      <c r="B378" s="157"/>
      <c r="D378" s="158" t="s">
        <v>170</v>
      </c>
      <c r="E378" s="159" t="s">
        <v>1</v>
      </c>
      <c r="F378" s="160" t="s">
        <v>613</v>
      </c>
      <c r="H378" s="161">
        <v>2.9369999999999998</v>
      </c>
      <c r="I378" s="162"/>
      <c r="L378" s="157"/>
      <c r="M378" s="163"/>
      <c r="T378" s="164"/>
      <c r="AT378" s="159" t="s">
        <v>170</v>
      </c>
      <c r="AU378" s="159" t="s">
        <v>88</v>
      </c>
      <c r="AV378" s="12" t="s">
        <v>88</v>
      </c>
      <c r="AW378" s="12" t="s">
        <v>31</v>
      </c>
      <c r="AX378" s="12" t="s">
        <v>76</v>
      </c>
      <c r="AY378" s="159" t="s">
        <v>162</v>
      </c>
    </row>
    <row r="379" spans="2:65" s="13" customFormat="1">
      <c r="B379" s="165"/>
      <c r="D379" s="158" t="s">
        <v>170</v>
      </c>
      <c r="E379" s="166" t="s">
        <v>1</v>
      </c>
      <c r="F379" s="167" t="s">
        <v>173</v>
      </c>
      <c r="H379" s="168">
        <v>160</v>
      </c>
      <c r="I379" s="169"/>
      <c r="L379" s="165"/>
      <c r="M379" s="170"/>
      <c r="T379" s="171"/>
      <c r="AT379" s="166" t="s">
        <v>170</v>
      </c>
      <c r="AU379" s="166" t="s">
        <v>88</v>
      </c>
      <c r="AV379" s="13" t="s">
        <v>168</v>
      </c>
      <c r="AW379" s="13" t="s">
        <v>31</v>
      </c>
      <c r="AX379" s="13" t="s">
        <v>83</v>
      </c>
      <c r="AY379" s="166" t="s">
        <v>162</v>
      </c>
    </row>
    <row r="380" spans="2:65" s="1" customFormat="1" ht="37.950000000000003" customHeight="1">
      <c r="B380" s="32"/>
      <c r="C380" s="143" t="s">
        <v>614</v>
      </c>
      <c r="D380" s="143" t="s">
        <v>164</v>
      </c>
      <c r="E380" s="144" t="s">
        <v>615</v>
      </c>
      <c r="F380" s="145" t="s">
        <v>616</v>
      </c>
      <c r="G380" s="146" t="s">
        <v>248</v>
      </c>
      <c r="H380" s="147">
        <v>29.2</v>
      </c>
      <c r="I380" s="148"/>
      <c r="J380" s="149">
        <f>ROUND(I380*H380,2)</f>
        <v>0</v>
      </c>
      <c r="K380" s="150"/>
      <c r="L380" s="32"/>
      <c r="M380" s="151" t="s">
        <v>1</v>
      </c>
      <c r="N380" s="152" t="s">
        <v>42</v>
      </c>
      <c r="P380" s="153">
        <f>O380*H380</f>
        <v>0</v>
      </c>
      <c r="Q380" s="153">
        <v>1.5689999999999999E-2</v>
      </c>
      <c r="R380" s="153">
        <f>Q380*H380</f>
        <v>0.45814799999999994</v>
      </c>
      <c r="S380" s="153">
        <v>0</v>
      </c>
      <c r="T380" s="154">
        <f>S380*H380</f>
        <v>0</v>
      </c>
      <c r="AR380" s="155" t="s">
        <v>168</v>
      </c>
      <c r="AT380" s="155" t="s">
        <v>164</v>
      </c>
      <c r="AU380" s="155" t="s">
        <v>88</v>
      </c>
      <c r="AY380" s="17" t="s">
        <v>162</v>
      </c>
      <c r="BE380" s="156">
        <f>IF(N380="základná",J380,0)</f>
        <v>0</v>
      </c>
      <c r="BF380" s="156">
        <f>IF(N380="znížená",J380,0)</f>
        <v>0</v>
      </c>
      <c r="BG380" s="156">
        <f>IF(N380="zákl. prenesená",J380,0)</f>
        <v>0</v>
      </c>
      <c r="BH380" s="156">
        <f>IF(N380="zníž. prenesená",J380,0)</f>
        <v>0</v>
      </c>
      <c r="BI380" s="156">
        <f>IF(N380="nulová",J380,0)</f>
        <v>0</v>
      </c>
      <c r="BJ380" s="17" t="s">
        <v>88</v>
      </c>
      <c r="BK380" s="156">
        <f>ROUND(I380*H380,2)</f>
        <v>0</v>
      </c>
      <c r="BL380" s="17" t="s">
        <v>168</v>
      </c>
      <c r="BM380" s="155" t="s">
        <v>617</v>
      </c>
    </row>
    <row r="381" spans="2:65" s="12" customFormat="1">
      <c r="B381" s="157"/>
      <c r="D381" s="158" t="s">
        <v>170</v>
      </c>
      <c r="E381" s="159" t="s">
        <v>1</v>
      </c>
      <c r="F381" s="160" t="s">
        <v>618</v>
      </c>
      <c r="H381" s="161">
        <v>29.184000000000001</v>
      </c>
      <c r="I381" s="162"/>
      <c r="L381" s="157"/>
      <c r="M381" s="163"/>
      <c r="T381" s="164"/>
      <c r="AT381" s="159" t="s">
        <v>170</v>
      </c>
      <c r="AU381" s="159" t="s">
        <v>88</v>
      </c>
      <c r="AV381" s="12" t="s">
        <v>88</v>
      </c>
      <c r="AW381" s="12" t="s">
        <v>31</v>
      </c>
      <c r="AX381" s="12" t="s">
        <v>76</v>
      </c>
      <c r="AY381" s="159" t="s">
        <v>162</v>
      </c>
    </row>
    <row r="382" spans="2:65" s="12" customFormat="1">
      <c r="B382" s="157"/>
      <c r="D382" s="158" t="s">
        <v>170</v>
      </c>
      <c r="E382" s="159" t="s">
        <v>1</v>
      </c>
      <c r="F382" s="160" t="s">
        <v>199</v>
      </c>
      <c r="H382" s="161">
        <v>1.6E-2</v>
      </c>
      <c r="I382" s="162"/>
      <c r="L382" s="157"/>
      <c r="M382" s="163"/>
      <c r="T382" s="164"/>
      <c r="AT382" s="159" t="s">
        <v>170</v>
      </c>
      <c r="AU382" s="159" t="s">
        <v>88</v>
      </c>
      <c r="AV382" s="12" t="s">
        <v>88</v>
      </c>
      <c r="AW382" s="12" t="s">
        <v>31</v>
      </c>
      <c r="AX382" s="12" t="s">
        <v>76</v>
      </c>
      <c r="AY382" s="159" t="s">
        <v>162</v>
      </c>
    </row>
    <row r="383" spans="2:65" s="13" customFormat="1">
      <c r="B383" s="165"/>
      <c r="D383" s="158" t="s">
        <v>170</v>
      </c>
      <c r="E383" s="166" t="s">
        <v>1</v>
      </c>
      <c r="F383" s="167" t="s">
        <v>619</v>
      </c>
      <c r="H383" s="168">
        <v>29.2</v>
      </c>
      <c r="I383" s="169"/>
      <c r="L383" s="165"/>
      <c r="M383" s="170"/>
      <c r="T383" s="171"/>
      <c r="AT383" s="166" t="s">
        <v>170</v>
      </c>
      <c r="AU383" s="166" t="s">
        <v>88</v>
      </c>
      <c r="AV383" s="13" t="s">
        <v>168</v>
      </c>
      <c r="AW383" s="13" t="s">
        <v>31</v>
      </c>
      <c r="AX383" s="13" t="s">
        <v>83</v>
      </c>
      <c r="AY383" s="166" t="s">
        <v>162</v>
      </c>
    </row>
    <row r="384" spans="2:65" s="1" customFormat="1" ht="24.15" customHeight="1">
      <c r="B384" s="32"/>
      <c r="C384" s="143" t="s">
        <v>620</v>
      </c>
      <c r="D384" s="143" t="s">
        <v>164</v>
      </c>
      <c r="E384" s="144" t="s">
        <v>621</v>
      </c>
      <c r="F384" s="145" t="s">
        <v>622</v>
      </c>
      <c r="G384" s="146" t="s">
        <v>248</v>
      </c>
      <c r="H384" s="147">
        <v>135</v>
      </c>
      <c r="I384" s="148"/>
      <c r="J384" s="149">
        <f>ROUND(I384*H384,2)</f>
        <v>0</v>
      </c>
      <c r="K384" s="150"/>
      <c r="L384" s="32"/>
      <c r="M384" s="151" t="s">
        <v>1</v>
      </c>
      <c r="N384" s="152" t="s">
        <v>42</v>
      </c>
      <c r="P384" s="153">
        <f>O384*H384</f>
        <v>0</v>
      </c>
      <c r="Q384" s="153">
        <v>3.984E-2</v>
      </c>
      <c r="R384" s="153">
        <f>Q384*H384</f>
        <v>5.3784000000000001</v>
      </c>
      <c r="S384" s="153">
        <v>0</v>
      </c>
      <c r="T384" s="154">
        <f>S384*H384</f>
        <v>0</v>
      </c>
      <c r="AR384" s="155" t="s">
        <v>168</v>
      </c>
      <c r="AT384" s="155" t="s">
        <v>164</v>
      </c>
      <c r="AU384" s="155" t="s">
        <v>88</v>
      </c>
      <c r="AY384" s="17" t="s">
        <v>162</v>
      </c>
      <c r="BE384" s="156">
        <f>IF(N384="základná",J384,0)</f>
        <v>0</v>
      </c>
      <c r="BF384" s="156">
        <f>IF(N384="znížená",J384,0)</f>
        <v>0</v>
      </c>
      <c r="BG384" s="156">
        <f>IF(N384="zákl. prenesená",J384,0)</f>
        <v>0</v>
      </c>
      <c r="BH384" s="156">
        <f>IF(N384="zníž. prenesená",J384,0)</f>
        <v>0</v>
      </c>
      <c r="BI384" s="156">
        <f>IF(N384="nulová",J384,0)</f>
        <v>0</v>
      </c>
      <c r="BJ384" s="17" t="s">
        <v>88</v>
      </c>
      <c r="BK384" s="156">
        <f>ROUND(I384*H384,2)</f>
        <v>0</v>
      </c>
      <c r="BL384" s="17" t="s">
        <v>168</v>
      </c>
      <c r="BM384" s="155" t="s">
        <v>623</v>
      </c>
    </row>
    <row r="385" spans="2:65" s="12" customFormat="1">
      <c r="B385" s="157"/>
      <c r="D385" s="158" t="s">
        <v>170</v>
      </c>
      <c r="E385" s="159" t="s">
        <v>1</v>
      </c>
      <c r="F385" s="160" t="s">
        <v>624</v>
      </c>
      <c r="H385" s="161">
        <v>132.72</v>
      </c>
      <c r="I385" s="162"/>
      <c r="L385" s="157"/>
      <c r="M385" s="163"/>
      <c r="T385" s="164"/>
      <c r="AT385" s="159" t="s">
        <v>170</v>
      </c>
      <c r="AU385" s="159" t="s">
        <v>88</v>
      </c>
      <c r="AV385" s="12" t="s">
        <v>88</v>
      </c>
      <c r="AW385" s="12" t="s">
        <v>31</v>
      </c>
      <c r="AX385" s="12" t="s">
        <v>76</v>
      </c>
      <c r="AY385" s="159" t="s">
        <v>162</v>
      </c>
    </row>
    <row r="386" spans="2:65" s="12" customFormat="1">
      <c r="B386" s="157"/>
      <c r="D386" s="158" t="s">
        <v>170</v>
      </c>
      <c r="E386" s="159" t="s">
        <v>1</v>
      </c>
      <c r="F386" s="160" t="s">
        <v>610</v>
      </c>
      <c r="H386" s="161">
        <v>15.616</v>
      </c>
      <c r="I386" s="162"/>
      <c r="L386" s="157"/>
      <c r="M386" s="163"/>
      <c r="T386" s="164"/>
      <c r="AT386" s="159" t="s">
        <v>170</v>
      </c>
      <c r="AU386" s="159" t="s">
        <v>88</v>
      </c>
      <c r="AV386" s="12" t="s">
        <v>88</v>
      </c>
      <c r="AW386" s="12" t="s">
        <v>31</v>
      </c>
      <c r="AX386" s="12" t="s">
        <v>76</v>
      </c>
      <c r="AY386" s="159" t="s">
        <v>162</v>
      </c>
    </row>
    <row r="387" spans="2:65" s="14" customFormat="1">
      <c r="B387" s="172"/>
      <c r="D387" s="158" t="s">
        <v>170</v>
      </c>
      <c r="E387" s="173" t="s">
        <v>1</v>
      </c>
      <c r="F387" s="174" t="s">
        <v>218</v>
      </c>
      <c r="H387" s="175">
        <v>148.33600000000001</v>
      </c>
      <c r="I387" s="176"/>
      <c r="L387" s="172"/>
      <c r="M387" s="177"/>
      <c r="T387" s="178"/>
      <c r="AT387" s="173" t="s">
        <v>170</v>
      </c>
      <c r="AU387" s="173" t="s">
        <v>88</v>
      </c>
      <c r="AV387" s="14" t="s">
        <v>177</v>
      </c>
      <c r="AW387" s="14" t="s">
        <v>31</v>
      </c>
      <c r="AX387" s="14" t="s">
        <v>76</v>
      </c>
      <c r="AY387" s="173" t="s">
        <v>162</v>
      </c>
    </row>
    <row r="388" spans="2:65" s="12" customFormat="1">
      <c r="B388" s="157"/>
      <c r="D388" s="158" t="s">
        <v>170</v>
      </c>
      <c r="E388" s="159" t="s">
        <v>1</v>
      </c>
      <c r="F388" s="160" t="s">
        <v>593</v>
      </c>
      <c r="H388" s="161">
        <v>-10.125</v>
      </c>
      <c r="I388" s="162"/>
      <c r="L388" s="157"/>
      <c r="M388" s="163"/>
      <c r="T388" s="164"/>
      <c r="AT388" s="159" t="s">
        <v>170</v>
      </c>
      <c r="AU388" s="159" t="s">
        <v>88</v>
      </c>
      <c r="AV388" s="12" t="s">
        <v>88</v>
      </c>
      <c r="AW388" s="12" t="s">
        <v>31</v>
      </c>
      <c r="AX388" s="12" t="s">
        <v>76</v>
      </c>
      <c r="AY388" s="159" t="s">
        <v>162</v>
      </c>
    </row>
    <row r="389" spans="2:65" s="12" customFormat="1">
      <c r="B389" s="157"/>
      <c r="D389" s="158" t="s">
        <v>170</v>
      </c>
      <c r="E389" s="159" t="s">
        <v>1</v>
      </c>
      <c r="F389" s="160" t="s">
        <v>611</v>
      </c>
      <c r="H389" s="161">
        <v>-4.3879999999999999</v>
      </c>
      <c r="I389" s="162"/>
      <c r="L389" s="157"/>
      <c r="M389" s="163"/>
      <c r="T389" s="164"/>
      <c r="AT389" s="159" t="s">
        <v>170</v>
      </c>
      <c r="AU389" s="159" t="s">
        <v>88</v>
      </c>
      <c r="AV389" s="12" t="s">
        <v>88</v>
      </c>
      <c r="AW389" s="12" t="s">
        <v>31</v>
      </c>
      <c r="AX389" s="12" t="s">
        <v>76</v>
      </c>
      <c r="AY389" s="159" t="s">
        <v>162</v>
      </c>
    </row>
    <row r="390" spans="2:65" s="14" customFormat="1">
      <c r="B390" s="172"/>
      <c r="D390" s="158" t="s">
        <v>170</v>
      </c>
      <c r="E390" s="173" t="s">
        <v>1</v>
      </c>
      <c r="F390" s="174" t="s">
        <v>218</v>
      </c>
      <c r="H390" s="175">
        <v>-14.513</v>
      </c>
      <c r="I390" s="176"/>
      <c r="L390" s="172"/>
      <c r="M390" s="177"/>
      <c r="T390" s="178"/>
      <c r="AT390" s="173" t="s">
        <v>170</v>
      </c>
      <c r="AU390" s="173" t="s">
        <v>88</v>
      </c>
      <c r="AV390" s="14" t="s">
        <v>177</v>
      </c>
      <c r="AW390" s="14" t="s">
        <v>31</v>
      </c>
      <c r="AX390" s="14" t="s">
        <v>76</v>
      </c>
      <c r="AY390" s="173" t="s">
        <v>162</v>
      </c>
    </row>
    <row r="391" spans="2:65" s="12" customFormat="1">
      <c r="B391" s="157"/>
      <c r="D391" s="158" t="s">
        <v>170</v>
      </c>
      <c r="E391" s="159" t="s">
        <v>1</v>
      </c>
      <c r="F391" s="160" t="s">
        <v>625</v>
      </c>
      <c r="H391" s="161">
        <v>1.177</v>
      </c>
      <c r="I391" s="162"/>
      <c r="L391" s="157"/>
      <c r="M391" s="163"/>
      <c r="T391" s="164"/>
      <c r="AT391" s="159" t="s">
        <v>170</v>
      </c>
      <c r="AU391" s="159" t="s">
        <v>88</v>
      </c>
      <c r="AV391" s="12" t="s">
        <v>88</v>
      </c>
      <c r="AW391" s="12" t="s">
        <v>31</v>
      </c>
      <c r="AX391" s="12" t="s">
        <v>76</v>
      </c>
      <c r="AY391" s="159" t="s">
        <v>162</v>
      </c>
    </row>
    <row r="392" spans="2:65" s="13" customFormat="1">
      <c r="B392" s="165"/>
      <c r="D392" s="158" t="s">
        <v>170</v>
      </c>
      <c r="E392" s="166" t="s">
        <v>1</v>
      </c>
      <c r="F392" s="167" t="s">
        <v>173</v>
      </c>
      <c r="H392" s="168">
        <v>135</v>
      </c>
      <c r="I392" s="169"/>
      <c r="L392" s="165"/>
      <c r="M392" s="170"/>
      <c r="T392" s="171"/>
      <c r="AT392" s="166" t="s">
        <v>170</v>
      </c>
      <c r="AU392" s="166" t="s">
        <v>88</v>
      </c>
      <c r="AV392" s="13" t="s">
        <v>168</v>
      </c>
      <c r="AW392" s="13" t="s">
        <v>31</v>
      </c>
      <c r="AX392" s="13" t="s">
        <v>83</v>
      </c>
      <c r="AY392" s="166" t="s">
        <v>162</v>
      </c>
    </row>
    <row r="393" spans="2:65" s="1" customFormat="1" ht="24.15" customHeight="1">
      <c r="B393" s="32"/>
      <c r="C393" s="143" t="s">
        <v>626</v>
      </c>
      <c r="D393" s="143" t="s">
        <v>164</v>
      </c>
      <c r="E393" s="144" t="s">
        <v>627</v>
      </c>
      <c r="F393" s="145" t="s">
        <v>628</v>
      </c>
      <c r="G393" s="146" t="s">
        <v>167</v>
      </c>
      <c r="H393" s="147">
        <v>8.1</v>
      </c>
      <c r="I393" s="148"/>
      <c r="J393" s="149">
        <f>ROUND(I393*H393,2)</f>
        <v>0</v>
      </c>
      <c r="K393" s="150"/>
      <c r="L393" s="32"/>
      <c r="M393" s="151" t="s">
        <v>1</v>
      </c>
      <c r="N393" s="152" t="s">
        <v>42</v>
      </c>
      <c r="P393" s="153">
        <f>O393*H393</f>
        <v>0</v>
      </c>
      <c r="Q393" s="153">
        <v>2.2404799999999998</v>
      </c>
      <c r="R393" s="153">
        <f>Q393*H393</f>
        <v>18.147887999999998</v>
      </c>
      <c r="S393" s="153">
        <v>0</v>
      </c>
      <c r="T393" s="154">
        <f>S393*H393</f>
        <v>0</v>
      </c>
      <c r="AR393" s="155" t="s">
        <v>168</v>
      </c>
      <c r="AT393" s="155" t="s">
        <v>164</v>
      </c>
      <c r="AU393" s="155" t="s">
        <v>88</v>
      </c>
      <c r="AY393" s="17" t="s">
        <v>162</v>
      </c>
      <c r="BE393" s="156">
        <f>IF(N393="základná",J393,0)</f>
        <v>0</v>
      </c>
      <c r="BF393" s="156">
        <f>IF(N393="znížená",J393,0)</f>
        <v>0</v>
      </c>
      <c r="BG393" s="156">
        <f>IF(N393="zákl. prenesená",J393,0)</f>
        <v>0</v>
      </c>
      <c r="BH393" s="156">
        <f>IF(N393="zníž. prenesená",J393,0)</f>
        <v>0</v>
      </c>
      <c r="BI393" s="156">
        <f>IF(N393="nulová",J393,0)</f>
        <v>0</v>
      </c>
      <c r="BJ393" s="17" t="s">
        <v>88</v>
      </c>
      <c r="BK393" s="156">
        <f>ROUND(I393*H393,2)</f>
        <v>0</v>
      </c>
      <c r="BL393" s="17" t="s">
        <v>168</v>
      </c>
      <c r="BM393" s="155" t="s">
        <v>629</v>
      </c>
    </row>
    <row r="394" spans="2:65" s="12" customFormat="1">
      <c r="B394" s="157"/>
      <c r="D394" s="158" t="s">
        <v>170</v>
      </c>
      <c r="E394" s="159" t="s">
        <v>1</v>
      </c>
      <c r="F394" s="160" t="s">
        <v>630</v>
      </c>
      <c r="H394" s="161">
        <v>8.1</v>
      </c>
      <c r="I394" s="162"/>
      <c r="L394" s="157"/>
      <c r="M394" s="163"/>
      <c r="T394" s="164"/>
      <c r="AT394" s="159" t="s">
        <v>170</v>
      </c>
      <c r="AU394" s="159" t="s">
        <v>88</v>
      </c>
      <c r="AV394" s="12" t="s">
        <v>88</v>
      </c>
      <c r="AW394" s="12" t="s">
        <v>31</v>
      </c>
      <c r="AX394" s="12" t="s">
        <v>83</v>
      </c>
      <c r="AY394" s="159" t="s">
        <v>162</v>
      </c>
    </row>
    <row r="395" spans="2:65" s="1" customFormat="1" ht="37.950000000000003" customHeight="1">
      <c r="B395" s="32"/>
      <c r="C395" s="143" t="s">
        <v>631</v>
      </c>
      <c r="D395" s="143" t="s">
        <v>164</v>
      </c>
      <c r="E395" s="144" t="s">
        <v>632</v>
      </c>
      <c r="F395" s="145" t="s">
        <v>633</v>
      </c>
      <c r="G395" s="146" t="s">
        <v>248</v>
      </c>
      <c r="H395" s="147">
        <v>100.8</v>
      </c>
      <c r="I395" s="148"/>
      <c r="J395" s="149">
        <f>ROUND(I395*H395,2)</f>
        <v>0</v>
      </c>
      <c r="K395" s="150"/>
      <c r="L395" s="32"/>
      <c r="M395" s="151" t="s">
        <v>1</v>
      </c>
      <c r="N395" s="152" t="s">
        <v>42</v>
      </c>
      <c r="P395" s="153">
        <f>O395*H395</f>
        <v>0</v>
      </c>
      <c r="Q395" s="153">
        <v>6.2700000000000004E-3</v>
      </c>
      <c r="R395" s="153">
        <f>Q395*H395</f>
        <v>0.63201600000000002</v>
      </c>
      <c r="S395" s="153">
        <v>0</v>
      </c>
      <c r="T395" s="154">
        <f>S395*H395</f>
        <v>0</v>
      </c>
      <c r="AR395" s="155" t="s">
        <v>168</v>
      </c>
      <c r="AT395" s="155" t="s">
        <v>164</v>
      </c>
      <c r="AU395" s="155" t="s">
        <v>88</v>
      </c>
      <c r="AY395" s="17" t="s">
        <v>162</v>
      </c>
      <c r="BE395" s="156">
        <f>IF(N395="základná",J395,0)</f>
        <v>0</v>
      </c>
      <c r="BF395" s="156">
        <f>IF(N395="znížená",J395,0)</f>
        <v>0</v>
      </c>
      <c r="BG395" s="156">
        <f>IF(N395="zákl. prenesená",J395,0)</f>
        <v>0</v>
      </c>
      <c r="BH395" s="156">
        <f>IF(N395="zníž. prenesená",J395,0)</f>
        <v>0</v>
      </c>
      <c r="BI395" s="156">
        <f>IF(N395="nulová",J395,0)</f>
        <v>0</v>
      </c>
      <c r="BJ395" s="17" t="s">
        <v>88</v>
      </c>
      <c r="BK395" s="156">
        <f>ROUND(I395*H395,2)</f>
        <v>0</v>
      </c>
      <c r="BL395" s="17" t="s">
        <v>168</v>
      </c>
      <c r="BM395" s="155" t="s">
        <v>634</v>
      </c>
    </row>
    <row r="396" spans="2:65" s="12" customFormat="1">
      <c r="B396" s="157"/>
      <c r="D396" s="158" t="s">
        <v>170</v>
      </c>
      <c r="E396" s="159" t="s">
        <v>1</v>
      </c>
      <c r="F396" s="160" t="s">
        <v>635</v>
      </c>
      <c r="H396" s="161">
        <v>100.8</v>
      </c>
      <c r="I396" s="162"/>
      <c r="L396" s="157"/>
      <c r="M396" s="163"/>
      <c r="T396" s="164"/>
      <c r="AT396" s="159" t="s">
        <v>170</v>
      </c>
      <c r="AU396" s="159" t="s">
        <v>88</v>
      </c>
      <c r="AV396" s="12" t="s">
        <v>88</v>
      </c>
      <c r="AW396" s="12" t="s">
        <v>31</v>
      </c>
      <c r="AX396" s="12" t="s">
        <v>83</v>
      </c>
      <c r="AY396" s="159" t="s">
        <v>162</v>
      </c>
    </row>
    <row r="397" spans="2:65" s="1" customFormat="1" ht="21.75" customHeight="1">
      <c r="B397" s="32"/>
      <c r="C397" s="143" t="s">
        <v>636</v>
      </c>
      <c r="D397" s="143" t="s">
        <v>164</v>
      </c>
      <c r="E397" s="144" t="s">
        <v>637</v>
      </c>
      <c r="F397" s="145" t="s">
        <v>638</v>
      </c>
      <c r="G397" s="146" t="s">
        <v>167</v>
      </c>
      <c r="H397" s="147">
        <v>6.6</v>
      </c>
      <c r="I397" s="148"/>
      <c r="J397" s="149">
        <f>ROUND(I397*H397,2)</f>
        <v>0</v>
      </c>
      <c r="K397" s="150"/>
      <c r="L397" s="32"/>
      <c r="M397" s="151" t="s">
        <v>1</v>
      </c>
      <c r="N397" s="152" t="s">
        <v>42</v>
      </c>
      <c r="P397" s="153">
        <f>O397*H397</f>
        <v>0</v>
      </c>
      <c r="Q397" s="153">
        <v>1.837</v>
      </c>
      <c r="R397" s="153">
        <f>Q397*H397</f>
        <v>12.124199999999998</v>
      </c>
      <c r="S397" s="153">
        <v>0</v>
      </c>
      <c r="T397" s="154">
        <f>S397*H397</f>
        <v>0</v>
      </c>
      <c r="AR397" s="155" t="s">
        <v>168</v>
      </c>
      <c r="AT397" s="155" t="s">
        <v>164</v>
      </c>
      <c r="AU397" s="155" t="s">
        <v>88</v>
      </c>
      <c r="AY397" s="17" t="s">
        <v>162</v>
      </c>
      <c r="BE397" s="156">
        <f>IF(N397="základná",J397,0)</f>
        <v>0</v>
      </c>
      <c r="BF397" s="156">
        <f>IF(N397="znížená",J397,0)</f>
        <v>0</v>
      </c>
      <c r="BG397" s="156">
        <f>IF(N397="zákl. prenesená",J397,0)</f>
        <v>0</v>
      </c>
      <c r="BH397" s="156">
        <f>IF(N397="zníž. prenesená",J397,0)</f>
        <v>0</v>
      </c>
      <c r="BI397" s="156">
        <f>IF(N397="nulová",J397,0)</f>
        <v>0</v>
      </c>
      <c r="BJ397" s="17" t="s">
        <v>88</v>
      </c>
      <c r="BK397" s="156">
        <f>ROUND(I397*H397,2)</f>
        <v>0</v>
      </c>
      <c r="BL397" s="17" t="s">
        <v>168</v>
      </c>
      <c r="BM397" s="155" t="s">
        <v>639</v>
      </c>
    </row>
    <row r="398" spans="2:65" s="12" customFormat="1">
      <c r="B398" s="157"/>
      <c r="D398" s="158" t="s">
        <v>170</v>
      </c>
      <c r="E398" s="159" t="s">
        <v>1</v>
      </c>
      <c r="F398" s="160" t="s">
        <v>640</v>
      </c>
      <c r="H398" s="161">
        <v>6.5410000000000004</v>
      </c>
      <c r="I398" s="162"/>
      <c r="L398" s="157"/>
      <c r="M398" s="163"/>
      <c r="T398" s="164"/>
      <c r="AT398" s="159" t="s">
        <v>170</v>
      </c>
      <c r="AU398" s="159" t="s">
        <v>88</v>
      </c>
      <c r="AV398" s="12" t="s">
        <v>88</v>
      </c>
      <c r="AW398" s="12" t="s">
        <v>31</v>
      </c>
      <c r="AX398" s="12" t="s">
        <v>76</v>
      </c>
      <c r="AY398" s="159" t="s">
        <v>162</v>
      </c>
    </row>
    <row r="399" spans="2:65" s="12" customFormat="1">
      <c r="B399" s="157"/>
      <c r="D399" s="158" t="s">
        <v>170</v>
      </c>
      <c r="E399" s="159" t="s">
        <v>1</v>
      </c>
      <c r="F399" s="160" t="s">
        <v>641</v>
      </c>
      <c r="H399" s="161">
        <v>5.8999999999999997E-2</v>
      </c>
      <c r="I399" s="162"/>
      <c r="L399" s="157"/>
      <c r="M399" s="163"/>
      <c r="T399" s="164"/>
      <c r="AT399" s="159" t="s">
        <v>170</v>
      </c>
      <c r="AU399" s="159" t="s">
        <v>88</v>
      </c>
      <c r="AV399" s="12" t="s">
        <v>88</v>
      </c>
      <c r="AW399" s="12" t="s">
        <v>31</v>
      </c>
      <c r="AX399" s="12" t="s">
        <v>76</v>
      </c>
      <c r="AY399" s="159" t="s">
        <v>162</v>
      </c>
    </row>
    <row r="400" spans="2:65" s="13" customFormat="1">
      <c r="B400" s="165"/>
      <c r="D400" s="158" t="s">
        <v>170</v>
      </c>
      <c r="E400" s="166" t="s">
        <v>1</v>
      </c>
      <c r="F400" s="167" t="s">
        <v>642</v>
      </c>
      <c r="H400" s="168">
        <v>6.6</v>
      </c>
      <c r="I400" s="169"/>
      <c r="L400" s="165"/>
      <c r="M400" s="170"/>
      <c r="T400" s="171"/>
      <c r="AT400" s="166" t="s">
        <v>170</v>
      </c>
      <c r="AU400" s="166" t="s">
        <v>88</v>
      </c>
      <c r="AV400" s="13" t="s">
        <v>168</v>
      </c>
      <c r="AW400" s="13" t="s">
        <v>31</v>
      </c>
      <c r="AX400" s="13" t="s">
        <v>83</v>
      </c>
      <c r="AY400" s="166" t="s">
        <v>162</v>
      </c>
    </row>
    <row r="401" spans="2:65" s="1" customFormat="1" ht="16.5" customHeight="1">
      <c r="B401" s="32"/>
      <c r="C401" s="143" t="s">
        <v>643</v>
      </c>
      <c r="D401" s="143" t="s">
        <v>164</v>
      </c>
      <c r="E401" s="144" t="s">
        <v>644</v>
      </c>
      <c r="F401" s="145" t="s">
        <v>645</v>
      </c>
      <c r="G401" s="146" t="s">
        <v>208</v>
      </c>
      <c r="H401" s="147">
        <v>101.1</v>
      </c>
      <c r="I401" s="148"/>
      <c r="J401" s="149">
        <f>ROUND(I401*H401,2)</f>
        <v>0</v>
      </c>
      <c r="K401" s="150"/>
      <c r="L401" s="32"/>
      <c r="M401" s="151" t="s">
        <v>1</v>
      </c>
      <c r="N401" s="152" t="s">
        <v>42</v>
      </c>
      <c r="P401" s="153">
        <f>O401*H401</f>
        <v>0</v>
      </c>
      <c r="Q401" s="153">
        <v>0</v>
      </c>
      <c r="R401" s="153">
        <f>Q401*H401</f>
        <v>0</v>
      </c>
      <c r="S401" s="153">
        <v>0</v>
      </c>
      <c r="T401" s="154">
        <f>S401*H401</f>
        <v>0</v>
      </c>
      <c r="AR401" s="155" t="s">
        <v>168</v>
      </c>
      <c r="AT401" s="155" t="s">
        <v>164</v>
      </c>
      <c r="AU401" s="155" t="s">
        <v>88</v>
      </c>
      <c r="AY401" s="17" t="s">
        <v>162</v>
      </c>
      <c r="BE401" s="156">
        <f>IF(N401="základná",J401,0)</f>
        <v>0</v>
      </c>
      <c r="BF401" s="156">
        <f>IF(N401="znížená",J401,0)</f>
        <v>0</v>
      </c>
      <c r="BG401" s="156">
        <f>IF(N401="zákl. prenesená",J401,0)</f>
        <v>0</v>
      </c>
      <c r="BH401" s="156">
        <f>IF(N401="zníž. prenesená",J401,0)</f>
        <v>0</v>
      </c>
      <c r="BI401" s="156">
        <f>IF(N401="nulová",J401,0)</f>
        <v>0</v>
      </c>
      <c r="BJ401" s="17" t="s">
        <v>88</v>
      </c>
      <c r="BK401" s="156">
        <f>ROUND(I401*H401,2)</f>
        <v>0</v>
      </c>
      <c r="BL401" s="17" t="s">
        <v>168</v>
      </c>
      <c r="BM401" s="155" t="s">
        <v>646</v>
      </c>
    </row>
    <row r="402" spans="2:65" s="12" customFormat="1" ht="20.399999999999999">
      <c r="B402" s="157"/>
      <c r="D402" s="158" t="s">
        <v>170</v>
      </c>
      <c r="E402" s="159" t="s">
        <v>1</v>
      </c>
      <c r="F402" s="160" t="s">
        <v>647</v>
      </c>
      <c r="H402" s="161">
        <v>51.94</v>
      </c>
      <c r="I402" s="162"/>
      <c r="L402" s="157"/>
      <c r="M402" s="163"/>
      <c r="T402" s="164"/>
      <c r="AT402" s="159" t="s">
        <v>170</v>
      </c>
      <c r="AU402" s="159" t="s">
        <v>88</v>
      </c>
      <c r="AV402" s="12" t="s">
        <v>88</v>
      </c>
      <c r="AW402" s="12" t="s">
        <v>31</v>
      </c>
      <c r="AX402" s="12" t="s">
        <v>76</v>
      </c>
      <c r="AY402" s="159" t="s">
        <v>162</v>
      </c>
    </row>
    <row r="403" spans="2:65" s="12" customFormat="1">
      <c r="B403" s="157"/>
      <c r="D403" s="158" t="s">
        <v>170</v>
      </c>
      <c r="E403" s="159" t="s">
        <v>1</v>
      </c>
      <c r="F403" s="160" t="s">
        <v>648</v>
      </c>
      <c r="H403" s="161">
        <v>49.1</v>
      </c>
      <c r="I403" s="162"/>
      <c r="L403" s="157"/>
      <c r="M403" s="163"/>
      <c r="T403" s="164"/>
      <c r="AT403" s="159" t="s">
        <v>170</v>
      </c>
      <c r="AU403" s="159" t="s">
        <v>88</v>
      </c>
      <c r="AV403" s="12" t="s">
        <v>88</v>
      </c>
      <c r="AW403" s="12" t="s">
        <v>31</v>
      </c>
      <c r="AX403" s="12" t="s">
        <v>76</v>
      </c>
      <c r="AY403" s="159" t="s">
        <v>162</v>
      </c>
    </row>
    <row r="404" spans="2:65" s="14" customFormat="1">
      <c r="B404" s="172"/>
      <c r="D404" s="158" t="s">
        <v>170</v>
      </c>
      <c r="E404" s="173" t="s">
        <v>1</v>
      </c>
      <c r="F404" s="174" t="s">
        <v>218</v>
      </c>
      <c r="H404" s="175">
        <v>101.04</v>
      </c>
      <c r="I404" s="176"/>
      <c r="L404" s="172"/>
      <c r="M404" s="177"/>
      <c r="T404" s="178"/>
      <c r="AT404" s="173" t="s">
        <v>170</v>
      </c>
      <c r="AU404" s="173" t="s">
        <v>88</v>
      </c>
      <c r="AV404" s="14" t="s">
        <v>177</v>
      </c>
      <c r="AW404" s="14" t="s">
        <v>31</v>
      </c>
      <c r="AX404" s="14" t="s">
        <v>76</v>
      </c>
      <c r="AY404" s="173" t="s">
        <v>162</v>
      </c>
    </row>
    <row r="405" spans="2:65" s="12" customFormat="1">
      <c r="B405" s="157"/>
      <c r="D405" s="158" t="s">
        <v>170</v>
      </c>
      <c r="E405" s="159" t="s">
        <v>1</v>
      </c>
      <c r="F405" s="160" t="s">
        <v>544</v>
      </c>
      <c r="H405" s="161">
        <v>0.06</v>
      </c>
      <c r="I405" s="162"/>
      <c r="L405" s="157"/>
      <c r="M405" s="163"/>
      <c r="T405" s="164"/>
      <c r="AT405" s="159" t="s">
        <v>170</v>
      </c>
      <c r="AU405" s="159" t="s">
        <v>88</v>
      </c>
      <c r="AV405" s="12" t="s">
        <v>88</v>
      </c>
      <c r="AW405" s="12" t="s">
        <v>31</v>
      </c>
      <c r="AX405" s="12" t="s">
        <v>76</v>
      </c>
      <c r="AY405" s="159" t="s">
        <v>162</v>
      </c>
    </row>
    <row r="406" spans="2:65" s="13" customFormat="1">
      <c r="B406" s="165"/>
      <c r="D406" s="158" t="s">
        <v>170</v>
      </c>
      <c r="E406" s="166" t="s">
        <v>1</v>
      </c>
      <c r="F406" s="167" t="s">
        <v>173</v>
      </c>
      <c r="H406" s="168">
        <v>101.1</v>
      </c>
      <c r="I406" s="169"/>
      <c r="L406" s="165"/>
      <c r="M406" s="170"/>
      <c r="T406" s="171"/>
      <c r="AT406" s="166" t="s">
        <v>170</v>
      </c>
      <c r="AU406" s="166" t="s">
        <v>88</v>
      </c>
      <c r="AV406" s="13" t="s">
        <v>168</v>
      </c>
      <c r="AW406" s="13" t="s">
        <v>31</v>
      </c>
      <c r="AX406" s="13" t="s">
        <v>83</v>
      </c>
      <c r="AY406" s="166" t="s">
        <v>162</v>
      </c>
    </row>
    <row r="407" spans="2:65" s="1" customFormat="1" ht="33" customHeight="1">
      <c r="B407" s="32"/>
      <c r="C407" s="184" t="s">
        <v>649</v>
      </c>
      <c r="D407" s="184" t="s">
        <v>534</v>
      </c>
      <c r="E407" s="185" t="s">
        <v>650</v>
      </c>
      <c r="F407" s="186" t="s">
        <v>651</v>
      </c>
      <c r="G407" s="187" t="s">
        <v>208</v>
      </c>
      <c r="H407" s="188">
        <v>102.1</v>
      </c>
      <c r="I407" s="189"/>
      <c r="J407" s="190">
        <f>ROUND(I407*H407,2)</f>
        <v>0</v>
      </c>
      <c r="K407" s="191"/>
      <c r="L407" s="192"/>
      <c r="M407" s="193" t="s">
        <v>1</v>
      </c>
      <c r="N407" s="194" t="s">
        <v>42</v>
      </c>
      <c r="P407" s="153">
        <f>O407*H407</f>
        <v>0</v>
      </c>
      <c r="Q407" s="153">
        <v>1.8000000000000001E-4</v>
      </c>
      <c r="R407" s="153">
        <f>Q407*H407</f>
        <v>1.8377999999999999E-2</v>
      </c>
      <c r="S407" s="153">
        <v>0</v>
      </c>
      <c r="T407" s="154">
        <f>S407*H407</f>
        <v>0</v>
      </c>
      <c r="AR407" s="155" t="s">
        <v>205</v>
      </c>
      <c r="AT407" s="155" t="s">
        <v>534</v>
      </c>
      <c r="AU407" s="155" t="s">
        <v>88</v>
      </c>
      <c r="AY407" s="17" t="s">
        <v>162</v>
      </c>
      <c r="BE407" s="156">
        <f>IF(N407="základná",J407,0)</f>
        <v>0</v>
      </c>
      <c r="BF407" s="156">
        <f>IF(N407="znížená",J407,0)</f>
        <v>0</v>
      </c>
      <c r="BG407" s="156">
        <f>IF(N407="zákl. prenesená",J407,0)</f>
        <v>0</v>
      </c>
      <c r="BH407" s="156">
        <f>IF(N407="zníž. prenesená",J407,0)</f>
        <v>0</v>
      </c>
      <c r="BI407" s="156">
        <f>IF(N407="nulová",J407,0)</f>
        <v>0</v>
      </c>
      <c r="BJ407" s="17" t="s">
        <v>88</v>
      </c>
      <c r="BK407" s="156">
        <f>ROUND(I407*H407,2)</f>
        <v>0</v>
      </c>
      <c r="BL407" s="17" t="s">
        <v>168</v>
      </c>
      <c r="BM407" s="155" t="s">
        <v>652</v>
      </c>
    </row>
    <row r="408" spans="2:65" s="12" customFormat="1">
      <c r="B408" s="157"/>
      <c r="D408" s="158" t="s">
        <v>170</v>
      </c>
      <c r="E408" s="159" t="s">
        <v>1</v>
      </c>
      <c r="F408" s="160" t="s">
        <v>653</v>
      </c>
      <c r="H408" s="161">
        <v>102.111</v>
      </c>
      <c r="I408" s="162"/>
      <c r="L408" s="157"/>
      <c r="M408" s="163"/>
      <c r="T408" s="164"/>
      <c r="AT408" s="159" t="s">
        <v>170</v>
      </c>
      <c r="AU408" s="159" t="s">
        <v>88</v>
      </c>
      <c r="AV408" s="12" t="s">
        <v>88</v>
      </c>
      <c r="AW408" s="12" t="s">
        <v>31</v>
      </c>
      <c r="AX408" s="12" t="s">
        <v>76</v>
      </c>
      <c r="AY408" s="159" t="s">
        <v>162</v>
      </c>
    </row>
    <row r="409" spans="2:65" s="12" customFormat="1">
      <c r="B409" s="157"/>
      <c r="D409" s="158" t="s">
        <v>170</v>
      </c>
      <c r="E409" s="159" t="s">
        <v>1</v>
      </c>
      <c r="F409" s="160" t="s">
        <v>654</v>
      </c>
      <c r="H409" s="161">
        <v>-1.0999999999999999E-2</v>
      </c>
      <c r="I409" s="162"/>
      <c r="L409" s="157"/>
      <c r="M409" s="163"/>
      <c r="T409" s="164"/>
      <c r="AT409" s="159" t="s">
        <v>170</v>
      </c>
      <c r="AU409" s="159" t="s">
        <v>88</v>
      </c>
      <c r="AV409" s="12" t="s">
        <v>88</v>
      </c>
      <c r="AW409" s="12" t="s">
        <v>31</v>
      </c>
      <c r="AX409" s="12" t="s">
        <v>76</v>
      </c>
      <c r="AY409" s="159" t="s">
        <v>162</v>
      </c>
    </row>
    <row r="410" spans="2:65" s="13" customFormat="1">
      <c r="B410" s="165"/>
      <c r="D410" s="158" t="s">
        <v>170</v>
      </c>
      <c r="E410" s="166" t="s">
        <v>1</v>
      </c>
      <c r="F410" s="167" t="s">
        <v>173</v>
      </c>
      <c r="H410" s="168">
        <v>102.1</v>
      </c>
      <c r="I410" s="169"/>
      <c r="L410" s="165"/>
      <c r="M410" s="170"/>
      <c r="T410" s="171"/>
      <c r="AT410" s="166" t="s">
        <v>170</v>
      </c>
      <c r="AU410" s="166" t="s">
        <v>88</v>
      </c>
      <c r="AV410" s="13" t="s">
        <v>168</v>
      </c>
      <c r="AW410" s="13" t="s">
        <v>31</v>
      </c>
      <c r="AX410" s="13" t="s">
        <v>83</v>
      </c>
      <c r="AY410" s="166" t="s">
        <v>162</v>
      </c>
    </row>
    <row r="411" spans="2:65" s="1" customFormat="1" ht="24.15" customHeight="1">
      <c r="B411" s="32"/>
      <c r="C411" s="143" t="s">
        <v>655</v>
      </c>
      <c r="D411" s="143" t="s">
        <v>164</v>
      </c>
      <c r="E411" s="144" t="s">
        <v>656</v>
      </c>
      <c r="F411" s="145" t="s">
        <v>657</v>
      </c>
      <c r="G411" s="146" t="s">
        <v>248</v>
      </c>
      <c r="H411" s="147">
        <v>78.7</v>
      </c>
      <c r="I411" s="148"/>
      <c r="J411" s="149">
        <f>ROUND(I411*H411,2)</f>
        <v>0</v>
      </c>
      <c r="K411" s="150"/>
      <c r="L411" s="32"/>
      <c r="M411" s="151" t="s">
        <v>1</v>
      </c>
      <c r="N411" s="152" t="s">
        <v>42</v>
      </c>
      <c r="P411" s="153">
        <f>O411*H411</f>
        <v>0</v>
      </c>
      <c r="Q411" s="153">
        <v>0.1236</v>
      </c>
      <c r="R411" s="153">
        <f>Q411*H411</f>
        <v>9.7273200000000006</v>
      </c>
      <c r="S411" s="153">
        <v>0</v>
      </c>
      <c r="T411" s="154">
        <f>S411*H411</f>
        <v>0</v>
      </c>
      <c r="AR411" s="155" t="s">
        <v>168</v>
      </c>
      <c r="AT411" s="155" t="s">
        <v>164</v>
      </c>
      <c r="AU411" s="155" t="s">
        <v>88</v>
      </c>
      <c r="AY411" s="17" t="s">
        <v>162</v>
      </c>
      <c r="BE411" s="156">
        <f>IF(N411="základná",J411,0)</f>
        <v>0</v>
      </c>
      <c r="BF411" s="156">
        <f>IF(N411="znížená",J411,0)</f>
        <v>0</v>
      </c>
      <c r="BG411" s="156">
        <f>IF(N411="zákl. prenesená",J411,0)</f>
        <v>0</v>
      </c>
      <c r="BH411" s="156">
        <f>IF(N411="zníž. prenesená",J411,0)</f>
        <v>0</v>
      </c>
      <c r="BI411" s="156">
        <f>IF(N411="nulová",J411,0)</f>
        <v>0</v>
      </c>
      <c r="BJ411" s="17" t="s">
        <v>88</v>
      </c>
      <c r="BK411" s="156">
        <f>ROUND(I411*H411,2)</f>
        <v>0</v>
      </c>
      <c r="BL411" s="17" t="s">
        <v>168</v>
      </c>
      <c r="BM411" s="155" t="s">
        <v>658</v>
      </c>
    </row>
    <row r="412" spans="2:65" s="12" customFormat="1">
      <c r="B412" s="157"/>
      <c r="D412" s="158" t="s">
        <v>170</v>
      </c>
      <c r="E412" s="159" t="s">
        <v>1</v>
      </c>
      <c r="F412" s="160" t="s">
        <v>659</v>
      </c>
      <c r="H412" s="161">
        <v>6.5</v>
      </c>
      <c r="I412" s="162"/>
      <c r="L412" s="157"/>
      <c r="M412" s="163"/>
      <c r="T412" s="164"/>
      <c r="AT412" s="159" t="s">
        <v>170</v>
      </c>
      <c r="AU412" s="159" t="s">
        <v>88</v>
      </c>
      <c r="AV412" s="12" t="s">
        <v>88</v>
      </c>
      <c r="AW412" s="12" t="s">
        <v>31</v>
      </c>
      <c r="AX412" s="12" t="s">
        <v>76</v>
      </c>
      <c r="AY412" s="159" t="s">
        <v>162</v>
      </c>
    </row>
    <row r="413" spans="2:65" s="12" customFormat="1">
      <c r="B413" s="157"/>
      <c r="D413" s="158" t="s">
        <v>170</v>
      </c>
      <c r="E413" s="159" t="s">
        <v>1</v>
      </c>
      <c r="F413" s="160" t="s">
        <v>660</v>
      </c>
      <c r="H413" s="161">
        <v>31.74</v>
      </c>
      <c r="I413" s="162"/>
      <c r="L413" s="157"/>
      <c r="M413" s="163"/>
      <c r="T413" s="164"/>
      <c r="AT413" s="159" t="s">
        <v>170</v>
      </c>
      <c r="AU413" s="159" t="s">
        <v>88</v>
      </c>
      <c r="AV413" s="12" t="s">
        <v>88</v>
      </c>
      <c r="AW413" s="12" t="s">
        <v>31</v>
      </c>
      <c r="AX413" s="12" t="s">
        <v>76</v>
      </c>
      <c r="AY413" s="159" t="s">
        <v>162</v>
      </c>
    </row>
    <row r="414" spans="2:65" s="12" customFormat="1">
      <c r="B414" s="157"/>
      <c r="D414" s="158" t="s">
        <v>170</v>
      </c>
      <c r="E414" s="159" t="s">
        <v>1</v>
      </c>
      <c r="F414" s="160" t="s">
        <v>661</v>
      </c>
      <c r="H414" s="161">
        <v>5.03</v>
      </c>
      <c r="I414" s="162"/>
      <c r="L414" s="157"/>
      <c r="M414" s="163"/>
      <c r="T414" s="164"/>
      <c r="AT414" s="159" t="s">
        <v>170</v>
      </c>
      <c r="AU414" s="159" t="s">
        <v>88</v>
      </c>
      <c r="AV414" s="12" t="s">
        <v>88</v>
      </c>
      <c r="AW414" s="12" t="s">
        <v>31</v>
      </c>
      <c r="AX414" s="12" t="s">
        <v>76</v>
      </c>
      <c r="AY414" s="159" t="s">
        <v>162</v>
      </c>
    </row>
    <row r="415" spans="2:65" s="12" customFormat="1">
      <c r="B415" s="157"/>
      <c r="D415" s="158" t="s">
        <v>170</v>
      </c>
      <c r="E415" s="159" t="s">
        <v>1</v>
      </c>
      <c r="F415" s="160" t="s">
        <v>662</v>
      </c>
      <c r="H415" s="161">
        <v>35.450000000000003</v>
      </c>
      <c r="I415" s="162"/>
      <c r="L415" s="157"/>
      <c r="M415" s="163"/>
      <c r="T415" s="164"/>
      <c r="AT415" s="159" t="s">
        <v>170</v>
      </c>
      <c r="AU415" s="159" t="s">
        <v>88</v>
      </c>
      <c r="AV415" s="12" t="s">
        <v>88</v>
      </c>
      <c r="AW415" s="12" t="s">
        <v>31</v>
      </c>
      <c r="AX415" s="12" t="s">
        <v>76</v>
      </c>
      <c r="AY415" s="159" t="s">
        <v>162</v>
      </c>
    </row>
    <row r="416" spans="2:65" s="14" customFormat="1">
      <c r="B416" s="172"/>
      <c r="D416" s="158" t="s">
        <v>170</v>
      </c>
      <c r="E416" s="173" t="s">
        <v>1</v>
      </c>
      <c r="F416" s="174" t="s">
        <v>218</v>
      </c>
      <c r="H416" s="175">
        <v>78.72</v>
      </c>
      <c r="I416" s="176"/>
      <c r="L416" s="172"/>
      <c r="M416" s="177"/>
      <c r="T416" s="178"/>
      <c r="AT416" s="173" t="s">
        <v>170</v>
      </c>
      <c r="AU416" s="173" t="s">
        <v>88</v>
      </c>
      <c r="AV416" s="14" t="s">
        <v>177</v>
      </c>
      <c r="AW416" s="14" t="s">
        <v>31</v>
      </c>
      <c r="AX416" s="14" t="s">
        <v>76</v>
      </c>
      <c r="AY416" s="173" t="s">
        <v>162</v>
      </c>
    </row>
    <row r="417" spans="2:65" s="12" customFormat="1">
      <c r="B417" s="157"/>
      <c r="D417" s="158" t="s">
        <v>170</v>
      </c>
      <c r="E417" s="159" t="s">
        <v>1</v>
      </c>
      <c r="F417" s="160" t="s">
        <v>663</v>
      </c>
      <c r="H417" s="161">
        <v>-0.02</v>
      </c>
      <c r="I417" s="162"/>
      <c r="L417" s="157"/>
      <c r="M417" s="163"/>
      <c r="T417" s="164"/>
      <c r="AT417" s="159" t="s">
        <v>170</v>
      </c>
      <c r="AU417" s="159" t="s">
        <v>88</v>
      </c>
      <c r="AV417" s="12" t="s">
        <v>88</v>
      </c>
      <c r="AW417" s="12" t="s">
        <v>31</v>
      </c>
      <c r="AX417" s="12" t="s">
        <v>76</v>
      </c>
      <c r="AY417" s="159" t="s">
        <v>162</v>
      </c>
    </row>
    <row r="418" spans="2:65" s="13" customFormat="1">
      <c r="B418" s="165"/>
      <c r="D418" s="158" t="s">
        <v>170</v>
      </c>
      <c r="E418" s="166" t="s">
        <v>1</v>
      </c>
      <c r="F418" s="167" t="s">
        <v>173</v>
      </c>
      <c r="H418" s="168">
        <v>78.7</v>
      </c>
      <c r="I418" s="169"/>
      <c r="L418" s="165"/>
      <c r="M418" s="170"/>
      <c r="T418" s="171"/>
      <c r="AT418" s="166" t="s">
        <v>170</v>
      </c>
      <c r="AU418" s="166" t="s">
        <v>88</v>
      </c>
      <c r="AV418" s="13" t="s">
        <v>168</v>
      </c>
      <c r="AW418" s="13" t="s">
        <v>31</v>
      </c>
      <c r="AX418" s="13" t="s">
        <v>83</v>
      </c>
      <c r="AY418" s="166" t="s">
        <v>162</v>
      </c>
    </row>
    <row r="419" spans="2:65" s="1" customFormat="1" ht="24.15" customHeight="1">
      <c r="B419" s="32"/>
      <c r="C419" s="143" t="s">
        <v>664</v>
      </c>
      <c r="D419" s="143" t="s">
        <v>164</v>
      </c>
      <c r="E419" s="144" t="s">
        <v>665</v>
      </c>
      <c r="F419" s="145" t="s">
        <v>666</v>
      </c>
      <c r="G419" s="146" t="s">
        <v>248</v>
      </c>
      <c r="H419" s="147">
        <v>2</v>
      </c>
      <c r="I419" s="148"/>
      <c r="J419" s="149">
        <f>ROUND(I419*H419,2)</f>
        <v>0</v>
      </c>
      <c r="K419" s="150"/>
      <c r="L419" s="32"/>
      <c r="M419" s="151" t="s">
        <v>1</v>
      </c>
      <c r="N419" s="152" t="s">
        <v>42</v>
      </c>
      <c r="P419" s="153">
        <f>O419*H419</f>
        <v>0</v>
      </c>
      <c r="Q419" s="153">
        <v>0.13389999999999999</v>
      </c>
      <c r="R419" s="153">
        <f>Q419*H419</f>
        <v>0.26779999999999998</v>
      </c>
      <c r="S419" s="153">
        <v>0</v>
      </c>
      <c r="T419" s="154">
        <f>S419*H419</f>
        <v>0</v>
      </c>
      <c r="AR419" s="155" t="s">
        <v>168</v>
      </c>
      <c r="AT419" s="155" t="s">
        <v>164</v>
      </c>
      <c r="AU419" s="155" t="s">
        <v>88</v>
      </c>
      <c r="AY419" s="17" t="s">
        <v>162</v>
      </c>
      <c r="BE419" s="156">
        <f>IF(N419="základná",J419,0)</f>
        <v>0</v>
      </c>
      <c r="BF419" s="156">
        <f>IF(N419="znížená",J419,0)</f>
        <v>0</v>
      </c>
      <c r="BG419" s="156">
        <f>IF(N419="zákl. prenesená",J419,0)</f>
        <v>0</v>
      </c>
      <c r="BH419" s="156">
        <f>IF(N419="zníž. prenesená",J419,0)</f>
        <v>0</v>
      </c>
      <c r="BI419" s="156">
        <f>IF(N419="nulová",J419,0)</f>
        <v>0</v>
      </c>
      <c r="BJ419" s="17" t="s">
        <v>88</v>
      </c>
      <c r="BK419" s="156">
        <f>ROUND(I419*H419,2)</f>
        <v>0</v>
      </c>
      <c r="BL419" s="17" t="s">
        <v>168</v>
      </c>
      <c r="BM419" s="155" t="s">
        <v>667</v>
      </c>
    </row>
    <row r="420" spans="2:65" s="12" customFormat="1">
      <c r="B420" s="157"/>
      <c r="D420" s="158" t="s">
        <v>170</v>
      </c>
      <c r="E420" s="159" t="s">
        <v>1</v>
      </c>
      <c r="F420" s="160" t="s">
        <v>668</v>
      </c>
      <c r="H420" s="161">
        <v>1.97</v>
      </c>
      <c r="I420" s="162"/>
      <c r="L420" s="157"/>
      <c r="M420" s="163"/>
      <c r="T420" s="164"/>
      <c r="AT420" s="159" t="s">
        <v>170</v>
      </c>
      <c r="AU420" s="159" t="s">
        <v>88</v>
      </c>
      <c r="AV420" s="12" t="s">
        <v>88</v>
      </c>
      <c r="AW420" s="12" t="s">
        <v>31</v>
      </c>
      <c r="AX420" s="12" t="s">
        <v>76</v>
      </c>
      <c r="AY420" s="159" t="s">
        <v>162</v>
      </c>
    </row>
    <row r="421" spans="2:65" s="12" customFormat="1">
      <c r="B421" s="157"/>
      <c r="D421" s="158" t="s">
        <v>170</v>
      </c>
      <c r="E421" s="159" t="s">
        <v>1</v>
      </c>
      <c r="F421" s="160" t="s">
        <v>669</v>
      </c>
      <c r="H421" s="161">
        <v>0.03</v>
      </c>
      <c r="I421" s="162"/>
      <c r="L421" s="157"/>
      <c r="M421" s="163"/>
      <c r="T421" s="164"/>
      <c r="AT421" s="159" t="s">
        <v>170</v>
      </c>
      <c r="AU421" s="159" t="s">
        <v>88</v>
      </c>
      <c r="AV421" s="12" t="s">
        <v>88</v>
      </c>
      <c r="AW421" s="12" t="s">
        <v>31</v>
      </c>
      <c r="AX421" s="12" t="s">
        <v>76</v>
      </c>
      <c r="AY421" s="159" t="s">
        <v>162</v>
      </c>
    </row>
    <row r="422" spans="2:65" s="13" customFormat="1">
      <c r="B422" s="165"/>
      <c r="D422" s="158" t="s">
        <v>170</v>
      </c>
      <c r="E422" s="166" t="s">
        <v>1</v>
      </c>
      <c r="F422" s="167" t="s">
        <v>670</v>
      </c>
      <c r="H422" s="168">
        <v>2</v>
      </c>
      <c r="I422" s="169"/>
      <c r="L422" s="165"/>
      <c r="M422" s="170"/>
      <c r="T422" s="171"/>
      <c r="AT422" s="166" t="s">
        <v>170</v>
      </c>
      <c r="AU422" s="166" t="s">
        <v>88</v>
      </c>
      <c r="AV422" s="13" t="s">
        <v>168</v>
      </c>
      <c r="AW422" s="13" t="s">
        <v>31</v>
      </c>
      <c r="AX422" s="13" t="s">
        <v>83</v>
      </c>
      <c r="AY422" s="166" t="s">
        <v>162</v>
      </c>
    </row>
    <row r="423" spans="2:65" s="11" customFormat="1" ht="22.95" customHeight="1">
      <c r="B423" s="131"/>
      <c r="D423" s="132" t="s">
        <v>75</v>
      </c>
      <c r="E423" s="141" t="s">
        <v>186</v>
      </c>
      <c r="F423" s="141" t="s">
        <v>187</v>
      </c>
      <c r="I423" s="134"/>
      <c r="J423" s="142">
        <f>BK423</f>
        <v>0</v>
      </c>
      <c r="L423" s="131"/>
      <c r="M423" s="136"/>
      <c r="P423" s="137">
        <f>SUM(P424:P459)</f>
        <v>0</v>
      </c>
      <c r="R423" s="137">
        <f>SUM(R424:R459)</f>
        <v>8.9265329999999974</v>
      </c>
      <c r="T423" s="138">
        <f>SUM(T424:T459)</f>
        <v>0</v>
      </c>
      <c r="AR423" s="132" t="s">
        <v>83</v>
      </c>
      <c r="AT423" s="139" t="s">
        <v>75</v>
      </c>
      <c r="AU423" s="139" t="s">
        <v>83</v>
      </c>
      <c r="AY423" s="132" t="s">
        <v>162</v>
      </c>
      <c r="BK423" s="140">
        <f>SUM(BK424:BK459)</f>
        <v>0</v>
      </c>
    </row>
    <row r="424" spans="2:65" s="1" customFormat="1" ht="33" customHeight="1">
      <c r="B424" s="32"/>
      <c r="C424" s="143" t="s">
        <v>671</v>
      </c>
      <c r="D424" s="143" t="s">
        <v>164</v>
      </c>
      <c r="E424" s="144" t="s">
        <v>672</v>
      </c>
      <c r="F424" s="145" t="s">
        <v>673</v>
      </c>
      <c r="G424" s="146" t="s">
        <v>248</v>
      </c>
      <c r="H424" s="147">
        <v>170</v>
      </c>
      <c r="I424" s="148"/>
      <c r="J424" s="149">
        <f>ROUND(I424*H424,2)</f>
        <v>0</v>
      </c>
      <c r="K424" s="150"/>
      <c r="L424" s="32"/>
      <c r="M424" s="151" t="s">
        <v>1</v>
      </c>
      <c r="N424" s="152" t="s">
        <v>42</v>
      </c>
      <c r="P424" s="153">
        <f>O424*H424</f>
        <v>0</v>
      </c>
      <c r="Q424" s="153">
        <v>2.572E-2</v>
      </c>
      <c r="R424" s="153">
        <f>Q424*H424</f>
        <v>4.3723999999999998</v>
      </c>
      <c r="S424" s="153">
        <v>0</v>
      </c>
      <c r="T424" s="154">
        <f>S424*H424</f>
        <v>0</v>
      </c>
      <c r="AR424" s="155" t="s">
        <v>168</v>
      </c>
      <c r="AT424" s="155" t="s">
        <v>164</v>
      </c>
      <c r="AU424" s="155" t="s">
        <v>88</v>
      </c>
      <c r="AY424" s="17" t="s">
        <v>162</v>
      </c>
      <c r="BE424" s="156">
        <f>IF(N424="základná",J424,0)</f>
        <v>0</v>
      </c>
      <c r="BF424" s="156">
        <f>IF(N424="znížená",J424,0)</f>
        <v>0</v>
      </c>
      <c r="BG424" s="156">
        <f>IF(N424="zákl. prenesená",J424,0)</f>
        <v>0</v>
      </c>
      <c r="BH424" s="156">
        <f>IF(N424="zníž. prenesená",J424,0)</f>
        <v>0</v>
      </c>
      <c r="BI424" s="156">
        <f>IF(N424="nulová",J424,0)</f>
        <v>0</v>
      </c>
      <c r="BJ424" s="17" t="s">
        <v>88</v>
      </c>
      <c r="BK424" s="156">
        <f>ROUND(I424*H424,2)</f>
        <v>0</v>
      </c>
      <c r="BL424" s="17" t="s">
        <v>168</v>
      </c>
      <c r="BM424" s="155" t="s">
        <v>674</v>
      </c>
    </row>
    <row r="425" spans="2:65" s="12" customFormat="1">
      <c r="B425" s="157"/>
      <c r="D425" s="158" t="s">
        <v>170</v>
      </c>
      <c r="E425" s="159" t="s">
        <v>1</v>
      </c>
      <c r="F425" s="160" t="s">
        <v>675</v>
      </c>
      <c r="H425" s="161">
        <v>148.52000000000001</v>
      </c>
      <c r="I425" s="162"/>
      <c r="L425" s="157"/>
      <c r="M425" s="163"/>
      <c r="T425" s="164"/>
      <c r="AT425" s="159" t="s">
        <v>170</v>
      </c>
      <c r="AU425" s="159" t="s">
        <v>88</v>
      </c>
      <c r="AV425" s="12" t="s">
        <v>88</v>
      </c>
      <c r="AW425" s="12" t="s">
        <v>31</v>
      </c>
      <c r="AX425" s="12" t="s">
        <v>76</v>
      </c>
      <c r="AY425" s="159" t="s">
        <v>162</v>
      </c>
    </row>
    <row r="426" spans="2:65" s="12" customFormat="1">
      <c r="B426" s="157"/>
      <c r="D426" s="158" t="s">
        <v>170</v>
      </c>
      <c r="E426" s="159" t="s">
        <v>1</v>
      </c>
      <c r="F426" s="160" t="s">
        <v>676</v>
      </c>
      <c r="H426" s="161">
        <v>15.808</v>
      </c>
      <c r="I426" s="162"/>
      <c r="L426" s="157"/>
      <c r="M426" s="163"/>
      <c r="T426" s="164"/>
      <c r="AT426" s="159" t="s">
        <v>170</v>
      </c>
      <c r="AU426" s="159" t="s">
        <v>88</v>
      </c>
      <c r="AV426" s="12" t="s">
        <v>88</v>
      </c>
      <c r="AW426" s="12" t="s">
        <v>31</v>
      </c>
      <c r="AX426" s="12" t="s">
        <v>76</v>
      </c>
      <c r="AY426" s="159" t="s">
        <v>162</v>
      </c>
    </row>
    <row r="427" spans="2:65" s="14" customFormat="1">
      <c r="B427" s="172"/>
      <c r="D427" s="158" t="s">
        <v>170</v>
      </c>
      <c r="E427" s="173" t="s">
        <v>1</v>
      </c>
      <c r="F427" s="174" t="s">
        <v>218</v>
      </c>
      <c r="H427" s="175">
        <v>164.328</v>
      </c>
      <c r="I427" s="176"/>
      <c r="L427" s="172"/>
      <c r="M427" s="177"/>
      <c r="T427" s="178"/>
      <c r="AT427" s="173" t="s">
        <v>170</v>
      </c>
      <c r="AU427" s="173" t="s">
        <v>88</v>
      </c>
      <c r="AV427" s="14" t="s">
        <v>177</v>
      </c>
      <c r="AW427" s="14" t="s">
        <v>31</v>
      </c>
      <c r="AX427" s="14" t="s">
        <v>76</v>
      </c>
      <c r="AY427" s="173" t="s">
        <v>162</v>
      </c>
    </row>
    <row r="428" spans="2:65" s="12" customFormat="1">
      <c r="B428" s="157"/>
      <c r="D428" s="158" t="s">
        <v>170</v>
      </c>
      <c r="E428" s="159" t="s">
        <v>1</v>
      </c>
      <c r="F428" s="160" t="s">
        <v>677</v>
      </c>
      <c r="H428" s="161">
        <v>5.6719999999999997</v>
      </c>
      <c r="I428" s="162"/>
      <c r="L428" s="157"/>
      <c r="M428" s="163"/>
      <c r="T428" s="164"/>
      <c r="AT428" s="159" t="s">
        <v>170</v>
      </c>
      <c r="AU428" s="159" t="s">
        <v>88</v>
      </c>
      <c r="AV428" s="12" t="s">
        <v>88</v>
      </c>
      <c r="AW428" s="12" t="s">
        <v>31</v>
      </c>
      <c r="AX428" s="12" t="s">
        <v>76</v>
      </c>
      <c r="AY428" s="159" t="s">
        <v>162</v>
      </c>
    </row>
    <row r="429" spans="2:65" s="13" customFormat="1">
      <c r="B429" s="165"/>
      <c r="D429" s="158" t="s">
        <v>170</v>
      </c>
      <c r="E429" s="166" t="s">
        <v>1</v>
      </c>
      <c r="F429" s="167" t="s">
        <v>173</v>
      </c>
      <c r="H429" s="168">
        <v>170</v>
      </c>
      <c r="I429" s="169"/>
      <c r="L429" s="165"/>
      <c r="M429" s="170"/>
      <c r="T429" s="171"/>
      <c r="AT429" s="166" t="s">
        <v>170</v>
      </c>
      <c r="AU429" s="166" t="s">
        <v>88</v>
      </c>
      <c r="AV429" s="13" t="s">
        <v>168</v>
      </c>
      <c r="AW429" s="13" t="s">
        <v>31</v>
      </c>
      <c r="AX429" s="13" t="s">
        <v>83</v>
      </c>
      <c r="AY429" s="166" t="s">
        <v>162</v>
      </c>
    </row>
    <row r="430" spans="2:65" s="1" customFormat="1" ht="44.25" customHeight="1">
      <c r="B430" s="32"/>
      <c r="C430" s="143" t="s">
        <v>678</v>
      </c>
      <c r="D430" s="143" t="s">
        <v>164</v>
      </c>
      <c r="E430" s="144" t="s">
        <v>679</v>
      </c>
      <c r="F430" s="145" t="s">
        <v>680</v>
      </c>
      <c r="G430" s="146" t="s">
        <v>248</v>
      </c>
      <c r="H430" s="147">
        <v>170</v>
      </c>
      <c r="I430" s="148"/>
      <c r="J430" s="149">
        <f>ROUND(I430*H430,2)</f>
        <v>0</v>
      </c>
      <c r="K430" s="150"/>
      <c r="L430" s="32"/>
      <c r="M430" s="151" t="s">
        <v>1</v>
      </c>
      <c r="N430" s="152" t="s">
        <v>42</v>
      </c>
      <c r="P430" s="153">
        <f>O430*H430</f>
        <v>0</v>
      </c>
      <c r="Q430" s="153">
        <v>0</v>
      </c>
      <c r="R430" s="153">
        <f>Q430*H430</f>
        <v>0</v>
      </c>
      <c r="S430" s="153">
        <v>0</v>
      </c>
      <c r="T430" s="154">
        <f>S430*H430</f>
        <v>0</v>
      </c>
      <c r="AR430" s="155" t="s">
        <v>168</v>
      </c>
      <c r="AT430" s="155" t="s">
        <v>164</v>
      </c>
      <c r="AU430" s="155" t="s">
        <v>88</v>
      </c>
      <c r="AY430" s="17" t="s">
        <v>162</v>
      </c>
      <c r="BE430" s="156">
        <f>IF(N430="základná",J430,0)</f>
        <v>0</v>
      </c>
      <c r="BF430" s="156">
        <f>IF(N430="znížená",J430,0)</f>
        <v>0</v>
      </c>
      <c r="BG430" s="156">
        <f>IF(N430="zákl. prenesená",J430,0)</f>
        <v>0</v>
      </c>
      <c r="BH430" s="156">
        <f>IF(N430="zníž. prenesená",J430,0)</f>
        <v>0</v>
      </c>
      <c r="BI430" s="156">
        <f>IF(N430="nulová",J430,0)</f>
        <v>0</v>
      </c>
      <c r="BJ430" s="17" t="s">
        <v>88</v>
      </c>
      <c r="BK430" s="156">
        <f>ROUND(I430*H430,2)</f>
        <v>0</v>
      </c>
      <c r="BL430" s="17" t="s">
        <v>168</v>
      </c>
      <c r="BM430" s="155" t="s">
        <v>681</v>
      </c>
    </row>
    <row r="431" spans="2:65" s="12" customFormat="1">
      <c r="B431" s="157"/>
      <c r="D431" s="158" t="s">
        <v>170</v>
      </c>
      <c r="E431" s="159" t="s">
        <v>1</v>
      </c>
      <c r="F431" s="160" t="s">
        <v>682</v>
      </c>
      <c r="H431" s="161">
        <v>170</v>
      </c>
      <c r="I431" s="162"/>
      <c r="L431" s="157"/>
      <c r="M431" s="163"/>
      <c r="T431" s="164"/>
      <c r="AT431" s="159" t="s">
        <v>170</v>
      </c>
      <c r="AU431" s="159" t="s">
        <v>88</v>
      </c>
      <c r="AV431" s="12" t="s">
        <v>88</v>
      </c>
      <c r="AW431" s="12" t="s">
        <v>31</v>
      </c>
      <c r="AX431" s="12" t="s">
        <v>83</v>
      </c>
      <c r="AY431" s="159" t="s">
        <v>162</v>
      </c>
    </row>
    <row r="432" spans="2:65" s="1" customFormat="1" ht="33" customHeight="1">
      <c r="B432" s="32"/>
      <c r="C432" s="143" t="s">
        <v>683</v>
      </c>
      <c r="D432" s="143" t="s">
        <v>164</v>
      </c>
      <c r="E432" s="144" t="s">
        <v>684</v>
      </c>
      <c r="F432" s="145" t="s">
        <v>685</v>
      </c>
      <c r="G432" s="146" t="s">
        <v>248</v>
      </c>
      <c r="H432" s="147">
        <v>170</v>
      </c>
      <c r="I432" s="148"/>
      <c r="J432" s="149">
        <f>ROUND(I432*H432,2)</f>
        <v>0</v>
      </c>
      <c r="K432" s="150"/>
      <c r="L432" s="32"/>
      <c r="M432" s="151" t="s">
        <v>1</v>
      </c>
      <c r="N432" s="152" t="s">
        <v>42</v>
      </c>
      <c r="P432" s="153">
        <f>O432*H432</f>
        <v>0</v>
      </c>
      <c r="Q432" s="153">
        <v>2.572E-2</v>
      </c>
      <c r="R432" s="153">
        <f>Q432*H432</f>
        <v>4.3723999999999998</v>
      </c>
      <c r="S432" s="153">
        <v>0</v>
      </c>
      <c r="T432" s="154">
        <f>S432*H432</f>
        <v>0</v>
      </c>
      <c r="AR432" s="155" t="s">
        <v>168</v>
      </c>
      <c r="AT432" s="155" t="s">
        <v>164</v>
      </c>
      <c r="AU432" s="155" t="s">
        <v>88</v>
      </c>
      <c r="AY432" s="17" t="s">
        <v>162</v>
      </c>
      <c r="BE432" s="156">
        <f>IF(N432="základná",J432,0)</f>
        <v>0</v>
      </c>
      <c r="BF432" s="156">
        <f>IF(N432="znížená",J432,0)</f>
        <v>0</v>
      </c>
      <c r="BG432" s="156">
        <f>IF(N432="zákl. prenesená",J432,0)</f>
        <v>0</v>
      </c>
      <c r="BH432" s="156">
        <f>IF(N432="zníž. prenesená",J432,0)</f>
        <v>0</v>
      </c>
      <c r="BI432" s="156">
        <f>IF(N432="nulová",J432,0)</f>
        <v>0</v>
      </c>
      <c r="BJ432" s="17" t="s">
        <v>88</v>
      </c>
      <c r="BK432" s="156">
        <f>ROUND(I432*H432,2)</f>
        <v>0</v>
      </c>
      <c r="BL432" s="17" t="s">
        <v>168</v>
      </c>
      <c r="BM432" s="155" t="s">
        <v>686</v>
      </c>
    </row>
    <row r="433" spans="2:65" s="1" customFormat="1" ht="24.15" customHeight="1">
      <c r="B433" s="32"/>
      <c r="C433" s="143" t="s">
        <v>687</v>
      </c>
      <c r="D433" s="143" t="s">
        <v>164</v>
      </c>
      <c r="E433" s="144" t="s">
        <v>688</v>
      </c>
      <c r="F433" s="145" t="s">
        <v>689</v>
      </c>
      <c r="G433" s="146" t="s">
        <v>248</v>
      </c>
      <c r="H433" s="147">
        <v>83.5</v>
      </c>
      <c r="I433" s="148"/>
      <c r="J433" s="149">
        <f>ROUND(I433*H433,2)</f>
        <v>0</v>
      </c>
      <c r="K433" s="150"/>
      <c r="L433" s="32"/>
      <c r="M433" s="151" t="s">
        <v>1</v>
      </c>
      <c r="N433" s="152" t="s">
        <v>42</v>
      </c>
      <c r="P433" s="153">
        <f>O433*H433</f>
        <v>0</v>
      </c>
      <c r="Q433" s="153">
        <v>1.5299999999999999E-3</v>
      </c>
      <c r="R433" s="153">
        <f>Q433*H433</f>
        <v>0.12775499999999998</v>
      </c>
      <c r="S433" s="153">
        <v>0</v>
      </c>
      <c r="T433" s="154">
        <f>S433*H433</f>
        <v>0</v>
      </c>
      <c r="AR433" s="155" t="s">
        <v>168</v>
      </c>
      <c r="AT433" s="155" t="s">
        <v>164</v>
      </c>
      <c r="AU433" s="155" t="s">
        <v>88</v>
      </c>
      <c r="AY433" s="17" t="s">
        <v>162</v>
      </c>
      <c r="BE433" s="156">
        <f>IF(N433="základná",J433,0)</f>
        <v>0</v>
      </c>
      <c r="BF433" s="156">
        <f>IF(N433="znížená",J433,0)</f>
        <v>0</v>
      </c>
      <c r="BG433" s="156">
        <f>IF(N433="zákl. prenesená",J433,0)</f>
        <v>0</v>
      </c>
      <c r="BH433" s="156">
        <f>IF(N433="zníž. prenesená",J433,0)</f>
        <v>0</v>
      </c>
      <c r="BI433" s="156">
        <f>IF(N433="nulová",J433,0)</f>
        <v>0</v>
      </c>
      <c r="BJ433" s="17" t="s">
        <v>88</v>
      </c>
      <c r="BK433" s="156">
        <f>ROUND(I433*H433,2)</f>
        <v>0</v>
      </c>
      <c r="BL433" s="17" t="s">
        <v>168</v>
      </c>
      <c r="BM433" s="155" t="s">
        <v>690</v>
      </c>
    </row>
    <row r="434" spans="2:65" s="12" customFormat="1">
      <c r="B434" s="157"/>
      <c r="D434" s="158" t="s">
        <v>170</v>
      </c>
      <c r="E434" s="159" t="s">
        <v>1</v>
      </c>
      <c r="F434" s="160" t="s">
        <v>691</v>
      </c>
      <c r="H434" s="161">
        <v>40.21</v>
      </c>
      <c r="I434" s="162"/>
      <c r="L434" s="157"/>
      <c r="M434" s="163"/>
      <c r="T434" s="164"/>
      <c r="AT434" s="159" t="s">
        <v>170</v>
      </c>
      <c r="AU434" s="159" t="s">
        <v>88</v>
      </c>
      <c r="AV434" s="12" t="s">
        <v>88</v>
      </c>
      <c r="AW434" s="12" t="s">
        <v>31</v>
      </c>
      <c r="AX434" s="12" t="s">
        <v>76</v>
      </c>
      <c r="AY434" s="159" t="s">
        <v>162</v>
      </c>
    </row>
    <row r="435" spans="2:65" s="12" customFormat="1">
      <c r="B435" s="157"/>
      <c r="D435" s="158" t="s">
        <v>170</v>
      </c>
      <c r="E435" s="159" t="s">
        <v>1</v>
      </c>
      <c r="F435" s="160" t="s">
        <v>692</v>
      </c>
      <c r="H435" s="161">
        <v>43.24</v>
      </c>
      <c r="I435" s="162"/>
      <c r="L435" s="157"/>
      <c r="M435" s="163"/>
      <c r="T435" s="164"/>
      <c r="AT435" s="159" t="s">
        <v>170</v>
      </c>
      <c r="AU435" s="159" t="s">
        <v>88</v>
      </c>
      <c r="AV435" s="12" t="s">
        <v>88</v>
      </c>
      <c r="AW435" s="12" t="s">
        <v>31</v>
      </c>
      <c r="AX435" s="12" t="s">
        <v>76</v>
      </c>
      <c r="AY435" s="159" t="s">
        <v>162</v>
      </c>
    </row>
    <row r="436" spans="2:65" s="14" customFormat="1">
      <c r="B436" s="172"/>
      <c r="D436" s="158" t="s">
        <v>170</v>
      </c>
      <c r="E436" s="173" t="s">
        <v>1</v>
      </c>
      <c r="F436" s="174" t="s">
        <v>218</v>
      </c>
      <c r="H436" s="175">
        <v>83.45</v>
      </c>
      <c r="I436" s="176"/>
      <c r="L436" s="172"/>
      <c r="M436" s="177"/>
      <c r="T436" s="178"/>
      <c r="AT436" s="173" t="s">
        <v>170</v>
      </c>
      <c r="AU436" s="173" t="s">
        <v>88</v>
      </c>
      <c r="AV436" s="14" t="s">
        <v>177</v>
      </c>
      <c r="AW436" s="14" t="s">
        <v>31</v>
      </c>
      <c r="AX436" s="14" t="s">
        <v>76</v>
      </c>
      <c r="AY436" s="173" t="s">
        <v>162</v>
      </c>
    </row>
    <row r="437" spans="2:65" s="12" customFormat="1">
      <c r="B437" s="157"/>
      <c r="D437" s="158" t="s">
        <v>170</v>
      </c>
      <c r="E437" s="159" t="s">
        <v>1</v>
      </c>
      <c r="F437" s="160" t="s">
        <v>219</v>
      </c>
      <c r="H437" s="161">
        <v>0.05</v>
      </c>
      <c r="I437" s="162"/>
      <c r="L437" s="157"/>
      <c r="M437" s="163"/>
      <c r="T437" s="164"/>
      <c r="AT437" s="159" t="s">
        <v>170</v>
      </c>
      <c r="AU437" s="159" t="s">
        <v>88</v>
      </c>
      <c r="AV437" s="12" t="s">
        <v>88</v>
      </c>
      <c r="AW437" s="12" t="s">
        <v>31</v>
      </c>
      <c r="AX437" s="12" t="s">
        <v>76</v>
      </c>
      <c r="AY437" s="159" t="s">
        <v>162</v>
      </c>
    </row>
    <row r="438" spans="2:65" s="13" customFormat="1">
      <c r="B438" s="165"/>
      <c r="D438" s="158" t="s">
        <v>170</v>
      </c>
      <c r="E438" s="166" t="s">
        <v>1</v>
      </c>
      <c r="F438" s="167" t="s">
        <v>173</v>
      </c>
      <c r="H438" s="168">
        <v>83.5</v>
      </c>
      <c r="I438" s="169"/>
      <c r="L438" s="165"/>
      <c r="M438" s="170"/>
      <c r="T438" s="171"/>
      <c r="AT438" s="166" t="s">
        <v>170</v>
      </c>
      <c r="AU438" s="166" t="s">
        <v>88</v>
      </c>
      <c r="AV438" s="13" t="s">
        <v>168</v>
      </c>
      <c r="AW438" s="13" t="s">
        <v>31</v>
      </c>
      <c r="AX438" s="13" t="s">
        <v>83</v>
      </c>
      <c r="AY438" s="166" t="s">
        <v>162</v>
      </c>
    </row>
    <row r="439" spans="2:65" s="1" customFormat="1" ht="16.5" customHeight="1">
      <c r="B439" s="32"/>
      <c r="C439" s="143" t="s">
        <v>693</v>
      </c>
      <c r="D439" s="143" t="s">
        <v>164</v>
      </c>
      <c r="E439" s="144" t="s">
        <v>694</v>
      </c>
      <c r="F439" s="145" t="s">
        <v>695</v>
      </c>
      <c r="G439" s="146" t="s">
        <v>248</v>
      </c>
      <c r="H439" s="147">
        <v>139.1</v>
      </c>
      <c r="I439" s="148"/>
      <c r="J439" s="149">
        <f>ROUND(I439*H439,2)</f>
        <v>0</v>
      </c>
      <c r="K439" s="150"/>
      <c r="L439" s="32"/>
      <c r="M439" s="151" t="s">
        <v>1</v>
      </c>
      <c r="N439" s="152" t="s">
        <v>42</v>
      </c>
      <c r="P439" s="153">
        <f>O439*H439</f>
        <v>0</v>
      </c>
      <c r="Q439" s="153">
        <v>5.0000000000000002E-5</v>
      </c>
      <c r="R439" s="153">
        <f>Q439*H439</f>
        <v>6.9550000000000002E-3</v>
      </c>
      <c r="S439" s="153">
        <v>0</v>
      </c>
      <c r="T439" s="154">
        <f>S439*H439</f>
        <v>0</v>
      </c>
      <c r="AR439" s="155" t="s">
        <v>168</v>
      </c>
      <c r="AT439" s="155" t="s">
        <v>164</v>
      </c>
      <c r="AU439" s="155" t="s">
        <v>88</v>
      </c>
      <c r="AY439" s="17" t="s">
        <v>162</v>
      </c>
      <c r="BE439" s="156">
        <f>IF(N439="základná",J439,0)</f>
        <v>0</v>
      </c>
      <c r="BF439" s="156">
        <f>IF(N439="znížená",J439,0)</f>
        <v>0</v>
      </c>
      <c r="BG439" s="156">
        <f>IF(N439="zákl. prenesená",J439,0)</f>
        <v>0</v>
      </c>
      <c r="BH439" s="156">
        <f>IF(N439="zníž. prenesená",J439,0)</f>
        <v>0</v>
      </c>
      <c r="BI439" s="156">
        <f>IF(N439="nulová",J439,0)</f>
        <v>0</v>
      </c>
      <c r="BJ439" s="17" t="s">
        <v>88</v>
      </c>
      <c r="BK439" s="156">
        <f>ROUND(I439*H439,2)</f>
        <v>0</v>
      </c>
      <c r="BL439" s="17" t="s">
        <v>168</v>
      </c>
      <c r="BM439" s="155" t="s">
        <v>696</v>
      </c>
    </row>
    <row r="440" spans="2:65" s="12" customFormat="1">
      <c r="B440" s="157"/>
      <c r="D440" s="158" t="s">
        <v>170</v>
      </c>
      <c r="E440" s="159" t="s">
        <v>1</v>
      </c>
      <c r="F440" s="160" t="s">
        <v>697</v>
      </c>
      <c r="H440" s="161">
        <v>78.959999999999994</v>
      </c>
      <c r="I440" s="162"/>
      <c r="L440" s="157"/>
      <c r="M440" s="163"/>
      <c r="T440" s="164"/>
      <c r="AT440" s="159" t="s">
        <v>170</v>
      </c>
      <c r="AU440" s="159" t="s">
        <v>88</v>
      </c>
      <c r="AV440" s="12" t="s">
        <v>88</v>
      </c>
      <c r="AW440" s="12" t="s">
        <v>31</v>
      </c>
      <c r="AX440" s="12" t="s">
        <v>76</v>
      </c>
      <c r="AY440" s="159" t="s">
        <v>162</v>
      </c>
    </row>
    <row r="441" spans="2:65" s="12" customFormat="1">
      <c r="B441" s="157"/>
      <c r="D441" s="158" t="s">
        <v>170</v>
      </c>
      <c r="E441" s="159" t="s">
        <v>1</v>
      </c>
      <c r="F441" s="160" t="s">
        <v>698</v>
      </c>
      <c r="H441" s="161">
        <v>60.16</v>
      </c>
      <c r="I441" s="162"/>
      <c r="L441" s="157"/>
      <c r="M441" s="163"/>
      <c r="T441" s="164"/>
      <c r="AT441" s="159" t="s">
        <v>170</v>
      </c>
      <c r="AU441" s="159" t="s">
        <v>88</v>
      </c>
      <c r="AV441" s="12" t="s">
        <v>88</v>
      </c>
      <c r="AW441" s="12" t="s">
        <v>31</v>
      </c>
      <c r="AX441" s="12" t="s">
        <v>76</v>
      </c>
      <c r="AY441" s="159" t="s">
        <v>162</v>
      </c>
    </row>
    <row r="442" spans="2:65" s="14" customFormat="1">
      <c r="B442" s="172"/>
      <c r="D442" s="158" t="s">
        <v>170</v>
      </c>
      <c r="E442" s="173" t="s">
        <v>1</v>
      </c>
      <c r="F442" s="174" t="s">
        <v>218</v>
      </c>
      <c r="H442" s="175">
        <v>139.12</v>
      </c>
      <c r="I442" s="176"/>
      <c r="L442" s="172"/>
      <c r="M442" s="177"/>
      <c r="T442" s="178"/>
      <c r="AT442" s="173" t="s">
        <v>170</v>
      </c>
      <c r="AU442" s="173" t="s">
        <v>88</v>
      </c>
      <c r="AV442" s="14" t="s">
        <v>177</v>
      </c>
      <c r="AW442" s="14" t="s">
        <v>31</v>
      </c>
      <c r="AX442" s="14" t="s">
        <v>76</v>
      </c>
      <c r="AY442" s="173" t="s">
        <v>162</v>
      </c>
    </row>
    <row r="443" spans="2:65" s="12" customFormat="1">
      <c r="B443" s="157"/>
      <c r="D443" s="158" t="s">
        <v>170</v>
      </c>
      <c r="E443" s="159" t="s">
        <v>1</v>
      </c>
      <c r="F443" s="160" t="s">
        <v>663</v>
      </c>
      <c r="H443" s="161">
        <v>-0.02</v>
      </c>
      <c r="I443" s="162"/>
      <c r="L443" s="157"/>
      <c r="M443" s="163"/>
      <c r="T443" s="164"/>
      <c r="AT443" s="159" t="s">
        <v>170</v>
      </c>
      <c r="AU443" s="159" t="s">
        <v>88</v>
      </c>
      <c r="AV443" s="12" t="s">
        <v>88</v>
      </c>
      <c r="AW443" s="12" t="s">
        <v>31</v>
      </c>
      <c r="AX443" s="12" t="s">
        <v>76</v>
      </c>
      <c r="AY443" s="159" t="s">
        <v>162</v>
      </c>
    </row>
    <row r="444" spans="2:65" s="13" customFormat="1">
      <c r="B444" s="165"/>
      <c r="D444" s="158" t="s">
        <v>170</v>
      </c>
      <c r="E444" s="166" t="s">
        <v>1</v>
      </c>
      <c r="F444" s="167" t="s">
        <v>173</v>
      </c>
      <c r="H444" s="168">
        <v>139.1</v>
      </c>
      <c r="I444" s="169"/>
      <c r="L444" s="165"/>
      <c r="M444" s="170"/>
      <c r="T444" s="171"/>
      <c r="AT444" s="166" t="s">
        <v>170</v>
      </c>
      <c r="AU444" s="166" t="s">
        <v>88</v>
      </c>
      <c r="AV444" s="13" t="s">
        <v>168</v>
      </c>
      <c r="AW444" s="13" t="s">
        <v>31</v>
      </c>
      <c r="AX444" s="13" t="s">
        <v>83</v>
      </c>
      <c r="AY444" s="166" t="s">
        <v>162</v>
      </c>
    </row>
    <row r="445" spans="2:65" s="1" customFormat="1" ht="37.950000000000003" customHeight="1">
      <c r="B445" s="32"/>
      <c r="C445" s="143" t="s">
        <v>699</v>
      </c>
      <c r="D445" s="143" t="s">
        <v>164</v>
      </c>
      <c r="E445" s="144" t="s">
        <v>700</v>
      </c>
      <c r="F445" s="145" t="s">
        <v>701</v>
      </c>
      <c r="G445" s="146" t="s">
        <v>203</v>
      </c>
      <c r="H445" s="147">
        <v>6</v>
      </c>
      <c r="I445" s="148"/>
      <c r="J445" s="149">
        <f>ROUND(I445*H445,2)</f>
        <v>0</v>
      </c>
      <c r="K445" s="150"/>
      <c r="L445" s="32"/>
      <c r="M445" s="151" t="s">
        <v>1</v>
      </c>
      <c r="N445" s="152" t="s">
        <v>42</v>
      </c>
      <c r="P445" s="153">
        <f>O445*H445</f>
        <v>0</v>
      </c>
      <c r="Q445" s="153">
        <v>1.4999999999999999E-4</v>
      </c>
      <c r="R445" s="153">
        <f>Q445*H445</f>
        <v>8.9999999999999998E-4</v>
      </c>
      <c r="S445" s="153">
        <v>0</v>
      </c>
      <c r="T445" s="154">
        <f>S445*H445</f>
        <v>0</v>
      </c>
      <c r="AR445" s="155" t="s">
        <v>168</v>
      </c>
      <c r="AT445" s="155" t="s">
        <v>164</v>
      </c>
      <c r="AU445" s="155" t="s">
        <v>88</v>
      </c>
      <c r="AY445" s="17" t="s">
        <v>162</v>
      </c>
      <c r="BE445" s="156">
        <f>IF(N445="základná",J445,0)</f>
        <v>0</v>
      </c>
      <c r="BF445" s="156">
        <f>IF(N445="znížená",J445,0)</f>
        <v>0</v>
      </c>
      <c r="BG445" s="156">
        <f>IF(N445="zákl. prenesená",J445,0)</f>
        <v>0</v>
      </c>
      <c r="BH445" s="156">
        <f>IF(N445="zníž. prenesená",J445,0)</f>
        <v>0</v>
      </c>
      <c r="BI445" s="156">
        <f>IF(N445="nulová",J445,0)</f>
        <v>0</v>
      </c>
      <c r="BJ445" s="17" t="s">
        <v>88</v>
      </c>
      <c r="BK445" s="156">
        <f>ROUND(I445*H445,2)</f>
        <v>0</v>
      </c>
      <c r="BL445" s="17" t="s">
        <v>168</v>
      </c>
      <c r="BM445" s="155" t="s">
        <v>702</v>
      </c>
    </row>
    <row r="446" spans="2:65" s="12" customFormat="1">
      <c r="B446" s="157"/>
      <c r="D446" s="158" t="s">
        <v>170</v>
      </c>
      <c r="E446" s="159" t="s">
        <v>1</v>
      </c>
      <c r="F446" s="160" t="s">
        <v>703</v>
      </c>
      <c r="H446" s="161">
        <v>6</v>
      </c>
      <c r="I446" s="162"/>
      <c r="L446" s="157"/>
      <c r="M446" s="163"/>
      <c r="T446" s="164"/>
      <c r="AT446" s="159" t="s">
        <v>170</v>
      </c>
      <c r="AU446" s="159" t="s">
        <v>88</v>
      </c>
      <c r="AV446" s="12" t="s">
        <v>88</v>
      </c>
      <c r="AW446" s="12" t="s">
        <v>31</v>
      </c>
      <c r="AX446" s="12" t="s">
        <v>83</v>
      </c>
      <c r="AY446" s="159" t="s">
        <v>162</v>
      </c>
    </row>
    <row r="447" spans="2:65" s="1" customFormat="1" ht="16.5" customHeight="1">
      <c r="B447" s="32"/>
      <c r="C447" s="184" t="s">
        <v>704</v>
      </c>
      <c r="D447" s="184" t="s">
        <v>534</v>
      </c>
      <c r="E447" s="185" t="s">
        <v>705</v>
      </c>
      <c r="F447" s="186" t="s">
        <v>706</v>
      </c>
      <c r="G447" s="187" t="s">
        <v>203</v>
      </c>
      <c r="H447" s="188">
        <v>6</v>
      </c>
      <c r="I447" s="189"/>
      <c r="J447" s="190">
        <f>ROUND(I447*H447,2)</f>
        <v>0</v>
      </c>
      <c r="K447" s="191"/>
      <c r="L447" s="192"/>
      <c r="M447" s="193" t="s">
        <v>1</v>
      </c>
      <c r="N447" s="194" t="s">
        <v>42</v>
      </c>
      <c r="P447" s="153">
        <f>O447*H447</f>
        <v>0</v>
      </c>
      <c r="Q447" s="153">
        <v>5.0000000000000001E-3</v>
      </c>
      <c r="R447" s="153">
        <f>Q447*H447</f>
        <v>0.03</v>
      </c>
      <c r="S447" s="153">
        <v>0</v>
      </c>
      <c r="T447" s="154">
        <f>S447*H447</f>
        <v>0</v>
      </c>
      <c r="AR447" s="155" t="s">
        <v>205</v>
      </c>
      <c r="AT447" s="155" t="s">
        <v>534</v>
      </c>
      <c r="AU447" s="155" t="s">
        <v>88</v>
      </c>
      <c r="AY447" s="17" t="s">
        <v>162</v>
      </c>
      <c r="BE447" s="156">
        <f>IF(N447="základná",J447,0)</f>
        <v>0</v>
      </c>
      <c r="BF447" s="156">
        <f>IF(N447="znížená",J447,0)</f>
        <v>0</v>
      </c>
      <c r="BG447" s="156">
        <f>IF(N447="zákl. prenesená",J447,0)</f>
        <v>0</v>
      </c>
      <c r="BH447" s="156">
        <f>IF(N447="zníž. prenesená",J447,0)</f>
        <v>0</v>
      </c>
      <c r="BI447" s="156">
        <f>IF(N447="nulová",J447,0)</f>
        <v>0</v>
      </c>
      <c r="BJ447" s="17" t="s">
        <v>88</v>
      </c>
      <c r="BK447" s="156">
        <f>ROUND(I447*H447,2)</f>
        <v>0</v>
      </c>
      <c r="BL447" s="17" t="s">
        <v>168</v>
      </c>
      <c r="BM447" s="155" t="s">
        <v>707</v>
      </c>
    </row>
    <row r="448" spans="2:65" s="1" customFormat="1" ht="16.5" customHeight="1">
      <c r="B448" s="32"/>
      <c r="C448" s="143" t="s">
        <v>708</v>
      </c>
      <c r="D448" s="143" t="s">
        <v>164</v>
      </c>
      <c r="E448" s="144" t="s">
        <v>709</v>
      </c>
      <c r="F448" s="145" t="s">
        <v>710</v>
      </c>
      <c r="G448" s="146" t="s">
        <v>208</v>
      </c>
      <c r="H448" s="147">
        <v>45.1</v>
      </c>
      <c r="I448" s="148"/>
      <c r="J448" s="149">
        <f>ROUND(I448*H448,2)</f>
        <v>0</v>
      </c>
      <c r="K448" s="150"/>
      <c r="L448" s="32"/>
      <c r="M448" s="151" t="s">
        <v>1</v>
      </c>
      <c r="N448" s="152" t="s">
        <v>42</v>
      </c>
      <c r="P448" s="153">
        <f>O448*H448</f>
        <v>0</v>
      </c>
      <c r="Q448" s="153">
        <v>2.3000000000000001E-4</v>
      </c>
      <c r="R448" s="153">
        <f>Q448*H448</f>
        <v>1.0373E-2</v>
      </c>
      <c r="S448" s="153">
        <v>0</v>
      </c>
      <c r="T448" s="154">
        <f>S448*H448</f>
        <v>0</v>
      </c>
      <c r="AR448" s="155" t="s">
        <v>168</v>
      </c>
      <c r="AT448" s="155" t="s">
        <v>164</v>
      </c>
      <c r="AU448" s="155" t="s">
        <v>88</v>
      </c>
      <c r="AY448" s="17" t="s">
        <v>162</v>
      </c>
      <c r="BE448" s="156">
        <f>IF(N448="základná",J448,0)</f>
        <v>0</v>
      </c>
      <c r="BF448" s="156">
        <f>IF(N448="znížená",J448,0)</f>
        <v>0</v>
      </c>
      <c r="BG448" s="156">
        <f>IF(N448="zákl. prenesená",J448,0)</f>
        <v>0</v>
      </c>
      <c r="BH448" s="156">
        <f>IF(N448="zníž. prenesená",J448,0)</f>
        <v>0</v>
      </c>
      <c r="BI448" s="156">
        <f>IF(N448="nulová",J448,0)</f>
        <v>0</v>
      </c>
      <c r="BJ448" s="17" t="s">
        <v>88</v>
      </c>
      <c r="BK448" s="156">
        <f>ROUND(I448*H448,2)</f>
        <v>0</v>
      </c>
      <c r="BL448" s="17" t="s">
        <v>168</v>
      </c>
      <c r="BM448" s="155" t="s">
        <v>711</v>
      </c>
    </row>
    <row r="449" spans="2:65" s="12" customFormat="1">
      <c r="B449" s="157"/>
      <c r="D449" s="158" t="s">
        <v>170</v>
      </c>
      <c r="E449" s="159" t="s">
        <v>1</v>
      </c>
      <c r="F449" s="160" t="s">
        <v>712</v>
      </c>
      <c r="H449" s="161">
        <v>30.5</v>
      </c>
      <c r="I449" s="162"/>
      <c r="L449" s="157"/>
      <c r="M449" s="163"/>
      <c r="T449" s="164"/>
      <c r="AT449" s="159" t="s">
        <v>170</v>
      </c>
      <c r="AU449" s="159" t="s">
        <v>88</v>
      </c>
      <c r="AV449" s="12" t="s">
        <v>88</v>
      </c>
      <c r="AW449" s="12" t="s">
        <v>31</v>
      </c>
      <c r="AX449" s="12" t="s">
        <v>76</v>
      </c>
      <c r="AY449" s="159" t="s">
        <v>162</v>
      </c>
    </row>
    <row r="450" spans="2:65" s="12" customFormat="1">
      <c r="B450" s="157"/>
      <c r="D450" s="158" t="s">
        <v>170</v>
      </c>
      <c r="E450" s="159" t="s">
        <v>1</v>
      </c>
      <c r="F450" s="160" t="s">
        <v>713</v>
      </c>
      <c r="H450" s="161">
        <v>14.6</v>
      </c>
      <c r="I450" s="162"/>
      <c r="L450" s="157"/>
      <c r="M450" s="163"/>
      <c r="T450" s="164"/>
      <c r="AT450" s="159" t="s">
        <v>170</v>
      </c>
      <c r="AU450" s="159" t="s">
        <v>88</v>
      </c>
      <c r="AV450" s="12" t="s">
        <v>88</v>
      </c>
      <c r="AW450" s="12" t="s">
        <v>31</v>
      </c>
      <c r="AX450" s="12" t="s">
        <v>76</v>
      </c>
      <c r="AY450" s="159" t="s">
        <v>162</v>
      </c>
    </row>
    <row r="451" spans="2:65" s="13" customFormat="1">
      <c r="B451" s="165"/>
      <c r="D451" s="158" t="s">
        <v>170</v>
      </c>
      <c r="E451" s="166" t="s">
        <v>1</v>
      </c>
      <c r="F451" s="167" t="s">
        <v>173</v>
      </c>
      <c r="H451" s="168">
        <v>45.1</v>
      </c>
      <c r="I451" s="169"/>
      <c r="L451" s="165"/>
      <c r="M451" s="170"/>
      <c r="T451" s="171"/>
      <c r="AT451" s="166" t="s">
        <v>170</v>
      </c>
      <c r="AU451" s="166" t="s">
        <v>88</v>
      </c>
      <c r="AV451" s="13" t="s">
        <v>168</v>
      </c>
      <c r="AW451" s="13" t="s">
        <v>31</v>
      </c>
      <c r="AX451" s="13" t="s">
        <v>83</v>
      </c>
      <c r="AY451" s="166" t="s">
        <v>162</v>
      </c>
    </row>
    <row r="452" spans="2:65" s="1" customFormat="1" ht="16.5" customHeight="1">
      <c r="B452" s="32"/>
      <c r="C452" s="143" t="s">
        <v>714</v>
      </c>
      <c r="D452" s="143" t="s">
        <v>164</v>
      </c>
      <c r="E452" s="144" t="s">
        <v>715</v>
      </c>
      <c r="F452" s="145" t="s">
        <v>716</v>
      </c>
      <c r="G452" s="146" t="s">
        <v>208</v>
      </c>
      <c r="H452" s="147">
        <v>10</v>
      </c>
      <c r="I452" s="148"/>
      <c r="J452" s="149">
        <f>ROUND(I452*H452,2)</f>
        <v>0</v>
      </c>
      <c r="K452" s="150"/>
      <c r="L452" s="32"/>
      <c r="M452" s="151" t="s">
        <v>1</v>
      </c>
      <c r="N452" s="152" t="s">
        <v>42</v>
      </c>
      <c r="P452" s="153">
        <f>O452*H452</f>
        <v>0</v>
      </c>
      <c r="Q452" s="153">
        <v>2.5999999999999998E-4</v>
      </c>
      <c r="R452" s="153">
        <f>Q452*H452</f>
        <v>2.5999999999999999E-3</v>
      </c>
      <c r="S452" s="153">
        <v>0</v>
      </c>
      <c r="T452" s="154">
        <f>S452*H452</f>
        <v>0</v>
      </c>
      <c r="AR452" s="155" t="s">
        <v>168</v>
      </c>
      <c r="AT452" s="155" t="s">
        <v>164</v>
      </c>
      <c r="AU452" s="155" t="s">
        <v>88</v>
      </c>
      <c r="AY452" s="17" t="s">
        <v>162</v>
      </c>
      <c r="BE452" s="156">
        <f>IF(N452="základná",J452,0)</f>
        <v>0</v>
      </c>
      <c r="BF452" s="156">
        <f>IF(N452="znížená",J452,0)</f>
        <v>0</v>
      </c>
      <c r="BG452" s="156">
        <f>IF(N452="zákl. prenesená",J452,0)</f>
        <v>0</v>
      </c>
      <c r="BH452" s="156">
        <f>IF(N452="zníž. prenesená",J452,0)</f>
        <v>0</v>
      </c>
      <c r="BI452" s="156">
        <f>IF(N452="nulová",J452,0)</f>
        <v>0</v>
      </c>
      <c r="BJ452" s="17" t="s">
        <v>88</v>
      </c>
      <c r="BK452" s="156">
        <f>ROUND(I452*H452,2)</f>
        <v>0</v>
      </c>
      <c r="BL452" s="17" t="s">
        <v>168</v>
      </c>
      <c r="BM452" s="155" t="s">
        <v>717</v>
      </c>
    </row>
    <row r="453" spans="2:65" s="12" customFormat="1">
      <c r="B453" s="157"/>
      <c r="D453" s="158" t="s">
        <v>170</v>
      </c>
      <c r="E453" s="159" t="s">
        <v>1</v>
      </c>
      <c r="F453" s="160" t="s">
        <v>718</v>
      </c>
      <c r="H453" s="161">
        <v>6.75</v>
      </c>
      <c r="I453" s="162"/>
      <c r="L453" s="157"/>
      <c r="M453" s="163"/>
      <c r="T453" s="164"/>
      <c r="AT453" s="159" t="s">
        <v>170</v>
      </c>
      <c r="AU453" s="159" t="s">
        <v>88</v>
      </c>
      <c r="AV453" s="12" t="s">
        <v>88</v>
      </c>
      <c r="AW453" s="12" t="s">
        <v>31</v>
      </c>
      <c r="AX453" s="12" t="s">
        <v>76</v>
      </c>
      <c r="AY453" s="159" t="s">
        <v>162</v>
      </c>
    </row>
    <row r="454" spans="2:65" s="12" customFormat="1">
      <c r="B454" s="157"/>
      <c r="D454" s="158" t="s">
        <v>170</v>
      </c>
      <c r="E454" s="159" t="s">
        <v>1</v>
      </c>
      <c r="F454" s="160" t="s">
        <v>719</v>
      </c>
      <c r="H454" s="161">
        <v>3.25</v>
      </c>
      <c r="I454" s="162"/>
      <c r="L454" s="157"/>
      <c r="M454" s="163"/>
      <c r="T454" s="164"/>
      <c r="AT454" s="159" t="s">
        <v>170</v>
      </c>
      <c r="AU454" s="159" t="s">
        <v>88</v>
      </c>
      <c r="AV454" s="12" t="s">
        <v>88</v>
      </c>
      <c r="AW454" s="12" t="s">
        <v>31</v>
      </c>
      <c r="AX454" s="12" t="s">
        <v>76</v>
      </c>
      <c r="AY454" s="159" t="s">
        <v>162</v>
      </c>
    </row>
    <row r="455" spans="2:65" s="13" customFormat="1">
      <c r="B455" s="165"/>
      <c r="D455" s="158" t="s">
        <v>170</v>
      </c>
      <c r="E455" s="166" t="s">
        <v>1</v>
      </c>
      <c r="F455" s="167" t="s">
        <v>173</v>
      </c>
      <c r="H455" s="168">
        <v>10</v>
      </c>
      <c r="I455" s="169"/>
      <c r="L455" s="165"/>
      <c r="M455" s="170"/>
      <c r="T455" s="171"/>
      <c r="AT455" s="166" t="s">
        <v>170</v>
      </c>
      <c r="AU455" s="166" t="s">
        <v>88</v>
      </c>
      <c r="AV455" s="13" t="s">
        <v>168</v>
      </c>
      <c r="AW455" s="13" t="s">
        <v>31</v>
      </c>
      <c r="AX455" s="13" t="s">
        <v>83</v>
      </c>
      <c r="AY455" s="166" t="s">
        <v>162</v>
      </c>
    </row>
    <row r="456" spans="2:65" s="1" customFormat="1" ht="16.5" customHeight="1">
      <c r="B456" s="32"/>
      <c r="C456" s="143" t="s">
        <v>720</v>
      </c>
      <c r="D456" s="143" t="s">
        <v>164</v>
      </c>
      <c r="E456" s="144" t="s">
        <v>721</v>
      </c>
      <c r="F456" s="145" t="s">
        <v>722</v>
      </c>
      <c r="G456" s="146" t="s">
        <v>208</v>
      </c>
      <c r="H456" s="147">
        <v>45</v>
      </c>
      <c r="I456" s="148"/>
      <c r="J456" s="149">
        <f>ROUND(I456*H456,2)</f>
        <v>0</v>
      </c>
      <c r="K456" s="150"/>
      <c r="L456" s="32"/>
      <c r="M456" s="151" t="s">
        <v>1</v>
      </c>
      <c r="N456" s="152" t="s">
        <v>42</v>
      </c>
      <c r="P456" s="153">
        <f>O456*H456</f>
        <v>0</v>
      </c>
      <c r="Q456" s="153">
        <v>6.9999999999999994E-5</v>
      </c>
      <c r="R456" s="153">
        <f>Q456*H456</f>
        <v>3.1499999999999996E-3</v>
      </c>
      <c r="S456" s="153">
        <v>0</v>
      </c>
      <c r="T456" s="154">
        <f>S456*H456</f>
        <v>0</v>
      </c>
      <c r="AR456" s="155" t="s">
        <v>168</v>
      </c>
      <c r="AT456" s="155" t="s">
        <v>164</v>
      </c>
      <c r="AU456" s="155" t="s">
        <v>88</v>
      </c>
      <c r="AY456" s="17" t="s">
        <v>162</v>
      </c>
      <c r="BE456" s="156">
        <f>IF(N456="základná",J456,0)</f>
        <v>0</v>
      </c>
      <c r="BF456" s="156">
        <f>IF(N456="znížená",J456,0)</f>
        <v>0</v>
      </c>
      <c r="BG456" s="156">
        <f>IF(N456="zákl. prenesená",J456,0)</f>
        <v>0</v>
      </c>
      <c r="BH456" s="156">
        <f>IF(N456="zníž. prenesená",J456,0)</f>
        <v>0</v>
      </c>
      <c r="BI456" s="156">
        <f>IF(N456="nulová",J456,0)</f>
        <v>0</v>
      </c>
      <c r="BJ456" s="17" t="s">
        <v>88</v>
      </c>
      <c r="BK456" s="156">
        <f>ROUND(I456*H456,2)</f>
        <v>0</v>
      </c>
      <c r="BL456" s="17" t="s">
        <v>168</v>
      </c>
      <c r="BM456" s="155" t="s">
        <v>723</v>
      </c>
    </row>
    <row r="457" spans="2:65" s="12" customFormat="1">
      <c r="B457" s="157"/>
      <c r="D457" s="158" t="s">
        <v>170</v>
      </c>
      <c r="E457" s="159" t="s">
        <v>1</v>
      </c>
      <c r="F457" s="160" t="s">
        <v>724</v>
      </c>
      <c r="H457" s="161">
        <v>18.399999999999999</v>
      </c>
      <c r="I457" s="162"/>
      <c r="L457" s="157"/>
      <c r="M457" s="163"/>
      <c r="T457" s="164"/>
      <c r="AT457" s="159" t="s">
        <v>170</v>
      </c>
      <c r="AU457" s="159" t="s">
        <v>88</v>
      </c>
      <c r="AV457" s="12" t="s">
        <v>88</v>
      </c>
      <c r="AW457" s="12" t="s">
        <v>31</v>
      </c>
      <c r="AX457" s="12" t="s">
        <v>76</v>
      </c>
      <c r="AY457" s="159" t="s">
        <v>162</v>
      </c>
    </row>
    <row r="458" spans="2:65" s="12" customFormat="1">
      <c r="B458" s="157"/>
      <c r="D458" s="158" t="s">
        <v>170</v>
      </c>
      <c r="E458" s="159" t="s">
        <v>1</v>
      </c>
      <c r="F458" s="160" t="s">
        <v>725</v>
      </c>
      <c r="H458" s="161">
        <v>26.6</v>
      </c>
      <c r="I458" s="162"/>
      <c r="L458" s="157"/>
      <c r="M458" s="163"/>
      <c r="T458" s="164"/>
      <c r="AT458" s="159" t="s">
        <v>170</v>
      </c>
      <c r="AU458" s="159" t="s">
        <v>88</v>
      </c>
      <c r="AV458" s="12" t="s">
        <v>88</v>
      </c>
      <c r="AW458" s="12" t="s">
        <v>31</v>
      </c>
      <c r="AX458" s="12" t="s">
        <v>76</v>
      </c>
      <c r="AY458" s="159" t="s">
        <v>162</v>
      </c>
    </row>
    <row r="459" spans="2:65" s="13" customFormat="1">
      <c r="B459" s="165"/>
      <c r="D459" s="158" t="s">
        <v>170</v>
      </c>
      <c r="E459" s="166" t="s">
        <v>1</v>
      </c>
      <c r="F459" s="167" t="s">
        <v>173</v>
      </c>
      <c r="H459" s="168">
        <v>45</v>
      </c>
      <c r="I459" s="169"/>
      <c r="L459" s="165"/>
      <c r="M459" s="170"/>
      <c r="T459" s="171"/>
      <c r="AT459" s="166" t="s">
        <v>170</v>
      </c>
      <c r="AU459" s="166" t="s">
        <v>88</v>
      </c>
      <c r="AV459" s="13" t="s">
        <v>168</v>
      </c>
      <c r="AW459" s="13" t="s">
        <v>31</v>
      </c>
      <c r="AX459" s="13" t="s">
        <v>83</v>
      </c>
      <c r="AY459" s="166" t="s">
        <v>162</v>
      </c>
    </row>
    <row r="460" spans="2:65" s="11" customFormat="1" ht="22.95" customHeight="1">
      <c r="B460" s="131"/>
      <c r="D460" s="132" t="s">
        <v>75</v>
      </c>
      <c r="E460" s="141" t="s">
        <v>726</v>
      </c>
      <c r="F460" s="141" t="s">
        <v>727</v>
      </c>
      <c r="I460" s="134"/>
      <c r="J460" s="142">
        <f>BK460</f>
        <v>0</v>
      </c>
      <c r="L460" s="131"/>
      <c r="M460" s="136"/>
      <c r="P460" s="137">
        <f>P461</f>
        <v>0</v>
      </c>
      <c r="R460" s="137">
        <f>R461</f>
        <v>0</v>
      </c>
      <c r="T460" s="138">
        <f>T461</f>
        <v>0</v>
      </c>
      <c r="AR460" s="132" t="s">
        <v>83</v>
      </c>
      <c r="AT460" s="139" t="s">
        <v>75</v>
      </c>
      <c r="AU460" s="139" t="s">
        <v>83</v>
      </c>
      <c r="AY460" s="132" t="s">
        <v>162</v>
      </c>
      <c r="BK460" s="140">
        <f>BK461</f>
        <v>0</v>
      </c>
    </row>
    <row r="461" spans="2:65" s="1" customFormat="1" ht="24.15" customHeight="1">
      <c r="B461" s="32"/>
      <c r="C461" s="143" t="s">
        <v>728</v>
      </c>
      <c r="D461" s="143" t="s">
        <v>164</v>
      </c>
      <c r="E461" s="144" t="s">
        <v>729</v>
      </c>
      <c r="F461" s="145" t="s">
        <v>730</v>
      </c>
      <c r="G461" s="146" t="s">
        <v>183</v>
      </c>
      <c r="H461" s="147">
        <v>191.76900000000001</v>
      </c>
      <c r="I461" s="148"/>
      <c r="J461" s="149">
        <f>ROUND(I461*H461,2)</f>
        <v>0</v>
      </c>
      <c r="K461" s="150"/>
      <c r="L461" s="32"/>
      <c r="M461" s="151" t="s">
        <v>1</v>
      </c>
      <c r="N461" s="152" t="s">
        <v>42</v>
      </c>
      <c r="P461" s="153">
        <f>O461*H461</f>
        <v>0</v>
      </c>
      <c r="Q461" s="153">
        <v>0</v>
      </c>
      <c r="R461" s="153">
        <f>Q461*H461</f>
        <v>0</v>
      </c>
      <c r="S461" s="153">
        <v>0</v>
      </c>
      <c r="T461" s="154">
        <f>S461*H461</f>
        <v>0</v>
      </c>
      <c r="AR461" s="155" t="s">
        <v>168</v>
      </c>
      <c r="AT461" s="155" t="s">
        <v>164</v>
      </c>
      <c r="AU461" s="155" t="s">
        <v>88</v>
      </c>
      <c r="AY461" s="17" t="s">
        <v>162</v>
      </c>
      <c r="BE461" s="156">
        <f>IF(N461="základná",J461,0)</f>
        <v>0</v>
      </c>
      <c r="BF461" s="156">
        <f>IF(N461="znížená",J461,0)</f>
        <v>0</v>
      </c>
      <c r="BG461" s="156">
        <f>IF(N461="zákl. prenesená",J461,0)</f>
        <v>0</v>
      </c>
      <c r="BH461" s="156">
        <f>IF(N461="zníž. prenesená",J461,0)</f>
        <v>0</v>
      </c>
      <c r="BI461" s="156">
        <f>IF(N461="nulová",J461,0)</f>
        <v>0</v>
      </c>
      <c r="BJ461" s="17" t="s">
        <v>88</v>
      </c>
      <c r="BK461" s="156">
        <f>ROUND(I461*H461,2)</f>
        <v>0</v>
      </c>
      <c r="BL461" s="17" t="s">
        <v>168</v>
      </c>
      <c r="BM461" s="155" t="s">
        <v>731</v>
      </c>
    </row>
    <row r="462" spans="2:65" s="11" customFormat="1" ht="25.95" customHeight="1">
      <c r="B462" s="131"/>
      <c r="D462" s="132" t="s">
        <v>75</v>
      </c>
      <c r="E462" s="133" t="s">
        <v>241</v>
      </c>
      <c r="F462" s="133" t="s">
        <v>242</v>
      </c>
      <c r="I462" s="134"/>
      <c r="J462" s="135">
        <f>BK462</f>
        <v>0</v>
      </c>
      <c r="L462" s="131"/>
      <c r="M462" s="136"/>
      <c r="P462" s="137">
        <f>P463+P486+P523+P527+P613+P621+P630+P639+P689+P701+P726+P732+P745+P774</f>
        <v>0</v>
      </c>
      <c r="R462" s="137">
        <f>R463+R486+R523+R527+R613+R621+R630+R639+R689+R701+R726+R732+R745+R774</f>
        <v>19.373266600000001</v>
      </c>
      <c r="T462" s="138">
        <f>T463+T486+T523+T527+T613+T621+T630+T639+T689+T701+T726+T732+T745+T774</f>
        <v>0</v>
      </c>
      <c r="AR462" s="132" t="s">
        <v>88</v>
      </c>
      <c r="AT462" s="139" t="s">
        <v>75</v>
      </c>
      <c r="AU462" s="139" t="s">
        <v>76</v>
      </c>
      <c r="AY462" s="132" t="s">
        <v>162</v>
      </c>
      <c r="BK462" s="140">
        <f>BK463+BK486+BK523+BK527+BK613+BK621+BK630+BK639+BK689+BK701+BK726+BK732+BK745+BK774</f>
        <v>0</v>
      </c>
    </row>
    <row r="463" spans="2:65" s="11" customFormat="1" ht="22.95" customHeight="1">
      <c r="B463" s="131"/>
      <c r="D463" s="132" t="s">
        <v>75</v>
      </c>
      <c r="E463" s="141" t="s">
        <v>732</v>
      </c>
      <c r="F463" s="141" t="s">
        <v>733</v>
      </c>
      <c r="I463" s="134"/>
      <c r="J463" s="142">
        <f>BK463</f>
        <v>0</v>
      </c>
      <c r="L463" s="131"/>
      <c r="M463" s="136"/>
      <c r="P463" s="137">
        <f>SUM(P464:P485)</f>
        <v>0</v>
      </c>
      <c r="R463" s="137">
        <f>SUM(R464:R485)</f>
        <v>1.300373</v>
      </c>
      <c r="T463" s="138">
        <f>SUM(T464:T485)</f>
        <v>0</v>
      </c>
      <c r="AR463" s="132" t="s">
        <v>88</v>
      </c>
      <c r="AT463" s="139" t="s">
        <v>75</v>
      </c>
      <c r="AU463" s="139" t="s">
        <v>83</v>
      </c>
      <c r="AY463" s="132" t="s">
        <v>162</v>
      </c>
      <c r="BK463" s="140">
        <f>SUM(BK464:BK485)</f>
        <v>0</v>
      </c>
    </row>
    <row r="464" spans="2:65" s="1" customFormat="1" ht="24.15" customHeight="1">
      <c r="B464" s="32"/>
      <c r="C464" s="143" t="s">
        <v>734</v>
      </c>
      <c r="D464" s="143" t="s">
        <v>164</v>
      </c>
      <c r="E464" s="144" t="s">
        <v>735</v>
      </c>
      <c r="F464" s="145" t="s">
        <v>736</v>
      </c>
      <c r="G464" s="146" t="s">
        <v>248</v>
      </c>
      <c r="H464" s="147">
        <v>54</v>
      </c>
      <c r="I464" s="148"/>
      <c r="J464" s="149">
        <f>ROUND(I464*H464,2)</f>
        <v>0</v>
      </c>
      <c r="K464" s="150"/>
      <c r="L464" s="32"/>
      <c r="M464" s="151" t="s">
        <v>1</v>
      </c>
      <c r="N464" s="152" t="s">
        <v>42</v>
      </c>
      <c r="P464" s="153">
        <f>O464*H464</f>
        <v>0</v>
      </c>
      <c r="Q464" s="153">
        <v>0</v>
      </c>
      <c r="R464" s="153">
        <f>Q464*H464</f>
        <v>0</v>
      </c>
      <c r="S464" s="153">
        <v>0</v>
      </c>
      <c r="T464" s="154">
        <f>S464*H464</f>
        <v>0</v>
      </c>
      <c r="AR464" s="155" t="s">
        <v>249</v>
      </c>
      <c r="AT464" s="155" t="s">
        <v>164</v>
      </c>
      <c r="AU464" s="155" t="s">
        <v>88</v>
      </c>
      <c r="AY464" s="17" t="s">
        <v>162</v>
      </c>
      <c r="BE464" s="156">
        <f>IF(N464="základná",J464,0)</f>
        <v>0</v>
      </c>
      <c r="BF464" s="156">
        <f>IF(N464="znížená",J464,0)</f>
        <v>0</v>
      </c>
      <c r="BG464" s="156">
        <f>IF(N464="zákl. prenesená",J464,0)</f>
        <v>0</v>
      </c>
      <c r="BH464" s="156">
        <f>IF(N464="zníž. prenesená",J464,0)</f>
        <v>0</v>
      </c>
      <c r="BI464" s="156">
        <f>IF(N464="nulová",J464,0)</f>
        <v>0</v>
      </c>
      <c r="BJ464" s="17" t="s">
        <v>88</v>
      </c>
      <c r="BK464" s="156">
        <f>ROUND(I464*H464,2)</f>
        <v>0</v>
      </c>
      <c r="BL464" s="17" t="s">
        <v>249</v>
      </c>
      <c r="BM464" s="155" t="s">
        <v>737</v>
      </c>
    </row>
    <row r="465" spans="2:65" s="12" customFormat="1">
      <c r="B465" s="157"/>
      <c r="D465" s="158" t="s">
        <v>170</v>
      </c>
      <c r="E465" s="159" t="s">
        <v>1</v>
      </c>
      <c r="F465" s="160" t="s">
        <v>738</v>
      </c>
      <c r="H465" s="161">
        <v>54</v>
      </c>
      <c r="I465" s="162"/>
      <c r="L465" s="157"/>
      <c r="M465" s="163"/>
      <c r="T465" s="164"/>
      <c r="AT465" s="159" t="s">
        <v>170</v>
      </c>
      <c r="AU465" s="159" t="s">
        <v>88</v>
      </c>
      <c r="AV465" s="12" t="s">
        <v>88</v>
      </c>
      <c r="AW465" s="12" t="s">
        <v>31</v>
      </c>
      <c r="AX465" s="12" t="s">
        <v>83</v>
      </c>
      <c r="AY465" s="159" t="s">
        <v>162</v>
      </c>
    </row>
    <row r="466" spans="2:65" s="1" customFormat="1" ht="16.5" customHeight="1">
      <c r="B466" s="32"/>
      <c r="C466" s="184" t="s">
        <v>739</v>
      </c>
      <c r="D466" s="184" t="s">
        <v>534</v>
      </c>
      <c r="E466" s="185" t="s">
        <v>740</v>
      </c>
      <c r="F466" s="186" t="s">
        <v>741</v>
      </c>
      <c r="G466" s="187" t="s">
        <v>183</v>
      </c>
      <c r="H466" s="188">
        <v>1.6E-2</v>
      </c>
      <c r="I466" s="189"/>
      <c r="J466" s="190">
        <f>ROUND(I466*H466,2)</f>
        <v>0</v>
      </c>
      <c r="K466" s="191"/>
      <c r="L466" s="192"/>
      <c r="M466" s="193" t="s">
        <v>1</v>
      </c>
      <c r="N466" s="194" t="s">
        <v>42</v>
      </c>
      <c r="P466" s="153">
        <f>O466*H466</f>
        <v>0</v>
      </c>
      <c r="Q466" s="153">
        <v>1</v>
      </c>
      <c r="R466" s="153">
        <f>Q466*H466</f>
        <v>1.6E-2</v>
      </c>
      <c r="S466" s="153">
        <v>0</v>
      </c>
      <c r="T466" s="154">
        <f>S466*H466</f>
        <v>0</v>
      </c>
      <c r="AR466" s="155" t="s">
        <v>497</v>
      </c>
      <c r="AT466" s="155" t="s">
        <v>534</v>
      </c>
      <c r="AU466" s="155" t="s">
        <v>88</v>
      </c>
      <c r="AY466" s="17" t="s">
        <v>162</v>
      </c>
      <c r="BE466" s="156">
        <f>IF(N466="základná",J466,0)</f>
        <v>0</v>
      </c>
      <c r="BF466" s="156">
        <f>IF(N466="znížená",J466,0)</f>
        <v>0</v>
      </c>
      <c r="BG466" s="156">
        <f>IF(N466="zákl. prenesená",J466,0)</f>
        <v>0</v>
      </c>
      <c r="BH466" s="156">
        <f>IF(N466="zníž. prenesená",J466,0)</f>
        <v>0</v>
      </c>
      <c r="BI466" s="156">
        <f>IF(N466="nulová",J466,0)</f>
        <v>0</v>
      </c>
      <c r="BJ466" s="17" t="s">
        <v>88</v>
      </c>
      <c r="BK466" s="156">
        <f>ROUND(I466*H466,2)</f>
        <v>0</v>
      </c>
      <c r="BL466" s="17" t="s">
        <v>249</v>
      </c>
      <c r="BM466" s="155" t="s">
        <v>742</v>
      </c>
    </row>
    <row r="467" spans="2:65" s="12" customFormat="1">
      <c r="B467" s="157"/>
      <c r="D467" s="158" t="s">
        <v>170</v>
      </c>
      <c r="E467" s="159" t="s">
        <v>1</v>
      </c>
      <c r="F467" s="160" t="s">
        <v>743</v>
      </c>
      <c r="H467" s="161">
        <v>1.6E-2</v>
      </c>
      <c r="I467" s="162"/>
      <c r="L467" s="157"/>
      <c r="M467" s="163"/>
      <c r="T467" s="164"/>
      <c r="AT467" s="159" t="s">
        <v>170</v>
      </c>
      <c r="AU467" s="159" t="s">
        <v>88</v>
      </c>
      <c r="AV467" s="12" t="s">
        <v>88</v>
      </c>
      <c r="AW467" s="12" t="s">
        <v>31</v>
      </c>
      <c r="AX467" s="12" t="s">
        <v>83</v>
      </c>
      <c r="AY467" s="159" t="s">
        <v>162</v>
      </c>
    </row>
    <row r="468" spans="2:65" s="1" customFormat="1" ht="24.15" customHeight="1">
      <c r="B468" s="32"/>
      <c r="C468" s="143" t="s">
        <v>744</v>
      </c>
      <c r="D468" s="143" t="s">
        <v>164</v>
      </c>
      <c r="E468" s="144" t="s">
        <v>745</v>
      </c>
      <c r="F468" s="145" t="s">
        <v>746</v>
      </c>
      <c r="G468" s="146" t="s">
        <v>248</v>
      </c>
      <c r="H468" s="147">
        <v>28.5</v>
      </c>
      <c r="I468" s="148"/>
      <c r="J468" s="149">
        <f>ROUND(I468*H468,2)</f>
        <v>0</v>
      </c>
      <c r="K468" s="150"/>
      <c r="L468" s="32"/>
      <c r="M468" s="151" t="s">
        <v>1</v>
      </c>
      <c r="N468" s="152" t="s">
        <v>42</v>
      </c>
      <c r="P468" s="153">
        <f>O468*H468</f>
        <v>0</v>
      </c>
      <c r="Q468" s="153">
        <v>0</v>
      </c>
      <c r="R468" s="153">
        <f>Q468*H468</f>
        <v>0</v>
      </c>
      <c r="S468" s="153">
        <v>0</v>
      </c>
      <c r="T468" s="154">
        <f>S468*H468</f>
        <v>0</v>
      </c>
      <c r="AR468" s="155" t="s">
        <v>249</v>
      </c>
      <c r="AT468" s="155" t="s">
        <v>164</v>
      </c>
      <c r="AU468" s="155" t="s">
        <v>88</v>
      </c>
      <c r="AY468" s="17" t="s">
        <v>162</v>
      </c>
      <c r="BE468" s="156">
        <f>IF(N468="základná",J468,0)</f>
        <v>0</v>
      </c>
      <c r="BF468" s="156">
        <f>IF(N468="znížená",J468,0)</f>
        <v>0</v>
      </c>
      <c r="BG468" s="156">
        <f>IF(N468="zákl. prenesená",J468,0)</f>
        <v>0</v>
      </c>
      <c r="BH468" s="156">
        <f>IF(N468="zníž. prenesená",J468,0)</f>
        <v>0</v>
      </c>
      <c r="BI468" s="156">
        <f>IF(N468="nulová",J468,0)</f>
        <v>0</v>
      </c>
      <c r="BJ468" s="17" t="s">
        <v>88</v>
      </c>
      <c r="BK468" s="156">
        <f>ROUND(I468*H468,2)</f>
        <v>0</v>
      </c>
      <c r="BL468" s="17" t="s">
        <v>249</v>
      </c>
      <c r="BM468" s="155" t="s">
        <v>747</v>
      </c>
    </row>
    <row r="469" spans="2:65" s="12" customFormat="1">
      <c r="B469" s="157"/>
      <c r="D469" s="158" t="s">
        <v>170</v>
      </c>
      <c r="E469" s="159" t="s">
        <v>1</v>
      </c>
      <c r="F469" s="160" t="s">
        <v>748</v>
      </c>
      <c r="H469" s="161">
        <v>28.5</v>
      </c>
      <c r="I469" s="162"/>
      <c r="L469" s="157"/>
      <c r="M469" s="163"/>
      <c r="T469" s="164"/>
      <c r="AT469" s="159" t="s">
        <v>170</v>
      </c>
      <c r="AU469" s="159" t="s">
        <v>88</v>
      </c>
      <c r="AV469" s="12" t="s">
        <v>88</v>
      </c>
      <c r="AW469" s="12" t="s">
        <v>31</v>
      </c>
      <c r="AX469" s="12" t="s">
        <v>83</v>
      </c>
      <c r="AY469" s="159" t="s">
        <v>162</v>
      </c>
    </row>
    <row r="470" spans="2:65" s="1" customFormat="1" ht="16.5" customHeight="1">
      <c r="B470" s="32"/>
      <c r="C470" s="184" t="s">
        <v>749</v>
      </c>
      <c r="D470" s="184" t="s">
        <v>534</v>
      </c>
      <c r="E470" s="185" t="s">
        <v>740</v>
      </c>
      <c r="F470" s="186" t="s">
        <v>741</v>
      </c>
      <c r="G470" s="187" t="s">
        <v>183</v>
      </c>
      <c r="H470" s="188">
        <v>0.01</v>
      </c>
      <c r="I470" s="189"/>
      <c r="J470" s="190">
        <f>ROUND(I470*H470,2)</f>
        <v>0</v>
      </c>
      <c r="K470" s="191"/>
      <c r="L470" s="192"/>
      <c r="M470" s="193" t="s">
        <v>1</v>
      </c>
      <c r="N470" s="194" t="s">
        <v>42</v>
      </c>
      <c r="P470" s="153">
        <f>O470*H470</f>
        <v>0</v>
      </c>
      <c r="Q470" s="153">
        <v>1</v>
      </c>
      <c r="R470" s="153">
        <f>Q470*H470</f>
        <v>0.01</v>
      </c>
      <c r="S470" s="153">
        <v>0</v>
      </c>
      <c r="T470" s="154">
        <f>S470*H470</f>
        <v>0</v>
      </c>
      <c r="AR470" s="155" t="s">
        <v>497</v>
      </c>
      <c r="AT470" s="155" t="s">
        <v>534</v>
      </c>
      <c r="AU470" s="155" t="s">
        <v>88</v>
      </c>
      <c r="AY470" s="17" t="s">
        <v>162</v>
      </c>
      <c r="BE470" s="156">
        <f>IF(N470="základná",J470,0)</f>
        <v>0</v>
      </c>
      <c r="BF470" s="156">
        <f>IF(N470="znížená",J470,0)</f>
        <v>0</v>
      </c>
      <c r="BG470" s="156">
        <f>IF(N470="zákl. prenesená",J470,0)</f>
        <v>0</v>
      </c>
      <c r="BH470" s="156">
        <f>IF(N470="zníž. prenesená",J470,0)</f>
        <v>0</v>
      </c>
      <c r="BI470" s="156">
        <f>IF(N470="nulová",J470,0)</f>
        <v>0</v>
      </c>
      <c r="BJ470" s="17" t="s">
        <v>88</v>
      </c>
      <c r="BK470" s="156">
        <f>ROUND(I470*H470,2)</f>
        <v>0</v>
      </c>
      <c r="BL470" s="17" t="s">
        <v>249</v>
      </c>
      <c r="BM470" s="155" t="s">
        <v>750</v>
      </c>
    </row>
    <row r="471" spans="2:65" s="12" customFormat="1">
      <c r="B471" s="157"/>
      <c r="D471" s="158" t="s">
        <v>170</v>
      </c>
      <c r="E471" s="159" t="s">
        <v>1</v>
      </c>
      <c r="F471" s="160" t="s">
        <v>751</v>
      </c>
      <c r="H471" s="161">
        <v>0.01</v>
      </c>
      <c r="I471" s="162"/>
      <c r="L471" s="157"/>
      <c r="M471" s="163"/>
      <c r="T471" s="164"/>
      <c r="AT471" s="159" t="s">
        <v>170</v>
      </c>
      <c r="AU471" s="159" t="s">
        <v>88</v>
      </c>
      <c r="AV471" s="12" t="s">
        <v>88</v>
      </c>
      <c r="AW471" s="12" t="s">
        <v>31</v>
      </c>
      <c r="AX471" s="12" t="s">
        <v>83</v>
      </c>
      <c r="AY471" s="159" t="s">
        <v>162</v>
      </c>
    </row>
    <row r="472" spans="2:65" s="1" customFormat="1" ht="24.15" customHeight="1">
      <c r="B472" s="32"/>
      <c r="C472" s="143" t="s">
        <v>752</v>
      </c>
      <c r="D472" s="143" t="s">
        <v>164</v>
      </c>
      <c r="E472" s="144" t="s">
        <v>753</v>
      </c>
      <c r="F472" s="145" t="s">
        <v>754</v>
      </c>
      <c r="G472" s="146" t="s">
        <v>248</v>
      </c>
      <c r="H472" s="147">
        <v>54</v>
      </c>
      <c r="I472" s="148"/>
      <c r="J472" s="149">
        <f>ROUND(I472*H472,2)</f>
        <v>0</v>
      </c>
      <c r="K472" s="150"/>
      <c r="L472" s="32"/>
      <c r="M472" s="151" t="s">
        <v>1</v>
      </c>
      <c r="N472" s="152" t="s">
        <v>42</v>
      </c>
      <c r="P472" s="153">
        <f>O472*H472</f>
        <v>0</v>
      </c>
      <c r="Q472" s="153">
        <v>0</v>
      </c>
      <c r="R472" s="153">
        <f>Q472*H472</f>
        <v>0</v>
      </c>
      <c r="S472" s="153">
        <v>0</v>
      </c>
      <c r="T472" s="154">
        <f>S472*H472</f>
        <v>0</v>
      </c>
      <c r="AR472" s="155" t="s">
        <v>249</v>
      </c>
      <c r="AT472" s="155" t="s">
        <v>164</v>
      </c>
      <c r="AU472" s="155" t="s">
        <v>88</v>
      </c>
      <c r="AY472" s="17" t="s">
        <v>162</v>
      </c>
      <c r="BE472" s="156">
        <f>IF(N472="základná",J472,0)</f>
        <v>0</v>
      </c>
      <c r="BF472" s="156">
        <f>IF(N472="znížená",J472,0)</f>
        <v>0</v>
      </c>
      <c r="BG472" s="156">
        <f>IF(N472="zákl. prenesená",J472,0)</f>
        <v>0</v>
      </c>
      <c r="BH472" s="156">
        <f>IF(N472="zníž. prenesená",J472,0)</f>
        <v>0</v>
      </c>
      <c r="BI472" s="156">
        <f>IF(N472="nulová",J472,0)</f>
        <v>0</v>
      </c>
      <c r="BJ472" s="17" t="s">
        <v>88</v>
      </c>
      <c r="BK472" s="156">
        <f>ROUND(I472*H472,2)</f>
        <v>0</v>
      </c>
      <c r="BL472" s="17" t="s">
        <v>249</v>
      </c>
      <c r="BM472" s="155" t="s">
        <v>755</v>
      </c>
    </row>
    <row r="473" spans="2:65" s="12" customFormat="1">
      <c r="B473" s="157"/>
      <c r="D473" s="158" t="s">
        <v>170</v>
      </c>
      <c r="E473" s="159" t="s">
        <v>1</v>
      </c>
      <c r="F473" s="160" t="s">
        <v>738</v>
      </c>
      <c r="H473" s="161">
        <v>54</v>
      </c>
      <c r="I473" s="162"/>
      <c r="L473" s="157"/>
      <c r="M473" s="163"/>
      <c r="T473" s="164"/>
      <c r="AT473" s="159" t="s">
        <v>170</v>
      </c>
      <c r="AU473" s="159" t="s">
        <v>88</v>
      </c>
      <c r="AV473" s="12" t="s">
        <v>88</v>
      </c>
      <c r="AW473" s="12" t="s">
        <v>31</v>
      </c>
      <c r="AX473" s="12" t="s">
        <v>83</v>
      </c>
      <c r="AY473" s="159" t="s">
        <v>162</v>
      </c>
    </row>
    <row r="474" spans="2:65" s="1" customFormat="1" ht="37.950000000000003" customHeight="1">
      <c r="B474" s="32"/>
      <c r="C474" s="184" t="s">
        <v>756</v>
      </c>
      <c r="D474" s="184" t="s">
        <v>534</v>
      </c>
      <c r="E474" s="185" t="s">
        <v>757</v>
      </c>
      <c r="F474" s="186" t="s">
        <v>758</v>
      </c>
      <c r="G474" s="187" t="s">
        <v>248</v>
      </c>
      <c r="H474" s="188">
        <v>62.1</v>
      </c>
      <c r="I474" s="189"/>
      <c r="J474" s="190">
        <f>ROUND(I474*H474,2)</f>
        <v>0</v>
      </c>
      <c r="K474" s="191"/>
      <c r="L474" s="192"/>
      <c r="M474" s="193" t="s">
        <v>1</v>
      </c>
      <c r="N474" s="194" t="s">
        <v>42</v>
      </c>
      <c r="P474" s="153">
        <f>O474*H474</f>
        <v>0</v>
      </c>
      <c r="Q474" s="153">
        <v>5.13E-3</v>
      </c>
      <c r="R474" s="153">
        <f>Q474*H474</f>
        <v>0.318573</v>
      </c>
      <c r="S474" s="153">
        <v>0</v>
      </c>
      <c r="T474" s="154">
        <f>S474*H474</f>
        <v>0</v>
      </c>
      <c r="AR474" s="155" t="s">
        <v>497</v>
      </c>
      <c r="AT474" s="155" t="s">
        <v>534</v>
      </c>
      <c r="AU474" s="155" t="s">
        <v>88</v>
      </c>
      <c r="AY474" s="17" t="s">
        <v>162</v>
      </c>
      <c r="BE474" s="156">
        <f>IF(N474="základná",J474,0)</f>
        <v>0</v>
      </c>
      <c r="BF474" s="156">
        <f>IF(N474="znížená",J474,0)</f>
        <v>0</v>
      </c>
      <c r="BG474" s="156">
        <f>IF(N474="zákl. prenesená",J474,0)</f>
        <v>0</v>
      </c>
      <c r="BH474" s="156">
        <f>IF(N474="zníž. prenesená",J474,0)</f>
        <v>0</v>
      </c>
      <c r="BI474" s="156">
        <f>IF(N474="nulová",J474,0)</f>
        <v>0</v>
      </c>
      <c r="BJ474" s="17" t="s">
        <v>88</v>
      </c>
      <c r="BK474" s="156">
        <f>ROUND(I474*H474,2)</f>
        <v>0</v>
      </c>
      <c r="BL474" s="17" t="s">
        <v>249</v>
      </c>
      <c r="BM474" s="155" t="s">
        <v>759</v>
      </c>
    </row>
    <row r="475" spans="2:65" s="12" customFormat="1">
      <c r="B475" s="157"/>
      <c r="D475" s="158" t="s">
        <v>170</v>
      </c>
      <c r="E475" s="159" t="s">
        <v>1</v>
      </c>
      <c r="F475" s="160" t="s">
        <v>760</v>
      </c>
      <c r="H475" s="161">
        <v>62.1</v>
      </c>
      <c r="I475" s="162"/>
      <c r="L475" s="157"/>
      <c r="M475" s="163"/>
      <c r="T475" s="164"/>
      <c r="AT475" s="159" t="s">
        <v>170</v>
      </c>
      <c r="AU475" s="159" t="s">
        <v>88</v>
      </c>
      <c r="AV475" s="12" t="s">
        <v>88</v>
      </c>
      <c r="AW475" s="12" t="s">
        <v>31</v>
      </c>
      <c r="AX475" s="12" t="s">
        <v>83</v>
      </c>
      <c r="AY475" s="159" t="s">
        <v>162</v>
      </c>
    </row>
    <row r="476" spans="2:65" s="1" customFormat="1" ht="24.15" customHeight="1">
      <c r="B476" s="32"/>
      <c r="C476" s="143" t="s">
        <v>761</v>
      </c>
      <c r="D476" s="143" t="s">
        <v>164</v>
      </c>
      <c r="E476" s="144" t="s">
        <v>762</v>
      </c>
      <c r="F476" s="145" t="s">
        <v>763</v>
      </c>
      <c r="G476" s="146" t="s">
        <v>248</v>
      </c>
      <c r="H476" s="147">
        <v>108</v>
      </c>
      <c r="I476" s="148"/>
      <c r="J476" s="149">
        <f>ROUND(I476*H476,2)</f>
        <v>0</v>
      </c>
      <c r="K476" s="150"/>
      <c r="L476" s="32"/>
      <c r="M476" s="151" t="s">
        <v>1</v>
      </c>
      <c r="N476" s="152" t="s">
        <v>42</v>
      </c>
      <c r="P476" s="153">
        <f>O476*H476</f>
        <v>0</v>
      </c>
      <c r="Q476" s="153">
        <v>5.4000000000000001E-4</v>
      </c>
      <c r="R476" s="153">
        <f>Q476*H476</f>
        <v>5.8320000000000004E-2</v>
      </c>
      <c r="S476" s="153">
        <v>0</v>
      </c>
      <c r="T476" s="154">
        <f>S476*H476</f>
        <v>0</v>
      </c>
      <c r="AR476" s="155" t="s">
        <v>249</v>
      </c>
      <c r="AT476" s="155" t="s">
        <v>164</v>
      </c>
      <c r="AU476" s="155" t="s">
        <v>88</v>
      </c>
      <c r="AY476" s="17" t="s">
        <v>162</v>
      </c>
      <c r="BE476" s="156">
        <f>IF(N476="základná",J476,0)</f>
        <v>0</v>
      </c>
      <c r="BF476" s="156">
        <f>IF(N476="znížená",J476,0)</f>
        <v>0</v>
      </c>
      <c r="BG476" s="156">
        <f>IF(N476="zákl. prenesená",J476,0)</f>
        <v>0</v>
      </c>
      <c r="BH476" s="156">
        <f>IF(N476="zníž. prenesená",J476,0)</f>
        <v>0</v>
      </c>
      <c r="BI476" s="156">
        <f>IF(N476="nulová",J476,0)</f>
        <v>0</v>
      </c>
      <c r="BJ476" s="17" t="s">
        <v>88</v>
      </c>
      <c r="BK476" s="156">
        <f>ROUND(I476*H476,2)</f>
        <v>0</v>
      </c>
      <c r="BL476" s="17" t="s">
        <v>249</v>
      </c>
      <c r="BM476" s="155" t="s">
        <v>764</v>
      </c>
    </row>
    <row r="477" spans="2:65" s="12" customFormat="1">
      <c r="B477" s="157"/>
      <c r="D477" s="158" t="s">
        <v>170</v>
      </c>
      <c r="E477" s="159" t="s">
        <v>1</v>
      </c>
      <c r="F477" s="160" t="s">
        <v>765</v>
      </c>
      <c r="H477" s="161">
        <v>108</v>
      </c>
      <c r="I477" s="162"/>
      <c r="L477" s="157"/>
      <c r="M477" s="163"/>
      <c r="T477" s="164"/>
      <c r="AT477" s="159" t="s">
        <v>170</v>
      </c>
      <c r="AU477" s="159" t="s">
        <v>88</v>
      </c>
      <c r="AV477" s="12" t="s">
        <v>88</v>
      </c>
      <c r="AW477" s="12" t="s">
        <v>31</v>
      </c>
      <c r="AX477" s="12" t="s">
        <v>83</v>
      </c>
      <c r="AY477" s="159" t="s">
        <v>162</v>
      </c>
    </row>
    <row r="478" spans="2:65" s="1" customFormat="1" ht="24.15" customHeight="1">
      <c r="B478" s="32"/>
      <c r="C478" s="184" t="s">
        <v>766</v>
      </c>
      <c r="D478" s="184" t="s">
        <v>534</v>
      </c>
      <c r="E478" s="185" t="s">
        <v>767</v>
      </c>
      <c r="F478" s="186" t="s">
        <v>768</v>
      </c>
      <c r="G478" s="187" t="s">
        <v>248</v>
      </c>
      <c r="H478" s="188">
        <v>124.2</v>
      </c>
      <c r="I478" s="189"/>
      <c r="J478" s="190">
        <f>ROUND(I478*H478,2)</f>
        <v>0</v>
      </c>
      <c r="K478" s="191"/>
      <c r="L478" s="192"/>
      <c r="M478" s="193" t="s">
        <v>1</v>
      </c>
      <c r="N478" s="194" t="s">
        <v>42</v>
      </c>
      <c r="P478" s="153">
        <f>O478*H478</f>
        <v>0</v>
      </c>
      <c r="Q478" s="153">
        <v>4.4999999999999997E-3</v>
      </c>
      <c r="R478" s="153">
        <f>Q478*H478</f>
        <v>0.55889999999999995</v>
      </c>
      <c r="S478" s="153">
        <v>0</v>
      </c>
      <c r="T478" s="154">
        <f>S478*H478</f>
        <v>0</v>
      </c>
      <c r="AR478" s="155" t="s">
        <v>497</v>
      </c>
      <c r="AT478" s="155" t="s">
        <v>534</v>
      </c>
      <c r="AU478" s="155" t="s">
        <v>88</v>
      </c>
      <c r="AY478" s="17" t="s">
        <v>162</v>
      </c>
      <c r="BE478" s="156">
        <f>IF(N478="základná",J478,0)</f>
        <v>0</v>
      </c>
      <c r="BF478" s="156">
        <f>IF(N478="znížená",J478,0)</f>
        <v>0</v>
      </c>
      <c r="BG478" s="156">
        <f>IF(N478="zákl. prenesená",J478,0)</f>
        <v>0</v>
      </c>
      <c r="BH478" s="156">
        <f>IF(N478="zníž. prenesená",J478,0)</f>
        <v>0</v>
      </c>
      <c r="BI478" s="156">
        <f>IF(N478="nulová",J478,0)</f>
        <v>0</v>
      </c>
      <c r="BJ478" s="17" t="s">
        <v>88</v>
      </c>
      <c r="BK478" s="156">
        <f>ROUND(I478*H478,2)</f>
        <v>0</v>
      </c>
      <c r="BL478" s="17" t="s">
        <v>249</v>
      </c>
      <c r="BM478" s="155" t="s">
        <v>769</v>
      </c>
    </row>
    <row r="479" spans="2:65" s="12" customFormat="1">
      <c r="B479" s="157"/>
      <c r="D479" s="158" t="s">
        <v>170</v>
      </c>
      <c r="E479" s="159" t="s">
        <v>1</v>
      </c>
      <c r="F479" s="160" t="s">
        <v>770</v>
      </c>
      <c r="H479" s="161">
        <v>124.2</v>
      </c>
      <c r="I479" s="162"/>
      <c r="L479" s="157"/>
      <c r="M479" s="163"/>
      <c r="T479" s="164"/>
      <c r="AT479" s="159" t="s">
        <v>170</v>
      </c>
      <c r="AU479" s="159" t="s">
        <v>88</v>
      </c>
      <c r="AV479" s="12" t="s">
        <v>88</v>
      </c>
      <c r="AW479" s="12" t="s">
        <v>31</v>
      </c>
      <c r="AX479" s="12" t="s">
        <v>76</v>
      </c>
      <c r="AY479" s="159" t="s">
        <v>162</v>
      </c>
    </row>
    <row r="480" spans="2:65" s="13" customFormat="1">
      <c r="B480" s="165"/>
      <c r="D480" s="158" t="s">
        <v>170</v>
      </c>
      <c r="E480" s="166" t="s">
        <v>1</v>
      </c>
      <c r="F480" s="167" t="s">
        <v>173</v>
      </c>
      <c r="H480" s="168">
        <v>124.2</v>
      </c>
      <c r="I480" s="169"/>
      <c r="L480" s="165"/>
      <c r="M480" s="170"/>
      <c r="T480" s="171"/>
      <c r="AT480" s="166" t="s">
        <v>170</v>
      </c>
      <c r="AU480" s="166" t="s">
        <v>88</v>
      </c>
      <c r="AV480" s="13" t="s">
        <v>168</v>
      </c>
      <c r="AW480" s="13" t="s">
        <v>31</v>
      </c>
      <c r="AX480" s="13" t="s">
        <v>83</v>
      </c>
      <c r="AY480" s="166" t="s">
        <v>162</v>
      </c>
    </row>
    <row r="481" spans="2:65" s="1" customFormat="1" ht="24.15" customHeight="1">
      <c r="B481" s="32"/>
      <c r="C481" s="143" t="s">
        <v>771</v>
      </c>
      <c r="D481" s="143" t="s">
        <v>164</v>
      </c>
      <c r="E481" s="144" t="s">
        <v>772</v>
      </c>
      <c r="F481" s="145" t="s">
        <v>773</v>
      </c>
      <c r="G481" s="146" t="s">
        <v>248</v>
      </c>
      <c r="H481" s="147">
        <v>57</v>
      </c>
      <c r="I481" s="148"/>
      <c r="J481" s="149">
        <f>ROUND(I481*H481,2)</f>
        <v>0</v>
      </c>
      <c r="K481" s="150"/>
      <c r="L481" s="32"/>
      <c r="M481" s="151" t="s">
        <v>1</v>
      </c>
      <c r="N481" s="152" t="s">
        <v>42</v>
      </c>
      <c r="P481" s="153">
        <f>O481*H481</f>
        <v>0</v>
      </c>
      <c r="Q481" s="153">
        <v>5.4000000000000001E-4</v>
      </c>
      <c r="R481" s="153">
        <f>Q481*H481</f>
        <v>3.0780000000000002E-2</v>
      </c>
      <c r="S481" s="153">
        <v>0</v>
      </c>
      <c r="T481" s="154">
        <f>S481*H481</f>
        <v>0</v>
      </c>
      <c r="AR481" s="155" t="s">
        <v>249</v>
      </c>
      <c r="AT481" s="155" t="s">
        <v>164</v>
      </c>
      <c r="AU481" s="155" t="s">
        <v>88</v>
      </c>
      <c r="AY481" s="17" t="s">
        <v>162</v>
      </c>
      <c r="BE481" s="156">
        <f>IF(N481="základná",J481,0)</f>
        <v>0</v>
      </c>
      <c r="BF481" s="156">
        <f>IF(N481="znížená",J481,0)</f>
        <v>0</v>
      </c>
      <c r="BG481" s="156">
        <f>IF(N481="zákl. prenesená",J481,0)</f>
        <v>0</v>
      </c>
      <c r="BH481" s="156">
        <f>IF(N481="zníž. prenesená",J481,0)</f>
        <v>0</v>
      </c>
      <c r="BI481" s="156">
        <f>IF(N481="nulová",J481,0)</f>
        <v>0</v>
      </c>
      <c r="BJ481" s="17" t="s">
        <v>88</v>
      </c>
      <c r="BK481" s="156">
        <f>ROUND(I481*H481,2)</f>
        <v>0</v>
      </c>
      <c r="BL481" s="17" t="s">
        <v>249</v>
      </c>
      <c r="BM481" s="155" t="s">
        <v>774</v>
      </c>
    </row>
    <row r="482" spans="2:65" s="12" customFormat="1">
      <c r="B482" s="157"/>
      <c r="D482" s="158" t="s">
        <v>170</v>
      </c>
      <c r="E482" s="159" t="s">
        <v>1</v>
      </c>
      <c r="F482" s="160" t="s">
        <v>775</v>
      </c>
      <c r="H482" s="161">
        <v>57</v>
      </c>
      <c r="I482" s="162"/>
      <c r="L482" s="157"/>
      <c r="M482" s="163"/>
      <c r="T482" s="164"/>
      <c r="AT482" s="159" t="s">
        <v>170</v>
      </c>
      <c r="AU482" s="159" t="s">
        <v>88</v>
      </c>
      <c r="AV482" s="12" t="s">
        <v>88</v>
      </c>
      <c r="AW482" s="12" t="s">
        <v>31</v>
      </c>
      <c r="AX482" s="12" t="s">
        <v>83</v>
      </c>
      <c r="AY482" s="159" t="s">
        <v>162</v>
      </c>
    </row>
    <row r="483" spans="2:65" s="1" customFormat="1" ht="24.15" customHeight="1">
      <c r="B483" s="32"/>
      <c r="C483" s="184" t="s">
        <v>776</v>
      </c>
      <c r="D483" s="184" t="s">
        <v>534</v>
      </c>
      <c r="E483" s="185" t="s">
        <v>767</v>
      </c>
      <c r="F483" s="186" t="s">
        <v>768</v>
      </c>
      <c r="G483" s="187" t="s">
        <v>248</v>
      </c>
      <c r="H483" s="188">
        <v>68.400000000000006</v>
      </c>
      <c r="I483" s="189"/>
      <c r="J483" s="190">
        <f>ROUND(I483*H483,2)</f>
        <v>0</v>
      </c>
      <c r="K483" s="191"/>
      <c r="L483" s="192"/>
      <c r="M483" s="193" t="s">
        <v>1</v>
      </c>
      <c r="N483" s="194" t="s">
        <v>42</v>
      </c>
      <c r="P483" s="153">
        <f>O483*H483</f>
        <v>0</v>
      </c>
      <c r="Q483" s="153">
        <v>4.4999999999999997E-3</v>
      </c>
      <c r="R483" s="153">
        <f>Q483*H483</f>
        <v>0.30780000000000002</v>
      </c>
      <c r="S483" s="153">
        <v>0</v>
      </c>
      <c r="T483" s="154">
        <f>S483*H483</f>
        <v>0</v>
      </c>
      <c r="AR483" s="155" t="s">
        <v>497</v>
      </c>
      <c r="AT483" s="155" t="s">
        <v>534</v>
      </c>
      <c r="AU483" s="155" t="s">
        <v>88</v>
      </c>
      <c r="AY483" s="17" t="s">
        <v>162</v>
      </c>
      <c r="BE483" s="156">
        <f>IF(N483="základná",J483,0)</f>
        <v>0</v>
      </c>
      <c r="BF483" s="156">
        <f>IF(N483="znížená",J483,0)</f>
        <v>0</v>
      </c>
      <c r="BG483" s="156">
        <f>IF(N483="zákl. prenesená",J483,0)</f>
        <v>0</v>
      </c>
      <c r="BH483" s="156">
        <f>IF(N483="zníž. prenesená",J483,0)</f>
        <v>0</v>
      </c>
      <c r="BI483" s="156">
        <f>IF(N483="nulová",J483,0)</f>
        <v>0</v>
      </c>
      <c r="BJ483" s="17" t="s">
        <v>88</v>
      </c>
      <c r="BK483" s="156">
        <f>ROUND(I483*H483,2)</f>
        <v>0</v>
      </c>
      <c r="BL483" s="17" t="s">
        <v>249</v>
      </c>
      <c r="BM483" s="155" t="s">
        <v>777</v>
      </c>
    </row>
    <row r="484" spans="2:65" s="12" customFormat="1">
      <c r="B484" s="157"/>
      <c r="D484" s="158" t="s">
        <v>170</v>
      </c>
      <c r="E484" s="159" t="s">
        <v>1</v>
      </c>
      <c r="F484" s="160" t="s">
        <v>778</v>
      </c>
      <c r="H484" s="161">
        <v>68.400000000000006</v>
      </c>
      <c r="I484" s="162"/>
      <c r="L484" s="157"/>
      <c r="M484" s="163"/>
      <c r="T484" s="164"/>
      <c r="AT484" s="159" t="s">
        <v>170</v>
      </c>
      <c r="AU484" s="159" t="s">
        <v>88</v>
      </c>
      <c r="AV484" s="12" t="s">
        <v>88</v>
      </c>
      <c r="AW484" s="12" t="s">
        <v>31</v>
      </c>
      <c r="AX484" s="12" t="s">
        <v>83</v>
      </c>
      <c r="AY484" s="159" t="s">
        <v>162</v>
      </c>
    </row>
    <row r="485" spans="2:65" s="1" customFormat="1" ht="24.15" customHeight="1">
      <c r="B485" s="32"/>
      <c r="C485" s="143" t="s">
        <v>779</v>
      </c>
      <c r="D485" s="143" t="s">
        <v>164</v>
      </c>
      <c r="E485" s="144" t="s">
        <v>780</v>
      </c>
      <c r="F485" s="145" t="s">
        <v>781</v>
      </c>
      <c r="G485" s="146" t="s">
        <v>183</v>
      </c>
      <c r="H485" s="147">
        <v>1.3</v>
      </c>
      <c r="I485" s="148"/>
      <c r="J485" s="149">
        <f>ROUND(I485*H485,2)</f>
        <v>0</v>
      </c>
      <c r="K485" s="150"/>
      <c r="L485" s="32"/>
      <c r="M485" s="151" t="s">
        <v>1</v>
      </c>
      <c r="N485" s="152" t="s">
        <v>42</v>
      </c>
      <c r="P485" s="153">
        <f>O485*H485</f>
        <v>0</v>
      </c>
      <c r="Q485" s="153">
        <v>0</v>
      </c>
      <c r="R485" s="153">
        <f>Q485*H485</f>
        <v>0</v>
      </c>
      <c r="S485" s="153">
        <v>0</v>
      </c>
      <c r="T485" s="154">
        <f>S485*H485</f>
        <v>0</v>
      </c>
      <c r="AR485" s="155" t="s">
        <v>249</v>
      </c>
      <c r="AT485" s="155" t="s">
        <v>164</v>
      </c>
      <c r="AU485" s="155" t="s">
        <v>88</v>
      </c>
      <c r="AY485" s="17" t="s">
        <v>162</v>
      </c>
      <c r="BE485" s="156">
        <f>IF(N485="základná",J485,0)</f>
        <v>0</v>
      </c>
      <c r="BF485" s="156">
        <f>IF(N485="znížená",J485,0)</f>
        <v>0</v>
      </c>
      <c r="BG485" s="156">
        <f>IF(N485="zákl. prenesená",J485,0)</f>
        <v>0</v>
      </c>
      <c r="BH485" s="156">
        <f>IF(N485="zníž. prenesená",J485,0)</f>
        <v>0</v>
      </c>
      <c r="BI485" s="156">
        <f>IF(N485="nulová",J485,0)</f>
        <v>0</v>
      </c>
      <c r="BJ485" s="17" t="s">
        <v>88</v>
      </c>
      <c r="BK485" s="156">
        <f>ROUND(I485*H485,2)</f>
        <v>0</v>
      </c>
      <c r="BL485" s="17" t="s">
        <v>249</v>
      </c>
      <c r="BM485" s="155" t="s">
        <v>782</v>
      </c>
    </row>
    <row r="486" spans="2:65" s="11" customFormat="1" ht="22.95" customHeight="1">
      <c r="B486" s="131"/>
      <c r="D486" s="132" t="s">
        <v>75</v>
      </c>
      <c r="E486" s="141" t="s">
        <v>783</v>
      </c>
      <c r="F486" s="141" t="s">
        <v>784</v>
      </c>
      <c r="I486" s="134"/>
      <c r="J486" s="142">
        <f>BK486</f>
        <v>0</v>
      </c>
      <c r="L486" s="131"/>
      <c r="M486" s="136"/>
      <c r="P486" s="137">
        <f>SUM(P487:P522)</f>
        <v>0</v>
      </c>
      <c r="R486" s="137">
        <f>SUM(R487:R522)</f>
        <v>3.878358</v>
      </c>
      <c r="T486" s="138">
        <f>SUM(T487:T522)</f>
        <v>0</v>
      </c>
      <c r="AR486" s="132" t="s">
        <v>88</v>
      </c>
      <c r="AT486" s="139" t="s">
        <v>75</v>
      </c>
      <c r="AU486" s="139" t="s">
        <v>83</v>
      </c>
      <c r="AY486" s="132" t="s">
        <v>162</v>
      </c>
      <c r="BK486" s="140">
        <f>SUM(BK487:BK522)</f>
        <v>0</v>
      </c>
    </row>
    <row r="487" spans="2:65" s="1" customFormat="1" ht="16.5" customHeight="1">
      <c r="B487" s="32"/>
      <c r="C487" s="143" t="s">
        <v>785</v>
      </c>
      <c r="D487" s="143" t="s">
        <v>164</v>
      </c>
      <c r="E487" s="144" t="s">
        <v>786</v>
      </c>
      <c r="F487" s="145" t="s">
        <v>787</v>
      </c>
      <c r="G487" s="146" t="s">
        <v>248</v>
      </c>
      <c r="H487" s="147">
        <v>81.8</v>
      </c>
      <c r="I487" s="148"/>
      <c r="J487" s="149">
        <f>ROUND(I487*H487,2)</f>
        <v>0</v>
      </c>
      <c r="K487" s="150"/>
      <c r="L487" s="32"/>
      <c r="M487" s="151" t="s">
        <v>1</v>
      </c>
      <c r="N487" s="152" t="s">
        <v>42</v>
      </c>
      <c r="P487" s="153">
        <f>O487*H487</f>
        <v>0</v>
      </c>
      <c r="Q487" s="153">
        <v>0</v>
      </c>
      <c r="R487" s="153">
        <f>Q487*H487</f>
        <v>0</v>
      </c>
      <c r="S487" s="153">
        <v>0</v>
      </c>
      <c r="T487" s="154">
        <f>S487*H487</f>
        <v>0</v>
      </c>
      <c r="AR487" s="155" t="s">
        <v>249</v>
      </c>
      <c r="AT487" s="155" t="s">
        <v>164</v>
      </c>
      <c r="AU487" s="155" t="s">
        <v>88</v>
      </c>
      <c r="AY487" s="17" t="s">
        <v>162</v>
      </c>
      <c r="BE487" s="156">
        <f>IF(N487="základná",J487,0)</f>
        <v>0</v>
      </c>
      <c r="BF487" s="156">
        <f>IF(N487="znížená",J487,0)</f>
        <v>0</v>
      </c>
      <c r="BG487" s="156">
        <f>IF(N487="zákl. prenesená",J487,0)</f>
        <v>0</v>
      </c>
      <c r="BH487" s="156">
        <f>IF(N487="zníž. prenesená",J487,0)</f>
        <v>0</v>
      </c>
      <c r="BI487" s="156">
        <f>IF(N487="nulová",J487,0)</f>
        <v>0</v>
      </c>
      <c r="BJ487" s="17" t="s">
        <v>88</v>
      </c>
      <c r="BK487" s="156">
        <f>ROUND(I487*H487,2)</f>
        <v>0</v>
      </c>
      <c r="BL487" s="17" t="s">
        <v>249</v>
      </c>
      <c r="BM487" s="155" t="s">
        <v>788</v>
      </c>
    </row>
    <row r="488" spans="2:65" s="12" customFormat="1">
      <c r="B488" s="157"/>
      <c r="D488" s="158" t="s">
        <v>170</v>
      </c>
      <c r="E488" s="159" t="s">
        <v>1</v>
      </c>
      <c r="F488" s="160" t="s">
        <v>789</v>
      </c>
      <c r="H488" s="161">
        <v>81.8</v>
      </c>
      <c r="I488" s="162"/>
      <c r="L488" s="157"/>
      <c r="M488" s="163"/>
      <c r="T488" s="164"/>
      <c r="AT488" s="159" t="s">
        <v>170</v>
      </c>
      <c r="AU488" s="159" t="s">
        <v>88</v>
      </c>
      <c r="AV488" s="12" t="s">
        <v>88</v>
      </c>
      <c r="AW488" s="12" t="s">
        <v>31</v>
      </c>
      <c r="AX488" s="12" t="s">
        <v>83</v>
      </c>
      <c r="AY488" s="159" t="s">
        <v>162</v>
      </c>
    </row>
    <row r="489" spans="2:65" s="1" customFormat="1" ht="21.75" customHeight="1">
      <c r="B489" s="32"/>
      <c r="C489" s="184" t="s">
        <v>790</v>
      </c>
      <c r="D489" s="184" t="s">
        <v>534</v>
      </c>
      <c r="E489" s="185" t="s">
        <v>791</v>
      </c>
      <c r="F489" s="186" t="s">
        <v>792</v>
      </c>
      <c r="G489" s="187" t="s">
        <v>248</v>
      </c>
      <c r="H489" s="188">
        <v>94.1</v>
      </c>
      <c r="I489" s="189"/>
      <c r="J489" s="190">
        <f>ROUND(I489*H489,2)</f>
        <v>0</v>
      </c>
      <c r="K489" s="191"/>
      <c r="L489" s="192"/>
      <c r="M489" s="193" t="s">
        <v>1</v>
      </c>
      <c r="N489" s="194" t="s">
        <v>42</v>
      </c>
      <c r="P489" s="153">
        <f>O489*H489</f>
        <v>0</v>
      </c>
      <c r="Q489" s="153">
        <v>1E-4</v>
      </c>
      <c r="R489" s="153">
        <f>Q489*H489</f>
        <v>9.41E-3</v>
      </c>
      <c r="S489" s="153">
        <v>0</v>
      </c>
      <c r="T489" s="154">
        <f>S489*H489</f>
        <v>0</v>
      </c>
      <c r="AR489" s="155" t="s">
        <v>497</v>
      </c>
      <c r="AT489" s="155" t="s">
        <v>534</v>
      </c>
      <c r="AU489" s="155" t="s">
        <v>88</v>
      </c>
      <c r="AY489" s="17" t="s">
        <v>162</v>
      </c>
      <c r="BE489" s="156">
        <f>IF(N489="základná",J489,0)</f>
        <v>0</v>
      </c>
      <c r="BF489" s="156">
        <f>IF(N489="znížená",J489,0)</f>
        <v>0</v>
      </c>
      <c r="BG489" s="156">
        <f>IF(N489="zákl. prenesená",J489,0)</f>
        <v>0</v>
      </c>
      <c r="BH489" s="156">
        <f>IF(N489="zníž. prenesená",J489,0)</f>
        <v>0</v>
      </c>
      <c r="BI489" s="156">
        <f>IF(N489="nulová",J489,0)</f>
        <v>0</v>
      </c>
      <c r="BJ489" s="17" t="s">
        <v>88</v>
      </c>
      <c r="BK489" s="156">
        <f>ROUND(I489*H489,2)</f>
        <v>0</v>
      </c>
      <c r="BL489" s="17" t="s">
        <v>249</v>
      </c>
      <c r="BM489" s="155" t="s">
        <v>793</v>
      </c>
    </row>
    <row r="490" spans="2:65" s="12" customFormat="1">
      <c r="B490" s="157"/>
      <c r="D490" s="158" t="s">
        <v>170</v>
      </c>
      <c r="E490" s="159" t="s">
        <v>1</v>
      </c>
      <c r="F490" s="160" t="s">
        <v>794</v>
      </c>
      <c r="H490" s="161">
        <v>94.07</v>
      </c>
      <c r="I490" s="162"/>
      <c r="L490" s="157"/>
      <c r="M490" s="163"/>
      <c r="T490" s="164"/>
      <c r="AT490" s="159" t="s">
        <v>170</v>
      </c>
      <c r="AU490" s="159" t="s">
        <v>88</v>
      </c>
      <c r="AV490" s="12" t="s">
        <v>88</v>
      </c>
      <c r="AW490" s="12" t="s">
        <v>31</v>
      </c>
      <c r="AX490" s="12" t="s">
        <v>76</v>
      </c>
      <c r="AY490" s="159" t="s">
        <v>162</v>
      </c>
    </row>
    <row r="491" spans="2:65" s="12" customFormat="1">
      <c r="B491" s="157"/>
      <c r="D491" s="158" t="s">
        <v>170</v>
      </c>
      <c r="E491" s="159" t="s">
        <v>1</v>
      </c>
      <c r="F491" s="160" t="s">
        <v>669</v>
      </c>
      <c r="H491" s="161">
        <v>0.03</v>
      </c>
      <c r="I491" s="162"/>
      <c r="L491" s="157"/>
      <c r="M491" s="163"/>
      <c r="T491" s="164"/>
      <c r="AT491" s="159" t="s">
        <v>170</v>
      </c>
      <c r="AU491" s="159" t="s">
        <v>88</v>
      </c>
      <c r="AV491" s="12" t="s">
        <v>88</v>
      </c>
      <c r="AW491" s="12" t="s">
        <v>31</v>
      </c>
      <c r="AX491" s="12" t="s">
        <v>76</v>
      </c>
      <c r="AY491" s="159" t="s">
        <v>162</v>
      </c>
    </row>
    <row r="492" spans="2:65" s="13" customFormat="1">
      <c r="B492" s="165"/>
      <c r="D492" s="158" t="s">
        <v>170</v>
      </c>
      <c r="E492" s="166" t="s">
        <v>1</v>
      </c>
      <c r="F492" s="167" t="s">
        <v>173</v>
      </c>
      <c r="H492" s="168">
        <v>94.1</v>
      </c>
      <c r="I492" s="169"/>
      <c r="L492" s="165"/>
      <c r="M492" s="170"/>
      <c r="T492" s="171"/>
      <c r="AT492" s="166" t="s">
        <v>170</v>
      </c>
      <c r="AU492" s="166" t="s">
        <v>88</v>
      </c>
      <c r="AV492" s="13" t="s">
        <v>168</v>
      </c>
      <c r="AW492" s="13" t="s">
        <v>31</v>
      </c>
      <c r="AX492" s="13" t="s">
        <v>83</v>
      </c>
      <c r="AY492" s="166" t="s">
        <v>162</v>
      </c>
    </row>
    <row r="493" spans="2:65" s="1" customFormat="1" ht="24.15" customHeight="1">
      <c r="B493" s="32"/>
      <c r="C493" s="143" t="s">
        <v>795</v>
      </c>
      <c r="D493" s="143" t="s">
        <v>164</v>
      </c>
      <c r="E493" s="144" t="s">
        <v>796</v>
      </c>
      <c r="F493" s="145" t="s">
        <v>797</v>
      </c>
      <c r="G493" s="146" t="s">
        <v>248</v>
      </c>
      <c r="H493" s="147">
        <v>40.5</v>
      </c>
      <c r="I493" s="148"/>
      <c r="J493" s="149">
        <f>ROUND(I493*H493,2)</f>
        <v>0</v>
      </c>
      <c r="K493" s="150"/>
      <c r="L493" s="32"/>
      <c r="M493" s="151" t="s">
        <v>1</v>
      </c>
      <c r="N493" s="152" t="s">
        <v>42</v>
      </c>
      <c r="P493" s="153">
        <f>O493*H493</f>
        <v>0</v>
      </c>
      <c r="Q493" s="153">
        <v>0</v>
      </c>
      <c r="R493" s="153">
        <f>Q493*H493</f>
        <v>0</v>
      </c>
      <c r="S493" s="153">
        <v>0</v>
      </c>
      <c r="T493" s="154">
        <f>S493*H493</f>
        <v>0</v>
      </c>
      <c r="AR493" s="155" t="s">
        <v>249</v>
      </c>
      <c r="AT493" s="155" t="s">
        <v>164</v>
      </c>
      <c r="AU493" s="155" t="s">
        <v>88</v>
      </c>
      <c r="AY493" s="17" t="s">
        <v>162</v>
      </c>
      <c r="BE493" s="156">
        <f>IF(N493="základná",J493,0)</f>
        <v>0</v>
      </c>
      <c r="BF493" s="156">
        <f>IF(N493="znížená",J493,0)</f>
        <v>0</v>
      </c>
      <c r="BG493" s="156">
        <f>IF(N493="zákl. prenesená",J493,0)</f>
        <v>0</v>
      </c>
      <c r="BH493" s="156">
        <f>IF(N493="zníž. prenesená",J493,0)</f>
        <v>0</v>
      </c>
      <c r="BI493" s="156">
        <f>IF(N493="nulová",J493,0)</f>
        <v>0</v>
      </c>
      <c r="BJ493" s="17" t="s">
        <v>88</v>
      </c>
      <c r="BK493" s="156">
        <f>ROUND(I493*H493,2)</f>
        <v>0</v>
      </c>
      <c r="BL493" s="17" t="s">
        <v>249</v>
      </c>
      <c r="BM493" s="155" t="s">
        <v>798</v>
      </c>
    </row>
    <row r="494" spans="2:65" s="12" customFormat="1">
      <c r="B494" s="157"/>
      <c r="D494" s="158" t="s">
        <v>170</v>
      </c>
      <c r="E494" s="159" t="s">
        <v>1</v>
      </c>
      <c r="F494" s="160" t="s">
        <v>799</v>
      </c>
      <c r="H494" s="161">
        <v>40.479999999999997</v>
      </c>
      <c r="I494" s="162"/>
      <c r="L494" s="157"/>
      <c r="M494" s="163"/>
      <c r="T494" s="164"/>
      <c r="AT494" s="159" t="s">
        <v>170</v>
      </c>
      <c r="AU494" s="159" t="s">
        <v>88</v>
      </c>
      <c r="AV494" s="12" t="s">
        <v>88</v>
      </c>
      <c r="AW494" s="12" t="s">
        <v>31</v>
      </c>
      <c r="AX494" s="12" t="s">
        <v>76</v>
      </c>
      <c r="AY494" s="159" t="s">
        <v>162</v>
      </c>
    </row>
    <row r="495" spans="2:65" s="12" customFormat="1">
      <c r="B495" s="157"/>
      <c r="D495" s="158" t="s">
        <v>170</v>
      </c>
      <c r="E495" s="159" t="s">
        <v>1</v>
      </c>
      <c r="F495" s="160" t="s">
        <v>800</v>
      </c>
      <c r="H495" s="161">
        <v>0.02</v>
      </c>
      <c r="I495" s="162"/>
      <c r="L495" s="157"/>
      <c r="M495" s="163"/>
      <c r="T495" s="164"/>
      <c r="AT495" s="159" t="s">
        <v>170</v>
      </c>
      <c r="AU495" s="159" t="s">
        <v>88</v>
      </c>
      <c r="AV495" s="12" t="s">
        <v>88</v>
      </c>
      <c r="AW495" s="12" t="s">
        <v>31</v>
      </c>
      <c r="AX495" s="12" t="s">
        <v>76</v>
      </c>
      <c r="AY495" s="159" t="s">
        <v>162</v>
      </c>
    </row>
    <row r="496" spans="2:65" s="13" customFormat="1">
      <c r="B496" s="165"/>
      <c r="D496" s="158" t="s">
        <v>170</v>
      </c>
      <c r="E496" s="166" t="s">
        <v>1</v>
      </c>
      <c r="F496" s="167" t="s">
        <v>801</v>
      </c>
      <c r="H496" s="168">
        <v>40.5</v>
      </c>
      <c r="I496" s="169"/>
      <c r="L496" s="165"/>
      <c r="M496" s="170"/>
      <c r="T496" s="171"/>
      <c r="AT496" s="166" t="s">
        <v>170</v>
      </c>
      <c r="AU496" s="166" t="s">
        <v>88</v>
      </c>
      <c r="AV496" s="13" t="s">
        <v>168</v>
      </c>
      <c r="AW496" s="13" t="s">
        <v>31</v>
      </c>
      <c r="AX496" s="13" t="s">
        <v>83</v>
      </c>
      <c r="AY496" s="166" t="s">
        <v>162</v>
      </c>
    </row>
    <row r="497" spans="2:65" s="1" customFormat="1" ht="33" customHeight="1">
      <c r="B497" s="32"/>
      <c r="C497" s="184" t="s">
        <v>802</v>
      </c>
      <c r="D497" s="184" t="s">
        <v>534</v>
      </c>
      <c r="E497" s="185" t="s">
        <v>803</v>
      </c>
      <c r="F497" s="186" t="s">
        <v>804</v>
      </c>
      <c r="G497" s="187" t="s">
        <v>248</v>
      </c>
      <c r="H497" s="188">
        <v>41.3</v>
      </c>
      <c r="I497" s="189"/>
      <c r="J497" s="190">
        <f>ROUND(I497*H497,2)</f>
        <v>0</v>
      </c>
      <c r="K497" s="191"/>
      <c r="L497" s="192"/>
      <c r="M497" s="193" t="s">
        <v>1</v>
      </c>
      <c r="N497" s="194" t="s">
        <v>42</v>
      </c>
      <c r="P497" s="153">
        <f>O497*H497</f>
        <v>0</v>
      </c>
      <c r="Q497" s="153">
        <v>4.0000000000000001E-3</v>
      </c>
      <c r="R497" s="153">
        <f>Q497*H497</f>
        <v>0.16519999999999999</v>
      </c>
      <c r="S497" s="153">
        <v>0</v>
      </c>
      <c r="T497" s="154">
        <f>S497*H497</f>
        <v>0</v>
      </c>
      <c r="AR497" s="155" t="s">
        <v>497</v>
      </c>
      <c r="AT497" s="155" t="s">
        <v>534</v>
      </c>
      <c r="AU497" s="155" t="s">
        <v>88</v>
      </c>
      <c r="AY497" s="17" t="s">
        <v>162</v>
      </c>
      <c r="BE497" s="156">
        <f>IF(N497="základná",J497,0)</f>
        <v>0</v>
      </c>
      <c r="BF497" s="156">
        <f>IF(N497="znížená",J497,0)</f>
        <v>0</v>
      </c>
      <c r="BG497" s="156">
        <f>IF(N497="zákl. prenesená",J497,0)</f>
        <v>0</v>
      </c>
      <c r="BH497" s="156">
        <f>IF(N497="zníž. prenesená",J497,0)</f>
        <v>0</v>
      </c>
      <c r="BI497" s="156">
        <f>IF(N497="nulová",J497,0)</f>
        <v>0</v>
      </c>
      <c r="BJ497" s="17" t="s">
        <v>88</v>
      </c>
      <c r="BK497" s="156">
        <f>ROUND(I497*H497,2)</f>
        <v>0</v>
      </c>
      <c r="BL497" s="17" t="s">
        <v>249</v>
      </c>
      <c r="BM497" s="155" t="s">
        <v>805</v>
      </c>
    </row>
    <row r="498" spans="2:65" s="12" customFormat="1">
      <c r="B498" s="157"/>
      <c r="D498" s="158" t="s">
        <v>170</v>
      </c>
      <c r="E498" s="159" t="s">
        <v>1</v>
      </c>
      <c r="F498" s="160" t="s">
        <v>806</v>
      </c>
      <c r="H498" s="161">
        <v>41.31</v>
      </c>
      <c r="I498" s="162"/>
      <c r="L498" s="157"/>
      <c r="M498" s="163"/>
      <c r="T498" s="164"/>
      <c r="AT498" s="159" t="s">
        <v>170</v>
      </c>
      <c r="AU498" s="159" t="s">
        <v>88</v>
      </c>
      <c r="AV498" s="12" t="s">
        <v>88</v>
      </c>
      <c r="AW498" s="12" t="s">
        <v>31</v>
      </c>
      <c r="AX498" s="12" t="s">
        <v>76</v>
      </c>
      <c r="AY498" s="159" t="s">
        <v>162</v>
      </c>
    </row>
    <row r="499" spans="2:65" s="12" customFormat="1">
      <c r="B499" s="157"/>
      <c r="D499" s="158" t="s">
        <v>170</v>
      </c>
      <c r="E499" s="159" t="s">
        <v>1</v>
      </c>
      <c r="F499" s="160" t="s">
        <v>279</v>
      </c>
      <c r="H499" s="161">
        <v>-0.01</v>
      </c>
      <c r="I499" s="162"/>
      <c r="L499" s="157"/>
      <c r="M499" s="163"/>
      <c r="T499" s="164"/>
      <c r="AT499" s="159" t="s">
        <v>170</v>
      </c>
      <c r="AU499" s="159" t="s">
        <v>88</v>
      </c>
      <c r="AV499" s="12" t="s">
        <v>88</v>
      </c>
      <c r="AW499" s="12" t="s">
        <v>31</v>
      </c>
      <c r="AX499" s="12" t="s">
        <v>76</v>
      </c>
      <c r="AY499" s="159" t="s">
        <v>162</v>
      </c>
    </row>
    <row r="500" spans="2:65" s="13" customFormat="1">
      <c r="B500" s="165"/>
      <c r="D500" s="158" t="s">
        <v>170</v>
      </c>
      <c r="E500" s="166" t="s">
        <v>1</v>
      </c>
      <c r="F500" s="167" t="s">
        <v>173</v>
      </c>
      <c r="H500" s="168">
        <v>41.3</v>
      </c>
      <c r="I500" s="169"/>
      <c r="L500" s="165"/>
      <c r="M500" s="170"/>
      <c r="T500" s="171"/>
      <c r="AT500" s="166" t="s">
        <v>170</v>
      </c>
      <c r="AU500" s="166" t="s">
        <v>88</v>
      </c>
      <c r="AV500" s="13" t="s">
        <v>168</v>
      </c>
      <c r="AW500" s="13" t="s">
        <v>31</v>
      </c>
      <c r="AX500" s="13" t="s">
        <v>83</v>
      </c>
      <c r="AY500" s="166" t="s">
        <v>162</v>
      </c>
    </row>
    <row r="501" spans="2:65" s="1" customFormat="1" ht="24.15" customHeight="1">
      <c r="B501" s="32"/>
      <c r="C501" s="143" t="s">
        <v>807</v>
      </c>
      <c r="D501" s="143" t="s">
        <v>164</v>
      </c>
      <c r="E501" s="144" t="s">
        <v>808</v>
      </c>
      <c r="F501" s="145" t="s">
        <v>809</v>
      </c>
      <c r="G501" s="146" t="s">
        <v>248</v>
      </c>
      <c r="H501" s="147">
        <v>40.200000000000003</v>
      </c>
      <c r="I501" s="148"/>
      <c r="J501" s="149">
        <f>ROUND(I501*H501,2)</f>
        <v>0</v>
      </c>
      <c r="K501" s="150"/>
      <c r="L501" s="32"/>
      <c r="M501" s="151" t="s">
        <v>1</v>
      </c>
      <c r="N501" s="152" t="s">
        <v>42</v>
      </c>
      <c r="P501" s="153">
        <f>O501*H501</f>
        <v>0</v>
      </c>
      <c r="Q501" s="153">
        <v>0</v>
      </c>
      <c r="R501" s="153">
        <f>Q501*H501</f>
        <v>0</v>
      </c>
      <c r="S501" s="153">
        <v>0</v>
      </c>
      <c r="T501" s="154">
        <f>S501*H501</f>
        <v>0</v>
      </c>
      <c r="AR501" s="155" t="s">
        <v>249</v>
      </c>
      <c r="AT501" s="155" t="s">
        <v>164</v>
      </c>
      <c r="AU501" s="155" t="s">
        <v>88</v>
      </c>
      <c r="AY501" s="17" t="s">
        <v>162</v>
      </c>
      <c r="BE501" s="156">
        <f>IF(N501="základná",J501,0)</f>
        <v>0</v>
      </c>
      <c r="BF501" s="156">
        <f>IF(N501="znížená",J501,0)</f>
        <v>0</v>
      </c>
      <c r="BG501" s="156">
        <f>IF(N501="zákl. prenesená",J501,0)</f>
        <v>0</v>
      </c>
      <c r="BH501" s="156">
        <f>IF(N501="zníž. prenesená",J501,0)</f>
        <v>0</v>
      </c>
      <c r="BI501" s="156">
        <f>IF(N501="nulová",J501,0)</f>
        <v>0</v>
      </c>
      <c r="BJ501" s="17" t="s">
        <v>88</v>
      </c>
      <c r="BK501" s="156">
        <f>ROUND(I501*H501,2)</f>
        <v>0</v>
      </c>
      <c r="BL501" s="17" t="s">
        <v>249</v>
      </c>
      <c r="BM501" s="155" t="s">
        <v>810</v>
      </c>
    </row>
    <row r="502" spans="2:65" s="12" customFormat="1">
      <c r="B502" s="157"/>
      <c r="D502" s="158" t="s">
        <v>170</v>
      </c>
      <c r="E502" s="159" t="s">
        <v>1</v>
      </c>
      <c r="F502" s="160" t="s">
        <v>691</v>
      </c>
      <c r="H502" s="161">
        <v>40.21</v>
      </c>
      <c r="I502" s="162"/>
      <c r="L502" s="157"/>
      <c r="M502" s="163"/>
      <c r="T502" s="164"/>
      <c r="AT502" s="159" t="s">
        <v>170</v>
      </c>
      <c r="AU502" s="159" t="s">
        <v>88</v>
      </c>
      <c r="AV502" s="12" t="s">
        <v>88</v>
      </c>
      <c r="AW502" s="12" t="s">
        <v>31</v>
      </c>
      <c r="AX502" s="12" t="s">
        <v>76</v>
      </c>
      <c r="AY502" s="159" t="s">
        <v>162</v>
      </c>
    </row>
    <row r="503" spans="2:65" s="12" customFormat="1">
      <c r="B503" s="157"/>
      <c r="D503" s="158" t="s">
        <v>170</v>
      </c>
      <c r="E503" s="159" t="s">
        <v>1</v>
      </c>
      <c r="F503" s="160" t="s">
        <v>279</v>
      </c>
      <c r="H503" s="161">
        <v>-0.01</v>
      </c>
      <c r="I503" s="162"/>
      <c r="L503" s="157"/>
      <c r="M503" s="163"/>
      <c r="T503" s="164"/>
      <c r="AT503" s="159" t="s">
        <v>170</v>
      </c>
      <c r="AU503" s="159" t="s">
        <v>88</v>
      </c>
      <c r="AV503" s="12" t="s">
        <v>88</v>
      </c>
      <c r="AW503" s="12" t="s">
        <v>31</v>
      </c>
      <c r="AX503" s="12" t="s">
        <v>76</v>
      </c>
      <c r="AY503" s="159" t="s">
        <v>162</v>
      </c>
    </row>
    <row r="504" spans="2:65" s="13" customFormat="1">
      <c r="B504" s="165"/>
      <c r="D504" s="158" t="s">
        <v>170</v>
      </c>
      <c r="E504" s="166" t="s">
        <v>1</v>
      </c>
      <c r="F504" s="167" t="s">
        <v>811</v>
      </c>
      <c r="H504" s="168">
        <v>40.200000000000003</v>
      </c>
      <c r="I504" s="169"/>
      <c r="L504" s="165"/>
      <c r="M504" s="170"/>
      <c r="T504" s="171"/>
      <c r="AT504" s="166" t="s">
        <v>170</v>
      </c>
      <c r="AU504" s="166" t="s">
        <v>88</v>
      </c>
      <c r="AV504" s="13" t="s">
        <v>168</v>
      </c>
      <c r="AW504" s="13" t="s">
        <v>31</v>
      </c>
      <c r="AX504" s="13" t="s">
        <v>83</v>
      </c>
      <c r="AY504" s="166" t="s">
        <v>162</v>
      </c>
    </row>
    <row r="505" spans="2:65" s="1" customFormat="1" ht="37.950000000000003" customHeight="1">
      <c r="B505" s="32"/>
      <c r="C505" s="184" t="s">
        <v>812</v>
      </c>
      <c r="D505" s="184" t="s">
        <v>534</v>
      </c>
      <c r="E505" s="185" t="s">
        <v>813</v>
      </c>
      <c r="F505" s="186" t="s">
        <v>814</v>
      </c>
      <c r="G505" s="187" t="s">
        <v>248</v>
      </c>
      <c r="H505" s="188">
        <v>82</v>
      </c>
      <c r="I505" s="189"/>
      <c r="J505" s="190">
        <f>ROUND(I505*H505,2)</f>
        <v>0</v>
      </c>
      <c r="K505" s="191"/>
      <c r="L505" s="192"/>
      <c r="M505" s="193" t="s">
        <v>1</v>
      </c>
      <c r="N505" s="194" t="s">
        <v>42</v>
      </c>
      <c r="P505" s="153">
        <f>O505*H505</f>
        <v>0</v>
      </c>
      <c r="Q505" s="153">
        <v>1.2E-2</v>
      </c>
      <c r="R505" s="153">
        <f>Q505*H505</f>
        <v>0.98399999999999999</v>
      </c>
      <c r="S505" s="153">
        <v>0</v>
      </c>
      <c r="T505" s="154">
        <f>S505*H505</f>
        <v>0</v>
      </c>
      <c r="AR505" s="155" t="s">
        <v>497</v>
      </c>
      <c r="AT505" s="155" t="s">
        <v>534</v>
      </c>
      <c r="AU505" s="155" t="s">
        <v>88</v>
      </c>
      <c r="AY505" s="17" t="s">
        <v>162</v>
      </c>
      <c r="BE505" s="156">
        <f>IF(N505="základná",J505,0)</f>
        <v>0</v>
      </c>
      <c r="BF505" s="156">
        <f>IF(N505="znížená",J505,0)</f>
        <v>0</v>
      </c>
      <c r="BG505" s="156">
        <f>IF(N505="zákl. prenesená",J505,0)</f>
        <v>0</v>
      </c>
      <c r="BH505" s="156">
        <f>IF(N505="zníž. prenesená",J505,0)</f>
        <v>0</v>
      </c>
      <c r="BI505" s="156">
        <f>IF(N505="nulová",J505,0)</f>
        <v>0</v>
      </c>
      <c r="BJ505" s="17" t="s">
        <v>88</v>
      </c>
      <c r="BK505" s="156">
        <f>ROUND(I505*H505,2)</f>
        <v>0</v>
      </c>
      <c r="BL505" s="17" t="s">
        <v>249</v>
      </c>
      <c r="BM505" s="155" t="s">
        <v>815</v>
      </c>
    </row>
    <row r="506" spans="2:65" s="12" customFormat="1">
      <c r="B506" s="157"/>
      <c r="D506" s="158" t="s">
        <v>170</v>
      </c>
      <c r="E506" s="159" t="s">
        <v>1</v>
      </c>
      <c r="F506" s="160" t="s">
        <v>816</v>
      </c>
      <c r="H506" s="161">
        <v>82.007999999999996</v>
      </c>
      <c r="I506" s="162"/>
      <c r="L506" s="157"/>
      <c r="M506" s="163"/>
      <c r="T506" s="164"/>
      <c r="AT506" s="159" t="s">
        <v>170</v>
      </c>
      <c r="AU506" s="159" t="s">
        <v>88</v>
      </c>
      <c r="AV506" s="12" t="s">
        <v>88</v>
      </c>
      <c r="AW506" s="12" t="s">
        <v>31</v>
      </c>
      <c r="AX506" s="12" t="s">
        <v>76</v>
      </c>
      <c r="AY506" s="159" t="s">
        <v>162</v>
      </c>
    </row>
    <row r="507" spans="2:65" s="12" customFormat="1">
      <c r="B507" s="157"/>
      <c r="D507" s="158" t="s">
        <v>170</v>
      </c>
      <c r="E507" s="159" t="s">
        <v>1</v>
      </c>
      <c r="F507" s="160" t="s">
        <v>817</v>
      </c>
      <c r="H507" s="161">
        <v>-8.0000000000000002E-3</v>
      </c>
      <c r="I507" s="162"/>
      <c r="L507" s="157"/>
      <c r="M507" s="163"/>
      <c r="T507" s="164"/>
      <c r="AT507" s="159" t="s">
        <v>170</v>
      </c>
      <c r="AU507" s="159" t="s">
        <v>88</v>
      </c>
      <c r="AV507" s="12" t="s">
        <v>88</v>
      </c>
      <c r="AW507" s="12" t="s">
        <v>31</v>
      </c>
      <c r="AX507" s="12" t="s">
        <v>76</v>
      </c>
      <c r="AY507" s="159" t="s">
        <v>162</v>
      </c>
    </row>
    <row r="508" spans="2:65" s="13" customFormat="1">
      <c r="B508" s="165"/>
      <c r="D508" s="158" t="s">
        <v>170</v>
      </c>
      <c r="E508" s="166" t="s">
        <v>1</v>
      </c>
      <c r="F508" s="167" t="s">
        <v>173</v>
      </c>
      <c r="H508" s="168">
        <v>82</v>
      </c>
      <c r="I508" s="169"/>
      <c r="L508" s="165"/>
      <c r="M508" s="170"/>
      <c r="T508" s="171"/>
      <c r="AT508" s="166" t="s">
        <v>170</v>
      </c>
      <c r="AU508" s="166" t="s">
        <v>88</v>
      </c>
      <c r="AV508" s="13" t="s">
        <v>168</v>
      </c>
      <c r="AW508" s="13" t="s">
        <v>31</v>
      </c>
      <c r="AX508" s="13" t="s">
        <v>83</v>
      </c>
      <c r="AY508" s="166" t="s">
        <v>162</v>
      </c>
    </row>
    <row r="509" spans="2:65" s="1" customFormat="1" ht="37.950000000000003" customHeight="1">
      <c r="B509" s="32"/>
      <c r="C509" s="143" t="s">
        <v>818</v>
      </c>
      <c r="D509" s="143" t="s">
        <v>164</v>
      </c>
      <c r="E509" s="144" t="s">
        <v>819</v>
      </c>
      <c r="F509" s="145" t="s">
        <v>820</v>
      </c>
      <c r="G509" s="146" t="s">
        <v>248</v>
      </c>
      <c r="H509" s="147">
        <v>55</v>
      </c>
      <c r="I509" s="148"/>
      <c r="J509" s="149">
        <f>ROUND(I509*H509,2)</f>
        <v>0</v>
      </c>
      <c r="K509" s="150"/>
      <c r="L509" s="32"/>
      <c r="M509" s="151" t="s">
        <v>1</v>
      </c>
      <c r="N509" s="152" t="s">
        <v>42</v>
      </c>
      <c r="P509" s="153">
        <f>O509*H509</f>
        <v>0</v>
      </c>
      <c r="Q509" s="153">
        <v>2.5999999999999998E-4</v>
      </c>
      <c r="R509" s="153">
        <f>Q509*H509</f>
        <v>1.4299999999999998E-2</v>
      </c>
      <c r="S509" s="153">
        <v>0</v>
      </c>
      <c r="T509" s="154">
        <f>S509*H509</f>
        <v>0</v>
      </c>
      <c r="AR509" s="155" t="s">
        <v>249</v>
      </c>
      <c r="AT509" s="155" t="s">
        <v>164</v>
      </c>
      <c r="AU509" s="155" t="s">
        <v>88</v>
      </c>
      <c r="AY509" s="17" t="s">
        <v>162</v>
      </c>
      <c r="BE509" s="156">
        <f>IF(N509="základná",J509,0)</f>
        <v>0</v>
      </c>
      <c r="BF509" s="156">
        <f>IF(N509="znížená",J509,0)</f>
        <v>0</v>
      </c>
      <c r="BG509" s="156">
        <f>IF(N509="zákl. prenesená",J509,0)</f>
        <v>0</v>
      </c>
      <c r="BH509" s="156">
        <f>IF(N509="zníž. prenesená",J509,0)</f>
        <v>0</v>
      </c>
      <c r="BI509" s="156">
        <f>IF(N509="nulová",J509,0)</f>
        <v>0</v>
      </c>
      <c r="BJ509" s="17" t="s">
        <v>88</v>
      </c>
      <c r="BK509" s="156">
        <f>ROUND(I509*H509,2)</f>
        <v>0</v>
      </c>
      <c r="BL509" s="17" t="s">
        <v>249</v>
      </c>
      <c r="BM509" s="155" t="s">
        <v>821</v>
      </c>
    </row>
    <row r="510" spans="2:65" s="12" customFormat="1">
      <c r="B510" s="157"/>
      <c r="D510" s="158" t="s">
        <v>170</v>
      </c>
      <c r="E510" s="159" t="s">
        <v>1</v>
      </c>
      <c r="F510" s="160" t="s">
        <v>822</v>
      </c>
      <c r="H510" s="161">
        <v>55.02</v>
      </c>
      <c r="I510" s="162"/>
      <c r="L510" s="157"/>
      <c r="M510" s="163"/>
      <c r="T510" s="164"/>
      <c r="AT510" s="159" t="s">
        <v>170</v>
      </c>
      <c r="AU510" s="159" t="s">
        <v>88</v>
      </c>
      <c r="AV510" s="12" t="s">
        <v>88</v>
      </c>
      <c r="AW510" s="12" t="s">
        <v>31</v>
      </c>
      <c r="AX510" s="12" t="s">
        <v>76</v>
      </c>
      <c r="AY510" s="159" t="s">
        <v>162</v>
      </c>
    </row>
    <row r="511" spans="2:65" s="12" customFormat="1">
      <c r="B511" s="157"/>
      <c r="D511" s="158" t="s">
        <v>170</v>
      </c>
      <c r="E511" s="159" t="s">
        <v>1</v>
      </c>
      <c r="F511" s="160" t="s">
        <v>663</v>
      </c>
      <c r="H511" s="161">
        <v>-0.02</v>
      </c>
      <c r="I511" s="162"/>
      <c r="L511" s="157"/>
      <c r="M511" s="163"/>
      <c r="T511" s="164"/>
      <c r="AT511" s="159" t="s">
        <v>170</v>
      </c>
      <c r="AU511" s="159" t="s">
        <v>88</v>
      </c>
      <c r="AV511" s="12" t="s">
        <v>88</v>
      </c>
      <c r="AW511" s="12" t="s">
        <v>31</v>
      </c>
      <c r="AX511" s="12" t="s">
        <v>76</v>
      </c>
      <c r="AY511" s="159" t="s">
        <v>162</v>
      </c>
    </row>
    <row r="512" spans="2:65" s="13" customFormat="1">
      <c r="B512" s="165"/>
      <c r="D512" s="158" t="s">
        <v>170</v>
      </c>
      <c r="E512" s="166" t="s">
        <v>1</v>
      </c>
      <c r="F512" s="167" t="s">
        <v>823</v>
      </c>
      <c r="H512" s="168">
        <v>55</v>
      </c>
      <c r="I512" s="169"/>
      <c r="L512" s="165"/>
      <c r="M512" s="170"/>
      <c r="T512" s="171"/>
      <c r="AT512" s="166" t="s">
        <v>170</v>
      </c>
      <c r="AU512" s="166" t="s">
        <v>88</v>
      </c>
      <c r="AV512" s="13" t="s">
        <v>168</v>
      </c>
      <c r="AW512" s="13" t="s">
        <v>31</v>
      </c>
      <c r="AX512" s="13" t="s">
        <v>83</v>
      </c>
      <c r="AY512" s="166" t="s">
        <v>162</v>
      </c>
    </row>
    <row r="513" spans="2:65" s="1" customFormat="1" ht="24.15" customHeight="1">
      <c r="B513" s="32"/>
      <c r="C513" s="184" t="s">
        <v>824</v>
      </c>
      <c r="D513" s="184" t="s">
        <v>534</v>
      </c>
      <c r="E513" s="185" t="s">
        <v>825</v>
      </c>
      <c r="F513" s="186" t="s">
        <v>826</v>
      </c>
      <c r="G513" s="187" t="s">
        <v>248</v>
      </c>
      <c r="H513" s="188">
        <v>56.1</v>
      </c>
      <c r="I513" s="189"/>
      <c r="J513" s="190">
        <f>ROUND(I513*H513,2)</f>
        <v>0</v>
      </c>
      <c r="K513" s="191"/>
      <c r="L513" s="192"/>
      <c r="M513" s="193" t="s">
        <v>1</v>
      </c>
      <c r="N513" s="194" t="s">
        <v>42</v>
      </c>
      <c r="P513" s="153">
        <f>O513*H513</f>
        <v>0</v>
      </c>
      <c r="Q513" s="153">
        <v>1.44E-2</v>
      </c>
      <c r="R513" s="153">
        <f>Q513*H513</f>
        <v>0.80784</v>
      </c>
      <c r="S513" s="153">
        <v>0</v>
      </c>
      <c r="T513" s="154">
        <f>S513*H513</f>
        <v>0</v>
      </c>
      <c r="AR513" s="155" t="s">
        <v>497</v>
      </c>
      <c r="AT513" s="155" t="s">
        <v>534</v>
      </c>
      <c r="AU513" s="155" t="s">
        <v>88</v>
      </c>
      <c r="AY513" s="17" t="s">
        <v>162</v>
      </c>
      <c r="BE513" s="156">
        <f>IF(N513="základná",J513,0)</f>
        <v>0</v>
      </c>
      <c r="BF513" s="156">
        <f>IF(N513="znížená",J513,0)</f>
        <v>0</v>
      </c>
      <c r="BG513" s="156">
        <f>IF(N513="zákl. prenesená",J513,0)</f>
        <v>0</v>
      </c>
      <c r="BH513" s="156">
        <f>IF(N513="zníž. prenesená",J513,0)</f>
        <v>0</v>
      </c>
      <c r="BI513" s="156">
        <f>IF(N513="nulová",J513,0)</f>
        <v>0</v>
      </c>
      <c r="BJ513" s="17" t="s">
        <v>88</v>
      </c>
      <c r="BK513" s="156">
        <f>ROUND(I513*H513,2)</f>
        <v>0</v>
      </c>
      <c r="BL513" s="17" t="s">
        <v>249</v>
      </c>
      <c r="BM513" s="155" t="s">
        <v>827</v>
      </c>
    </row>
    <row r="514" spans="2:65" s="12" customFormat="1">
      <c r="B514" s="157"/>
      <c r="D514" s="158" t="s">
        <v>170</v>
      </c>
      <c r="E514" s="159" t="s">
        <v>1</v>
      </c>
      <c r="F514" s="160" t="s">
        <v>828</v>
      </c>
      <c r="H514" s="161">
        <v>56.1</v>
      </c>
      <c r="I514" s="162"/>
      <c r="L514" s="157"/>
      <c r="M514" s="163"/>
      <c r="T514" s="164"/>
      <c r="AT514" s="159" t="s">
        <v>170</v>
      </c>
      <c r="AU514" s="159" t="s">
        <v>88</v>
      </c>
      <c r="AV514" s="12" t="s">
        <v>88</v>
      </c>
      <c r="AW514" s="12" t="s">
        <v>31</v>
      </c>
      <c r="AX514" s="12" t="s">
        <v>83</v>
      </c>
      <c r="AY514" s="159" t="s">
        <v>162</v>
      </c>
    </row>
    <row r="515" spans="2:65" s="1" customFormat="1" ht="37.950000000000003" customHeight="1">
      <c r="B515" s="32"/>
      <c r="C515" s="143" t="s">
        <v>829</v>
      </c>
      <c r="D515" s="143" t="s">
        <v>164</v>
      </c>
      <c r="E515" s="144" t="s">
        <v>830</v>
      </c>
      <c r="F515" s="145" t="s">
        <v>831</v>
      </c>
      <c r="G515" s="146" t="s">
        <v>248</v>
      </c>
      <c r="H515" s="147">
        <v>117.6</v>
      </c>
      <c r="I515" s="148"/>
      <c r="J515" s="149">
        <f>ROUND(I515*H515,2)</f>
        <v>0</v>
      </c>
      <c r="K515" s="150"/>
      <c r="L515" s="32"/>
      <c r="M515" s="151" t="s">
        <v>1</v>
      </c>
      <c r="N515" s="152" t="s">
        <v>42</v>
      </c>
      <c r="P515" s="153">
        <f>O515*H515</f>
        <v>0</v>
      </c>
      <c r="Q515" s="153">
        <v>8.3000000000000001E-4</v>
      </c>
      <c r="R515" s="153">
        <f>Q515*H515</f>
        <v>9.7608E-2</v>
      </c>
      <c r="S515" s="153">
        <v>0</v>
      </c>
      <c r="T515" s="154">
        <f>S515*H515</f>
        <v>0</v>
      </c>
      <c r="AR515" s="155" t="s">
        <v>249</v>
      </c>
      <c r="AT515" s="155" t="s">
        <v>164</v>
      </c>
      <c r="AU515" s="155" t="s">
        <v>88</v>
      </c>
      <c r="AY515" s="17" t="s">
        <v>162</v>
      </c>
      <c r="BE515" s="156">
        <f>IF(N515="základná",J515,0)</f>
        <v>0</v>
      </c>
      <c r="BF515" s="156">
        <f>IF(N515="znížená",J515,0)</f>
        <v>0</v>
      </c>
      <c r="BG515" s="156">
        <f>IF(N515="zákl. prenesená",J515,0)</f>
        <v>0</v>
      </c>
      <c r="BH515" s="156">
        <f>IF(N515="zníž. prenesená",J515,0)</f>
        <v>0</v>
      </c>
      <c r="BI515" s="156">
        <f>IF(N515="nulová",J515,0)</f>
        <v>0</v>
      </c>
      <c r="BJ515" s="17" t="s">
        <v>88</v>
      </c>
      <c r="BK515" s="156">
        <f>ROUND(I515*H515,2)</f>
        <v>0</v>
      </c>
      <c r="BL515" s="17" t="s">
        <v>249</v>
      </c>
      <c r="BM515" s="155" t="s">
        <v>832</v>
      </c>
    </row>
    <row r="516" spans="2:65" s="12" customFormat="1">
      <c r="B516" s="157"/>
      <c r="D516" s="158" t="s">
        <v>170</v>
      </c>
      <c r="E516" s="159" t="s">
        <v>1</v>
      </c>
      <c r="F516" s="160" t="s">
        <v>833</v>
      </c>
      <c r="H516" s="161">
        <v>117.6</v>
      </c>
      <c r="I516" s="162"/>
      <c r="L516" s="157"/>
      <c r="M516" s="163"/>
      <c r="T516" s="164"/>
      <c r="AT516" s="159" t="s">
        <v>170</v>
      </c>
      <c r="AU516" s="159" t="s">
        <v>88</v>
      </c>
      <c r="AV516" s="12" t="s">
        <v>88</v>
      </c>
      <c r="AW516" s="12" t="s">
        <v>31</v>
      </c>
      <c r="AX516" s="12" t="s">
        <v>76</v>
      </c>
      <c r="AY516" s="159" t="s">
        <v>162</v>
      </c>
    </row>
    <row r="517" spans="2:65" s="13" customFormat="1">
      <c r="B517" s="165"/>
      <c r="D517" s="158" t="s">
        <v>170</v>
      </c>
      <c r="E517" s="166" t="s">
        <v>1</v>
      </c>
      <c r="F517" s="167" t="s">
        <v>834</v>
      </c>
      <c r="H517" s="168">
        <v>117.6</v>
      </c>
      <c r="I517" s="169"/>
      <c r="L517" s="165"/>
      <c r="M517" s="170"/>
      <c r="T517" s="171"/>
      <c r="AT517" s="166" t="s">
        <v>170</v>
      </c>
      <c r="AU517" s="166" t="s">
        <v>88</v>
      </c>
      <c r="AV517" s="13" t="s">
        <v>168</v>
      </c>
      <c r="AW517" s="13" t="s">
        <v>31</v>
      </c>
      <c r="AX517" s="13" t="s">
        <v>83</v>
      </c>
      <c r="AY517" s="166" t="s">
        <v>162</v>
      </c>
    </row>
    <row r="518" spans="2:65" s="1" customFormat="1" ht="24.15" customHeight="1">
      <c r="B518" s="32"/>
      <c r="C518" s="184" t="s">
        <v>835</v>
      </c>
      <c r="D518" s="184" t="s">
        <v>534</v>
      </c>
      <c r="E518" s="185" t="s">
        <v>836</v>
      </c>
      <c r="F518" s="186" t="s">
        <v>837</v>
      </c>
      <c r="G518" s="187" t="s">
        <v>248</v>
      </c>
      <c r="H518" s="188">
        <v>120</v>
      </c>
      <c r="I518" s="189"/>
      <c r="J518" s="190">
        <f>ROUND(I518*H518,2)</f>
        <v>0</v>
      </c>
      <c r="K518" s="191"/>
      <c r="L518" s="192"/>
      <c r="M518" s="193" t="s">
        <v>1</v>
      </c>
      <c r="N518" s="194" t="s">
        <v>42</v>
      </c>
      <c r="P518" s="153">
        <f>O518*H518</f>
        <v>0</v>
      </c>
      <c r="Q518" s="153">
        <v>1.4999999999999999E-2</v>
      </c>
      <c r="R518" s="153">
        <f>Q518*H518</f>
        <v>1.7999999999999998</v>
      </c>
      <c r="S518" s="153">
        <v>0</v>
      </c>
      <c r="T518" s="154">
        <f>S518*H518</f>
        <v>0</v>
      </c>
      <c r="AR518" s="155" t="s">
        <v>497</v>
      </c>
      <c r="AT518" s="155" t="s">
        <v>534</v>
      </c>
      <c r="AU518" s="155" t="s">
        <v>88</v>
      </c>
      <c r="AY518" s="17" t="s">
        <v>162</v>
      </c>
      <c r="BE518" s="156">
        <f>IF(N518="základná",J518,0)</f>
        <v>0</v>
      </c>
      <c r="BF518" s="156">
        <f>IF(N518="znížená",J518,0)</f>
        <v>0</v>
      </c>
      <c r="BG518" s="156">
        <f>IF(N518="zákl. prenesená",J518,0)</f>
        <v>0</v>
      </c>
      <c r="BH518" s="156">
        <f>IF(N518="zníž. prenesená",J518,0)</f>
        <v>0</v>
      </c>
      <c r="BI518" s="156">
        <f>IF(N518="nulová",J518,0)</f>
        <v>0</v>
      </c>
      <c r="BJ518" s="17" t="s">
        <v>88</v>
      </c>
      <c r="BK518" s="156">
        <f>ROUND(I518*H518,2)</f>
        <v>0</v>
      </c>
      <c r="BL518" s="17" t="s">
        <v>249</v>
      </c>
      <c r="BM518" s="155" t="s">
        <v>838</v>
      </c>
    </row>
    <row r="519" spans="2:65" s="12" customFormat="1">
      <c r="B519" s="157"/>
      <c r="D519" s="158" t="s">
        <v>170</v>
      </c>
      <c r="E519" s="159" t="s">
        <v>1</v>
      </c>
      <c r="F519" s="160" t="s">
        <v>839</v>
      </c>
      <c r="H519" s="161">
        <v>119.952</v>
      </c>
      <c r="I519" s="162"/>
      <c r="L519" s="157"/>
      <c r="M519" s="163"/>
      <c r="T519" s="164"/>
      <c r="AT519" s="159" t="s">
        <v>170</v>
      </c>
      <c r="AU519" s="159" t="s">
        <v>88</v>
      </c>
      <c r="AV519" s="12" t="s">
        <v>88</v>
      </c>
      <c r="AW519" s="12" t="s">
        <v>31</v>
      </c>
      <c r="AX519" s="12" t="s">
        <v>76</v>
      </c>
      <c r="AY519" s="159" t="s">
        <v>162</v>
      </c>
    </row>
    <row r="520" spans="2:65" s="12" customFormat="1">
      <c r="B520" s="157"/>
      <c r="D520" s="158" t="s">
        <v>170</v>
      </c>
      <c r="E520" s="159" t="s">
        <v>1</v>
      </c>
      <c r="F520" s="160" t="s">
        <v>840</v>
      </c>
      <c r="H520" s="161">
        <v>4.8000000000000001E-2</v>
      </c>
      <c r="I520" s="162"/>
      <c r="L520" s="157"/>
      <c r="M520" s="163"/>
      <c r="T520" s="164"/>
      <c r="AT520" s="159" t="s">
        <v>170</v>
      </c>
      <c r="AU520" s="159" t="s">
        <v>88</v>
      </c>
      <c r="AV520" s="12" t="s">
        <v>88</v>
      </c>
      <c r="AW520" s="12" t="s">
        <v>31</v>
      </c>
      <c r="AX520" s="12" t="s">
        <v>76</v>
      </c>
      <c r="AY520" s="159" t="s">
        <v>162</v>
      </c>
    </row>
    <row r="521" spans="2:65" s="13" customFormat="1">
      <c r="B521" s="165"/>
      <c r="D521" s="158" t="s">
        <v>170</v>
      </c>
      <c r="E521" s="166" t="s">
        <v>1</v>
      </c>
      <c r="F521" s="167" t="s">
        <v>173</v>
      </c>
      <c r="H521" s="168">
        <v>120</v>
      </c>
      <c r="I521" s="169"/>
      <c r="L521" s="165"/>
      <c r="M521" s="170"/>
      <c r="T521" s="171"/>
      <c r="AT521" s="166" t="s">
        <v>170</v>
      </c>
      <c r="AU521" s="166" t="s">
        <v>88</v>
      </c>
      <c r="AV521" s="13" t="s">
        <v>168</v>
      </c>
      <c r="AW521" s="13" t="s">
        <v>31</v>
      </c>
      <c r="AX521" s="13" t="s">
        <v>83</v>
      </c>
      <c r="AY521" s="166" t="s">
        <v>162</v>
      </c>
    </row>
    <row r="522" spans="2:65" s="1" customFormat="1" ht="24.15" customHeight="1">
      <c r="B522" s="32"/>
      <c r="C522" s="143" t="s">
        <v>841</v>
      </c>
      <c r="D522" s="143" t="s">
        <v>164</v>
      </c>
      <c r="E522" s="144" t="s">
        <v>842</v>
      </c>
      <c r="F522" s="145" t="s">
        <v>843</v>
      </c>
      <c r="G522" s="146" t="s">
        <v>183</v>
      </c>
      <c r="H522" s="147">
        <v>3.8780000000000001</v>
      </c>
      <c r="I522" s="148"/>
      <c r="J522" s="149">
        <f>ROUND(I522*H522,2)</f>
        <v>0</v>
      </c>
      <c r="K522" s="150"/>
      <c r="L522" s="32"/>
      <c r="M522" s="151" t="s">
        <v>1</v>
      </c>
      <c r="N522" s="152" t="s">
        <v>42</v>
      </c>
      <c r="P522" s="153">
        <f>O522*H522</f>
        <v>0</v>
      </c>
      <c r="Q522" s="153">
        <v>0</v>
      </c>
      <c r="R522" s="153">
        <f>Q522*H522</f>
        <v>0</v>
      </c>
      <c r="S522" s="153">
        <v>0</v>
      </c>
      <c r="T522" s="154">
        <f>S522*H522</f>
        <v>0</v>
      </c>
      <c r="AR522" s="155" t="s">
        <v>249</v>
      </c>
      <c r="AT522" s="155" t="s">
        <v>164</v>
      </c>
      <c r="AU522" s="155" t="s">
        <v>88</v>
      </c>
      <c r="AY522" s="17" t="s">
        <v>162</v>
      </c>
      <c r="BE522" s="156">
        <f>IF(N522="základná",J522,0)</f>
        <v>0</v>
      </c>
      <c r="BF522" s="156">
        <f>IF(N522="znížená",J522,0)</f>
        <v>0</v>
      </c>
      <c r="BG522" s="156">
        <f>IF(N522="zákl. prenesená",J522,0)</f>
        <v>0</v>
      </c>
      <c r="BH522" s="156">
        <f>IF(N522="zníž. prenesená",J522,0)</f>
        <v>0</v>
      </c>
      <c r="BI522" s="156">
        <f>IF(N522="nulová",J522,0)</f>
        <v>0</v>
      </c>
      <c r="BJ522" s="17" t="s">
        <v>88</v>
      </c>
      <c r="BK522" s="156">
        <f>ROUND(I522*H522,2)</f>
        <v>0</v>
      </c>
      <c r="BL522" s="17" t="s">
        <v>249</v>
      </c>
      <c r="BM522" s="155" t="s">
        <v>844</v>
      </c>
    </row>
    <row r="523" spans="2:65" s="11" customFormat="1" ht="22.95" customHeight="1">
      <c r="B523" s="131"/>
      <c r="D523" s="132" t="s">
        <v>75</v>
      </c>
      <c r="E523" s="141" t="s">
        <v>845</v>
      </c>
      <c r="F523" s="141" t="s">
        <v>846</v>
      </c>
      <c r="I523" s="134"/>
      <c r="J523" s="142">
        <f>BK523</f>
        <v>0</v>
      </c>
      <c r="L523" s="131"/>
      <c r="M523" s="136"/>
      <c r="P523" s="137">
        <f>SUM(P524:P526)</f>
        <v>0</v>
      </c>
      <c r="R523" s="137">
        <f>SUM(R524:R526)</f>
        <v>4.2639999999999997E-2</v>
      </c>
      <c r="T523" s="138">
        <f>SUM(T524:T526)</f>
        <v>0</v>
      </c>
      <c r="AR523" s="132" t="s">
        <v>88</v>
      </c>
      <c r="AT523" s="139" t="s">
        <v>75</v>
      </c>
      <c r="AU523" s="139" t="s">
        <v>83</v>
      </c>
      <c r="AY523" s="132" t="s">
        <v>162</v>
      </c>
      <c r="BK523" s="140">
        <f>SUM(BK524:BK526)</f>
        <v>0</v>
      </c>
    </row>
    <row r="524" spans="2:65" s="1" customFormat="1" ht="16.5" customHeight="1">
      <c r="B524" s="32"/>
      <c r="C524" s="143" t="s">
        <v>847</v>
      </c>
      <c r="D524" s="143" t="s">
        <v>164</v>
      </c>
      <c r="E524" s="144" t="s">
        <v>848</v>
      </c>
      <c r="F524" s="145" t="s">
        <v>849</v>
      </c>
      <c r="G524" s="146" t="s">
        <v>203</v>
      </c>
      <c r="H524" s="147">
        <v>2</v>
      </c>
      <c r="I524" s="148"/>
      <c r="J524" s="149">
        <f>ROUND(I524*H524,2)</f>
        <v>0</v>
      </c>
      <c r="K524" s="150"/>
      <c r="L524" s="32"/>
      <c r="M524" s="151" t="s">
        <v>1</v>
      </c>
      <c r="N524" s="152" t="s">
        <v>42</v>
      </c>
      <c r="P524" s="153">
        <f>O524*H524</f>
        <v>0</v>
      </c>
      <c r="Q524" s="153">
        <v>0</v>
      </c>
      <c r="R524" s="153">
        <f>Q524*H524</f>
        <v>0</v>
      </c>
      <c r="S524" s="153">
        <v>0</v>
      </c>
      <c r="T524" s="154">
        <f>S524*H524</f>
        <v>0</v>
      </c>
      <c r="AR524" s="155" t="s">
        <v>249</v>
      </c>
      <c r="AT524" s="155" t="s">
        <v>164</v>
      </c>
      <c r="AU524" s="155" t="s">
        <v>88</v>
      </c>
      <c r="AY524" s="17" t="s">
        <v>162</v>
      </c>
      <c r="BE524" s="156">
        <f>IF(N524="základná",J524,0)</f>
        <v>0</v>
      </c>
      <c r="BF524" s="156">
        <f>IF(N524="znížená",J524,0)</f>
        <v>0</v>
      </c>
      <c r="BG524" s="156">
        <f>IF(N524="zákl. prenesená",J524,0)</f>
        <v>0</v>
      </c>
      <c r="BH524" s="156">
        <f>IF(N524="zníž. prenesená",J524,0)</f>
        <v>0</v>
      </c>
      <c r="BI524" s="156">
        <f>IF(N524="nulová",J524,0)</f>
        <v>0</v>
      </c>
      <c r="BJ524" s="17" t="s">
        <v>88</v>
      </c>
      <c r="BK524" s="156">
        <f>ROUND(I524*H524,2)</f>
        <v>0</v>
      </c>
      <c r="BL524" s="17" t="s">
        <v>249</v>
      </c>
      <c r="BM524" s="155" t="s">
        <v>850</v>
      </c>
    </row>
    <row r="525" spans="2:65" s="1" customFormat="1" ht="21.75" customHeight="1">
      <c r="B525" s="32"/>
      <c r="C525" s="184" t="s">
        <v>851</v>
      </c>
      <c r="D525" s="184" t="s">
        <v>534</v>
      </c>
      <c r="E525" s="185" t="s">
        <v>852</v>
      </c>
      <c r="F525" s="186" t="s">
        <v>853</v>
      </c>
      <c r="G525" s="187" t="s">
        <v>203</v>
      </c>
      <c r="H525" s="188">
        <v>2</v>
      </c>
      <c r="I525" s="189"/>
      <c r="J525" s="190">
        <f>ROUND(I525*H525,2)</f>
        <v>0</v>
      </c>
      <c r="K525" s="191"/>
      <c r="L525" s="192"/>
      <c r="M525" s="193" t="s">
        <v>1</v>
      </c>
      <c r="N525" s="194" t="s">
        <v>42</v>
      </c>
      <c r="P525" s="153">
        <f>O525*H525</f>
        <v>0</v>
      </c>
      <c r="Q525" s="153">
        <v>2.1319999999999999E-2</v>
      </c>
      <c r="R525" s="153">
        <f>Q525*H525</f>
        <v>4.2639999999999997E-2</v>
      </c>
      <c r="S525" s="153">
        <v>0</v>
      </c>
      <c r="T525" s="154">
        <f>S525*H525</f>
        <v>0</v>
      </c>
      <c r="AR525" s="155" t="s">
        <v>497</v>
      </c>
      <c r="AT525" s="155" t="s">
        <v>534</v>
      </c>
      <c r="AU525" s="155" t="s">
        <v>88</v>
      </c>
      <c r="AY525" s="17" t="s">
        <v>162</v>
      </c>
      <c r="BE525" s="156">
        <f>IF(N525="základná",J525,0)</f>
        <v>0</v>
      </c>
      <c r="BF525" s="156">
        <f>IF(N525="znížená",J525,0)</f>
        <v>0</v>
      </c>
      <c r="BG525" s="156">
        <f>IF(N525="zákl. prenesená",J525,0)</f>
        <v>0</v>
      </c>
      <c r="BH525" s="156">
        <f>IF(N525="zníž. prenesená",J525,0)</f>
        <v>0</v>
      </c>
      <c r="BI525" s="156">
        <f>IF(N525="nulová",J525,0)</f>
        <v>0</v>
      </c>
      <c r="BJ525" s="17" t="s">
        <v>88</v>
      </c>
      <c r="BK525" s="156">
        <f>ROUND(I525*H525,2)</f>
        <v>0</v>
      </c>
      <c r="BL525" s="17" t="s">
        <v>249</v>
      </c>
      <c r="BM525" s="155" t="s">
        <v>854</v>
      </c>
    </row>
    <row r="526" spans="2:65" s="1" customFormat="1" ht="24.15" customHeight="1">
      <c r="B526" s="32"/>
      <c r="C526" s="143" t="s">
        <v>855</v>
      </c>
      <c r="D526" s="143" t="s">
        <v>164</v>
      </c>
      <c r="E526" s="144" t="s">
        <v>856</v>
      </c>
      <c r="F526" s="145" t="s">
        <v>857</v>
      </c>
      <c r="G526" s="146" t="s">
        <v>183</v>
      </c>
      <c r="H526" s="147">
        <v>4.2999999999999997E-2</v>
      </c>
      <c r="I526" s="148"/>
      <c r="J526" s="149">
        <f>ROUND(I526*H526,2)</f>
        <v>0</v>
      </c>
      <c r="K526" s="150"/>
      <c r="L526" s="32"/>
      <c r="M526" s="151" t="s">
        <v>1</v>
      </c>
      <c r="N526" s="152" t="s">
        <v>42</v>
      </c>
      <c r="P526" s="153">
        <f>O526*H526</f>
        <v>0</v>
      </c>
      <c r="Q526" s="153">
        <v>0</v>
      </c>
      <c r="R526" s="153">
        <f>Q526*H526</f>
        <v>0</v>
      </c>
      <c r="S526" s="153">
        <v>0</v>
      </c>
      <c r="T526" s="154">
        <f>S526*H526</f>
        <v>0</v>
      </c>
      <c r="AR526" s="155" t="s">
        <v>249</v>
      </c>
      <c r="AT526" s="155" t="s">
        <v>164</v>
      </c>
      <c r="AU526" s="155" t="s">
        <v>88</v>
      </c>
      <c r="AY526" s="17" t="s">
        <v>162</v>
      </c>
      <c r="BE526" s="156">
        <f>IF(N526="základná",J526,0)</f>
        <v>0</v>
      </c>
      <c r="BF526" s="156">
        <f>IF(N526="znížená",J526,0)</f>
        <v>0</v>
      </c>
      <c r="BG526" s="156">
        <f>IF(N526="zákl. prenesená",J526,0)</f>
        <v>0</v>
      </c>
      <c r="BH526" s="156">
        <f>IF(N526="zníž. prenesená",J526,0)</f>
        <v>0</v>
      </c>
      <c r="BI526" s="156">
        <f>IF(N526="nulová",J526,0)</f>
        <v>0</v>
      </c>
      <c r="BJ526" s="17" t="s">
        <v>88</v>
      </c>
      <c r="BK526" s="156">
        <f>ROUND(I526*H526,2)</f>
        <v>0</v>
      </c>
      <c r="BL526" s="17" t="s">
        <v>249</v>
      </c>
      <c r="BM526" s="155" t="s">
        <v>858</v>
      </c>
    </row>
    <row r="527" spans="2:65" s="11" customFormat="1" ht="22.95" customHeight="1">
      <c r="B527" s="131"/>
      <c r="D527" s="132" t="s">
        <v>75</v>
      </c>
      <c r="E527" s="141" t="s">
        <v>243</v>
      </c>
      <c r="F527" s="141" t="s">
        <v>244</v>
      </c>
      <c r="I527" s="134"/>
      <c r="J527" s="142">
        <f>BK527</f>
        <v>0</v>
      </c>
      <c r="L527" s="131"/>
      <c r="M527" s="136"/>
      <c r="P527" s="137">
        <f>SUM(P528:P612)</f>
        <v>0</v>
      </c>
      <c r="R527" s="137">
        <f>SUM(R528:R612)</f>
        <v>4.0707215999999997</v>
      </c>
      <c r="T527" s="138">
        <f>SUM(T528:T612)</f>
        <v>0</v>
      </c>
      <c r="AR527" s="132" t="s">
        <v>88</v>
      </c>
      <c r="AT527" s="139" t="s">
        <v>75</v>
      </c>
      <c r="AU527" s="139" t="s">
        <v>83</v>
      </c>
      <c r="AY527" s="132" t="s">
        <v>162</v>
      </c>
      <c r="BK527" s="140">
        <f>SUM(BK528:BK612)</f>
        <v>0</v>
      </c>
    </row>
    <row r="528" spans="2:65" s="1" customFormat="1" ht="24.15" customHeight="1">
      <c r="B528" s="32"/>
      <c r="C528" s="143" t="s">
        <v>859</v>
      </c>
      <c r="D528" s="143" t="s">
        <v>164</v>
      </c>
      <c r="E528" s="144" t="s">
        <v>860</v>
      </c>
      <c r="F528" s="145" t="s">
        <v>861</v>
      </c>
      <c r="G528" s="146" t="s">
        <v>208</v>
      </c>
      <c r="H528" s="147">
        <v>6.6</v>
      </c>
      <c r="I528" s="148"/>
      <c r="J528" s="149">
        <f>ROUND(I528*H528,2)</f>
        <v>0</v>
      </c>
      <c r="K528" s="150"/>
      <c r="L528" s="32"/>
      <c r="M528" s="151" t="s">
        <v>1</v>
      </c>
      <c r="N528" s="152" t="s">
        <v>42</v>
      </c>
      <c r="P528" s="153">
        <f>O528*H528</f>
        <v>0</v>
      </c>
      <c r="Q528" s="153">
        <v>2.7999999999999998E-4</v>
      </c>
      <c r="R528" s="153">
        <f>Q528*H528</f>
        <v>1.8479999999999998E-3</v>
      </c>
      <c r="S528" s="153">
        <v>0</v>
      </c>
      <c r="T528" s="154">
        <f>S528*H528</f>
        <v>0</v>
      </c>
      <c r="AR528" s="155" t="s">
        <v>249</v>
      </c>
      <c r="AT528" s="155" t="s">
        <v>164</v>
      </c>
      <c r="AU528" s="155" t="s">
        <v>88</v>
      </c>
      <c r="AY528" s="17" t="s">
        <v>162</v>
      </c>
      <c r="BE528" s="156">
        <f>IF(N528="základná",J528,0)</f>
        <v>0</v>
      </c>
      <c r="BF528" s="156">
        <f>IF(N528="znížená",J528,0)</f>
        <v>0</v>
      </c>
      <c r="BG528" s="156">
        <f>IF(N528="zákl. prenesená",J528,0)</f>
        <v>0</v>
      </c>
      <c r="BH528" s="156">
        <f>IF(N528="zníž. prenesená",J528,0)</f>
        <v>0</v>
      </c>
      <c r="BI528" s="156">
        <f>IF(N528="nulová",J528,0)</f>
        <v>0</v>
      </c>
      <c r="BJ528" s="17" t="s">
        <v>88</v>
      </c>
      <c r="BK528" s="156">
        <f>ROUND(I528*H528,2)</f>
        <v>0</v>
      </c>
      <c r="BL528" s="17" t="s">
        <v>249</v>
      </c>
      <c r="BM528" s="155" t="s">
        <v>862</v>
      </c>
    </row>
    <row r="529" spans="2:65" s="12" customFormat="1">
      <c r="B529" s="157"/>
      <c r="D529" s="158" t="s">
        <v>170</v>
      </c>
      <c r="E529" s="159" t="s">
        <v>1</v>
      </c>
      <c r="F529" s="160" t="s">
        <v>863</v>
      </c>
      <c r="H529" s="161">
        <v>6.62</v>
      </c>
      <c r="I529" s="162"/>
      <c r="L529" s="157"/>
      <c r="M529" s="163"/>
      <c r="T529" s="164"/>
      <c r="AT529" s="159" t="s">
        <v>170</v>
      </c>
      <c r="AU529" s="159" t="s">
        <v>88</v>
      </c>
      <c r="AV529" s="12" t="s">
        <v>88</v>
      </c>
      <c r="AW529" s="12" t="s">
        <v>31</v>
      </c>
      <c r="AX529" s="12" t="s">
        <v>76</v>
      </c>
      <c r="AY529" s="159" t="s">
        <v>162</v>
      </c>
    </row>
    <row r="530" spans="2:65" s="12" customFormat="1">
      <c r="B530" s="157"/>
      <c r="D530" s="158" t="s">
        <v>170</v>
      </c>
      <c r="E530" s="159" t="s">
        <v>1</v>
      </c>
      <c r="F530" s="160" t="s">
        <v>663</v>
      </c>
      <c r="H530" s="161">
        <v>-0.02</v>
      </c>
      <c r="I530" s="162"/>
      <c r="L530" s="157"/>
      <c r="M530" s="163"/>
      <c r="T530" s="164"/>
      <c r="AT530" s="159" t="s">
        <v>170</v>
      </c>
      <c r="AU530" s="159" t="s">
        <v>88</v>
      </c>
      <c r="AV530" s="12" t="s">
        <v>88</v>
      </c>
      <c r="AW530" s="12" t="s">
        <v>31</v>
      </c>
      <c r="AX530" s="12" t="s">
        <v>76</v>
      </c>
      <c r="AY530" s="159" t="s">
        <v>162</v>
      </c>
    </row>
    <row r="531" spans="2:65" s="13" customFormat="1">
      <c r="B531" s="165"/>
      <c r="D531" s="158" t="s">
        <v>170</v>
      </c>
      <c r="E531" s="166" t="s">
        <v>1</v>
      </c>
      <c r="F531" s="167" t="s">
        <v>864</v>
      </c>
      <c r="H531" s="168">
        <v>6.6</v>
      </c>
      <c r="I531" s="169"/>
      <c r="L531" s="165"/>
      <c r="M531" s="170"/>
      <c r="T531" s="171"/>
      <c r="AT531" s="166" t="s">
        <v>170</v>
      </c>
      <c r="AU531" s="166" t="s">
        <v>88</v>
      </c>
      <c r="AV531" s="13" t="s">
        <v>168</v>
      </c>
      <c r="AW531" s="13" t="s">
        <v>31</v>
      </c>
      <c r="AX531" s="13" t="s">
        <v>83</v>
      </c>
      <c r="AY531" s="166" t="s">
        <v>162</v>
      </c>
    </row>
    <row r="532" spans="2:65" s="1" customFormat="1" ht="16.5" customHeight="1">
      <c r="B532" s="32"/>
      <c r="C532" s="184" t="s">
        <v>865</v>
      </c>
      <c r="D532" s="184" t="s">
        <v>534</v>
      </c>
      <c r="E532" s="185" t="s">
        <v>866</v>
      </c>
      <c r="F532" s="186" t="s">
        <v>867</v>
      </c>
      <c r="G532" s="187" t="s">
        <v>208</v>
      </c>
      <c r="H532" s="188">
        <v>6.6</v>
      </c>
      <c r="I532" s="189"/>
      <c r="J532" s="190">
        <f>ROUND(I532*H532,2)</f>
        <v>0</v>
      </c>
      <c r="K532" s="191"/>
      <c r="L532" s="192"/>
      <c r="M532" s="193" t="s">
        <v>1</v>
      </c>
      <c r="N532" s="194" t="s">
        <v>42</v>
      </c>
      <c r="P532" s="153">
        <f>O532*H532</f>
        <v>0</v>
      </c>
      <c r="Q532" s="153">
        <v>0.01</v>
      </c>
      <c r="R532" s="153">
        <f>Q532*H532</f>
        <v>6.6000000000000003E-2</v>
      </c>
      <c r="S532" s="153">
        <v>0</v>
      </c>
      <c r="T532" s="154">
        <f>S532*H532</f>
        <v>0</v>
      </c>
      <c r="AR532" s="155" t="s">
        <v>497</v>
      </c>
      <c r="AT532" s="155" t="s">
        <v>534</v>
      </c>
      <c r="AU532" s="155" t="s">
        <v>88</v>
      </c>
      <c r="AY532" s="17" t="s">
        <v>162</v>
      </c>
      <c r="BE532" s="156">
        <f>IF(N532="základná",J532,0)</f>
        <v>0</v>
      </c>
      <c r="BF532" s="156">
        <f>IF(N532="znížená",J532,0)</f>
        <v>0</v>
      </c>
      <c r="BG532" s="156">
        <f>IF(N532="zákl. prenesená",J532,0)</f>
        <v>0</v>
      </c>
      <c r="BH532" s="156">
        <f>IF(N532="zníž. prenesená",J532,0)</f>
        <v>0</v>
      </c>
      <c r="BI532" s="156">
        <f>IF(N532="nulová",J532,0)</f>
        <v>0</v>
      </c>
      <c r="BJ532" s="17" t="s">
        <v>88</v>
      </c>
      <c r="BK532" s="156">
        <f>ROUND(I532*H532,2)</f>
        <v>0</v>
      </c>
      <c r="BL532" s="17" t="s">
        <v>249</v>
      </c>
      <c r="BM532" s="155" t="s">
        <v>868</v>
      </c>
    </row>
    <row r="533" spans="2:65" s="1" customFormat="1" ht="24.15" customHeight="1">
      <c r="B533" s="32"/>
      <c r="C533" s="143" t="s">
        <v>869</v>
      </c>
      <c r="D533" s="143" t="s">
        <v>164</v>
      </c>
      <c r="E533" s="144" t="s">
        <v>870</v>
      </c>
      <c r="F533" s="145" t="s">
        <v>871</v>
      </c>
      <c r="G533" s="146" t="s">
        <v>203</v>
      </c>
      <c r="H533" s="147">
        <v>28</v>
      </c>
      <c r="I533" s="148"/>
      <c r="J533" s="149">
        <f>ROUND(I533*H533,2)</f>
        <v>0</v>
      </c>
      <c r="K533" s="150"/>
      <c r="L533" s="32"/>
      <c r="M533" s="151" t="s">
        <v>1</v>
      </c>
      <c r="N533" s="152" t="s">
        <v>42</v>
      </c>
      <c r="P533" s="153">
        <f>O533*H533</f>
        <v>0</v>
      </c>
      <c r="Q533" s="153">
        <v>2.1000000000000001E-4</v>
      </c>
      <c r="R533" s="153">
        <f>Q533*H533</f>
        <v>5.8799999999999998E-3</v>
      </c>
      <c r="S533" s="153">
        <v>0</v>
      </c>
      <c r="T533" s="154">
        <f>S533*H533</f>
        <v>0</v>
      </c>
      <c r="AR533" s="155" t="s">
        <v>249</v>
      </c>
      <c r="AT533" s="155" t="s">
        <v>164</v>
      </c>
      <c r="AU533" s="155" t="s">
        <v>88</v>
      </c>
      <c r="AY533" s="17" t="s">
        <v>162</v>
      </c>
      <c r="BE533" s="156">
        <f>IF(N533="základná",J533,0)</f>
        <v>0</v>
      </c>
      <c r="BF533" s="156">
        <f>IF(N533="znížená",J533,0)</f>
        <v>0</v>
      </c>
      <c r="BG533" s="156">
        <f>IF(N533="zákl. prenesená",J533,0)</f>
        <v>0</v>
      </c>
      <c r="BH533" s="156">
        <f>IF(N533="zníž. prenesená",J533,0)</f>
        <v>0</v>
      </c>
      <c r="BI533" s="156">
        <f>IF(N533="nulová",J533,0)</f>
        <v>0</v>
      </c>
      <c r="BJ533" s="17" t="s">
        <v>88</v>
      </c>
      <c r="BK533" s="156">
        <f>ROUND(I533*H533,2)</f>
        <v>0</v>
      </c>
      <c r="BL533" s="17" t="s">
        <v>249</v>
      </c>
      <c r="BM533" s="155" t="s">
        <v>872</v>
      </c>
    </row>
    <row r="534" spans="2:65" s="15" customFormat="1">
      <c r="B534" s="195"/>
      <c r="D534" s="158" t="s">
        <v>170</v>
      </c>
      <c r="E534" s="196" t="s">
        <v>1</v>
      </c>
      <c r="F534" s="197" t="s">
        <v>873</v>
      </c>
      <c r="H534" s="196" t="s">
        <v>1</v>
      </c>
      <c r="I534" s="198"/>
      <c r="L534" s="195"/>
      <c r="M534" s="199"/>
      <c r="T534" s="200"/>
      <c r="AT534" s="196" t="s">
        <v>170</v>
      </c>
      <c r="AU534" s="196" t="s">
        <v>88</v>
      </c>
      <c r="AV534" s="15" t="s">
        <v>83</v>
      </c>
      <c r="AW534" s="15" t="s">
        <v>31</v>
      </c>
      <c r="AX534" s="15" t="s">
        <v>76</v>
      </c>
      <c r="AY534" s="196" t="s">
        <v>162</v>
      </c>
    </row>
    <row r="535" spans="2:65" s="12" customFormat="1">
      <c r="B535" s="157"/>
      <c r="D535" s="158" t="s">
        <v>170</v>
      </c>
      <c r="E535" s="159" t="s">
        <v>1</v>
      </c>
      <c r="F535" s="160" t="s">
        <v>874</v>
      </c>
      <c r="H535" s="161">
        <v>24</v>
      </c>
      <c r="I535" s="162"/>
      <c r="L535" s="157"/>
      <c r="M535" s="163"/>
      <c r="T535" s="164"/>
      <c r="AT535" s="159" t="s">
        <v>170</v>
      </c>
      <c r="AU535" s="159" t="s">
        <v>88</v>
      </c>
      <c r="AV535" s="12" t="s">
        <v>88</v>
      </c>
      <c r="AW535" s="12" t="s">
        <v>31</v>
      </c>
      <c r="AX535" s="12" t="s">
        <v>76</v>
      </c>
      <c r="AY535" s="159" t="s">
        <v>162</v>
      </c>
    </row>
    <row r="536" spans="2:65" s="12" customFormat="1">
      <c r="B536" s="157"/>
      <c r="D536" s="158" t="s">
        <v>170</v>
      </c>
      <c r="E536" s="159" t="s">
        <v>1</v>
      </c>
      <c r="F536" s="160" t="s">
        <v>875</v>
      </c>
      <c r="H536" s="161">
        <v>4</v>
      </c>
      <c r="I536" s="162"/>
      <c r="L536" s="157"/>
      <c r="M536" s="163"/>
      <c r="T536" s="164"/>
      <c r="AT536" s="159" t="s">
        <v>170</v>
      </c>
      <c r="AU536" s="159" t="s">
        <v>88</v>
      </c>
      <c r="AV536" s="12" t="s">
        <v>88</v>
      </c>
      <c r="AW536" s="12" t="s">
        <v>31</v>
      </c>
      <c r="AX536" s="12" t="s">
        <v>76</v>
      </c>
      <c r="AY536" s="159" t="s">
        <v>162</v>
      </c>
    </row>
    <row r="537" spans="2:65" s="13" customFormat="1">
      <c r="B537" s="165"/>
      <c r="D537" s="158" t="s">
        <v>170</v>
      </c>
      <c r="E537" s="166" t="s">
        <v>1</v>
      </c>
      <c r="F537" s="167" t="s">
        <v>173</v>
      </c>
      <c r="H537" s="168">
        <v>28</v>
      </c>
      <c r="I537" s="169"/>
      <c r="L537" s="165"/>
      <c r="M537" s="170"/>
      <c r="T537" s="171"/>
      <c r="AT537" s="166" t="s">
        <v>170</v>
      </c>
      <c r="AU537" s="166" t="s">
        <v>88</v>
      </c>
      <c r="AV537" s="13" t="s">
        <v>168</v>
      </c>
      <c r="AW537" s="13" t="s">
        <v>31</v>
      </c>
      <c r="AX537" s="13" t="s">
        <v>83</v>
      </c>
      <c r="AY537" s="166" t="s">
        <v>162</v>
      </c>
    </row>
    <row r="538" spans="2:65" s="1" customFormat="1" ht="16.5" customHeight="1">
      <c r="B538" s="32"/>
      <c r="C538" s="184" t="s">
        <v>876</v>
      </c>
      <c r="D538" s="184" t="s">
        <v>534</v>
      </c>
      <c r="E538" s="185" t="s">
        <v>877</v>
      </c>
      <c r="F538" s="186" t="s">
        <v>878</v>
      </c>
      <c r="G538" s="187" t="s">
        <v>203</v>
      </c>
      <c r="H538" s="188">
        <v>28</v>
      </c>
      <c r="I538" s="189"/>
      <c r="J538" s="190">
        <f>ROUND(I538*H538,2)</f>
        <v>0</v>
      </c>
      <c r="K538" s="191"/>
      <c r="L538" s="192"/>
      <c r="M538" s="193" t="s">
        <v>1</v>
      </c>
      <c r="N538" s="194" t="s">
        <v>42</v>
      </c>
      <c r="P538" s="153">
        <f>O538*H538</f>
        <v>0</v>
      </c>
      <c r="Q538" s="153">
        <v>5.0000000000000001E-3</v>
      </c>
      <c r="R538" s="153">
        <f>Q538*H538</f>
        <v>0.14000000000000001</v>
      </c>
      <c r="S538" s="153">
        <v>0</v>
      </c>
      <c r="T538" s="154">
        <f>S538*H538</f>
        <v>0</v>
      </c>
      <c r="AR538" s="155" t="s">
        <v>497</v>
      </c>
      <c r="AT538" s="155" t="s">
        <v>534</v>
      </c>
      <c r="AU538" s="155" t="s">
        <v>88</v>
      </c>
      <c r="AY538" s="17" t="s">
        <v>162</v>
      </c>
      <c r="BE538" s="156">
        <f>IF(N538="základná",J538,0)</f>
        <v>0</v>
      </c>
      <c r="BF538" s="156">
        <f>IF(N538="znížená",J538,0)</f>
        <v>0</v>
      </c>
      <c r="BG538" s="156">
        <f>IF(N538="zákl. prenesená",J538,0)</f>
        <v>0</v>
      </c>
      <c r="BH538" s="156">
        <f>IF(N538="zníž. prenesená",J538,0)</f>
        <v>0</v>
      </c>
      <c r="BI538" s="156">
        <f>IF(N538="nulová",J538,0)</f>
        <v>0</v>
      </c>
      <c r="BJ538" s="17" t="s">
        <v>88</v>
      </c>
      <c r="BK538" s="156">
        <f>ROUND(I538*H538,2)</f>
        <v>0</v>
      </c>
      <c r="BL538" s="17" t="s">
        <v>249</v>
      </c>
      <c r="BM538" s="155" t="s">
        <v>879</v>
      </c>
    </row>
    <row r="539" spans="2:65" s="1" customFormat="1" ht="24.15" customHeight="1">
      <c r="B539" s="32"/>
      <c r="C539" s="143" t="s">
        <v>726</v>
      </c>
      <c r="D539" s="143" t="s">
        <v>164</v>
      </c>
      <c r="E539" s="144" t="s">
        <v>880</v>
      </c>
      <c r="F539" s="145" t="s">
        <v>881</v>
      </c>
      <c r="G539" s="146" t="s">
        <v>208</v>
      </c>
      <c r="H539" s="147">
        <v>300</v>
      </c>
      <c r="I539" s="148"/>
      <c r="J539" s="149">
        <f>ROUND(I539*H539,2)</f>
        <v>0</v>
      </c>
      <c r="K539" s="150"/>
      <c r="L539" s="32"/>
      <c r="M539" s="151" t="s">
        <v>1</v>
      </c>
      <c r="N539" s="152" t="s">
        <v>42</v>
      </c>
      <c r="P539" s="153">
        <f>O539*H539</f>
        <v>0</v>
      </c>
      <c r="Q539" s="153">
        <v>2.5999999999999998E-4</v>
      </c>
      <c r="R539" s="153">
        <f>Q539*H539</f>
        <v>7.8E-2</v>
      </c>
      <c r="S539" s="153">
        <v>0</v>
      </c>
      <c r="T539" s="154">
        <f>S539*H539</f>
        <v>0</v>
      </c>
      <c r="AR539" s="155" t="s">
        <v>249</v>
      </c>
      <c r="AT539" s="155" t="s">
        <v>164</v>
      </c>
      <c r="AU539" s="155" t="s">
        <v>88</v>
      </c>
      <c r="AY539" s="17" t="s">
        <v>162</v>
      </c>
      <c r="BE539" s="156">
        <f>IF(N539="základná",J539,0)</f>
        <v>0</v>
      </c>
      <c r="BF539" s="156">
        <f>IF(N539="znížená",J539,0)</f>
        <v>0</v>
      </c>
      <c r="BG539" s="156">
        <f>IF(N539="zákl. prenesená",J539,0)</f>
        <v>0</v>
      </c>
      <c r="BH539" s="156">
        <f>IF(N539="zníž. prenesená",J539,0)</f>
        <v>0</v>
      </c>
      <c r="BI539" s="156">
        <f>IF(N539="nulová",J539,0)</f>
        <v>0</v>
      </c>
      <c r="BJ539" s="17" t="s">
        <v>88</v>
      </c>
      <c r="BK539" s="156">
        <f>ROUND(I539*H539,2)</f>
        <v>0</v>
      </c>
      <c r="BL539" s="17" t="s">
        <v>249</v>
      </c>
      <c r="BM539" s="155" t="s">
        <v>882</v>
      </c>
    </row>
    <row r="540" spans="2:65" s="15" customFormat="1">
      <c r="B540" s="195"/>
      <c r="D540" s="158" t="s">
        <v>170</v>
      </c>
      <c r="E540" s="196" t="s">
        <v>1</v>
      </c>
      <c r="F540" s="197" t="s">
        <v>883</v>
      </c>
      <c r="H540" s="196" t="s">
        <v>1</v>
      </c>
      <c r="I540" s="198"/>
      <c r="L540" s="195"/>
      <c r="M540" s="199"/>
      <c r="T540" s="200"/>
      <c r="AT540" s="196" t="s">
        <v>170</v>
      </c>
      <c r="AU540" s="196" t="s">
        <v>88</v>
      </c>
      <c r="AV540" s="15" t="s">
        <v>83</v>
      </c>
      <c r="AW540" s="15" t="s">
        <v>31</v>
      </c>
      <c r="AX540" s="15" t="s">
        <v>76</v>
      </c>
      <c r="AY540" s="196" t="s">
        <v>162</v>
      </c>
    </row>
    <row r="541" spans="2:65" s="12" customFormat="1">
      <c r="B541" s="157"/>
      <c r="D541" s="158" t="s">
        <v>170</v>
      </c>
      <c r="E541" s="159" t="s">
        <v>1</v>
      </c>
      <c r="F541" s="160" t="s">
        <v>884</v>
      </c>
      <c r="H541" s="161">
        <v>21.6</v>
      </c>
      <c r="I541" s="162"/>
      <c r="L541" s="157"/>
      <c r="M541" s="163"/>
      <c r="T541" s="164"/>
      <c r="AT541" s="159" t="s">
        <v>170</v>
      </c>
      <c r="AU541" s="159" t="s">
        <v>88</v>
      </c>
      <c r="AV541" s="12" t="s">
        <v>88</v>
      </c>
      <c r="AW541" s="12" t="s">
        <v>31</v>
      </c>
      <c r="AX541" s="12" t="s">
        <v>76</v>
      </c>
      <c r="AY541" s="159" t="s">
        <v>162</v>
      </c>
    </row>
    <row r="542" spans="2:65" s="15" customFormat="1">
      <c r="B542" s="195"/>
      <c r="D542" s="158" t="s">
        <v>170</v>
      </c>
      <c r="E542" s="196" t="s">
        <v>1</v>
      </c>
      <c r="F542" s="197" t="s">
        <v>885</v>
      </c>
      <c r="H542" s="196" t="s">
        <v>1</v>
      </c>
      <c r="I542" s="198"/>
      <c r="L542" s="195"/>
      <c r="M542" s="199"/>
      <c r="T542" s="200"/>
      <c r="AT542" s="196" t="s">
        <v>170</v>
      </c>
      <c r="AU542" s="196" t="s">
        <v>88</v>
      </c>
      <c r="AV542" s="15" t="s">
        <v>83</v>
      </c>
      <c r="AW542" s="15" t="s">
        <v>31</v>
      </c>
      <c r="AX542" s="15" t="s">
        <v>76</v>
      </c>
      <c r="AY542" s="196" t="s">
        <v>162</v>
      </c>
    </row>
    <row r="543" spans="2:65" s="12" customFormat="1">
      <c r="B543" s="157"/>
      <c r="D543" s="158" t="s">
        <v>170</v>
      </c>
      <c r="E543" s="159" t="s">
        <v>1</v>
      </c>
      <c r="F543" s="160" t="s">
        <v>886</v>
      </c>
      <c r="H543" s="161">
        <v>156</v>
      </c>
      <c r="I543" s="162"/>
      <c r="L543" s="157"/>
      <c r="M543" s="163"/>
      <c r="T543" s="164"/>
      <c r="AT543" s="159" t="s">
        <v>170</v>
      </c>
      <c r="AU543" s="159" t="s">
        <v>88</v>
      </c>
      <c r="AV543" s="12" t="s">
        <v>88</v>
      </c>
      <c r="AW543" s="12" t="s">
        <v>31</v>
      </c>
      <c r="AX543" s="12" t="s">
        <v>76</v>
      </c>
      <c r="AY543" s="159" t="s">
        <v>162</v>
      </c>
    </row>
    <row r="544" spans="2:65" s="15" customFormat="1">
      <c r="B544" s="195"/>
      <c r="D544" s="158" t="s">
        <v>170</v>
      </c>
      <c r="E544" s="196" t="s">
        <v>1</v>
      </c>
      <c r="F544" s="197" t="s">
        <v>887</v>
      </c>
      <c r="H544" s="196" t="s">
        <v>1</v>
      </c>
      <c r="I544" s="198"/>
      <c r="L544" s="195"/>
      <c r="M544" s="199"/>
      <c r="T544" s="200"/>
      <c r="AT544" s="196" t="s">
        <v>170</v>
      </c>
      <c r="AU544" s="196" t="s">
        <v>88</v>
      </c>
      <c r="AV544" s="15" t="s">
        <v>83</v>
      </c>
      <c r="AW544" s="15" t="s">
        <v>31</v>
      </c>
      <c r="AX544" s="15" t="s">
        <v>76</v>
      </c>
      <c r="AY544" s="196" t="s">
        <v>162</v>
      </c>
    </row>
    <row r="545" spans="2:65" s="12" customFormat="1">
      <c r="B545" s="157"/>
      <c r="D545" s="158" t="s">
        <v>170</v>
      </c>
      <c r="E545" s="159" t="s">
        <v>1</v>
      </c>
      <c r="F545" s="160" t="s">
        <v>888</v>
      </c>
      <c r="H545" s="161">
        <v>61.2</v>
      </c>
      <c r="I545" s="162"/>
      <c r="L545" s="157"/>
      <c r="M545" s="163"/>
      <c r="T545" s="164"/>
      <c r="AT545" s="159" t="s">
        <v>170</v>
      </c>
      <c r="AU545" s="159" t="s">
        <v>88</v>
      </c>
      <c r="AV545" s="12" t="s">
        <v>88</v>
      </c>
      <c r="AW545" s="12" t="s">
        <v>31</v>
      </c>
      <c r="AX545" s="12" t="s">
        <v>76</v>
      </c>
      <c r="AY545" s="159" t="s">
        <v>162</v>
      </c>
    </row>
    <row r="546" spans="2:65" s="15" customFormat="1">
      <c r="B546" s="195"/>
      <c r="D546" s="158" t="s">
        <v>170</v>
      </c>
      <c r="E546" s="196" t="s">
        <v>1</v>
      </c>
      <c r="F546" s="197" t="s">
        <v>889</v>
      </c>
      <c r="H546" s="196" t="s">
        <v>1</v>
      </c>
      <c r="I546" s="198"/>
      <c r="L546" s="195"/>
      <c r="M546" s="199"/>
      <c r="T546" s="200"/>
      <c r="AT546" s="196" t="s">
        <v>170</v>
      </c>
      <c r="AU546" s="196" t="s">
        <v>88</v>
      </c>
      <c r="AV546" s="15" t="s">
        <v>83</v>
      </c>
      <c r="AW546" s="15" t="s">
        <v>31</v>
      </c>
      <c r="AX546" s="15" t="s">
        <v>76</v>
      </c>
      <c r="AY546" s="196" t="s">
        <v>162</v>
      </c>
    </row>
    <row r="547" spans="2:65" s="12" customFormat="1">
      <c r="B547" s="157"/>
      <c r="D547" s="158" t="s">
        <v>170</v>
      </c>
      <c r="E547" s="159" t="s">
        <v>1</v>
      </c>
      <c r="F547" s="160" t="s">
        <v>890</v>
      </c>
      <c r="H547" s="161">
        <v>20</v>
      </c>
      <c r="I547" s="162"/>
      <c r="L547" s="157"/>
      <c r="M547" s="163"/>
      <c r="T547" s="164"/>
      <c r="AT547" s="159" t="s">
        <v>170</v>
      </c>
      <c r="AU547" s="159" t="s">
        <v>88</v>
      </c>
      <c r="AV547" s="12" t="s">
        <v>88</v>
      </c>
      <c r="AW547" s="12" t="s">
        <v>31</v>
      </c>
      <c r="AX547" s="12" t="s">
        <v>76</v>
      </c>
      <c r="AY547" s="159" t="s">
        <v>162</v>
      </c>
    </row>
    <row r="548" spans="2:65" s="14" customFormat="1">
      <c r="B548" s="172"/>
      <c r="D548" s="158" t="s">
        <v>170</v>
      </c>
      <c r="E548" s="173" t="s">
        <v>1</v>
      </c>
      <c r="F548" s="174" t="s">
        <v>218</v>
      </c>
      <c r="H548" s="175">
        <v>258.8</v>
      </c>
      <c r="I548" s="176"/>
      <c r="L548" s="172"/>
      <c r="M548" s="177"/>
      <c r="T548" s="178"/>
      <c r="AT548" s="173" t="s">
        <v>170</v>
      </c>
      <c r="AU548" s="173" t="s">
        <v>88</v>
      </c>
      <c r="AV548" s="14" t="s">
        <v>177</v>
      </c>
      <c r="AW548" s="14" t="s">
        <v>31</v>
      </c>
      <c r="AX548" s="14" t="s">
        <v>76</v>
      </c>
      <c r="AY548" s="173" t="s">
        <v>162</v>
      </c>
    </row>
    <row r="549" spans="2:65" s="15" customFormat="1">
      <c r="B549" s="195"/>
      <c r="D549" s="158" t="s">
        <v>170</v>
      </c>
      <c r="E549" s="196" t="s">
        <v>1</v>
      </c>
      <c r="F549" s="197" t="s">
        <v>883</v>
      </c>
      <c r="H549" s="196" t="s">
        <v>1</v>
      </c>
      <c r="I549" s="198"/>
      <c r="L549" s="195"/>
      <c r="M549" s="199"/>
      <c r="T549" s="200"/>
      <c r="AT549" s="196" t="s">
        <v>170</v>
      </c>
      <c r="AU549" s="196" t="s">
        <v>88</v>
      </c>
      <c r="AV549" s="15" t="s">
        <v>83</v>
      </c>
      <c r="AW549" s="15" t="s">
        <v>31</v>
      </c>
      <c r="AX549" s="15" t="s">
        <v>76</v>
      </c>
      <c r="AY549" s="196" t="s">
        <v>162</v>
      </c>
    </row>
    <row r="550" spans="2:65" s="12" customFormat="1">
      <c r="B550" s="157"/>
      <c r="D550" s="158" t="s">
        <v>170</v>
      </c>
      <c r="E550" s="159" t="s">
        <v>1</v>
      </c>
      <c r="F550" s="160" t="s">
        <v>891</v>
      </c>
      <c r="H550" s="161">
        <v>15.2</v>
      </c>
      <c r="I550" s="162"/>
      <c r="L550" s="157"/>
      <c r="M550" s="163"/>
      <c r="T550" s="164"/>
      <c r="AT550" s="159" t="s">
        <v>170</v>
      </c>
      <c r="AU550" s="159" t="s">
        <v>88</v>
      </c>
      <c r="AV550" s="12" t="s">
        <v>88</v>
      </c>
      <c r="AW550" s="12" t="s">
        <v>31</v>
      </c>
      <c r="AX550" s="12" t="s">
        <v>76</v>
      </c>
      <c r="AY550" s="159" t="s">
        <v>162</v>
      </c>
    </row>
    <row r="551" spans="2:65" s="15" customFormat="1">
      <c r="B551" s="195"/>
      <c r="D551" s="158" t="s">
        <v>170</v>
      </c>
      <c r="E551" s="196" t="s">
        <v>1</v>
      </c>
      <c r="F551" s="197" t="s">
        <v>892</v>
      </c>
      <c r="H551" s="196" t="s">
        <v>1</v>
      </c>
      <c r="I551" s="198"/>
      <c r="L551" s="195"/>
      <c r="M551" s="199"/>
      <c r="T551" s="200"/>
      <c r="AT551" s="196" t="s">
        <v>170</v>
      </c>
      <c r="AU551" s="196" t="s">
        <v>88</v>
      </c>
      <c r="AV551" s="15" t="s">
        <v>83</v>
      </c>
      <c r="AW551" s="15" t="s">
        <v>31</v>
      </c>
      <c r="AX551" s="15" t="s">
        <v>76</v>
      </c>
      <c r="AY551" s="196" t="s">
        <v>162</v>
      </c>
    </row>
    <row r="552" spans="2:65" s="12" customFormat="1">
      <c r="B552" s="157"/>
      <c r="D552" s="158" t="s">
        <v>170</v>
      </c>
      <c r="E552" s="159" t="s">
        <v>1</v>
      </c>
      <c r="F552" s="160" t="s">
        <v>893</v>
      </c>
      <c r="H552" s="161">
        <v>16.8</v>
      </c>
      <c r="I552" s="162"/>
      <c r="L552" s="157"/>
      <c r="M552" s="163"/>
      <c r="T552" s="164"/>
      <c r="AT552" s="159" t="s">
        <v>170</v>
      </c>
      <c r="AU552" s="159" t="s">
        <v>88</v>
      </c>
      <c r="AV552" s="12" t="s">
        <v>88</v>
      </c>
      <c r="AW552" s="12" t="s">
        <v>31</v>
      </c>
      <c r="AX552" s="12" t="s">
        <v>76</v>
      </c>
      <c r="AY552" s="159" t="s">
        <v>162</v>
      </c>
    </row>
    <row r="553" spans="2:65" s="14" customFormat="1">
      <c r="B553" s="172"/>
      <c r="D553" s="158" t="s">
        <v>170</v>
      </c>
      <c r="E553" s="173" t="s">
        <v>1</v>
      </c>
      <c r="F553" s="174" t="s">
        <v>894</v>
      </c>
      <c r="H553" s="175">
        <v>32</v>
      </c>
      <c r="I553" s="176"/>
      <c r="L553" s="172"/>
      <c r="M553" s="177"/>
      <c r="T553" s="178"/>
      <c r="AT553" s="173" t="s">
        <v>170</v>
      </c>
      <c r="AU553" s="173" t="s">
        <v>88</v>
      </c>
      <c r="AV553" s="14" t="s">
        <v>177</v>
      </c>
      <c r="AW553" s="14" t="s">
        <v>31</v>
      </c>
      <c r="AX553" s="14" t="s">
        <v>76</v>
      </c>
      <c r="AY553" s="173" t="s">
        <v>162</v>
      </c>
    </row>
    <row r="554" spans="2:65" s="12" customFormat="1">
      <c r="B554" s="157"/>
      <c r="D554" s="158" t="s">
        <v>170</v>
      </c>
      <c r="E554" s="159" t="s">
        <v>1</v>
      </c>
      <c r="F554" s="160" t="s">
        <v>895</v>
      </c>
      <c r="H554" s="161">
        <v>9.1999999999999993</v>
      </c>
      <c r="I554" s="162"/>
      <c r="L554" s="157"/>
      <c r="M554" s="163"/>
      <c r="T554" s="164"/>
      <c r="AT554" s="159" t="s">
        <v>170</v>
      </c>
      <c r="AU554" s="159" t="s">
        <v>88</v>
      </c>
      <c r="AV554" s="12" t="s">
        <v>88</v>
      </c>
      <c r="AW554" s="12" t="s">
        <v>31</v>
      </c>
      <c r="AX554" s="12" t="s">
        <v>76</v>
      </c>
      <c r="AY554" s="159" t="s">
        <v>162</v>
      </c>
    </row>
    <row r="555" spans="2:65" s="13" customFormat="1">
      <c r="B555" s="165"/>
      <c r="D555" s="158" t="s">
        <v>170</v>
      </c>
      <c r="E555" s="166" t="s">
        <v>1</v>
      </c>
      <c r="F555" s="167" t="s">
        <v>173</v>
      </c>
      <c r="H555" s="168">
        <v>300</v>
      </c>
      <c r="I555" s="169"/>
      <c r="L555" s="165"/>
      <c r="M555" s="170"/>
      <c r="T555" s="171"/>
      <c r="AT555" s="166" t="s">
        <v>170</v>
      </c>
      <c r="AU555" s="166" t="s">
        <v>88</v>
      </c>
      <c r="AV555" s="13" t="s">
        <v>168</v>
      </c>
      <c r="AW555" s="13" t="s">
        <v>31</v>
      </c>
      <c r="AX555" s="13" t="s">
        <v>83</v>
      </c>
      <c r="AY555" s="166" t="s">
        <v>162</v>
      </c>
    </row>
    <row r="556" spans="2:65" s="1" customFormat="1" ht="24.15" customHeight="1">
      <c r="B556" s="32"/>
      <c r="C556" s="184" t="s">
        <v>896</v>
      </c>
      <c r="D556" s="184" t="s">
        <v>534</v>
      </c>
      <c r="E556" s="185" t="s">
        <v>897</v>
      </c>
      <c r="F556" s="186" t="s">
        <v>898</v>
      </c>
      <c r="G556" s="187" t="s">
        <v>167</v>
      </c>
      <c r="H556" s="188">
        <v>5.19</v>
      </c>
      <c r="I556" s="189"/>
      <c r="J556" s="190">
        <f>ROUND(I556*H556,2)</f>
        <v>0</v>
      </c>
      <c r="K556" s="191"/>
      <c r="L556" s="192"/>
      <c r="M556" s="193" t="s">
        <v>1</v>
      </c>
      <c r="N556" s="194" t="s">
        <v>42</v>
      </c>
      <c r="P556" s="153">
        <f>O556*H556</f>
        <v>0</v>
      </c>
      <c r="Q556" s="153">
        <v>0.44</v>
      </c>
      <c r="R556" s="153">
        <f>Q556*H556</f>
        <v>2.2836000000000003</v>
      </c>
      <c r="S556" s="153">
        <v>0</v>
      </c>
      <c r="T556" s="154">
        <f>S556*H556</f>
        <v>0</v>
      </c>
      <c r="AR556" s="155" t="s">
        <v>497</v>
      </c>
      <c r="AT556" s="155" t="s">
        <v>534</v>
      </c>
      <c r="AU556" s="155" t="s">
        <v>88</v>
      </c>
      <c r="AY556" s="17" t="s">
        <v>162</v>
      </c>
      <c r="BE556" s="156">
        <f>IF(N556="základná",J556,0)</f>
        <v>0</v>
      </c>
      <c r="BF556" s="156">
        <f>IF(N556="znížená",J556,0)</f>
        <v>0</v>
      </c>
      <c r="BG556" s="156">
        <f>IF(N556="zákl. prenesená",J556,0)</f>
        <v>0</v>
      </c>
      <c r="BH556" s="156">
        <f>IF(N556="zníž. prenesená",J556,0)</f>
        <v>0</v>
      </c>
      <c r="BI556" s="156">
        <f>IF(N556="nulová",J556,0)</f>
        <v>0</v>
      </c>
      <c r="BJ556" s="17" t="s">
        <v>88</v>
      </c>
      <c r="BK556" s="156">
        <f>ROUND(I556*H556,2)</f>
        <v>0</v>
      </c>
      <c r="BL556" s="17" t="s">
        <v>249</v>
      </c>
      <c r="BM556" s="155" t="s">
        <v>899</v>
      </c>
    </row>
    <row r="557" spans="2:65" s="15" customFormat="1">
      <c r="B557" s="195"/>
      <c r="D557" s="158" t="s">
        <v>170</v>
      </c>
      <c r="E557" s="196" t="s">
        <v>1</v>
      </c>
      <c r="F557" s="197" t="s">
        <v>883</v>
      </c>
      <c r="H557" s="196" t="s">
        <v>1</v>
      </c>
      <c r="I557" s="198"/>
      <c r="L557" s="195"/>
      <c r="M557" s="199"/>
      <c r="T557" s="200"/>
      <c r="AT557" s="196" t="s">
        <v>170</v>
      </c>
      <c r="AU557" s="196" t="s">
        <v>88</v>
      </c>
      <c r="AV557" s="15" t="s">
        <v>83</v>
      </c>
      <c r="AW557" s="15" t="s">
        <v>31</v>
      </c>
      <c r="AX557" s="15" t="s">
        <v>76</v>
      </c>
      <c r="AY557" s="196" t="s">
        <v>162</v>
      </c>
    </row>
    <row r="558" spans="2:65" s="12" customFormat="1">
      <c r="B558" s="157"/>
      <c r="D558" s="158" t="s">
        <v>170</v>
      </c>
      <c r="E558" s="159" t="s">
        <v>1</v>
      </c>
      <c r="F558" s="160" t="s">
        <v>900</v>
      </c>
      <c r="H558" s="161">
        <v>0.48599999999999999</v>
      </c>
      <c r="I558" s="162"/>
      <c r="L558" s="157"/>
      <c r="M558" s="163"/>
      <c r="T558" s="164"/>
      <c r="AT558" s="159" t="s">
        <v>170</v>
      </c>
      <c r="AU558" s="159" t="s">
        <v>88</v>
      </c>
      <c r="AV558" s="12" t="s">
        <v>88</v>
      </c>
      <c r="AW558" s="12" t="s">
        <v>31</v>
      </c>
      <c r="AX558" s="12" t="s">
        <v>76</v>
      </c>
      <c r="AY558" s="159" t="s">
        <v>162</v>
      </c>
    </row>
    <row r="559" spans="2:65" s="15" customFormat="1">
      <c r="B559" s="195"/>
      <c r="D559" s="158" t="s">
        <v>170</v>
      </c>
      <c r="E559" s="196" t="s">
        <v>1</v>
      </c>
      <c r="F559" s="197" t="s">
        <v>885</v>
      </c>
      <c r="H559" s="196" t="s">
        <v>1</v>
      </c>
      <c r="I559" s="198"/>
      <c r="L559" s="195"/>
      <c r="M559" s="199"/>
      <c r="T559" s="200"/>
      <c r="AT559" s="196" t="s">
        <v>170</v>
      </c>
      <c r="AU559" s="196" t="s">
        <v>88</v>
      </c>
      <c r="AV559" s="15" t="s">
        <v>83</v>
      </c>
      <c r="AW559" s="15" t="s">
        <v>31</v>
      </c>
      <c r="AX559" s="15" t="s">
        <v>76</v>
      </c>
      <c r="AY559" s="196" t="s">
        <v>162</v>
      </c>
    </row>
    <row r="560" spans="2:65" s="12" customFormat="1">
      <c r="B560" s="157"/>
      <c r="D560" s="158" t="s">
        <v>170</v>
      </c>
      <c r="E560" s="159" t="s">
        <v>1</v>
      </c>
      <c r="F560" s="160" t="s">
        <v>901</v>
      </c>
      <c r="H560" s="161">
        <v>3.37</v>
      </c>
      <c r="I560" s="162"/>
      <c r="L560" s="157"/>
      <c r="M560" s="163"/>
      <c r="T560" s="164"/>
      <c r="AT560" s="159" t="s">
        <v>170</v>
      </c>
      <c r="AU560" s="159" t="s">
        <v>88</v>
      </c>
      <c r="AV560" s="12" t="s">
        <v>88</v>
      </c>
      <c r="AW560" s="12" t="s">
        <v>31</v>
      </c>
      <c r="AX560" s="12" t="s">
        <v>76</v>
      </c>
      <c r="AY560" s="159" t="s">
        <v>162</v>
      </c>
    </row>
    <row r="561" spans="2:65" s="15" customFormat="1">
      <c r="B561" s="195"/>
      <c r="D561" s="158" t="s">
        <v>170</v>
      </c>
      <c r="E561" s="196" t="s">
        <v>1</v>
      </c>
      <c r="F561" s="197" t="s">
        <v>887</v>
      </c>
      <c r="H561" s="196" t="s">
        <v>1</v>
      </c>
      <c r="I561" s="198"/>
      <c r="L561" s="195"/>
      <c r="M561" s="199"/>
      <c r="T561" s="200"/>
      <c r="AT561" s="196" t="s">
        <v>170</v>
      </c>
      <c r="AU561" s="196" t="s">
        <v>88</v>
      </c>
      <c r="AV561" s="15" t="s">
        <v>83</v>
      </c>
      <c r="AW561" s="15" t="s">
        <v>31</v>
      </c>
      <c r="AX561" s="15" t="s">
        <v>76</v>
      </c>
      <c r="AY561" s="196" t="s">
        <v>162</v>
      </c>
    </row>
    <row r="562" spans="2:65" s="12" customFormat="1">
      <c r="B562" s="157"/>
      <c r="D562" s="158" t="s">
        <v>170</v>
      </c>
      <c r="E562" s="159" t="s">
        <v>1</v>
      </c>
      <c r="F562" s="160" t="s">
        <v>902</v>
      </c>
      <c r="H562" s="161">
        <v>0.78300000000000003</v>
      </c>
      <c r="I562" s="162"/>
      <c r="L562" s="157"/>
      <c r="M562" s="163"/>
      <c r="T562" s="164"/>
      <c r="AT562" s="159" t="s">
        <v>170</v>
      </c>
      <c r="AU562" s="159" t="s">
        <v>88</v>
      </c>
      <c r="AV562" s="12" t="s">
        <v>88</v>
      </c>
      <c r="AW562" s="12" t="s">
        <v>31</v>
      </c>
      <c r="AX562" s="12" t="s">
        <v>76</v>
      </c>
      <c r="AY562" s="159" t="s">
        <v>162</v>
      </c>
    </row>
    <row r="563" spans="2:65" s="15" customFormat="1">
      <c r="B563" s="195"/>
      <c r="D563" s="158" t="s">
        <v>170</v>
      </c>
      <c r="E563" s="196" t="s">
        <v>1</v>
      </c>
      <c r="F563" s="197" t="s">
        <v>889</v>
      </c>
      <c r="H563" s="196" t="s">
        <v>1</v>
      </c>
      <c r="I563" s="198"/>
      <c r="L563" s="195"/>
      <c r="M563" s="199"/>
      <c r="T563" s="200"/>
      <c r="AT563" s="196" t="s">
        <v>170</v>
      </c>
      <c r="AU563" s="196" t="s">
        <v>88</v>
      </c>
      <c r="AV563" s="15" t="s">
        <v>83</v>
      </c>
      <c r="AW563" s="15" t="s">
        <v>31</v>
      </c>
      <c r="AX563" s="15" t="s">
        <v>76</v>
      </c>
      <c r="AY563" s="196" t="s">
        <v>162</v>
      </c>
    </row>
    <row r="564" spans="2:65" s="12" customFormat="1">
      <c r="B564" s="157"/>
      <c r="D564" s="158" t="s">
        <v>170</v>
      </c>
      <c r="E564" s="159" t="s">
        <v>1</v>
      </c>
      <c r="F564" s="160" t="s">
        <v>903</v>
      </c>
      <c r="H564" s="161">
        <v>7.1999999999999995E-2</v>
      </c>
      <c r="I564" s="162"/>
      <c r="L564" s="157"/>
      <c r="M564" s="163"/>
      <c r="T564" s="164"/>
      <c r="AT564" s="159" t="s">
        <v>170</v>
      </c>
      <c r="AU564" s="159" t="s">
        <v>88</v>
      </c>
      <c r="AV564" s="12" t="s">
        <v>88</v>
      </c>
      <c r="AW564" s="12" t="s">
        <v>31</v>
      </c>
      <c r="AX564" s="12" t="s">
        <v>76</v>
      </c>
      <c r="AY564" s="159" t="s">
        <v>162</v>
      </c>
    </row>
    <row r="565" spans="2:65" s="14" customFormat="1">
      <c r="B565" s="172"/>
      <c r="D565" s="158" t="s">
        <v>170</v>
      </c>
      <c r="E565" s="173" t="s">
        <v>1</v>
      </c>
      <c r="F565" s="174" t="s">
        <v>218</v>
      </c>
      <c r="H565" s="175">
        <v>4.7110000000000003</v>
      </c>
      <c r="I565" s="176"/>
      <c r="L565" s="172"/>
      <c r="M565" s="177"/>
      <c r="T565" s="178"/>
      <c r="AT565" s="173" t="s">
        <v>170</v>
      </c>
      <c r="AU565" s="173" t="s">
        <v>88</v>
      </c>
      <c r="AV565" s="14" t="s">
        <v>177</v>
      </c>
      <c r="AW565" s="14" t="s">
        <v>31</v>
      </c>
      <c r="AX565" s="14" t="s">
        <v>76</v>
      </c>
      <c r="AY565" s="173" t="s">
        <v>162</v>
      </c>
    </row>
    <row r="566" spans="2:65" s="12" customFormat="1">
      <c r="B566" s="157"/>
      <c r="D566" s="158" t="s">
        <v>170</v>
      </c>
      <c r="E566" s="159" t="s">
        <v>1</v>
      </c>
      <c r="F566" s="160" t="s">
        <v>904</v>
      </c>
      <c r="H566" s="161">
        <v>0.47099999999999997</v>
      </c>
      <c r="I566" s="162"/>
      <c r="L566" s="157"/>
      <c r="M566" s="163"/>
      <c r="T566" s="164"/>
      <c r="AT566" s="159" t="s">
        <v>170</v>
      </c>
      <c r="AU566" s="159" t="s">
        <v>88</v>
      </c>
      <c r="AV566" s="12" t="s">
        <v>88</v>
      </c>
      <c r="AW566" s="12" t="s">
        <v>31</v>
      </c>
      <c r="AX566" s="12" t="s">
        <v>76</v>
      </c>
      <c r="AY566" s="159" t="s">
        <v>162</v>
      </c>
    </row>
    <row r="567" spans="2:65" s="12" customFormat="1">
      <c r="B567" s="157"/>
      <c r="D567" s="158" t="s">
        <v>170</v>
      </c>
      <c r="E567" s="159" t="s">
        <v>1</v>
      </c>
      <c r="F567" s="160" t="s">
        <v>905</v>
      </c>
      <c r="H567" s="161">
        <v>8.0000000000000002E-3</v>
      </c>
      <c r="I567" s="162"/>
      <c r="L567" s="157"/>
      <c r="M567" s="163"/>
      <c r="T567" s="164"/>
      <c r="AT567" s="159" t="s">
        <v>170</v>
      </c>
      <c r="AU567" s="159" t="s">
        <v>88</v>
      </c>
      <c r="AV567" s="12" t="s">
        <v>88</v>
      </c>
      <c r="AW567" s="12" t="s">
        <v>31</v>
      </c>
      <c r="AX567" s="12" t="s">
        <v>76</v>
      </c>
      <c r="AY567" s="159" t="s">
        <v>162</v>
      </c>
    </row>
    <row r="568" spans="2:65" s="13" customFormat="1">
      <c r="B568" s="165"/>
      <c r="D568" s="158" t="s">
        <v>170</v>
      </c>
      <c r="E568" s="166" t="s">
        <v>1</v>
      </c>
      <c r="F568" s="167" t="s">
        <v>173</v>
      </c>
      <c r="H568" s="168">
        <v>5.19</v>
      </c>
      <c r="I568" s="169"/>
      <c r="L568" s="165"/>
      <c r="M568" s="170"/>
      <c r="T568" s="171"/>
      <c r="AT568" s="166" t="s">
        <v>170</v>
      </c>
      <c r="AU568" s="166" t="s">
        <v>88</v>
      </c>
      <c r="AV568" s="13" t="s">
        <v>168</v>
      </c>
      <c r="AW568" s="13" t="s">
        <v>31</v>
      </c>
      <c r="AX568" s="13" t="s">
        <v>83</v>
      </c>
      <c r="AY568" s="166" t="s">
        <v>162</v>
      </c>
    </row>
    <row r="569" spans="2:65" s="1" customFormat="1" ht="21.75" customHeight="1">
      <c r="B569" s="32"/>
      <c r="C569" s="184" t="s">
        <v>906</v>
      </c>
      <c r="D569" s="184" t="s">
        <v>534</v>
      </c>
      <c r="E569" s="185" t="s">
        <v>907</v>
      </c>
      <c r="F569" s="186" t="s">
        <v>908</v>
      </c>
      <c r="G569" s="187" t="s">
        <v>167</v>
      </c>
      <c r="H569" s="188">
        <v>0.98</v>
      </c>
      <c r="I569" s="189"/>
      <c r="J569" s="190">
        <f>ROUND(I569*H569,2)</f>
        <v>0</v>
      </c>
      <c r="K569" s="191"/>
      <c r="L569" s="192"/>
      <c r="M569" s="193" t="s">
        <v>1</v>
      </c>
      <c r="N569" s="194" t="s">
        <v>42</v>
      </c>
      <c r="P569" s="153">
        <f>O569*H569</f>
        <v>0</v>
      </c>
      <c r="Q569" s="153">
        <v>0.44</v>
      </c>
      <c r="R569" s="153">
        <f>Q569*H569</f>
        <v>0.43119999999999997</v>
      </c>
      <c r="S569" s="153">
        <v>0</v>
      </c>
      <c r="T569" s="154">
        <f>S569*H569</f>
        <v>0</v>
      </c>
      <c r="AR569" s="155" t="s">
        <v>497</v>
      </c>
      <c r="AT569" s="155" t="s">
        <v>534</v>
      </c>
      <c r="AU569" s="155" t="s">
        <v>88</v>
      </c>
      <c r="AY569" s="17" t="s">
        <v>162</v>
      </c>
      <c r="BE569" s="156">
        <f>IF(N569="základná",J569,0)</f>
        <v>0</v>
      </c>
      <c r="BF569" s="156">
        <f>IF(N569="znížená",J569,0)</f>
        <v>0</v>
      </c>
      <c r="BG569" s="156">
        <f>IF(N569="zákl. prenesená",J569,0)</f>
        <v>0</v>
      </c>
      <c r="BH569" s="156">
        <f>IF(N569="zníž. prenesená",J569,0)</f>
        <v>0</v>
      </c>
      <c r="BI569" s="156">
        <f>IF(N569="nulová",J569,0)</f>
        <v>0</v>
      </c>
      <c r="BJ569" s="17" t="s">
        <v>88</v>
      </c>
      <c r="BK569" s="156">
        <f>ROUND(I569*H569,2)</f>
        <v>0</v>
      </c>
      <c r="BL569" s="17" t="s">
        <v>249</v>
      </c>
      <c r="BM569" s="155" t="s">
        <v>909</v>
      </c>
    </row>
    <row r="570" spans="2:65" s="15" customFormat="1">
      <c r="B570" s="195"/>
      <c r="D570" s="158" t="s">
        <v>170</v>
      </c>
      <c r="E570" s="196" t="s">
        <v>1</v>
      </c>
      <c r="F570" s="197" t="s">
        <v>883</v>
      </c>
      <c r="H570" s="196" t="s">
        <v>1</v>
      </c>
      <c r="I570" s="198"/>
      <c r="L570" s="195"/>
      <c r="M570" s="199"/>
      <c r="T570" s="200"/>
      <c r="AT570" s="196" t="s">
        <v>170</v>
      </c>
      <c r="AU570" s="196" t="s">
        <v>88</v>
      </c>
      <c r="AV570" s="15" t="s">
        <v>83</v>
      </c>
      <c r="AW570" s="15" t="s">
        <v>31</v>
      </c>
      <c r="AX570" s="15" t="s">
        <v>76</v>
      </c>
      <c r="AY570" s="196" t="s">
        <v>162</v>
      </c>
    </row>
    <row r="571" spans="2:65" s="12" customFormat="1">
      <c r="B571" s="157"/>
      <c r="D571" s="158" t="s">
        <v>170</v>
      </c>
      <c r="E571" s="159" t="s">
        <v>1</v>
      </c>
      <c r="F571" s="160" t="s">
        <v>910</v>
      </c>
      <c r="H571" s="161">
        <v>0.34200000000000003</v>
      </c>
      <c r="I571" s="162"/>
      <c r="L571" s="157"/>
      <c r="M571" s="163"/>
      <c r="T571" s="164"/>
      <c r="AT571" s="159" t="s">
        <v>170</v>
      </c>
      <c r="AU571" s="159" t="s">
        <v>88</v>
      </c>
      <c r="AV571" s="12" t="s">
        <v>88</v>
      </c>
      <c r="AW571" s="12" t="s">
        <v>31</v>
      </c>
      <c r="AX571" s="12" t="s">
        <v>76</v>
      </c>
      <c r="AY571" s="159" t="s">
        <v>162</v>
      </c>
    </row>
    <row r="572" spans="2:65" s="15" customFormat="1">
      <c r="B572" s="195"/>
      <c r="D572" s="158" t="s">
        <v>170</v>
      </c>
      <c r="E572" s="196" t="s">
        <v>1</v>
      </c>
      <c r="F572" s="197" t="s">
        <v>892</v>
      </c>
      <c r="H572" s="196" t="s">
        <v>1</v>
      </c>
      <c r="I572" s="198"/>
      <c r="L572" s="195"/>
      <c r="M572" s="199"/>
      <c r="T572" s="200"/>
      <c r="AT572" s="196" t="s">
        <v>170</v>
      </c>
      <c r="AU572" s="196" t="s">
        <v>88</v>
      </c>
      <c r="AV572" s="15" t="s">
        <v>83</v>
      </c>
      <c r="AW572" s="15" t="s">
        <v>31</v>
      </c>
      <c r="AX572" s="15" t="s">
        <v>76</v>
      </c>
      <c r="AY572" s="196" t="s">
        <v>162</v>
      </c>
    </row>
    <row r="573" spans="2:65" s="12" customFormat="1">
      <c r="B573" s="157"/>
      <c r="D573" s="158" t="s">
        <v>170</v>
      </c>
      <c r="E573" s="159" t="s">
        <v>1</v>
      </c>
      <c r="F573" s="160" t="s">
        <v>911</v>
      </c>
      <c r="H573" s="161">
        <v>0.54400000000000004</v>
      </c>
      <c r="I573" s="162"/>
      <c r="L573" s="157"/>
      <c r="M573" s="163"/>
      <c r="T573" s="164"/>
      <c r="AT573" s="159" t="s">
        <v>170</v>
      </c>
      <c r="AU573" s="159" t="s">
        <v>88</v>
      </c>
      <c r="AV573" s="12" t="s">
        <v>88</v>
      </c>
      <c r="AW573" s="12" t="s">
        <v>31</v>
      </c>
      <c r="AX573" s="12" t="s">
        <v>76</v>
      </c>
      <c r="AY573" s="159" t="s">
        <v>162</v>
      </c>
    </row>
    <row r="574" spans="2:65" s="14" customFormat="1">
      <c r="B574" s="172"/>
      <c r="D574" s="158" t="s">
        <v>170</v>
      </c>
      <c r="E574" s="173" t="s">
        <v>1</v>
      </c>
      <c r="F574" s="174" t="s">
        <v>894</v>
      </c>
      <c r="H574" s="175">
        <v>0.88600000000000001</v>
      </c>
      <c r="I574" s="176"/>
      <c r="L574" s="172"/>
      <c r="M574" s="177"/>
      <c r="T574" s="178"/>
      <c r="AT574" s="173" t="s">
        <v>170</v>
      </c>
      <c r="AU574" s="173" t="s">
        <v>88</v>
      </c>
      <c r="AV574" s="14" t="s">
        <v>177</v>
      </c>
      <c r="AW574" s="14" t="s">
        <v>31</v>
      </c>
      <c r="AX574" s="14" t="s">
        <v>76</v>
      </c>
      <c r="AY574" s="173" t="s">
        <v>162</v>
      </c>
    </row>
    <row r="575" spans="2:65" s="12" customFormat="1">
      <c r="B575" s="157"/>
      <c r="D575" s="158" t="s">
        <v>170</v>
      </c>
      <c r="E575" s="159" t="s">
        <v>1</v>
      </c>
      <c r="F575" s="160" t="s">
        <v>912</v>
      </c>
      <c r="H575" s="161">
        <v>8.8999999999999996E-2</v>
      </c>
      <c r="I575" s="162"/>
      <c r="L575" s="157"/>
      <c r="M575" s="163"/>
      <c r="T575" s="164"/>
      <c r="AT575" s="159" t="s">
        <v>170</v>
      </c>
      <c r="AU575" s="159" t="s">
        <v>88</v>
      </c>
      <c r="AV575" s="12" t="s">
        <v>88</v>
      </c>
      <c r="AW575" s="12" t="s">
        <v>31</v>
      </c>
      <c r="AX575" s="12" t="s">
        <v>76</v>
      </c>
      <c r="AY575" s="159" t="s">
        <v>162</v>
      </c>
    </row>
    <row r="576" spans="2:65" s="12" customFormat="1">
      <c r="B576" s="157"/>
      <c r="D576" s="158" t="s">
        <v>170</v>
      </c>
      <c r="E576" s="159" t="s">
        <v>1</v>
      </c>
      <c r="F576" s="160" t="s">
        <v>913</v>
      </c>
      <c r="H576" s="161">
        <v>5.0000000000000001E-3</v>
      </c>
      <c r="I576" s="162"/>
      <c r="L576" s="157"/>
      <c r="M576" s="163"/>
      <c r="T576" s="164"/>
      <c r="AT576" s="159" t="s">
        <v>170</v>
      </c>
      <c r="AU576" s="159" t="s">
        <v>88</v>
      </c>
      <c r="AV576" s="12" t="s">
        <v>88</v>
      </c>
      <c r="AW576" s="12" t="s">
        <v>31</v>
      </c>
      <c r="AX576" s="12" t="s">
        <v>76</v>
      </c>
      <c r="AY576" s="159" t="s">
        <v>162</v>
      </c>
    </row>
    <row r="577" spans="2:65" s="13" customFormat="1">
      <c r="B577" s="165"/>
      <c r="D577" s="158" t="s">
        <v>170</v>
      </c>
      <c r="E577" s="166" t="s">
        <v>1</v>
      </c>
      <c r="F577" s="167" t="s">
        <v>173</v>
      </c>
      <c r="H577" s="168">
        <v>0.98</v>
      </c>
      <c r="I577" s="169"/>
      <c r="L577" s="165"/>
      <c r="M577" s="170"/>
      <c r="T577" s="171"/>
      <c r="AT577" s="166" t="s">
        <v>170</v>
      </c>
      <c r="AU577" s="166" t="s">
        <v>88</v>
      </c>
      <c r="AV577" s="13" t="s">
        <v>168</v>
      </c>
      <c r="AW577" s="13" t="s">
        <v>31</v>
      </c>
      <c r="AX577" s="13" t="s">
        <v>83</v>
      </c>
      <c r="AY577" s="166" t="s">
        <v>162</v>
      </c>
    </row>
    <row r="578" spans="2:65" s="1" customFormat="1" ht="24.15" customHeight="1">
      <c r="B578" s="32"/>
      <c r="C578" s="143" t="s">
        <v>914</v>
      </c>
      <c r="D578" s="143" t="s">
        <v>164</v>
      </c>
      <c r="E578" s="144" t="s">
        <v>915</v>
      </c>
      <c r="F578" s="145" t="s">
        <v>916</v>
      </c>
      <c r="G578" s="146" t="s">
        <v>248</v>
      </c>
      <c r="H578" s="147">
        <v>16.100000000000001</v>
      </c>
      <c r="I578" s="148"/>
      <c r="J578" s="149">
        <f>ROUND(I578*H578,2)</f>
        <v>0</v>
      </c>
      <c r="K578" s="150"/>
      <c r="L578" s="32"/>
      <c r="M578" s="151" t="s">
        <v>1</v>
      </c>
      <c r="N578" s="152" t="s">
        <v>42</v>
      </c>
      <c r="P578" s="153">
        <f>O578*H578</f>
        <v>0</v>
      </c>
      <c r="Q578" s="153">
        <v>0</v>
      </c>
      <c r="R578" s="153">
        <f>Q578*H578</f>
        <v>0</v>
      </c>
      <c r="S578" s="153">
        <v>0</v>
      </c>
      <c r="T578" s="154">
        <f>S578*H578</f>
        <v>0</v>
      </c>
      <c r="AR578" s="155" t="s">
        <v>249</v>
      </c>
      <c r="AT578" s="155" t="s">
        <v>164</v>
      </c>
      <c r="AU578" s="155" t="s">
        <v>88</v>
      </c>
      <c r="AY578" s="17" t="s">
        <v>162</v>
      </c>
      <c r="BE578" s="156">
        <f>IF(N578="základná",J578,0)</f>
        <v>0</v>
      </c>
      <c r="BF578" s="156">
        <f>IF(N578="znížená",J578,0)</f>
        <v>0</v>
      </c>
      <c r="BG578" s="156">
        <f>IF(N578="zákl. prenesená",J578,0)</f>
        <v>0</v>
      </c>
      <c r="BH578" s="156">
        <f>IF(N578="zníž. prenesená",J578,0)</f>
        <v>0</v>
      </c>
      <c r="BI578" s="156">
        <f>IF(N578="nulová",J578,0)</f>
        <v>0</v>
      </c>
      <c r="BJ578" s="17" t="s">
        <v>88</v>
      </c>
      <c r="BK578" s="156">
        <f>ROUND(I578*H578,2)</f>
        <v>0</v>
      </c>
      <c r="BL578" s="17" t="s">
        <v>249</v>
      </c>
      <c r="BM578" s="155" t="s">
        <v>917</v>
      </c>
    </row>
    <row r="579" spans="2:65" s="12" customFormat="1">
      <c r="B579" s="157"/>
      <c r="D579" s="158" t="s">
        <v>170</v>
      </c>
      <c r="E579" s="159" t="s">
        <v>1</v>
      </c>
      <c r="F579" s="160" t="s">
        <v>918</v>
      </c>
      <c r="H579" s="161">
        <v>4.8</v>
      </c>
      <c r="I579" s="162"/>
      <c r="L579" s="157"/>
      <c r="M579" s="163"/>
      <c r="T579" s="164"/>
      <c r="AT579" s="159" t="s">
        <v>170</v>
      </c>
      <c r="AU579" s="159" t="s">
        <v>88</v>
      </c>
      <c r="AV579" s="12" t="s">
        <v>88</v>
      </c>
      <c r="AW579" s="12" t="s">
        <v>31</v>
      </c>
      <c r="AX579" s="12" t="s">
        <v>76</v>
      </c>
      <c r="AY579" s="159" t="s">
        <v>162</v>
      </c>
    </row>
    <row r="580" spans="2:65" s="12" customFormat="1">
      <c r="B580" s="157"/>
      <c r="D580" s="158" t="s">
        <v>170</v>
      </c>
      <c r="E580" s="159" t="s">
        <v>1</v>
      </c>
      <c r="F580" s="160" t="s">
        <v>919</v>
      </c>
      <c r="H580" s="161">
        <v>11.28</v>
      </c>
      <c r="I580" s="162"/>
      <c r="L580" s="157"/>
      <c r="M580" s="163"/>
      <c r="T580" s="164"/>
      <c r="AT580" s="159" t="s">
        <v>170</v>
      </c>
      <c r="AU580" s="159" t="s">
        <v>88</v>
      </c>
      <c r="AV580" s="12" t="s">
        <v>88</v>
      </c>
      <c r="AW580" s="12" t="s">
        <v>31</v>
      </c>
      <c r="AX580" s="12" t="s">
        <v>76</v>
      </c>
      <c r="AY580" s="159" t="s">
        <v>162</v>
      </c>
    </row>
    <row r="581" spans="2:65" s="14" customFormat="1">
      <c r="B581" s="172"/>
      <c r="D581" s="158" t="s">
        <v>170</v>
      </c>
      <c r="E581" s="173" t="s">
        <v>1</v>
      </c>
      <c r="F581" s="174" t="s">
        <v>218</v>
      </c>
      <c r="H581" s="175">
        <v>16.079999999999998</v>
      </c>
      <c r="I581" s="176"/>
      <c r="L581" s="172"/>
      <c r="M581" s="177"/>
      <c r="T581" s="178"/>
      <c r="AT581" s="173" t="s">
        <v>170</v>
      </c>
      <c r="AU581" s="173" t="s">
        <v>88</v>
      </c>
      <c r="AV581" s="14" t="s">
        <v>177</v>
      </c>
      <c r="AW581" s="14" t="s">
        <v>31</v>
      </c>
      <c r="AX581" s="14" t="s">
        <v>76</v>
      </c>
      <c r="AY581" s="173" t="s">
        <v>162</v>
      </c>
    </row>
    <row r="582" spans="2:65" s="12" customFormat="1">
      <c r="B582" s="157"/>
      <c r="D582" s="158" t="s">
        <v>170</v>
      </c>
      <c r="E582" s="159" t="s">
        <v>1</v>
      </c>
      <c r="F582" s="160" t="s">
        <v>800</v>
      </c>
      <c r="H582" s="161">
        <v>0.02</v>
      </c>
      <c r="I582" s="162"/>
      <c r="L582" s="157"/>
      <c r="M582" s="163"/>
      <c r="T582" s="164"/>
      <c r="AT582" s="159" t="s">
        <v>170</v>
      </c>
      <c r="AU582" s="159" t="s">
        <v>88</v>
      </c>
      <c r="AV582" s="12" t="s">
        <v>88</v>
      </c>
      <c r="AW582" s="12" t="s">
        <v>31</v>
      </c>
      <c r="AX582" s="12" t="s">
        <v>76</v>
      </c>
      <c r="AY582" s="159" t="s">
        <v>162</v>
      </c>
    </row>
    <row r="583" spans="2:65" s="13" customFormat="1">
      <c r="B583" s="165"/>
      <c r="D583" s="158" t="s">
        <v>170</v>
      </c>
      <c r="E583" s="166" t="s">
        <v>1</v>
      </c>
      <c r="F583" s="167" t="s">
        <v>173</v>
      </c>
      <c r="H583" s="168">
        <v>16.100000000000001</v>
      </c>
      <c r="I583" s="169"/>
      <c r="L583" s="165"/>
      <c r="M583" s="170"/>
      <c r="T583" s="171"/>
      <c r="AT583" s="166" t="s">
        <v>170</v>
      </c>
      <c r="AU583" s="166" t="s">
        <v>88</v>
      </c>
      <c r="AV583" s="13" t="s">
        <v>168</v>
      </c>
      <c r="AW583" s="13" t="s">
        <v>31</v>
      </c>
      <c r="AX583" s="13" t="s">
        <v>83</v>
      </c>
      <c r="AY583" s="166" t="s">
        <v>162</v>
      </c>
    </row>
    <row r="584" spans="2:65" s="1" customFormat="1" ht="24.15" customHeight="1">
      <c r="B584" s="32"/>
      <c r="C584" s="184" t="s">
        <v>920</v>
      </c>
      <c r="D584" s="184" t="s">
        <v>534</v>
      </c>
      <c r="E584" s="185" t="s">
        <v>921</v>
      </c>
      <c r="F584" s="186" t="s">
        <v>922</v>
      </c>
      <c r="G584" s="187" t="s">
        <v>248</v>
      </c>
      <c r="H584" s="188">
        <v>17.7</v>
      </c>
      <c r="I584" s="189"/>
      <c r="J584" s="190">
        <f>ROUND(I584*H584,2)</f>
        <v>0</v>
      </c>
      <c r="K584" s="191"/>
      <c r="L584" s="192"/>
      <c r="M584" s="193" t="s">
        <v>1</v>
      </c>
      <c r="N584" s="194" t="s">
        <v>42</v>
      </c>
      <c r="P584" s="153">
        <f>O584*H584</f>
        <v>0</v>
      </c>
      <c r="Q584" s="153">
        <v>9.3600000000000003E-3</v>
      </c>
      <c r="R584" s="153">
        <f>Q584*H584</f>
        <v>0.16567199999999999</v>
      </c>
      <c r="S584" s="153">
        <v>0</v>
      </c>
      <c r="T584" s="154">
        <f>S584*H584</f>
        <v>0</v>
      </c>
      <c r="AR584" s="155" t="s">
        <v>497</v>
      </c>
      <c r="AT584" s="155" t="s">
        <v>534</v>
      </c>
      <c r="AU584" s="155" t="s">
        <v>88</v>
      </c>
      <c r="AY584" s="17" t="s">
        <v>162</v>
      </c>
      <c r="BE584" s="156">
        <f>IF(N584="základná",J584,0)</f>
        <v>0</v>
      </c>
      <c r="BF584" s="156">
        <f>IF(N584="znížená",J584,0)</f>
        <v>0</v>
      </c>
      <c r="BG584" s="156">
        <f>IF(N584="zákl. prenesená",J584,0)</f>
        <v>0</v>
      </c>
      <c r="BH584" s="156">
        <f>IF(N584="zníž. prenesená",J584,0)</f>
        <v>0</v>
      </c>
      <c r="BI584" s="156">
        <f>IF(N584="nulová",J584,0)</f>
        <v>0</v>
      </c>
      <c r="BJ584" s="17" t="s">
        <v>88</v>
      </c>
      <c r="BK584" s="156">
        <f>ROUND(I584*H584,2)</f>
        <v>0</v>
      </c>
      <c r="BL584" s="17" t="s">
        <v>249</v>
      </c>
      <c r="BM584" s="155" t="s">
        <v>923</v>
      </c>
    </row>
    <row r="585" spans="2:65" s="12" customFormat="1">
      <c r="B585" s="157"/>
      <c r="D585" s="158" t="s">
        <v>170</v>
      </c>
      <c r="E585" s="159" t="s">
        <v>1</v>
      </c>
      <c r="F585" s="160" t="s">
        <v>924</v>
      </c>
      <c r="H585" s="161">
        <v>17.71</v>
      </c>
      <c r="I585" s="162"/>
      <c r="L585" s="157"/>
      <c r="M585" s="163"/>
      <c r="T585" s="164"/>
      <c r="AT585" s="159" t="s">
        <v>170</v>
      </c>
      <c r="AU585" s="159" t="s">
        <v>88</v>
      </c>
      <c r="AV585" s="12" t="s">
        <v>88</v>
      </c>
      <c r="AW585" s="12" t="s">
        <v>31</v>
      </c>
      <c r="AX585" s="12" t="s">
        <v>76</v>
      </c>
      <c r="AY585" s="159" t="s">
        <v>162</v>
      </c>
    </row>
    <row r="586" spans="2:65" s="12" customFormat="1">
      <c r="B586" s="157"/>
      <c r="D586" s="158" t="s">
        <v>170</v>
      </c>
      <c r="E586" s="159" t="s">
        <v>1</v>
      </c>
      <c r="F586" s="160" t="s">
        <v>279</v>
      </c>
      <c r="H586" s="161">
        <v>-0.01</v>
      </c>
      <c r="I586" s="162"/>
      <c r="L586" s="157"/>
      <c r="M586" s="163"/>
      <c r="T586" s="164"/>
      <c r="AT586" s="159" t="s">
        <v>170</v>
      </c>
      <c r="AU586" s="159" t="s">
        <v>88</v>
      </c>
      <c r="AV586" s="12" t="s">
        <v>88</v>
      </c>
      <c r="AW586" s="12" t="s">
        <v>31</v>
      </c>
      <c r="AX586" s="12" t="s">
        <v>76</v>
      </c>
      <c r="AY586" s="159" t="s">
        <v>162</v>
      </c>
    </row>
    <row r="587" spans="2:65" s="13" customFormat="1">
      <c r="B587" s="165"/>
      <c r="D587" s="158" t="s">
        <v>170</v>
      </c>
      <c r="E587" s="166" t="s">
        <v>1</v>
      </c>
      <c r="F587" s="167" t="s">
        <v>173</v>
      </c>
      <c r="H587" s="168">
        <v>17.7</v>
      </c>
      <c r="I587" s="169"/>
      <c r="L587" s="165"/>
      <c r="M587" s="170"/>
      <c r="T587" s="171"/>
      <c r="AT587" s="166" t="s">
        <v>170</v>
      </c>
      <c r="AU587" s="166" t="s">
        <v>88</v>
      </c>
      <c r="AV587" s="13" t="s">
        <v>168</v>
      </c>
      <c r="AW587" s="13" t="s">
        <v>31</v>
      </c>
      <c r="AX587" s="13" t="s">
        <v>83</v>
      </c>
      <c r="AY587" s="166" t="s">
        <v>162</v>
      </c>
    </row>
    <row r="588" spans="2:65" s="1" customFormat="1" ht="24.15" customHeight="1">
      <c r="B588" s="32"/>
      <c r="C588" s="143" t="s">
        <v>925</v>
      </c>
      <c r="D588" s="143" t="s">
        <v>164</v>
      </c>
      <c r="E588" s="144" t="s">
        <v>926</v>
      </c>
      <c r="F588" s="145" t="s">
        <v>927</v>
      </c>
      <c r="G588" s="146" t="s">
        <v>208</v>
      </c>
      <c r="H588" s="147">
        <v>405</v>
      </c>
      <c r="I588" s="148"/>
      <c r="J588" s="149">
        <f>ROUND(I588*H588,2)</f>
        <v>0</v>
      </c>
      <c r="K588" s="150"/>
      <c r="L588" s="32"/>
      <c r="M588" s="151" t="s">
        <v>1</v>
      </c>
      <c r="N588" s="152" t="s">
        <v>42</v>
      </c>
      <c r="P588" s="153">
        <f>O588*H588</f>
        <v>0</v>
      </c>
      <c r="Q588" s="153">
        <v>0</v>
      </c>
      <c r="R588" s="153">
        <f>Q588*H588</f>
        <v>0</v>
      </c>
      <c r="S588" s="153">
        <v>0</v>
      </c>
      <c r="T588" s="154">
        <f>S588*H588</f>
        <v>0</v>
      </c>
      <c r="AR588" s="155" t="s">
        <v>249</v>
      </c>
      <c r="AT588" s="155" t="s">
        <v>164</v>
      </c>
      <c r="AU588" s="155" t="s">
        <v>88</v>
      </c>
      <c r="AY588" s="17" t="s">
        <v>162</v>
      </c>
      <c r="BE588" s="156">
        <f>IF(N588="základná",J588,0)</f>
        <v>0</v>
      </c>
      <c r="BF588" s="156">
        <f>IF(N588="znížená",J588,0)</f>
        <v>0</v>
      </c>
      <c r="BG588" s="156">
        <f>IF(N588="zákl. prenesená",J588,0)</f>
        <v>0</v>
      </c>
      <c r="BH588" s="156">
        <f>IF(N588="zníž. prenesená",J588,0)</f>
        <v>0</v>
      </c>
      <c r="BI588" s="156">
        <f>IF(N588="nulová",J588,0)</f>
        <v>0</v>
      </c>
      <c r="BJ588" s="17" t="s">
        <v>88</v>
      </c>
      <c r="BK588" s="156">
        <f>ROUND(I588*H588,2)</f>
        <v>0</v>
      </c>
      <c r="BL588" s="17" t="s">
        <v>249</v>
      </c>
      <c r="BM588" s="155" t="s">
        <v>928</v>
      </c>
    </row>
    <row r="589" spans="2:65" s="12" customFormat="1">
      <c r="B589" s="157"/>
      <c r="D589" s="158" t="s">
        <v>170</v>
      </c>
      <c r="E589" s="159" t="s">
        <v>1</v>
      </c>
      <c r="F589" s="160" t="s">
        <v>929</v>
      </c>
      <c r="H589" s="161">
        <v>405</v>
      </c>
      <c r="I589" s="162"/>
      <c r="L589" s="157"/>
      <c r="M589" s="163"/>
      <c r="T589" s="164"/>
      <c r="AT589" s="159" t="s">
        <v>170</v>
      </c>
      <c r="AU589" s="159" t="s">
        <v>88</v>
      </c>
      <c r="AV589" s="12" t="s">
        <v>88</v>
      </c>
      <c r="AW589" s="12" t="s">
        <v>31</v>
      </c>
      <c r="AX589" s="12" t="s">
        <v>83</v>
      </c>
      <c r="AY589" s="159" t="s">
        <v>162</v>
      </c>
    </row>
    <row r="590" spans="2:65" s="1" customFormat="1" ht="37.950000000000003" customHeight="1">
      <c r="B590" s="32"/>
      <c r="C590" s="184" t="s">
        <v>930</v>
      </c>
      <c r="D590" s="184" t="s">
        <v>534</v>
      </c>
      <c r="E590" s="185" t="s">
        <v>931</v>
      </c>
      <c r="F590" s="186" t="s">
        <v>932</v>
      </c>
      <c r="G590" s="187" t="s">
        <v>208</v>
      </c>
      <c r="H590" s="188">
        <v>445.5</v>
      </c>
      <c r="I590" s="189"/>
      <c r="J590" s="190">
        <f>ROUND(I590*H590,2)</f>
        <v>0</v>
      </c>
      <c r="K590" s="191"/>
      <c r="L590" s="192"/>
      <c r="M590" s="193" t="s">
        <v>1</v>
      </c>
      <c r="N590" s="194" t="s">
        <v>42</v>
      </c>
      <c r="P590" s="153">
        <f>O590*H590</f>
        <v>0</v>
      </c>
      <c r="Q590" s="153">
        <v>7.5000000000000002E-4</v>
      </c>
      <c r="R590" s="153">
        <f>Q590*H590</f>
        <v>0.33412500000000001</v>
      </c>
      <c r="S590" s="153">
        <v>0</v>
      </c>
      <c r="T590" s="154">
        <f>S590*H590</f>
        <v>0</v>
      </c>
      <c r="AR590" s="155" t="s">
        <v>497</v>
      </c>
      <c r="AT590" s="155" t="s">
        <v>534</v>
      </c>
      <c r="AU590" s="155" t="s">
        <v>88</v>
      </c>
      <c r="AY590" s="17" t="s">
        <v>162</v>
      </c>
      <c r="BE590" s="156">
        <f>IF(N590="základná",J590,0)</f>
        <v>0</v>
      </c>
      <c r="BF590" s="156">
        <f>IF(N590="znížená",J590,0)</f>
        <v>0</v>
      </c>
      <c r="BG590" s="156">
        <f>IF(N590="zákl. prenesená",J590,0)</f>
        <v>0</v>
      </c>
      <c r="BH590" s="156">
        <f>IF(N590="zníž. prenesená",J590,0)</f>
        <v>0</v>
      </c>
      <c r="BI590" s="156">
        <f>IF(N590="nulová",J590,0)</f>
        <v>0</v>
      </c>
      <c r="BJ590" s="17" t="s">
        <v>88</v>
      </c>
      <c r="BK590" s="156">
        <f>ROUND(I590*H590,2)</f>
        <v>0</v>
      </c>
      <c r="BL590" s="17" t="s">
        <v>249</v>
      </c>
      <c r="BM590" s="155" t="s">
        <v>933</v>
      </c>
    </row>
    <row r="591" spans="2:65" s="12" customFormat="1">
      <c r="B591" s="157"/>
      <c r="D591" s="158" t="s">
        <v>170</v>
      </c>
      <c r="E591" s="159" t="s">
        <v>1</v>
      </c>
      <c r="F591" s="160" t="s">
        <v>934</v>
      </c>
      <c r="H591" s="161">
        <v>445.5</v>
      </c>
      <c r="I591" s="162"/>
      <c r="L591" s="157"/>
      <c r="M591" s="163"/>
      <c r="T591" s="164"/>
      <c r="AT591" s="159" t="s">
        <v>170</v>
      </c>
      <c r="AU591" s="159" t="s">
        <v>88</v>
      </c>
      <c r="AV591" s="12" t="s">
        <v>88</v>
      </c>
      <c r="AW591" s="12" t="s">
        <v>31</v>
      </c>
      <c r="AX591" s="12" t="s">
        <v>83</v>
      </c>
      <c r="AY591" s="159" t="s">
        <v>162</v>
      </c>
    </row>
    <row r="592" spans="2:65" s="1" customFormat="1" ht="16.5" customHeight="1">
      <c r="B592" s="32"/>
      <c r="C592" s="143" t="s">
        <v>935</v>
      </c>
      <c r="D592" s="143" t="s">
        <v>164</v>
      </c>
      <c r="E592" s="144" t="s">
        <v>936</v>
      </c>
      <c r="F592" s="145" t="s">
        <v>937</v>
      </c>
      <c r="G592" s="146" t="s">
        <v>208</v>
      </c>
      <c r="H592" s="147">
        <v>155</v>
      </c>
      <c r="I592" s="148"/>
      <c r="J592" s="149">
        <f>ROUND(I592*H592,2)</f>
        <v>0</v>
      </c>
      <c r="K592" s="150"/>
      <c r="L592" s="32"/>
      <c r="M592" s="151" t="s">
        <v>1</v>
      </c>
      <c r="N592" s="152" t="s">
        <v>42</v>
      </c>
      <c r="P592" s="153">
        <f>O592*H592</f>
        <v>0</v>
      </c>
      <c r="Q592" s="153">
        <v>0</v>
      </c>
      <c r="R592" s="153">
        <f>Q592*H592</f>
        <v>0</v>
      </c>
      <c r="S592" s="153">
        <v>0</v>
      </c>
      <c r="T592" s="154">
        <f>S592*H592</f>
        <v>0</v>
      </c>
      <c r="AR592" s="155" t="s">
        <v>249</v>
      </c>
      <c r="AT592" s="155" t="s">
        <v>164</v>
      </c>
      <c r="AU592" s="155" t="s">
        <v>88</v>
      </c>
      <c r="AY592" s="17" t="s">
        <v>162</v>
      </c>
      <c r="BE592" s="156">
        <f>IF(N592="základná",J592,0)</f>
        <v>0</v>
      </c>
      <c r="BF592" s="156">
        <f>IF(N592="znížená",J592,0)</f>
        <v>0</v>
      </c>
      <c r="BG592" s="156">
        <f>IF(N592="zákl. prenesená",J592,0)</f>
        <v>0</v>
      </c>
      <c r="BH592" s="156">
        <f>IF(N592="zníž. prenesená",J592,0)</f>
        <v>0</v>
      </c>
      <c r="BI592" s="156">
        <f>IF(N592="nulová",J592,0)</f>
        <v>0</v>
      </c>
      <c r="BJ592" s="17" t="s">
        <v>88</v>
      </c>
      <c r="BK592" s="156">
        <f>ROUND(I592*H592,2)</f>
        <v>0</v>
      </c>
      <c r="BL592" s="17" t="s">
        <v>249</v>
      </c>
      <c r="BM592" s="155" t="s">
        <v>938</v>
      </c>
    </row>
    <row r="593" spans="2:65" s="12" customFormat="1">
      <c r="B593" s="157"/>
      <c r="D593" s="158" t="s">
        <v>170</v>
      </c>
      <c r="E593" s="159" t="s">
        <v>1</v>
      </c>
      <c r="F593" s="160" t="s">
        <v>939</v>
      </c>
      <c r="H593" s="161">
        <v>152.471</v>
      </c>
      <c r="I593" s="162"/>
      <c r="L593" s="157"/>
      <c r="M593" s="163"/>
      <c r="T593" s="164"/>
      <c r="AT593" s="159" t="s">
        <v>170</v>
      </c>
      <c r="AU593" s="159" t="s">
        <v>88</v>
      </c>
      <c r="AV593" s="12" t="s">
        <v>88</v>
      </c>
      <c r="AW593" s="12" t="s">
        <v>31</v>
      </c>
      <c r="AX593" s="12" t="s">
        <v>76</v>
      </c>
      <c r="AY593" s="159" t="s">
        <v>162</v>
      </c>
    </row>
    <row r="594" spans="2:65" s="12" customFormat="1">
      <c r="B594" s="157"/>
      <c r="D594" s="158" t="s">
        <v>170</v>
      </c>
      <c r="E594" s="159" t="s">
        <v>1</v>
      </c>
      <c r="F594" s="160" t="s">
        <v>940</v>
      </c>
      <c r="H594" s="161">
        <v>2.5289999999999999</v>
      </c>
      <c r="I594" s="162"/>
      <c r="L594" s="157"/>
      <c r="M594" s="163"/>
      <c r="T594" s="164"/>
      <c r="AT594" s="159" t="s">
        <v>170</v>
      </c>
      <c r="AU594" s="159" t="s">
        <v>88</v>
      </c>
      <c r="AV594" s="12" t="s">
        <v>88</v>
      </c>
      <c r="AW594" s="12" t="s">
        <v>31</v>
      </c>
      <c r="AX594" s="12" t="s">
        <v>76</v>
      </c>
      <c r="AY594" s="159" t="s">
        <v>162</v>
      </c>
    </row>
    <row r="595" spans="2:65" s="13" customFormat="1">
      <c r="B595" s="165"/>
      <c r="D595" s="158" t="s">
        <v>170</v>
      </c>
      <c r="E595" s="166" t="s">
        <v>1</v>
      </c>
      <c r="F595" s="167" t="s">
        <v>173</v>
      </c>
      <c r="H595" s="168">
        <v>155</v>
      </c>
      <c r="I595" s="169"/>
      <c r="L595" s="165"/>
      <c r="M595" s="170"/>
      <c r="T595" s="171"/>
      <c r="AT595" s="166" t="s">
        <v>170</v>
      </c>
      <c r="AU595" s="166" t="s">
        <v>88</v>
      </c>
      <c r="AV595" s="13" t="s">
        <v>168</v>
      </c>
      <c r="AW595" s="13" t="s">
        <v>31</v>
      </c>
      <c r="AX595" s="13" t="s">
        <v>83</v>
      </c>
      <c r="AY595" s="166" t="s">
        <v>162</v>
      </c>
    </row>
    <row r="596" spans="2:65" s="1" customFormat="1" ht="37.950000000000003" customHeight="1">
      <c r="B596" s="32"/>
      <c r="C596" s="184" t="s">
        <v>941</v>
      </c>
      <c r="D596" s="184" t="s">
        <v>534</v>
      </c>
      <c r="E596" s="185" t="s">
        <v>942</v>
      </c>
      <c r="F596" s="186" t="s">
        <v>943</v>
      </c>
      <c r="G596" s="187" t="s">
        <v>208</v>
      </c>
      <c r="H596" s="188">
        <v>170.5</v>
      </c>
      <c r="I596" s="189"/>
      <c r="J596" s="190">
        <f>ROUND(I596*H596,2)</f>
        <v>0</v>
      </c>
      <c r="K596" s="191"/>
      <c r="L596" s="192"/>
      <c r="M596" s="193" t="s">
        <v>1</v>
      </c>
      <c r="N596" s="194" t="s">
        <v>42</v>
      </c>
      <c r="P596" s="153">
        <f>O596*H596</f>
        <v>0</v>
      </c>
      <c r="Q596" s="153">
        <v>1.25E-3</v>
      </c>
      <c r="R596" s="153">
        <f>Q596*H596</f>
        <v>0.21312500000000001</v>
      </c>
      <c r="S596" s="153">
        <v>0</v>
      </c>
      <c r="T596" s="154">
        <f>S596*H596</f>
        <v>0</v>
      </c>
      <c r="AR596" s="155" t="s">
        <v>497</v>
      </c>
      <c r="AT596" s="155" t="s">
        <v>534</v>
      </c>
      <c r="AU596" s="155" t="s">
        <v>88</v>
      </c>
      <c r="AY596" s="17" t="s">
        <v>162</v>
      </c>
      <c r="BE596" s="156">
        <f>IF(N596="základná",J596,0)</f>
        <v>0</v>
      </c>
      <c r="BF596" s="156">
        <f>IF(N596="znížená",J596,0)</f>
        <v>0</v>
      </c>
      <c r="BG596" s="156">
        <f>IF(N596="zákl. prenesená",J596,0)</f>
        <v>0</v>
      </c>
      <c r="BH596" s="156">
        <f>IF(N596="zníž. prenesená",J596,0)</f>
        <v>0</v>
      </c>
      <c r="BI596" s="156">
        <f>IF(N596="nulová",J596,0)</f>
        <v>0</v>
      </c>
      <c r="BJ596" s="17" t="s">
        <v>88</v>
      </c>
      <c r="BK596" s="156">
        <f>ROUND(I596*H596,2)</f>
        <v>0</v>
      </c>
      <c r="BL596" s="17" t="s">
        <v>249</v>
      </c>
      <c r="BM596" s="155" t="s">
        <v>944</v>
      </c>
    </row>
    <row r="597" spans="2:65" s="12" customFormat="1">
      <c r="B597" s="157"/>
      <c r="D597" s="158" t="s">
        <v>170</v>
      </c>
      <c r="E597" s="159" t="s">
        <v>1</v>
      </c>
      <c r="F597" s="160" t="s">
        <v>945</v>
      </c>
      <c r="H597" s="161">
        <v>170.5</v>
      </c>
      <c r="I597" s="162"/>
      <c r="L597" s="157"/>
      <c r="M597" s="163"/>
      <c r="T597" s="164"/>
      <c r="AT597" s="159" t="s">
        <v>170</v>
      </c>
      <c r="AU597" s="159" t="s">
        <v>88</v>
      </c>
      <c r="AV597" s="12" t="s">
        <v>88</v>
      </c>
      <c r="AW597" s="12" t="s">
        <v>31</v>
      </c>
      <c r="AX597" s="12" t="s">
        <v>83</v>
      </c>
      <c r="AY597" s="159" t="s">
        <v>162</v>
      </c>
    </row>
    <row r="598" spans="2:65" s="1" customFormat="1" ht="44.25" customHeight="1">
      <c r="B598" s="32"/>
      <c r="C598" s="143" t="s">
        <v>946</v>
      </c>
      <c r="D598" s="143" t="s">
        <v>164</v>
      </c>
      <c r="E598" s="144" t="s">
        <v>947</v>
      </c>
      <c r="F598" s="145" t="s">
        <v>948</v>
      </c>
      <c r="G598" s="146" t="s">
        <v>167</v>
      </c>
      <c r="H598" s="147">
        <v>7.54</v>
      </c>
      <c r="I598" s="148"/>
      <c r="J598" s="149">
        <f>ROUND(I598*H598,2)</f>
        <v>0</v>
      </c>
      <c r="K598" s="150"/>
      <c r="L598" s="32"/>
      <c r="M598" s="151" t="s">
        <v>1</v>
      </c>
      <c r="N598" s="152" t="s">
        <v>42</v>
      </c>
      <c r="P598" s="153">
        <f>O598*H598</f>
        <v>0</v>
      </c>
      <c r="Q598" s="153">
        <v>2.2329999999999999E-2</v>
      </c>
      <c r="R598" s="153">
        <f>Q598*H598</f>
        <v>0.1683682</v>
      </c>
      <c r="S598" s="153">
        <v>0</v>
      </c>
      <c r="T598" s="154">
        <f>S598*H598</f>
        <v>0</v>
      </c>
      <c r="AR598" s="155" t="s">
        <v>249</v>
      </c>
      <c r="AT598" s="155" t="s">
        <v>164</v>
      </c>
      <c r="AU598" s="155" t="s">
        <v>88</v>
      </c>
      <c r="AY598" s="17" t="s">
        <v>162</v>
      </c>
      <c r="BE598" s="156">
        <f>IF(N598="základná",J598,0)</f>
        <v>0</v>
      </c>
      <c r="BF598" s="156">
        <f>IF(N598="znížená",J598,0)</f>
        <v>0</v>
      </c>
      <c r="BG598" s="156">
        <f>IF(N598="zákl. prenesená",J598,0)</f>
        <v>0</v>
      </c>
      <c r="BH598" s="156">
        <f>IF(N598="zníž. prenesená",J598,0)</f>
        <v>0</v>
      </c>
      <c r="BI598" s="156">
        <f>IF(N598="nulová",J598,0)</f>
        <v>0</v>
      </c>
      <c r="BJ598" s="17" t="s">
        <v>88</v>
      </c>
      <c r="BK598" s="156">
        <f>ROUND(I598*H598,2)</f>
        <v>0</v>
      </c>
      <c r="BL598" s="17" t="s">
        <v>249</v>
      </c>
      <c r="BM598" s="155" t="s">
        <v>949</v>
      </c>
    </row>
    <row r="599" spans="2:65" s="12" customFormat="1">
      <c r="B599" s="157"/>
      <c r="D599" s="158" t="s">
        <v>170</v>
      </c>
      <c r="E599" s="159" t="s">
        <v>1</v>
      </c>
      <c r="F599" s="160" t="s">
        <v>950</v>
      </c>
      <c r="H599" s="161">
        <v>6.17</v>
      </c>
      <c r="I599" s="162"/>
      <c r="L599" s="157"/>
      <c r="M599" s="163"/>
      <c r="T599" s="164"/>
      <c r="AT599" s="159" t="s">
        <v>170</v>
      </c>
      <c r="AU599" s="159" t="s">
        <v>88</v>
      </c>
      <c r="AV599" s="12" t="s">
        <v>88</v>
      </c>
      <c r="AW599" s="12" t="s">
        <v>31</v>
      </c>
      <c r="AX599" s="12" t="s">
        <v>76</v>
      </c>
      <c r="AY599" s="159" t="s">
        <v>162</v>
      </c>
    </row>
    <row r="600" spans="2:65" s="12" customFormat="1">
      <c r="B600" s="157"/>
      <c r="D600" s="158" t="s">
        <v>170</v>
      </c>
      <c r="E600" s="159" t="s">
        <v>1</v>
      </c>
      <c r="F600" s="160" t="s">
        <v>951</v>
      </c>
      <c r="H600" s="161">
        <v>0.26600000000000001</v>
      </c>
      <c r="I600" s="162"/>
      <c r="L600" s="157"/>
      <c r="M600" s="163"/>
      <c r="T600" s="164"/>
      <c r="AT600" s="159" t="s">
        <v>170</v>
      </c>
      <c r="AU600" s="159" t="s">
        <v>88</v>
      </c>
      <c r="AV600" s="12" t="s">
        <v>88</v>
      </c>
      <c r="AW600" s="12" t="s">
        <v>31</v>
      </c>
      <c r="AX600" s="12" t="s">
        <v>76</v>
      </c>
      <c r="AY600" s="159" t="s">
        <v>162</v>
      </c>
    </row>
    <row r="601" spans="2:65" s="12" customFormat="1">
      <c r="B601" s="157"/>
      <c r="D601" s="158" t="s">
        <v>170</v>
      </c>
      <c r="E601" s="159" t="s">
        <v>1</v>
      </c>
      <c r="F601" s="160" t="s">
        <v>952</v>
      </c>
      <c r="H601" s="161">
        <v>1.095</v>
      </c>
      <c r="I601" s="162"/>
      <c r="L601" s="157"/>
      <c r="M601" s="163"/>
      <c r="T601" s="164"/>
      <c r="AT601" s="159" t="s">
        <v>170</v>
      </c>
      <c r="AU601" s="159" t="s">
        <v>88</v>
      </c>
      <c r="AV601" s="12" t="s">
        <v>88</v>
      </c>
      <c r="AW601" s="12" t="s">
        <v>31</v>
      </c>
      <c r="AX601" s="12" t="s">
        <v>76</v>
      </c>
      <c r="AY601" s="159" t="s">
        <v>162</v>
      </c>
    </row>
    <row r="602" spans="2:65" s="14" customFormat="1">
      <c r="B602" s="172"/>
      <c r="D602" s="158" t="s">
        <v>170</v>
      </c>
      <c r="E602" s="173" t="s">
        <v>1</v>
      </c>
      <c r="F602" s="174" t="s">
        <v>218</v>
      </c>
      <c r="H602" s="175">
        <v>7.5309999999999997</v>
      </c>
      <c r="I602" s="176"/>
      <c r="L602" s="172"/>
      <c r="M602" s="177"/>
      <c r="T602" s="178"/>
      <c r="AT602" s="173" t="s">
        <v>170</v>
      </c>
      <c r="AU602" s="173" t="s">
        <v>88</v>
      </c>
      <c r="AV602" s="14" t="s">
        <v>177</v>
      </c>
      <c r="AW602" s="14" t="s">
        <v>31</v>
      </c>
      <c r="AX602" s="14" t="s">
        <v>76</v>
      </c>
      <c r="AY602" s="173" t="s">
        <v>162</v>
      </c>
    </row>
    <row r="603" spans="2:65" s="12" customFormat="1">
      <c r="B603" s="157"/>
      <c r="D603" s="158" t="s">
        <v>170</v>
      </c>
      <c r="E603" s="159" t="s">
        <v>1</v>
      </c>
      <c r="F603" s="160" t="s">
        <v>953</v>
      </c>
      <c r="H603" s="161">
        <v>8.9999999999999993E-3</v>
      </c>
      <c r="I603" s="162"/>
      <c r="L603" s="157"/>
      <c r="M603" s="163"/>
      <c r="T603" s="164"/>
      <c r="AT603" s="159" t="s">
        <v>170</v>
      </c>
      <c r="AU603" s="159" t="s">
        <v>88</v>
      </c>
      <c r="AV603" s="12" t="s">
        <v>88</v>
      </c>
      <c r="AW603" s="12" t="s">
        <v>31</v>
      </c>
      <c r="AX603" s="12" t="s">
        <v>76</v>
      </c>
      <c r="AY603" s="159" t="s">
        <v>162</v>
      </c>
    </row>
    <row r="604" spans="2:65" s="13" customFormat="1">
      <c r="B604" s="165"/>
      <c r="D604" s="158" t="s">
        <v>170</v>
      </c>
      <c r="E604" s="166" t="s">
        <v>1</v>
      </c>
      <c r="F604" s="167" t="s">
        <v>173</v>
      </c>
      <c r="H604" s="168">
        <v>7.54</v>
      </c>
      <c r="I604" s="169"/>
      <c r="L604" s="165"/>
      <c r="M604" s="170"/>
      <c r="T604" s="171"/>
      <c r="AT604" s="166" t="s">
        <v>170</v>
      </c>
      <c r="AU604" s="166" t="s">
        <v>88</v>
      </c>
      <c r="AV604" s="13" t="s">
        <v>168</v>
      </c>
      <c r="AW604" s="13" t="s">
        <v>31</v>
      </c>
      <c r="AX604" s="13" t="s">
        <v>83</v>
      </c>
      <c r="AY604" s="166" t="s">
        <v>162</v>
      </c>
    </row>
    <row r="605" spans="2:65" s="1" customFormat="1" ht="24.15" customHeight="1">
      <c r="B605" s="32"/>
      <c r="C605" s="143" t="s">
        <v>954</v>
      </c>
      <c r="D605" s="143" t="s">
        <v>164</v>
      </c>
      <c r="E605" s="144" t="s">
        <v>955</v>
      </c>
      <c r="F605" s="145" t="s">
        <v>956</v>
      </c>
      <c r="G605" s="146" t="s">
        <v>248</v>
      </c>
      <c r="H605" s="147">
        <v>29.2</v>
      </c>
      <c r="I605" s="148"/>
      <c r="J605" s="149">
        <f>ROUND(I605*H605,2)</f>
        <v>0</v>
      </c>
      <c r="K605" s="150"/>
      <c r="L605" s="32"/>
      <c r="M605" s="151" t="s">
        <v>1</v>
      </c>
      <c r="N605" s="152" t="s">
        <v>42</v>
      </c>
      <c r="P605" s="153">
        <f>O605*H605</f>
        <v>0</v>
      </c>
      <c r="Q605" s="153">
        <v>5.79E-3</v>
      </c>
      <c r="R605" s="153">
        <f>Q605*H605</f>
        <v>0.169068</v>
      </c>
      <c r="S605" s="153">
        <v>0</v>
      </c>
      <c r="T605" s="154">
        <f>S605*H605</f>
        <v>0</v>
      </c>
      <c r="AR605" s="155" t="s">
        <v>249</v>
      </c>
      <c r="AT605" s="155" t="s">
        <v>164</v>
      </c>
      <c r="AU605" s="155" t="s">
        <v>88</v>
      </c>
      <c r="AY605" s="17" t="s">
        <v>162</v>
      </c>
      <c r="BE605" s="156">
        <f>IF(N605="základná",J605,0)</f>
        <v>0</v>
      </c>
      <c r="BF605" s="156">
        <f>IF(N605="znížená",J605,0)</f>
        <v>0</v>
      </c>
      <c r="BG605" s="156">
        <f>IF(N605="zákl. prenesená",J605,0)</f>
        <v>0</v>
      </c>
      <c r="BH605" s="156">
        <f>IF(N605="zníž. prenesená",J605,0)</f>
        <v>0</v>
      </c>
      <c r="BI605" s="156">
        <f>IF(N605="nulová",J605,0)</f>
        <v>0</v>
      </c>
      <c r="BJ605" s="17" t="s">
        <v>88</v>
      </c>
      <c r="BK605" s="156">
        <f>ROUND(I605*H605,2)</f>
        <v>0</v>
      </c>
      <c r="BL605" s="17" t="s">
        <v>249</v>
      </c>
      <c r="BM605" s="155" t="s">
        <v>957</v>
      </c>
    </row>
    <row r="606" spans="2:65" s="12" customFormat="1">
      <c r="B606" s="157"/>
      <c r="D606" s="158" t="s">
        <v>170</v>
      </c>
      <c r="E606" s="159" t="s">
        <v>1</v>
      </c>
      <c r="F606" s="160" t="s">
        <v>958</v>
      </c>
      <c r="H606" s="161">
        <v>29.16</v>
      </c>
      <c r="I606" s="162"/>
      <c r="L606" s="157"/>
      <c r="M606" s="163"/>
      <c r="T606" s="164"/>
      <c r="AT606" s="159" t="s">
        <v>170</v>
      </c>
      <c r="AU606" s="159" t="s">
        <v>88</v>
      </c>
      <c r="AV606" s="12" t="s">
        <v>88</v>
      </c>
      <c r="AW606" s="12" t="s">
        <v>31</v>
      </c>
      <c r="AX606" s="12" t="s">
        <v>76</v>
      </c>
      <c r="AY606" s="159" t="s">
        <v>162</v>
      </c>
    </row>
    <row r="607" spans="2:65" s="12" customFormat="1">
      <c r="B607" s="157"/>
      <c r="D607" s="158" t="s">
        <v>170</v>
      </c>
      <c r="E607" s="159" t="s">
        <v>1</v>
      </c>
      <c r="F607" s="160" t="s">
        <v>289</v>
      </c>
      <c r="H607" s="161">
        <v>0.04</v>
      </c>
      <c r="I607" s="162"/>
      <c r="L607" s="157"/>
      <c r="M607" s="163"/>
      <c r="T607" s="164"/>
      <c r="AT607" s="159" t="s">
        <v>170</v>
      </c>
      <c r="AU607" s="159" t="s">
        <v>88</v>
      </c>
      <c r="AV607" s="12" t="s">
        <v>88</v>
      </c>
      <c r="AW607" s="12" t="s">
        <v>31</v>
      </c>
      <c r="AX607" s="12" t="s">
        <v>76</v>
      </c>
      <c r="AY607" s="159" t="s">
        <v>162</v>
      </c>
    </row>
    <row r="608" spans="2:65" s="13" customFormat="1">
      <c r="B608" s="165"/>
      <c r="D608" s="158" t="s">
        <v>170</v>
      </c>
      <c r="E608" s="166" t="s">
        <v>1</v>
      </c>
      <c r="F608" s="167" t="s">
        <v>173</v>
      </c>
      <c r="H608" s="168">
        <v>29.2</v>
      </c>
      <c r="I608" s="169"/>
      <c r="L608" s="165"/>
      <c r="M608" s="170"/>
      <c r="T608" s="171"/>
      <c r="AT608" s="166" t="s">
        <v>170</v>
      </c>
      <c r="AU608" s="166" t="s">
        <v>88</v>
      </c>
      <c r="AV608" s="13" t="s">
        <v>168</v>
      </c>
      <c r="AW608" s="13" t="s">
        <v>31</v>
      </c>
      <c r="AX608" s="13" t="s">
        <v>83</v>
      </c>
      <c r="AY608" s="166" t="s">
        <v>162</v>
      </c>
    </row>
    <row r="609" spans="2:65" s="1" customFormat="1" ht="24.15" customHeight="1">
      <c r="B609" s="32"/>
      <c r="C609" s="143" t="s">
        <v>959</v>
      </c>
      <c r="D609" s="143" t="s">
        <v>164</v>
      </c>
      <c r="E609" s="144" t="s">
        <v>960</v>
      </c>
      <c r="F609" s="145" t="s">
        <v>961</v>
      </c>
      <c r="G609" s="146" t="s">
        <v>248</v>
      </c>
      <c r="H609" s="147">
        <v>29.2</v>
      </c>
      <c r="I609" s="148"/>
      <c r="J609" s="149">
        <f>ROUND(I609*H609,2)</f>
        <v>0</v>
      </c>
      <c r="K609" s="150"/>
      <c r="L609" s="32"/>
      <c r="M609" s="151" t="s">
        <v>1</v>
      </c>
      <c r="N609" s="152" t="s">
        <v>42</v>
      </c>
      <c r="P609" s="153">
        <f>O609*H609</f>
        <v>0</v>
      </c>
      <c r="Q609" s="153">
        <v>6.0000000000000002E-5</v>
      </c>
      <c r="R609" s="153">
        <f>Q609*H609</f>
        <v>1.7520000000000001E-3</v>
      </c>
      <c r="S609" s="153">
        <v>0</v>
      </c>
      <c r="T609" s="154">
        <f>S609*H609</f>
        <v>0</v>
      </c>
      <c r="AR609" s="155" t="s">
        <v>249</v>
      </c>
      <c r="AT609" s="155" t="s">
        <v>164</v>
      </c>
      <c r="AU609" s="155" t="s">
        <v>88</v>
      </c>
      <c r="AY609" s="17" t="s">
        <v>162</v>
      </c>
      <c r="BE609" s="156">
        <f>IF(N609="základná",J609,0)</f>
        <v>0</v>
      </c>
      <c r="BF609" s="156">
        <f>IF(N609="znížená",J609,0)</f>
        <v>0</v>
      </c>
      <c r="BG609" s="156">
        <f>IF(N609="zákl. prenesená",J609,0)</f>
        <v>0</v>
      </c>
      <c r="BH609" s="156">
        <f>IF(N609="zníž. prenesená",J609,0)</f>
        <v>0</v>
      </c>
      <c r="BI609" s="156">
        <f>IF(N609="nulová",J609,0)</f>
        <v>0</v>
      </c>
      <c r="BJ609" s="17" t="s">
        <v>88</v>
      </c>
      <c r="BK609" s="156">
        <f>ROUND(I609*H609,2)</f>
        <v>0</v>
      </c>
      <c r="BL609" s="17" t="s">
        <v>249</v>
      </c>
      <c r="BM609" s="155" t="s">
        <v>962</v>
      </c>
    </row>
    <row r="610" spans="2:65" s="1" customFormat="1" ht="24.15" customHeight="1">
      <c r="B610" s="32"/>
      <c r="C610" s="143" t="s">
        <v>963</v>
      </c>
      <c r="D610" s="143" t="s">
        <v>164</v>
      </c>
      <c r="E610" s="144" t="s">
        <v>964</v>
      </c>
      <c r="F610" s="145" t="s">
        <v>965</v>
      </c>
      <c r="G610" s="146" t="s">
        <v>167</v>
      </c>
      <c r="H610" s="147">
        <v>4.1100000000000003</v>
      </c>
      <c r="I610" s="148"/>
      <c r="J610" s="149">
        <f>ROUND(I610*H610,2)</f>
        <v>0</v>
      </c>
      <c r="K610" s="150"/>
      <c r="L610" s="32"/>
      <c r="M610" s="151" t="s">
        <v>1</v>
      </c>
      <c r="N610" s="152" t="s">
        <v>42</v>
      </c>
      <c r="P610" s="153">
        <f>O610*H610</f>
        <v>0</v>
      </c>
      <c r="Q610" s="153">
        <v>2.9399999999999999E-3</v>
      </c>
      <c r="R610" s="153">
        <f>Q610*H610</f>
        <v>1.2083400000000001E-2</v>
      </c>
      <c r="S610" s="153">
        <v>0</v>
      </c>
      <c r="T610" s="154">
        <f>S610*H610</f>
        <v>0</v>
      </c>
      <c r="AR610" s="155" t="s">
        <v>249</v>
      </c>
      <c r="AT610" s="155" t="s">
        <v>164</v>
      </c>
      <c r="AU610" s="155" t="s">
        <v>88</v>
      </c>
      <c r="AY610" s="17" t="s">
        <v>162</v>
      </c>
      <c r="BE610" s="156">
        <f>IF(N610="základná",J610,0)</f>
        <v>0</v>
      </c>
      <c r="BF610" s="156">
        <f>IF(N610="znížená",J610,0)</f>
        <v>0</v>
      </c>
      <c r="BG610" s="156">
        <f>IF(N610="zákl. prenesená",J610,0)</f>
        <v>0</v>
      </c>
      <c r="BH610" s="156">
        <f>IF(N610="zníž. prenesená",J610,0)</f>
        <v>0</v>
      </c>
      <c r="BI610" s="156">
        <f>IF(N610="nulová",J610,0)</f>
        <v>0</v>
      </c>
      <c r="BJ610" s="17" t="s">
        <v>88</v>
      </c>
      <c r="BK610" s="156">
        <f>ROUND(I610*H610,2)</f>
        <v>0</v>
      </c>
      <c r="BL610" s="17" t="s">
        <v>249</v>
      </c>
      <c r="BM610" s="155" t="s">
        <v>966</v>
      </c>
    </row>
    <row r="611" spans="2:65" s="12" customFormat="1">
      <c r="B611" s="157"/>
      <c r="D611" s="158" t="s">
        <v>170</v>
      </c>
      <c r="E611" s="159" t="s">
        <v>1</v>
      </c>
      <c r="F611" s="160" t="s">
        <v>967</v>
      </c>
      <c r="H611" s="161">
        <v>4.1100000000000003</v>
      </c>
      <c r="I611" s="162"/>
      <c r="L611" s="157"/>
      <c r="M611" s="163"/>
      <c r="T611" s="164"/>
      <c r="AT611" s="159" t="s">
        <v>170</v>
      </c>
      <c r="AU611" s="159" t="s">
        <v>88</v>
      </c>
      <c r="AV611" s="12" t="s">
        <v>88</v>
      </c>
      <c r="AW611" s="12" t="s">
        <v>31</v>
      </c>
      <c r="AX611" s="12" t="s">
        <v>83</v>
      </c>
      <c r="AY611" s="159" t="s">
        <v>162</v>
      </c>
    </row>
    <row r="612" spans="2:65" s="1" customFormat="1" ht="24.15" customHeight="1">
      <c r="B612" s="32"/>
      <c r="C612" s="143" t="s">
        <v>968</v>
      </c>
      <c r="D612" s="143" t="s">
        <v>164</v>
      </c>
      <c r="E612" s="144" t="s">
        <v>969</v>
      </c>
      <c r="F612" s="145" t="s">
        <v>970</v>
      </c>
      <c r="G612" s="146" t="s">
        <v>183</v>
      </c>
      <c r="H612" s="147">
        <v>4.0709999999999997</v>
      </c>
      <c r="I612" s="148"/>
      <c r="J612" s="149">
        <f>ROUND(I612*H612,2)</f>
        <v>0</v>
      </c>
      <c r="K612" s="150"/>
      <c r="L612" s="32"/>
      <c r="M612" s="151" t="s">
        <v>1</v>
      </c>
      <c r="N612" s="152" t="s">
        <v>42</v>
      </c>
      <c r="P612" s="153">
        <f>O612*H612</f>
        <v>0</v>
      </c>
      <c r="Q612" s="153">
        <v>0</v>
      </c>
      <c r="R612" s="153">
        <f>Q612*H612</f>
        <v>0</v>
      </c>
      <c r="S612" s="153">
        <v>0</v>
      </c>
      <c r="T612" s="154">
        <f>S612*H612</f>
        <v>0</v>
      </c>
      <c r="AR612" s="155" t="s">
        <v>249</v>
      </c>
      <c r="AT612" s="155" t="s">
        <v>164</v>
      </c>
      <c r="AU612" s="155" t="s">
        <v>88</v>
      </c>
      <c r="AY612" s="17" t="s">
        <v>162</v>
      </c>
      <c r="BE612" s="156">
        <f>IF(N612="základná",J612,0)</f>
        <v>0</v>
      </c>
      <c r="BF612" s="156">
        <f>IF(N612="znížená",J612,0)</f>
        <v>0</v>
      </c>
      <c r="BG612" s="156">
        <f>IF(N612="zákl. prenesená",J612,0)</f>
        <v>0</v>
      </c>
      <c r="BH612" s="156">
        <f>IF(N612="zníž. prenesená",J612,0)</f>
        <v>0</v>
      </c>
      <c r="BI612" s="156">
        <f>IF(N612="nulová",J612,0)</f>
        <v>0</v>
      </c>
      <c r="BJ612" s="17" t="s">
        <v>88</v>
      </c>
      <c r="BK612" s="156">
        <f>ROUND(I612*H612,2)</f>
        <v>0</v>
      </c>
      <c r="BL612" s="17" t="s">
        <v>249</v>
      </c>
      <c r="BM612" s="155" t="s">
        <v>971</v>
      </c>
    </row>
    <row r="613" spans="2:65" s="11" customFormat="1" ht="22.95" customHeight="1">
      <c r="B613" s="131"/>
      <c r="D613" s="132" t="s">
        <v>75</v>
      </c>
      <c r="E613" s="141" t="s">
        <v>972</v>
      </c>
      <c r="F613" s="141" t="s">
        <v>973</v>
      </c>
      <c r="I613" s="134"/>
      <c r="J613" s="142">
        <f>BK613</f>
        <v>0</v>
      </c>
      <c r="L613" s="131"/>
      <c r="M613" s="136"/>
      <c r="P613" s="137">
        <f>SUM(P614:P620)</f>
        <v>0</v>
      </c>
      <c r="R613" s="137">
        <f>SUM(R614:R620)</f>
        <v>0.72870599999999996</v>
      </c>
      <c r="T613" s="138">
        <f>SUM(T614:T620)</f>
        <v>0</v>
      </c>
      <c r="AR613" s="132" t="s">
        <v>88</v>
      </c>
      <c r="AT613" s="139" t="s">
        <v>75</v>
      </c>
      <c r="AU613" s="139" t="s">
        <v>83</v>
      </c>
      <c r="AY613" s="132" t="s">
        <v>162</v>
      </c>
      <c r="BK613" s="140">
        <f>SUM(BK614:BK620)</f>
        <v>0</v>
      </c>
    </row>
    <row r="614" spans="2:65" s="1" customFormat="1" ht="37.950000000000003" customHeight="1">
      <c r="B614" s="32"/>
      <c r="C614" s="143" t="s">
        <v>974</v>
      </c>
      <c r="D614" s="143" t="s">
        <v>164</v>
      </c>
      <c r="E614" s="144" t="s">
        <v>975</v>
      </c>
      <c r="F614" s="145" t="s">
        <v>976</v>
      </c>
      <c r="G614" s="146" t="s">
        <v>248</v>
      </c>
      <c r="H614" s="147">
        <v>2.2000000000000002</v>
      </c>
      <c r="I614" s="148"/>
      <c r="J614" s="149">
        <f>ROUND(I614*H614,2)</f>
        <v>0</v>
      </c>
      <c r="K614" s="150"/>
      <c r="L614" s="32"/>
      <c r="M614" s="151" t="s">
        <v>1</v>
      </c>
      <c r="N614" s="152" t="s">
        <v>42</v>
      </c>
      <c r="P614" s="153">
        <f>O614*H614</f>
        <v>0</v>
      </c>
      <c r="Q614" s="153">
        <v>1.1820000000000001E-2</v>
      </c>
      <c r="R614" s="153">
        <f>Q614*H614</f>
        <v>2.6004000000000003E-2</v>
      </c>
      <c r="S614" s="153">
        <v>0</v>
      </c>
      <c r="T614" s="154">
        <f>S614*H614</f>
        <v>0</v>
      </c>
      <c r="AR614" s="155" t="s">
        <v>249</v>
      </c>
      <c r="AT614" s="155" t="s">
        <v>164</v>
      </c>
      <c r="AU614" s="155" t="s">
        <v>88</v>
      </c>
      <c r="AY614" s="17" t="s">
        <v>162</v>
      </c>
      <c r="BE614" s="156">
        <f>IF(N614="základná",J614,0)</f>
        <v>0</v>
      </c>
      <c r="BF614" s="156">
        <f>IF(N614="znížená",J614,0)</f>
        <v>0</v>
      </c>
      <c r="BG614" s="156">
        <f>IF(N614="zákl. prenesená",J614,0)</f>
        <v>0</v>
      </c>
      <c r="BH614" s="156">
        <f>IF(N614="zníž. prenesená",J614,0)</f>
        <v>0</v>
      </c>
      <c r="BI614" s="156">
        <f>IF(N614="nulová",J614,0)</f>
        <v>0</v>
      </c>
      <c r="BJ614" s="17" t="s">
        <v>88</v>
      </c>
      <c r="BK614" s="156">
        <f>ROUND(I614*H614,2)</f>
        <v>0</v>
      </c>
      <c r="BL614" s="17" t="s">
        <v>249</v>
      </c>
      <c r="BM614" s="155" t="s">
        <v>977</v>
      </c>
    </row>
    <row r="615" spans="2:65" s="12" customFormat="1">
      <c r="B615" s="157"/>
      <c r="D615" s="158" t="s">
        <v>170</v>
      </c>
      <c r="E615" s="159" t="s">
        <v>1</v>
      </c>
      <c r="F615" s="160" t="s">
        <v>978</v>
      </c>
      <c r="H615" s="161">
        <v>2.16</v>
      </c>
      <c r="I615" s="162"/>
      <c r="L615" s="157"/>
      <c r="M615" s="163"/>
      <c r="T615" s="164"/>
      <c r="AT615" s="159" t="s">
        <v>170</v>
      </c>
      <c r="AU615" s="159" t="s">
        <v>88</v>
      </c>
      <c r="AV615" s="12" t="s">
        <v>88</v>
      </c>
      <c r="AW615" s="12" t="s">
        <v>31</v>
      </c>
      <c r="AX615" s="12" t="s">
        <v>76</v>
      </c>
      <c r="AY615" s="159" t="s">
        <v>162</v>
      </c>
    </row>
    <row r="616" spans="2:65" s="12" customFormat="1">
      <c r="B616" s="157"/>
      <c r="D616" s="158" t="s">
        <v>170</v>
      </c>
      <c r="E616" s="159" t="s">
        <v>1</v>
      </c>
      <c r="F616" s="160" t="s">
        <v>289</v>
      </c>
      <c r="H616" s="161">
        <v>0.04</v>
      </c>
      <c r="I616" s="162"/>
      <c r="L616" s="157"/>
      <c r="M616" s="163"/>
      <c r="T616" s="164"/>
      <c r="AT616" s="159" t="s">
        <v>170</v>
      </c>
      <c r="AU616" s="159" t="s">
        <v>88</v>
      </c>
      <c r="AV616" s="12" t="s">
        <v>88</v>
      </c>
      <c r="AW616" s="12" t="s">
        <v>31</v>
      </c>
      <c r="AX616" s="12" t="s">
        <v>76</v>
      </c>
      <c r="AY616" s="159" t="s">
        <v>162</v>
      </c>
    </row>
    <row r="617" spans="2:65" s="13" customFormat="1">
      <c r="B617" s="165"/>
      <c r="D617" s="158" t="s">
        <v>170</v>
      </c>
      <c r="E617" s="166" t="s">
        <v>1</v>
      </c>
      <c r="F617" s="167" t="s">
        <v>173</v>
      </c>
      <c r="H617" s="168">
        <v>2.2000000000000002</v>
      </c>
      <c r="I617" s="169"/>
      <c r="L617" s="165"/>
      <c r="M617" s="170"/>
      <c r="T617" s="171"/>
      <c r="AT617" s="166" t="s">
        <v>170</v>
      </c>
      <c r="AU617" s="166" t="s">
        <v>88</v>
      </c>
      <c r="AV617" s="13" t="s">
        <v>168</v>
      </c>
      <c r="AW617" s="13" t="s">
        <v>31</v>
      </c>
      <c r="AX617" s="13" t="s">
        <v>83</v>
      </c>
      <c r="AY617" s="166" t="s">
        <v>162</v>
      </c>
    </row>
    <row r="618" spans="2:65" s="1" customFormat="1" ht="24.15" customHeight="1">
      <c r="B618" s="32"/>
      <c r="C618" s="143" t="s">
        <v>979</v>
      </c>
      <c r="D618" s="143" t="s">
        <v>164</v>
      </c>
      <c r="E618" s="144" t="s">
        <v>980</v>
      </c>
      <c r="F618" s="145" t="s">
        <v>981</v>
      </c>
      <c r="G618" s="146" t="s">
        <v>248</v>
      </c>
      <c r="H618" s="147">
        <v>54.6</v>
      </c>
      <c r="I618" s="148"/>
      <c r="J618" s="149">
        <f>ROUND(I618*H618,2)</f>
        <v>0</v>
      </c>
      <c r="K618" s="150"/>
      <c r="L618" s="32"/>
      <c r="M618" s="151" t="s">
        <v>1</v>
      </c>
      <c r="N618" s="152" t="s">
        <v>42</v>
      </c>
      <c r="P618" s="153">
        <f>O618*H618</f>
        <v>0</v>
      </c>
      <c r="Q618" s="153">
        <v>1.2869999999999999E-2</v>
      </c>
      <c r="R618" s="153">
        <f>Q618*H618</f>
        <v>0.70270199999999994</v>
      </c>
      <c r="S618" s="153">
        <v>0</v>
      </c>
      <c r="T618" s="154">
        <f>S618*H618</f>
        <v>0</v>
      </c>
      <c r="AR618" s="155" t="s">
        <v>249</v>
      </c>
      <c r="AT618" s="155" t="s">
        <v>164</v>
      </c>
      <c r="AU618" s="155" t="s">
        <v>88</v>
      </c>
      <c r="AY618" s="17" t="s">
        <v>162</v>
      </c>
      <c r="BE618" s="156">
        <f>IF(N618="základná",J618,0)</f>
        <v>0</v>
      </c>
      <c r="BF618" s="156">
        <f>IF(N618="znížená",J618,0)</f>
        <v>0</v>
      </c>
      <c r="BG618" s="156">
        <f>IF(N618="zákl. prenesená",J618,0)</f>
        <v>0</v>
      </c>
      <c r="BH618" s="156">
        <f>IF(N618="zníž. prenesená",J618,0)</f>
        <v>0</v>
      </c>
      <c r="BI618" s="156">
        <f>IF(N618="nulová",J618,0)</f>
        <v>0</v>
      </c>
      <c r="BJ618" s="17" t="s">
        <v>88</v>
      </c>
      <c r="BK618" s="156">
        <f>ROUND(I618*H618,2)</f>
        <v>0</v>
      </c>
      <c r="BL618" s="17" t="s">
        <v>249</v>
      </c>
      <c r="BM618" s="155" t="s">
        <v>982</v>
      </c>
    </row>
    <row r="619" spans="2:65" s="12" customFormat="1">
      <c r="B619" s="157"/>
      <c r="D619" s="158" t="s">
        <v>170</v>
      </c>
      <c r="E619" s="159" t="s">
        <v>1</v>
      </c>
      <c r="F619" s="160" t="s">
        <v>983</v>
      </c>
      <c r="H619" s="161">
        <v>54.6</v>
      </c>
      <c r="I619" s="162"/>
      <c r="L619" s="157"/>
      <c r="M619" s="163"/>
      <c r="T619" s="164"/>
      <c r="AT619" s="159" t="s">
        <v>170</v>
      </c>
      <c r="AU619" s="159" t="s">
        <v>88</v>
      </c>
      <c r="AV619" s="12" t="s">
        <v>88</v>
      </c>
      <c r="AW619" s="12" t="s">
        <v>31</v>
      </c>
      <c r="AX619" s="12" t="s">
        <v>83</v>
      </c>
      <c r="AY619" s="159" t="s">
        <v>162</v>
      </c>
    </row>
    <row r="620" spans="2:65" s="1" customFormat="1" ht="24.15" customHeight="1">
      <c r="B620" s="32"/>
      <c r="C620" s="143" t="s">
        <v>984</v>
      </c>
      <c r="D620" s="143" t="s">
        <v>164</v>
      </c>
      <c r="E620" s="144" t="s">
        <v>985</v>
      </c>
      <c r="F620" s="145" t="s">
        <v>986</v>
      </c>
      <c r="G620" s="146" t="s">
        <v>183</v>
      </c>
      <c r="H620" s="147">
        <v>0.72899999999999998</v>
      </c>
      <c r="I620" s="148"/>
      <c r="J620" s="149">
        <f>ROUND(I620*H620,2)</f>
        <v>0</v>
      </c>
      <c r="K620" s="150"/>
      <c r="L620" s="32"/>
      <c r="M620" s="151" t="s">
        <v>1</v>
      </c>
      <c r="N620" s="152" t="s">
        <v>42</v>
      </c>
      <c r="P620" s="153">
        <f>O620*H620</f>
        <v>0</v>
      </c>
      <c r="Q620" s="153">
        <v>0</v>
      </c>
      <c r="R620" s="153">
        <f>Q620*H620</f>
        <v>0</v>
      </c>
      <c r="S620" s="153">
        <v>0</v>
      </c>
      <c r="T620" s="154">
        <f>S620*H620</f>
        <v>0</v>
      </c>
      <c r="AR620" s="155" t="s">
        <v>249</v>
      </c>
      <c r="AT620" s="155" t="s">
        <v>164</v>
      </c>
      <c r="AU620" s="155" t="s">
        <v>88</v>
      </c>
      <c r="AY620" s="17" t="s">
        <v>162</v>
      </c>
      <c r="BE620" s="156">
        <f>IF(N620="základná",J620,0)</f>
        <v>0</v>
      </c>
      <c r="BF620" s="156">
        <f>IF(N620="znížená",J620,0)</f>
        <v>0</v>
      </c>
      <c r="BG620" s="156">
        <f>IF(N620="zákl. prenesená",J620,0)</f>
        <v>0</v>
      </c>
      <c r="BH620" s="156">
        <f>IF(N620="zníž. prenesená",J620,0)</f>
        <v>0</v>
      </c>
      <c r="BI620" s="156">
        <f>IF(N620="nulová",J620,0)</f>
        <v>0</v>
      </c>
      <c r="BJ620" s="17" t="s">
        <v>88</v>
      </c>
      <c r="BK620" s="156">
        <f>ROUND(I620*H620,2)</f>
        <v>0</v>
      </c>
      <c r="BL620" s="17" t="s">
        <v>249</v>
      </c>
      <c r="BM620" s="155" t="s">
        <v>987</v>
      </c>
    </row>
    <row r="621" spans="2:65" s="11" customFormat="1" ht="22.95" customHeight="1">
      <c r="B621" s="131"/>
      <c r="D621" s="132" t="s">
        <v>75</v>
      </c>
      <c r="E621" s="141" t="s">
        <v>290</v>
      </c>
      <c r="F621" s="141" t="s">
        <v>291</v>
      </c>
      <c r="I621" s="134"/>
      <c r="J621" s="142">
        <f>BK621</f>
        <v>0</v>
      </c>
      <c r="L621" s="131"/>
      <c r="M621" s="136"/>
      <c r="P621" s="137">
        <f>SUM(P622:P629)</f>
        <v>0</v>
      </c>
      <c r="R621" s="137">
        <f>SUM(R622:R629)</f>
        <v>9.4952000000000009E-2</v>
      </c>
      <c r="T621" s="138">
        <f>SUM(T622:T629)</f>
        <v>0</v>
      </c>
      <c r="AR621" s="132" t="s">
        <v>88</v>
      </c>
      <c r="AT621" s="139" t="s">
        <v>75</v>
      </c>
      <c r="AU621" s="139" t="s">
        <v>83</v>
      </c>
      <c r="AY621" s="132" t="s">
        <v>162</v>
      </c>
      <c r="BK621" s="140">
        <f>SUM(BK622:BK629)</f>
        <v>0</v>
      </c>
    </row>
    <row r="622" spans="2:65" s="1" customFormat="1" ht="24.15" customHeight="1">
      <c r="B622" s="32"/>
      <c r="C622" s="143" t="s">
        <v>988</v>
      </c>
      <c r="D622" s="143" t="s">
        <v>164</v>
      </c>
      <c r="E622" s="144" t="s">
        <v>989</v>
      </c>
      <c r="F622" s="145" t="s">
        <v>990</v>
      </c>
      <c r="G622" s="146" t="s">
        <v>208</v>
      </c>
      <c r="H622" s="147">
        <v>21.6</v>
      </c>
      <c r="I622" s="148"/>
      <c r="J622" s="149">
        <f>ROUND(I622*H622,2)</f>
        <v>0</v>
      </c>
      <c r="K622" s="150"/>
      <c r="L622" s="32"/>
      <c r="M622" s="151" t="s">
        <v>1</v>
      </c>
      <c r="N622" s="152" t="s">
        <v>42</v>
      </c>
      <c r="P622" s="153">
        <f>O622*H622</f>
        <v>0</v>
      </c>
      <c r="Q622" s="153">
        <v>2.15E-3</v>
      </c>
      <c r="R622" s="153">
        <f>Q622*H622</f>
        <v>4.6440000000000002E-2</v>
      </c>
      <c r="S622" s="153">
        <v>0</v>
      </c>
      <c r="T622" s="154">
        <f>S622*H622</f>
        <v>0</v>
      </c>
      <c r="AR622" s="155" t="s">
        <v>249</v>
      </c>
      <c r="AT622" s="155" t="s">
        <v>164</v>
      </c>
      <c r="AU622" s="155" t="s">
        <v>88</v>
      </c>
      <c r="AY622" s="17" t="s">
        <v>162</v>
      </c>
      <c r="BE622" s="156">
        <f>IF(N622="základná",J622,0)</f>
        <v>0</v>
      </c>
      <c r="BF622" s="156">
        <f>IF(N622="znížená",J622,0)</f>
        <v>0</v>
      </c>
      <c r="BG622" s="156">
        <f>IF(N622="zákl. prenesená",J622,0)</f>
        <v>0</v>
      </c>
      <c r="BH622" s="156">
        <f>IF(N622="zníž. prenesená",J622,0)</f>
        <v>0</v>
      </c>
      <c r="BI622" s="156">
        <f>IF(N622="nulová",J622,0)</f>
        <v>0</v>
      </c>
      <c r="BJ622" s="17" t="s">
        <v>88</v>
      </c>
      <c r="BK622" s="156">
        <f>ROUND(I622*H622,2)</f>
        <v>0</v>
      </c>
      <c r="BL622" s="17" t="s">
        <v>249</v>
      </c>
      <c r="BM622" s="155" t="s">
        <v>991</v>
      </c>
    </row>
    <row r="623" spans="2:65" s="12" customFormat="1">
      <c r="B623" s="157"/>
      <c r="D623" s="158" t="s">
        <v>170</v>
      </c>
      <c r="E623" s="159" t="s">
        <v>1</v>
      </c>
      <c r="F623" s="160" t="s">
        <v>992</v>
      </c>
      <c r="H623" s="161">
        <v>21.6</v>
      </c>
      <c r="I623" s="162"/>
      <c r="L623" s="157"/>
      <c r="M623" s="163"/>
      <c r="T623" s="164"/>
      <c r="AT623" s="159" t="s">
        <v>170</v>
      </c>
      <c r="AU623" s="159" t="s">
        <v>88</v>
      </c>
      <c r="AV623" s="12" t="s">
        <v>88</v>
      </c>
      <c r="AW623" s="12" t="s">
        <v>31</v>
      </c>
      <c r="AX623" s="12" t="s">
        <v>83</v>
      </c>
      <c r="AY623" s="159" t="s">
        <v>162</v>
      </c>
    </row>
    <row r="624" spans="2:65" s="1" customFormat="1" ht="24.15" customHeight="1">
      <c r="B624" s="32"/>
      <c r="C624" s="143" t="s">
        <v>993</v>
      </c>
      <c r="D624" s="143" t="s">
        <v>164</v>
      </c>
      <c r="E624" s="144" t="s">
        <v>994</v>
      </c>
      <c r="F624" s="145" t="s">
        <v>995</v>
      </c>
      <c r="G624" s="146" t="s">
        <v>203</v>
      </c>
      <c r="H624" s="147">
        <v>4</v>
      </c>
      <c r="I624" s="148"/>
      <c r="J624" s="149">
        <f>ROUND(I624*H624,2)</f>
        <v>0</v>
      </c>
      <c r="K624" s="150"/>
      <c r="L624" s="32"/>
      <c r="M624" s="151" t="s">
        <v>1</v>
      </c>
      <c r="N624" s="152" t="s">
        <v>42</v>
      </c>
      <c r="P624" s="153">
        <f>O624*H624</f>
        <v>0</v>
      </c>
      <c r="Q624" s="153">
        <v>1.58E-3</v>
      </c>
      <c r="R624" s="153">
        <f>Q624*H624</f>
        <v>6.3200000000000001E-3</v>
      </c>
      <c r="S624" s="153">
        <v>0</v>
      </c>
      <c r="T624" s="154">
        <f>S624*H624</f>
        <v>0</v>
      </c>
      <c r="AR624" s="155" t="s">
        <v>249</v>
      </c>
      <c r="AT624" s="155" t="s">
        <v>164</v>
      </c>
      <c r="AU624" s="155" t="s">
        <v>88</v>
      </c>
      <c r="AY624" s="17" t="s">
        <v>162</v>
      </c>
      <c r="BE624" s="156">
        <f>IF(N624="základná",J624,0)</f>
        <v>0</v>
      </c>
      <c r="BF624" s="156">
        <f>IF(N624="znížená",J624,0)</f>
        <v>0</v>
      </c>
      <c r="BG624" s="156">
        <f>IF(N624="zákl. prenesená",J624,0)</f>
        <v>0</v>
      </c>
      <c r="BH624" s="156">
        <f>IF(N624="zníž. prenesená",J624,0)</f>
        <v>0</v>
      </c>
      <c r="BI624" s="156">
        <f>IF(N624="nulová",J624,0)</f>
        <v>0</v>
      </c>
      <c r="BJ624" s="17" t="s">
        <v>88</v>
      </c>
      <c r="BK624" s="156">
        <f>ROUND(I624*H624,2)</f>
        <v>0</v>
      </c>
      <c r="BL624" s="17" t="s">
        <v>249</v>
      </c>
      <c r="BM624" s="155" t="s">
        <v>996</v>
      </c>
    </row>
    <row r="625" spans="2:65" s="1" customFormat="1" ht="24.15" customHeight="1">
      <c r="B625" s="32"/>
      <c r="C625" s="143" t="s">
        <v>997</v>
      </c>
      <c r="D625" s="143" t="s">
        <v>164</v>
      </c>
      <c r="E625" s="144" t="s">
        <v>998</v>
      </c>
      <c r="F625" s="145" t="s">
        <v>999</v>
      </c>
      <c r="G625" s="146" t="s">
        <v>208</v>
      </c>
      <c r="H625" s="147">
        <v>9</v>
      </c>
      <c r="I625" s="148"/>
      <c r="J625" s="149">
        <f>ROUND(I625*H625,2)</f>
        <v>0</v>
      </c>
      <c r="K625" s="150"/>
      <c r="L625" s="32"/>
      <c r="M625" s="151" t="s">
        <v>1</v>
      </c>
      <c r="N625" s="152" t="s">
        <v>42</v>
      </c>
      <c r="P625" s="153">
        <f>O625*H625</f>
        <v>0</v>
      </c>
      <c r="Q625" s="153">
        <v>1.1000000000000001E-3</v>
      </c>
      <c r="R625" s="153">
        <f>Q625*H625</f>
        <v>9.9000000000000008E-3</v>
      </c>
      <c r="S625" s="153">
        <v>0</v>
      </c>
      <c r="T625" s="154">
        <f>S625*H625</f>
        <v>0</v>
      </c>
      <c r="AR625" s="155" t="s">
        <v>249</v>
      </c>
      <c r="AT625" s="155" t="s">
        <v>164</v>
      </c>
      <c r="AU625" s="155" t="s">
        <v>88</v>
      </c>
      <c r="AY625" s="17" t="s">
        <v>162</v>
      </c>
      <c r="BE625" s="156">
        <f>IF(N625="základná",J625,0)</f>
        <v>0</v>
      </c>
      <c r="BF625" s="156">
        <f>IF(N625="znížená",J625,0)</f>
        <v>0</v>
      </c>
      <c r="BG625" s="156">
        <f>IF(N625="zákl. prenesená",J625,0)</f>
        <v>0</v>
      </c>
      <c r="BH625" s="156">
        <f>IF(N625="zníž. prenesená",J625,0)</f>
        <v>0</v>
      </c>
      <c r="BI625" s="156">
        <f>IF(N625="nulová",J625,0)</f>
        <v>0</v>
      </c>
      <c r="BJ625" s="17" t="s">
        <v>88</v>
      </c>
      <c r="BK625" s="156">
        <f>ROUND(I625*H625,2)</f>
        <v>0</v>
      </c>
      <c r="BL625" s="17" t="s">
        <v>249</v>
      </c>
      <c r="BM625" s="155" t="s">
        <v>1000</v>
      </c>
    </row>
    <row r="626" spans="2:65" s="12" customFormat="1">
      <c r="B626" s="157"/>
      <c r="D626" s="158" t="s">
        <v>170</v>
      </c>
      <c r="E626" s="159" t="s">
        <v>1</v>
      </c>
      <c r="F626" s="160" t="s">
        <v>1001</v>
      </c>
      <c r="H626" s="161">
        <v>9</v>
      </c>
      <c r="I626" s="162"/>
      <c r="L626" s="157"/>
      <c r="M626" s="163"/>
      <c r="T626" s="164"/>
      <c r="AT626" s="159" t="s">
        <v>170</v>
      </c>
      <c r="AU626" s="159" t="s">
        <v>88</v>
      </c>
      <c r="AV626" s="12" t="s">
        <v>88</v>
      </c>
      <c r="AW626" s="12" t="s">
        <v>31</v>
      </c>
      <c r="AX626" s="12" t="s">
        <v>83</v>
      </c>
      <c r="AY626" s="159" t="s">
        <v>162</v>
      </c>
    </row>
    <row r="627" spans="2:65" s="1" customFormat="1" ht="24.15" customHeight="1">
      <c r="B627" s="32"/>
      <c r="C627" s="143" t="s">
        <v>1002</v>
      </c>
      <c r="D627" s="143" t="s">
        <v>164</v>
      </c>
      <c r="E627" s="144" t="s">
        <v>1003</v>
      </c>
      <c r="F627" s="145" t="s">
        <v>1004</v>
      </c>
      <c r="G627" s="146" t="s">
        <v>208</v>
      </c>
      <c r="H627" s="147">
        <v>15.6</v>
      </c>
      <c r="I627" s="148"/>
      <c r="J627" s="149">
        <f>ROUND(I627*H627,2)</f>
        <v>0</v>
      </c>
      <c r="K627" s="150"/>
      <c r="L627" s="32"/>
      <c r="M627" s="151" t="s">
        <v>1</v>
      </c>
      <c r="N627" s="152" t="s">
        <v>42</v>
      </c>
      <c r="P627" s="153">
        <f>O627*H627</f>
        <v>0</v>
      </c>
      <c r="Q627" s="153">
        <v>2.0699999999999998E-3</v>
      </c>
      <c r="R627" s="153">
        <f>Q627*H627</f>
        <v>3.2291999999999994E-2</v>
      </c>
      <c r="S627" s="153">
        <v>0</v>
      </c>
      <c r="T627" s="154">
        <f>S627*H627</f>
        <v>0</v>
      </c>
      <c r="AR627" s="155" t="s">
        <v>249</v>
      </c>
      <c r="AT627" s="155" t="s">
        <v>164</v>
      </c>
      <c r="AU627" s="155" t="s">
        <v>88</v>
      </c>
      <c r="AY627" s="17" t="s">
        <v>162</v>
      </c>
      <c r="BE627" s="156">
        <f>IF(N627="základná",J627,0)</f>
        <v>0</v>
      </c>
      <c r="BF627" s="156">
        <f>IF(N627="znížená",J627,0)</f>
        <v>0</v>
      </c>
      <c r="BG627" s="156">
        <f>IF(N627="zákl. prenesená",J627,0)</f>
        <v>0</v>
      </c>
      <c r="BH627" s="156">
        <f>IF(N627="zníž. prenesená",J627,0)</f>
        <v>0</v>
      </c>
      <c r="BI627" s="156">
        <f>IF(N627="nulová",J627,0)</f>
        <v>0</v>
      </c>
      <c r="BJ627" s="17" t="s">
        <v>88</v>
      </c>
      <c r="BK627" s="156">
        <f>ROUND(I627*H627,2)</f>
        <v>0</v>
      </c>
      <c r="BL627" s="17" t="s">
        <v>249</v>
      </c>
      <c r="BM627" s="155" t="s">
        <v>1005</v>
      </c>
    </row>
    <row r="628" spans="2:65" s="12" customFormat="1">
      <c r="B628" s="157"/>
      <c r="D628" s="158" t="s">
        <v>170</v>
      </c>
      <c r="E628" s="159" t="s">
        <v>1</v>
      </c>
      <c r="F628" s="160" t="s">
        <v>1006</v>
      </c>
      <c r="H628" s="161">
        <v>15.6</v>
      </c>
      <c r="I628" s="162"/>
      <c r="L628" s="157"/>
      <c r="M628" s="163"/>
      <c r="T628" s="164"/>
      <c r="AT628" s="159" t="s">
        <v>170</v>
      </c>
      <c r="AU628" s="159" t="s">
        <v>88</v>
      </c>
      <c r="AV628" s="12" t="s">
        <v>88</v>
      </c>
      <c r="AW628" s="12" t="s">
        <v>31</v>
      </c>
      <c r="AX628" s="12" t="s">
        <v>83</v>
      </c>
      <c r="AY628" s="159" t="s">
        <v>162</v>
      </c>
    </row>
    <row r="629" spans="2:65" s="1" customFormat="1" ht="24.15" customHeight="1">
      <c r="B629" s="32"/>
      <c r="C629" s="143" t="s">
        <v>1007</v>
      </c>
      <c r="D629" s="143" t="s">
        <v>164</v>
      </c>
      <c r="E629" s="144" t="s">
        <v>1008</v>
      </c>
      <c r="F629" s="145" t="s">
        <v>1009</v>
      </c>
      <c r="G629" s="146" t="s">
        <v>183</v>
      </c>
      <c r="H629" s="147">
        <v>9.5000000000000001E-2</v>
      </c>
      <c r="I629" s="148"/>
      <c r="J629" s="149">
        <f>ROUND(I629*H629,2)</f>
        <v>0</v>
      </c>
      <c r="K629" s="150"/>
      <c r="L629" s="32"/>
      <c r="M629" s="151" t="s">
        <v>1</v>
      </c>
      <c r="N629" s="152" t="s">
        <v>42</v>
      </c>
      <c r="P629" s="153">
        <f>O629*H629</f>
        <v>0</v>
      </c>
      <c r="Q629" s="153">
        <v>0</v>
      </c>
      <c r="R629" s="153">
        <f>Q629*H629</f>
        <v>0</v>
      </c>
      <c r="S629" s="153">
        <v>0</v>
      </c>
      <c r="T629" s="154">
        <f>S629*H629</f>
        <v>0</v>
      </c>
      <c r="AR629" s="155" t="s">
        <v>249</v>
      </c>
      <c r="AT629" s="155" t="s">
        <v>164</v>
      </c>
      <c r="AU629" s="155" t="s">
        <v>88</v>
      </c>
      <c r="AY629" s="17" t="s">
        <v>162</v>
      </c>
      <c r="BE629" s="156">
        <f>IF(N629="základná",J629,0)</f>
        <v>0</v>
      </c>
      <c r="BF629" s="156">
        <f>IF(N629="znížená",J629,0)</f>
        <v>0</v>
      </c>
      <c r="BG629" s="156">
        <f>IF(N629="zákl. prenesená",J629,0)</f>
        <v>0</v>
      </c>
      <c r="BH629" s="156">
        <f>IF(N629="zníž. prenesená",J629,0)</f>
        <v>0</v>
      </c>
      <c r="BI629" s="156">
        <f>IF(N629="nulová",J629,0)</f>
        <v>0</v>
      </c>
      <c r="BJ629" s="17" t="s">
        <v>88</v>
      </c>
      <c r="BK629" s="156">
        <f>ROUND(I629*H629,2)</f>
        <v>0</v>
      </c>
      <c r="BL629" s="17" t="s">
        <v>249</v>
      </c>
      <c r="BM629" s="155" t="s">
        <v>1010</v>
      </c>
    </row>
    <row r="630" spans="2:65" s="11" customFormat="1" ht="22.95" customHeight="1">
      <c r="B630" s="131"/>
      <c r="D630" s="132" t="s">
        <v>75</v>
      </c>
      <c r="E630" s="141" t="s">
        <v>306</v>
      </c>
      <c r="F630" s="141" t="s">
        <v>307</v>
      </c>
      <c r="I630" s="134"/>
      <c r="J630" s="142">
        <f>BK630</f>
        <v>0</v>
      </c>
      <c r="L630" s="131"/>
      <c r="M630" s="136"/>
      <c r="P630" s="137">
        <f>SUM(P631:P638)</f>
        <v>0</v>
      </c>
      <c r="R630" s="137">
        <f>SUM(R631:R638)</f>
        <v>6.5863319999999996</v>
      </c>
      <c r="T630" s="138">
        <f>SUM(T631:T638)</f>
        <v>0</v>
      </c>
      <c r="AR630" s="132" t="s">
        <v>88</v>
      </c>
      <c r="AT630" s="139" t="s">
        <v>75</v>
      </c>
      <c r="AU630" s="139" t="s">
        <v>83</v>
      </c>
      <c r="AY630" s="132" t="s">
        <v>162</v>
      </c>
      <c r="BK630" s="140">
        <f>SUM(BK631:BK638)</f>
        <v>0</v>
      </c>
    </row>
    <row r="631" spans="2:65" s="1" customFormat="1" ht="24.15" customHeight="1">
      <c r="B631" s="32"/>
      <c r="C631" s="143" t="s">
        <v>1011</v>
      </c>
      <c r="D631" s="143" t="s">
        <v>164</v>
      </c>
      <c r="E631" s="144" t="s">
        <v>1012</v>
      </c>
      <c r="F631" s="145" t="s">
        <v>1013</v>
      </c>
      <c r="G631" s="146" t="s">
        <v>248</v>
      </c>
      <c r="H631" s="147">
        <v>129.6</v>
      </c>
      <c r="I631" s="148"/>
      <c r="J631" s="149">
        <f>ROUND(I631*H631,2)</f>
        <v>0</v>
      </c>
      <c r="K631" s="150"/>
      <c r="L631" s="32"/>
      <c r="M631" s="151" t="s">
        <v>1</v>
      </c>
      <c r="N631" s="152" t="s">
        <v>42</v>
      </c>
      <c r="P631" s="153">
        <f>O631*H631</f>
        <v>0</v>
      </c>
      <c r="Q631" s="153">
        <v>4.8910000000000002E-2</v>
      </c>
      <c r="R631" s="153">
        <f>Q631*H631</f>
        <v>6.3387359999999999</v>
      </c>
      <c r="S631" s="153">
        <v>0</v>
      </c>
      <c r="T631" s="154">
        <f>S631*H631</f>
        <v>0</v>
      </c>
      <c r="AR631" s="155" t="s">
        <v>249</v>
      </c>
      <c r="AT631" s="155" t="s">
        <v>164</v>
      </c>
      <c r="AU631" s="155" t="s">
        <v>88</v>
      </c>
      <c r="AY631" s="17" t="s">
        <v>162</v>
      </c>
      <c r="BE631" s="156">
        <f>IF(N631="základná",J631,0)</f>
        <v>0</v>
      </c>
      <c r="BF631" s="156">
        <f>IF(N631="znížená",J631,0)</f>
        <v>0</v>
      </c>
      <c r="BG631" s="156">
        <f>IF(N631="zákl. prenesená",J631,0)</f>
        <v>0</v>
      </c>
      <c r="BH631" s="156">
        <f>IF(N631="zníž. prenesená",J631,0)</f>
        <v>0</v>
      </c>
      <c r="BI631" s="156">
        <f>IF(N631="nulová",J631,0)</f>
        <v>0</v>
      </c>
      <c r="BJ631" s="17" t="s">
        <v>88</v>
      </c>
      <c r="BK631" s="156">
        <f>ROUND(I631*H631,2)</f>
        <v>0</v>
      </c>
      <c r="BL631" s="17" t="s">
        <v>249</v>
      </c>
      <c r="BM631" s="155" t="s">
        <v>1014</v>
      </c>
    </row>
    <row r="632" spans="2:65" s="12" customFormat="1">
      <c r="B632" s="157"/>
      <c r="D632" s="158" t="s">
        <v>170</v>
      </c>
      <c r="E632" s="159" t="s">
        <v>1</v>
      </c>
      <c r="F632" s="160" t="s">
        <v>1015</v>
      </c>
      <c r="H632" s="161">
        <v>129.6</v>
      </c>
      <c r="I632" s="162"/>
      <c r="L632" s="157"/>
      <c r="M632" s="163"/>
      <c r="T632" s="164"/>
      <c r="AT632" s="159" t="s">
        <v>170</v>
      </c>
      <c r="AU632" s="159" t="s">
        <v>88</v>
      </c>
      <c r="AV632" s="12" t="s">
        <v>88</v>
      </c>
      <c r="AW632" s="12" t="s">
        <v>31</v>
      </c>
      <c r="AX632" s="12" t="s">
        <v>83</v>
      </c>
      <c r="AY632" s="159" t="s">
        <v>162</v>
      </c>
    </row>
    <row r="633" spans="2:65" s="1" customFormat="1" ht="24.15" customHeight="1">
      <c r="B633" s="32"/>
      <c r="C633" s="143" t="s">
        <v>1016</v>
      </c>
      <c r="D633" s="143" t="s">
        <v>164</v>
      </c>
      <c r="E633" s="144" t="s">
        <v>1017</v>
      </c>
      <c r="F633" s="145" t="s">
        <v>1018</v>
      </c>
      <c r="G633" s="146" t="s">
        <v>208</v>
      </c>
      <c r="H633" s="147">
        <v>10.8</v>
      </c>
      <c r="I633" s="148"/>
      <c r="J633" s="149">
        <f>ROUND(I633*H633,2)</f>
        <v>0</v>
      </c>
      <c r="K633" s="150"/>
      <c r="L633" s="32"/>
      <c r="M633" s="151" t="s">
        <v>1</v>
      </c>
      <c r="N633" s="152" t="s">
        <v>42</v>
      </c>
      <c r="P633" s="153">
        <f>O633*H633</f>
        <v>0</v>
      </c>
      <c r="Q633" s="153">
        <v>1.2930000000000001E-2</v>
      </c>
      <c r="R633" s="153">
        <f>Q633*H633</f>
        <v>0.13964400000000002</v>
      </c>
      <c r="S633" s="153">
        <v>0</v>
      </c>
      <c r="T633" s="154">
        <f>S633*H633</f>
        <v>0</v>
      </c>
      <c r="AR633" s="155" t="s">
        <v>249</v>
      </c>
      <c r="AT633" s="155" t="s">
        <v>164</v>
      </c>
      <c r="AU633" s="155" t="s">
        <v>88</v>
      </c>
      <c r="AY633" s="17" t="s">
        <v>162</v>
      </c>
      <c r="BE633" s="156">
        <f>IF(N633="základná",J633,0)</f>
        <v>0</v>
      </c>
      <c r="BF633" s="156">
        <f>IF(N633="znížená",J633,0)</f>
        <v>0</v>
      </c>
      <c r="BG633" s="156">
        <f>IF(N633="zákl. prenesená",J633,0)</f>
        <v>0</v>
      </c>
      <c r="BH633" s="156">
        <f>IF(N633="zníž. prenesená",J633,0)</f>
        <v>0</v>
      </c>
      <c r="BI633" s="156">
        <f>IF(N633="nulová",J633,0)</f>
        <v>0</v>
      </c>
      <c r="BJ633" s="17" t="s">
        <v>88</v>
      </c>
      <c r="BK633" s="156">
        <f>ROUND(I633*H633,2)</f>
        <v>0</v>
      </c>
      <c r="BL633" s="17" t="s">
        <v>249</v>
      </c>
      <c r="BM633" s="155" t="s">
        <v>1019</v>
      </c>
    </row>
    <row r="634" spans="2:65" s="12" customFormat="1">
      <c r="B634" s="157"/>
      <c r="D634" s="158" t="s">
        <v>170</v>
      </c>
      <c r="E634" s="159" t="s">
        <v>1</v>
      </c>
      <c r="F634" s="160" t="s">
        <v>1020</v>
      </c>
      <c r="H634" s="161">
        <v>10.8</v>
      </c>
      <c r="I634" s="162"/>
      <c r="L634" s="157"/>
      <c r="M634" s="163"/>
      <c r="T634" s="164"/>
      <c r="AT634" s="159" t="s">
        <v>170</v>
      </c>
      <c r="AU634" s="159" t="s">
        <v>88</v>
      </c>
      <c r="AV634" s="12" t="s">
        <v>88</v>
      </c>
      <c r="AW634" s="12" t="s">
        <v>31</v>
      </c>
      <c r="AX634" s="12" t="s">
        <v>83</v>
      </c>
      <c r="AY634" s="159" t="s">
        <v>162</v>
      </c>
    </row>
    <row r="635" spans="2:65" s="1" customFormat="1" ht="37.950000000000003" customHeight="1">
      <c r="B635" s="32"/>
      <c r="C635" s="143" t="s">
        <v>1021</v>
      </c>
      <c r="D635" s="143" t="s">
        <v>164</v>
      </c>
      <c r="E635" s="144" t="s">
        <v>1022</v>
      </c>
      <c r="F635" s="145" t="s">
        <v>1023</v>
      </c>
      <c r="G635" s="146" t="s">
        <v>208</v>
      </c>
      <c r="H635" s="147">
        <v>24</v>
      </c>
      <c r="I635" s="148"/>
      <c r="J635" s="149">
        <f>ROUND(I635*H635,2)</f>
        <v>0</v>
      </c>
      <c r="K635" s="150"/>
      <c r="L635" s="32"/>
      <c r="M635" s="151" t="s">
        <v>1</v>
      </c>
      <c r="N635" s="152" t="s">
        <v>42</v>
      </c>
      <c r="P635" s="153">
        <f>O635*H635</f>
        <v>0</v>
      </c>
      <c r="Q635" s="153">
        <v>3.5799999999999998E-3</v>
      </c>
      <c r="R635" s="153">
        <f>Q635*H635</f>
        <v>8.5919999999999996E-2</v>
      </c>
      <c r="S635" s="153">
        <v>0</v>
      </c>
      <c r="T635" s="154">
        <f>S635*H635</f>
        <v>0</v>
      </c>
      <c r="AR635" s="155" t="s">
        <v>249</v>
      </c>
      <c r="AT635" s="155" t="s">
        <v>164</v>
      </c>
      <c r="AU635" s="155" t="s">
        <v>88</v>
      </c>
      <c r="AY635" s="17" t="s">
        <v>162</v>
      </c>
      <c r="BE635" s="156">
        <f>IF(N635="základná",J635,0)</f>
        <v>0</v>
      </c>
      <c r="BF635" s="156">
        <f>IF(N635="znížená",J635,0)</f>
        <v>0</v>
      </c>
      <c r="BG635" s="156">
        <f>IF(N635="zákl. prenesená",J635,0)</f>
        <v>0</v>
      </c>
      <c r="BH635" s="156">
        <f>IF(N635="zníž. prenesená",J635,0)</f>
        <v>0</v>
      </c>
      <c r="BI635" s="156">
        <f>IF(N635="nulová",J635,0)</f>
        <v>0</v>
      </c>
      <c r="BJ635" s="17" t="s">
        <v>88</v>
      </c>
      <c r="BK635" s="156">
        <f>ROUND(I635*H635,2)</f>
        <v>0</v>
      </c>
      <c r="BL635" s="17" t="s">
        <v>249</v>
      </c>
      <c r="BM635" s="155" t="s">
        <v>1024</v>
      </c>
    </row>
    <row r="636" spans="2:65" s="12" customFormat="1">
      <c r="B636" s="157"/>
      <c r="D636" s="158" t="s">
        <v>170</v>
      </c>
      <c r="E636" s="159" t="s">
        <v>1</v>
      </c>
      <c r="F636" s="160" t="s">
        <v>1025</v>
      </c>
      <c r="H636" s="161">
        <v>24</v>
      </c>
      <c r="I636" s="162"/>
      <c r="L636" s="157"/>
      <c r="M636" s="163"/>
      <c r="T636" s="164"/>
      <c r="AT636" s="159" t="s">
        <v>170</v>
      </c>
      <c r="AU636" s="159" t="s">
        <v>88</v>
      </c>
      <c r="AV636" s="12" t="s">
        <v>88</v>
      </c>
      <c r="AW636" s="12" t="s">
        <v>31</v>
      </c>
      <c r="AX636" s="12" t="s">
        <v>83</v>
      </c>
      <c r="AY636" s="159" t="s">
        <v>162</v>
      </c>
    </row>
    <row r="637" spans="2:65" s="1" customFormat="1" ht="24.15" customHeight="1">
      <c r="B637" s="32"/>
      <c r="C637" s="143" t="s">
        <v>1026</v>
      </c>
      <c r="D637" s="143" t="s">
        <v>164</v>
      </c>
      <c r="E637" s="144" t="s">
        <v>1027</v>
      </c>
      <c r="F637" s="145" t="s">
        <v>1028</v>
      </c>
      <c r="G637" s="146" t="s">
        <v>248</v>
      </c>
      <c r="H637" s="147">
        <v>129.6</v>
      </c>
      <c r="I637" s="148"/>
      <c r="J637" s="149">
        <f>ROUND(I637*H637,2)</f>
        <v>0</v>
      </c>
      <c r="K637" s="150"/>
      <c r="L637" s="32"/>
      <c r="M637" s="151" t="s">
        <v>1</v>
      </c>
      <c r="N637" s="152" t="s">
        <v>42</v>
      </c>
      <c r="P637" s="153">
        <f>O637*H637</f>
        <v>0</v>
      </c>
      <c r="Q637" s="153">
        <v>1.7000000000000001E-4</v>
      </c>
      <c r="R637" s="153">
        <f>Q637*H637</f>
        <v>2.2032E-2</v>
      </c>
      <c r="S637" s="153">
        <v>0</v>
      </c>
      <c r="T637" s="154">
        <f>S637*H637</f>
        <v>0</v>
      </c>
      <c r="AR637" s="155" t="s">
        <v>249</v>
      </c>
      <c r="AT637" s="155" t="s">
        <v>164</v>
      </c>
      <c r="AU637" s="155" t="s">
        <v>88</v>
      </c>
      <c r="AY637" s="17" t="s">
        <v>162</v>
      </c>
      <c r="BE637" s="156">
        <f>IF(N637="základná",J637,0)</f>
        <v>0</v>
      </c>
      <c r="BF637" s="156">
        <f>IF(N637="znížená",J637,0)</f>
        <v>0</v>
      </c>
      <c r="BG637" s="156">
        <f>IF(N637="zákl. prenesená",J637,0)</f>
        <v>0</v>
      </c>
      <c r="BH637" s="156">
        <f>IF(N637="zníž. prenesená",J637,0)</f>
        <v>0</v>
      </c>
      <c r="BI637" s="156">
        <f>IF(N637="nulová",J637,0)</f>
        <v>0</v>
      </c>
      <c r="BJ637" s="17" t="s">
        <v>88</v>
      </c>
      <c r="BK637" s="156">
        <f>ROUND(I637*H637,2)</f>
        <v>0</v>
      </c>
      <c r="BL637" s="17" t="s">
        <v>249</v>
      </c>
      <c r="BM637" s="155" t="s">
        <v>1029</v>
      </c>
    </row>
    <row r="638" spans="2:65" s="1" customFormat="1" ht="21.75" customHeight="1">
      <c r="B638" s="32"/>
      <c r="C638" s="143" t="s">
        <v>1030</v>
      </c>
      <c r="D638" s="143" t="s">
        <v>164</v>
      </c>
      <c r="E638" s="144" t="s">
        <v>1031</v>
      </c>
      <c r="F638" s="145" t="s">
        <v>1032</v>
      </c>
      <c r="G638" s="146" t="s">
        <v>183</v>
      </c>
      <c r="H638" s="147">
        <v>6.5860000000000003</v>
      </c>
      <c r="I638" s="148"/>
      <c r="J638" s="149">
        <f>ROUND(I638*H638,2)</f>
        <v>0</v>
      </c>
      <c r="K638" s="150"/>
      <c r="L638" s="32"/>
      <c r="M638" s="151" t="s">
        <v>1</v>
      </c>
      <c r="N638" s="152" t="s">
        <v>42</v>
      </c>
      <c r="P638" s="153">
        <f>O638*H638</f>
        <v>0</v>
      </c>
      <c r="Q638" s="153">
        <v>0</v>
      </c>
      <c r="R638" s="153">
        <f>Q638*H638</f>
        <v>0</v>
      </c>
      <c r="S638" s="153">
        <v>0</v>
      </c>
      <c r="T638" s="154">
        <f>S638*H638</f>
        <v>0</v>
      </c>
      <c r="AR638" s="155" t="s">
        <v>249</v>
      </c>
      <c r="AT638" s="155" t="s">
        <v>164</v>
      </c>
      <c r="AU638" s="155" t="s">
        <v>88</v>
      </c>
      <c r="AY638" s="17" t="s">
        <v>162</v>
      </c>
      <c r="BE638" s="156">
        <f>IF(N638="základná",J638,0)</f>
        <v>0</v>
      </c>
      <c r="BF638" s="156">
        <f>IF(N638="znížená",J638,0)</f>
        <v>0</v>
      </c>
      <c r="BG638" s="156">
        <f>IF(N638="zákl. prenesená",J638,0)</f>
        <v>0</v>
      </c>
      <c r="BH638" s="156">
        <f>IF(N638="zníž. prenesená",J638,0)</f>
        <v>0</v>
      </c>
      <c r="BI638" s="156">
        <f>IF(N638="nulová",J638,0)</f>
        <v>0</v>
      </c>
      <c r="BJ638" s="17" t="s">
        <v>88</v>
      </c>
      <c r="BK638" s="156">
        <f>ROUND(I638*H638,2)</f>
        <v>0</v>
      </c>
      <c r="BL638" s="17" t="s">
        <v>249</v>
      </c>
      <c r="BM638" s="155" t="s">
        <v>1033</v>
      </c>
    </row>
    <row r="639" spans="2:65" s="11" customFormat="1" ht="22.95" customHeight="1">
      <c r="B639" s="131"/>
      <c r="D639" s="132" t="s">
        <v>75</v>
      </c>
      <c r="E639" s="141" t="s">
        <v>1034</v>
      </c>
      <c r="F639" s="141" t="s">
        <v>1035</v>
      </c>
      <c r="I639" s="134"/>
      <c r="J639" s="142">
        <f>BK639</f>
        <v>0</v>
      </c>
      <c r="L639" s="131"/>
      <c r="M639" s="136"/>
      <c r="P639" s="137">
        <f>SUM(P640:P688)</f>
        <v>0</v>
      </c>
      <c r="R639" s="137">
        <f>SUM(R640:R688)</f>
        <v>1.1507559999999999</v>
      </c>
      <c r="T639" s="138">
        <f>SUM(T640:T688)</f>
        <v>0</v>
      </c>
      <c r="AR639" s="132" t="s">
        <v>88</v>
      </c>
      <c r="AT639" s="139" t="s">
        <v>75</v>
      </c>
      <c r="AU639" s="139" t="s">
        <v>83</v>
      </c>
      <c r="AY639" s="132" t="s">
        <v>162</v>
      </c>
      <c r="BK639" s="140">
        <f>SUM(BK640:BK688)</f>
        <v>0</v>
      </c>
    </row>
    <row r="640" spans="2:65" s="1" customFormat="1" ht="24.15" customHeight="1">
      <c r="B640" s="32"/>
      <c r="C640" s="143" t="s">
        <v>1036</v>
      </c>
      <c r="D640" s="143" t="s">
        <v>164</v>
      </c>
      <c r="E640" s="144" t="s">
        <v>1037</v>
      </c>
      <c r="F640" s="145" t="s">
        <v>1038</v>
      </c>
      <c r="G640" s="146" t="s">
        <v>208</v>
      </c>
      <c r="H640" s="147">
        <v>4</v>
      </c>
      <c r="I640" s="148"/>
      <c r="J640" s="149">
        <f>ROUND(I640*H640,2)</f>
        <v>0</v>
      </c>
      <c r="K640" s="150"/>
      <c r="L640" s="32"/>
      <c r="M640" s="151" t="s">
        <v>1</v>
      </c>
      <c r="N640" s="152" t="s">
        <v>42</v>
      </c>
      <c r="P640" s="153">
        <f>O640*H640</f>
        <v>0</v>
      </c>
      <c r="Q640" s="153">
        <v>0</v>
      </c>
      <c r="R640" s="153">
        <f>Q640*H640</f>
        <v>0</v>
      </c>
      <c r="S640" s="153">
        <v>0</v>
      </c>
      <c r="T640" s="154">
        <f>S640*H640</f>
        <v>0</v>
      </c>
      <c r="AR640" s="155" t="s">
        <v>249</v>
      </c>
      <c r="AT640" s="155" t="s">
        <v>164</v>
      </c>
      <c r="AU640" s="155" t="s">
        <v>88</v>
      </c>
      <c r="AY640" s="17" t="s">
        <v>162</v>
      </c>
      <c r="BE640" s="156">
        <f>IF(N640="základná",J640,0)</f>
        <v>0</v>
      </c>
      <c r="BF640" s="156">
        <f>IF(N640="znížená",J640,0)</f>
        <v>0</v>
      </c>
      <c r="BG640" s="156">
        <f>IF(N640="zákl. prenesená",J640,0)</f>
        <v>0</v>
      </c>
      <c r="BH640" s="156">
        <f>IF(N640="zníž. prenesená",J640,0)</f>
        <v>0</v>
      </c>
      <c r="BI640" s="156">
        <f>IF(N640="nulová",J640,0)</f>
        <v>0</v>
      </c>
      <c r="BJ640" s="17" t="s">
        <v>88</v>
      </c>
      <c r="BK640" s="156">
        <f>ROUND(I640*H640,2)</f>
        <v>0</v>
      </c>
      <c r="BL640" s="17" t="s">
        <v>249</v>
      </c>
      <c r="BM640" s="155" t="s">
        <v>1039</v>
      </c>
    </row>
    <row r="641" spans="2:65" s="1" customFormat="1" ht="37.950000000000003" customHeight="1">
      <c r="B641" s="32"/>
      <c r="C641" s="184" t="s">
        <v>1040</v>
      </c>
      <c r="D641" s="184" t="s">
        <v>534</v>
      </c>
      <c r="E641" s="185" t="s">
        <v>1041</v>
      </c>
      <c r="F641" s="186" t="s">
        <v>1042</v>
      </c>
      <c r="G641" s="187" t="s">
        <v>203</v>
      </c>
      <c r="H641" s="188">
        <v>1</v>
      </c>
      <c r="I641" s="189"/>
      <c r="J641" s="190">
        <f>ROUND(I641*H641,2)</f>
        <v>0</v>
      </c>
      <c r="K641" s="191"/>
      <c r="L641" s="192"/>
      <c r="M641" s="193" t="s">
        <v>1</v>
      </c>
      <c r="N641" s="194" t="s">
        <v>42</v>
      </c>
      <c r="P641" s="153">
        <f>O641*H641</f>
        <v>0</v>
      </c>
      <c r="Q641" s="153">
        <v>0.2</v>
      </c>
      <c r="R641" s="153">
        <f>Q641*H641</f>
        <v>0.2</v>
      </c>
      <c r="S641" s="153">
        <v>0</v>
      </c>
      <c r="T641" s="154">
        <f>S641*H641</f>
        <v>0</v>
      </c>
      <c r="AR641" s="155" t="s">
        <v>497</v>
      </c>
      <c r="AT641" s="155" t="s">
        <v>534</v>
      </c>
      <c r="AU641" s="155" t="s">
        <v>88</v>
      </c>
      <c r="AY641" s="17" t="s">
        <v>162</v>
      </c>
      <c r="BE641" s="156">
        <f>IF(N641="základná",J641,0)</f>
        <v>0</v>
      </c>
      <c r="BF641" s="156">
        <f>IF(N641="znížená",J641,0)</f>
        <v>0</v>
      </c>
      <c r="BG641" s="156">
        <f>IF(N641="zákl. prenesená",J641,0)</f>
        <v>0</v>
      </c>
      <c r="BH641" s="156">
        <f>IF(N641="zníž. prenesená",J641,0)</f>
        <v>0</v>
      </c>
      <c r="BI641" s="156">
        <f>IF(N641="nulová",J641,0)</f>
        <v>0</v>
      </c>
      <c r="BJ641" s="17" t="s">
        <v>88</v>
      </c>
      <c r="BK641" s="156">
        <f>ROUND(I641*H641,2)</f>
        <v>0</v>
      </c>
      <c r="BL641" s="17" t="s">
        <v>249</v>
      </c>
      <c r="BM641" s="155" t="s">
        <v>1043</v>
      </c>
    </row>
    <row r="642" spans="2:65" s="1" customFormat="1" ht="37.950000000000003" customHeight="1">
      <c r="B642" s="32"/>
      <c r="C642" s="143" t="s">
        <v>1044</v>
      </c>
      <c r="D642" s="143" t="s">
        <v>164</v>
      </c>
      <c r="E642" s="144" t="s">
        <v>1045</v>
      </c>
      <c r="F642" s="145" t="s">
        <v>1046</v>
      </c>
      <c r="G642" s="146" t="s">
        <v>208</v>
      </c>
      <c r="H642" s="147">
        <v>39.6</v>
      </c>
      <c r="I642" s="148"/>
      <c r="J642" s="149">
        <f>ROUND(I642*H642,2)</f>
        <v>0</v>
      </c>
      <c r="K642" s="150"/>
      <c r="L642" s="32"/>
      <c r="M642" s="151" t="s">
        <v>1</v>
      </c>
      <c r="N642" s="152" t="s">
        <v>42</v>
      </c>
      <c r="P642" s="153">
        <f>O642*H642</f>
        <v>0</v>
      </c>
      <c r="Q642" s="153">
        <v>2.1000000000000001E-4</v>
      </c>
      <c r="R642" s="153">
        <f>Q642*H642</f>
        <v>8.3160000000000005E-3</v>
      </c>
      <c r="S642" s="153">
        <v>0</v>
      </c>
      <c r="T642" s="154">
        <f>S642*H642</f>
        <v>0</v>
      </c>
      <c r="AR642" s="155" t="s">
        <v>249</v>
      </c>
      <c r="AT642" s="155" t="s">
        <v>164</v>
      </c>
      <c r="AU642" s="155" t="s">
        <v>88</v>
      </c>
      <c r="AY642" s="17" t="s">
        <v>162</v>
      </c>
      <c r="BE642" s="156">
        <f>IF(N642="základná",J642,0)</f>
        <v>0</v>
      </c>
      <c r="BF642" s="156">
        <f>IF(N642="znížená",J642,0)</f>
        <v>0</v>
      </c>
      <c r="BG642" s="156">
        <f>IF(N642="zákl. prenesená",J642,0)</f>
        <v>0</v>
      </c>
      <c r="BH642" s="156">
        <f>IF(N642="zníž. prenesená",J642,0)</f>
        <v>0</v>
      </c>
      <c r="BI642" s="156">
        <f>IF(N642="nulová",J642,0)</f>
        <v>0</v>
      </c>
      <c r="BJ642" s="17" t="s">
        <v>88</v>
      </c>
      <c r="BK642" s="156">
        <f>ROUND(I642*H642,2)</f>
        <v>0</v>
      </c>
      <c r="BL642" s="17" t="s">
        <v>249</v>
      </c>
      <c r="BM642" s="155" t="s">
        <v>1047</v>
      </c>
    </row>
    <row r="643" spans="2:65" s="15" customFormat="1" ht="20.399999999999999">
      <c r="B643" s="195"/>
      <c r="D643" s="158" t="s">
        <v>170</v>
      </c>
      <c r="E643" s="196" t="s">
        <v>1</v>
      </c>
      <c r="F643" s="197" t="s">
        <v>1048</v>
      </c>
      <c r="H643" s="196" t="s">
        <v>1</v>
      </c>
      <c r="I643" s="198"/>
      <c r="L643" s="195"/>
      <c r="M643" s="199"/>
      <c r="T643" s="200"/>
      <c r="AT643" s="196" t="s">
        <v>170</v>
      </c>
      <c r="AU643" s="196" t="s">
        <v>88</v>
      </c>
      <c r="AV643" s="15" t="s">
        <v>83</v>
      </c>
      <c r="AW643" s="15" t="s">
        <v>31</v>
      </c>
      <c r="AX643" s="15" t="s">
        <v>76</v>
      </c>
      <c r="AY643" s="196" t="s">
        <v>162</v>
      </c>
    </row>
    <row r="644" spans="2:65" s="15" customFormat="1">
      <c r="B644" s="195"/>
      <c r="D644" s="158" t="s">
        <v>170</v>
      </c>
      <c r="E644" s="196" t="s">
        <v>1</v>
      </c>
      <c r="F644" s="197" t="s">
        <v>1049</v>
      </c>
      <c r="H644" s="196" t="s">
        <v>1</v>
      </c>
      <c r="I644" s="198"/>
      <c r="L644" s="195"/>
      <c r="M644" s="199"/>
      <c r="T644" s="200"/>
      <c r="AT644" s="196" t="s">
        <v>170</v>
      </c>
      <c r="AU644" s="196" t="s">
        <v>88</v>
      </c>
      <c r="AV644" s="15" t="s">
        <v>83</v>
      </c>
      <c r="AW644" s="15" t="s">
        <v>31</v>
      </c>
      <c r="AX644" s="15" t="s">
        <v>76</v>
      </c>
      <c r="AY644" s="196" t="s">
        <v>162</v>
      </c>
    </row>
    <row r="645" spans="2:65" s="12" customFormat="1">
      <c r="B645" s="157"/>
      <c r="D645" s="158" t="s">
        <v>170</v>
      </c>
      <c r="E645" s="159" t="s">
        <v>1</v>
      </c>
      <c r="F645" s="160" t="s">
        <v>1050</v>
      </c>
      <c r="H645" s="161">
        <v>5</v>
      </c>
      <c r="I645" s="162"/>
      <c r="L645" s="157"/>
      <c r="M645" s="163"/>
      <c r="T645" s="164"/>
      <c r="AT645" s="159" t="s">
        <v>170</v>
      </c>
      <c r="AU645" s="159" t="s">
        <v>88</v>
      </c>
      <c r="AV645" s="12" t="s">
        <v>88</v>
      </c>
      <c r="AW645" s="12" t="s">
        <v>31</v>
      </c>
      <c r="AX645" s="12" t="s">
        <v>76</v>
      </c>
      <c r="AY645" s="159" t="s">
        <v>162</v>
      </c>
    </row>
    <row r="646" spans="2:65" s="12" customFormat="1">
      <c r="B646" s="157"/>
      <c r="D646" s="158" t="s">
        <v>170</v>
      </c>
      <c r="E646" s="159" t="s">
        <v>1</v>
      </c>
      <c r="F646" s="160" t="s">
        <v>1051</v>
      </c>
      <c r="H646" s="161">
        <v>16.5</v>
      </c>
      <c r="I646" s="162"/>
      <c r="L646" s="157"/>
      <c r="M646" s="163"/>
      <c r="T646" s="164"/>
      <c r="AT646" s="159" t="s">
        <v>170</v>
      </c>
      <c r="AU646" s="159" t="s">
        <v>88</v>
      </c>
      <c r="AV646" s="12" t="s">
        <v>88</v>
      </c>
      <c r="AW646" s="12" t="s">
        <v>31</v>
      </c>
      <c r="AX646" s="12" t="s">
        <v>76</v>
      </c>
      <c r="AY646" s="159" t="s">
        <v>162</v>
      </c>
    </row>
    <row r="647" spans="2:65" s="12" customFormat="1">
      <c r="B647" s="157"/>
      <c r="D647" s="158" t="s">
        <v>170</v>
      </c>
      <c r="E647" s="159" t="s">
        <v>1</v>
      </c>
      <c r="F647" s="160" t="s">
        <v>1052</v>
      </c>
      <c r="H647" s="161">
        <v>3.5</v>
      </c>
      <c r="I647" s="162"/>
      <c r="L647" s="157"/>
      <c r="M647" s="163"/>
      <c r="T647" s="164"/>
      <c r="AT647" s="159" t="s">
        <v>170</v>
      </c>
      <c r="AU647" s="159" t="s">
        <v>88</v>
      </c>
      <c r="AV647" s="12" t="s">
        <v>88</v>
      </c>
      <c r="AW647" s="12" t="s">
        <v>31</v>
      </c>
      <c r="AX647" s="12" t="s">
        <v>76</v>
      </c>
      <c r="AY647" s="159" t="s">
        <v>162</v>
      </c>
    </row>
    <row r="648" spans="2:65" s="12" customFormat="1">
      <c r="B648" s="157"/>
      <c r="D648" s="158" t="s">
        <v>170</v>
      </c>
      <c r="E648" s="159" t="s">
        <v>1</v>
      </c>
      <c r="F648" s="160" t="s">
        <v>1053</v>
      </c>
      <c r="H648" s="161">
        <v>5.2</v>
      </c>
      <c r="I648" s="162"/>
      <c r="L648" s="157"/>
      <c r="M648" s="163"/>
      <c r="T648" s="164"/>
      <c r="AT648" s="159" t="s">
        <v>170</v>
      </c>
      <c r="AU648" s="159" t="s">
        <v>88</v>
      </c>
      <c r="AV648" s="12" t="s">
        <v>88</v>
      </c>
      <c r="AW648" s="12" t="s">
        <v>31</v>
      </c>
      <c r="AX648" s="12" t="s">
        <v>76</v>
      </c>
      <c r="AY648" s="159" t="s">
        <v>162</v>
      </c>
    </row>
    <row r="649" spans="2:65" s="12" customFormat="1">
      <c r="B649" s="157"/>
      <c r="D649" s="158" t="s">
        <v>170</v>
      </c>
      <c r="E649" s="159" t="s">
        <v>1</v>
      </c>
      <c r="F649" s="160" t="s">
        <v>1054</v>
      </c>
      <c r="H649" s="161">
        <v>9.4</v>
      </c>
      <c r="I649" s="162"/>
      <c r="L649" s="157"/>
      <c r="M649" s="163"/>
      <c r="T649" s="164"/>
      <c r="AT649" s="159" t="s">
        <v>170</v>
      </c>
      <c r="AU649" s="159" t="s">
        <v>88</v>
      </c>
      <c r="AV649" s="12" t="s">
        <v>88</v>
      </c>
      <c r="AW649" s="12" t="s">
        <v>31</v>
      </c>
      <c r="AX649" s="12" t="s">
        <v>76</v>
      </c>
      <c r="AY649" s="159" t="s">
        <v>162</v>
      </c>
    </row>
    <row r="650" spans="2:65" s="13" customFormat="1">
      <c r="B650" s="165"/>
      <c r="D650" s="158" t="s">
        <v>170</v>
      </c>
      <c r="E650" s="166" t="s">
        <v>1</v>
      </c>
      <c r="F650" s="167" t="s">
        <v>173</v>
      </c>
      <c r="H650" s="168">
        <v>39.6</v>
      </c>
      <c r="I650" s="169"/>
      <c r="L650" s="165"/>
      <c r="M650" s="170"/>
      <c r="T650" s="171"/>
      <c r="AT650" s="166" t="s">
        <v>170</v>
      </c>
      <c r="AU650" s="166" t="s">
        <v>88</v>
      </c>
      <c r="AV650" s="13" t="s">
        <v>168</v>
      </c>
      <c r="AW650" s="13" t="s">
        <v>31</v>
      </c>
      <c r="AX650" s="13" t="s">
        <v>83</v>
      </c>
      <c r="AY650" s="166" t="s">
        <v>162</v>
      </c>
    </row>
    <row r="651" spans="2:65" s="1" customFormat="1" ht="33" customHeight="1">
      <c r="B651" s="32"/>
      <c r="C651" s="184" t="s">
        <v>1055</v>
      </c>
      <c r="D651" s="184" t="s">
        <v>534</v>
      </c>
      <c r="E651" s="185" t="s">
        <v>1056</v>
      </c>
      <c r="F651" s="186" t="s">
        <v>1057</v>
      </c>
      <c r="G651" s="187" t="s">
        <v>203</v>
      </c>
      <c r="H651" s="188">
        <v>1</v>
      </c>
      <c r="I651" s="189"/>
      <c r="J651" s="190">
        <f t="shared" ref="J651:J656" si="0">ROUND(I651*H651,2)</f>
        <v>0</v>
      </c>
      <c r="K651" s="191"/>
      <c r="L651" s="192"/>
      <c r="M651" s="193" t="s">
        <v>1</v>
      </c>
      <c r="N651" s="194" t="s">
        <v>42</v>
      </c>
      <c r="P651" s="153">
        <f t="shared" ref="P651:P656" si="1">O651*H651</f>
        <v>0</v>
      </c>
      <c r="Q651" s="153">
        <v>8.7999999999999995E-2</v>
      </c>
      <c r="R651" s="153">
        <f t="shared" ref="R651:R656" si="2">Q651*H651</f>
        <v>8.7999999999999995E-2</v>
      </c>
      <c r="S651" s="153">
        <v>0</v>
      </c>
      <c r="T651" s="154">
        <f t="shared" ref="T651:T656" si="3">S651*H651</f>
        <v>0</v>
      </c>
      <c r="AR651" s="155" t="s">
        <v>497</v>
      </c>
      <c r="AT651" s="155" t="s">
        <v>534</v>
      </c>
      <c r="AU651" s="155" t="s">
        <v>88</v>
      </c>
      <c r="AY651" s="17" t="s">
        <v>162</v>
      </c>
      <c r="BE651" s="156">
        <f t="shared" ref="BE651:BE656" si="4">IF(N651="základná",J651,0)</f>
        <v>0</v>
      </c>
      <c r="BF651" s="156">
        <f t="shared" ref="BF651:BF656" si="5">IF(N651="znížená",J651,0)</f>
        <v>0</v>
      </c>
      <c r="BG651" s="156">
        <f t="shared" ref="BG651:BG656" si="6">IF(N651="zákl. prenesená",J651,0)</f>
        <v>0</v>
      </c>
      <c r="BH651" s="156">
        <f t="shared" ref="BH651:BH656" si="7">IF(N651="zníž. prenesená",J651,0)</f>
        <v>0</v>
      </c>
      <c r="BI651" s="156">
        <f t="shared" ref="BI651:BI656" si="8">IF(N651="nulová",J651,0)</f>
        <v>0</v>
      </c>
      <c r="BJ651" s="17" t="s">
        <v>88</v>
      </c>
      <c r="BK651" s="156">
        <f t="shared" ref="BK651:BK656" si="9">ROUND(I651*H651,2)</f>
        <v>0</v>
      </c>
      <c r="BL651" s="17" t="s">
        <v>249</v>
      </c>
      <c r="BM651" s="155" t="s">
        <v>1058</v>
      </c>
    </row>
    <row r="652" spans="2:65" s="1" customFormat="1" ht="33" customHeight="1">
      <c r="B652" s="32"/>
      <c r="C652" s="184" t="s">
        <v>1059</v>
      </c>
      <c r="D652" s="184" t="s">
        <v>534</v>
      </c>
      <c r="E652" s="185" t="s">
        <v>1060</v>
      </c>
      <c r="F652" s="186" t="s">
        <v>1061</v>
      </c>
      <c r="G652" s="187" t="s">
        <v>203</v>
      </c>
      <c r="H652" s="188">
        <v>3</v>
      </c>
      <c r="I652" s="189"/>
      <c r="J652" s="190">
        <f t="shared" si="0"/>
        <v>0</v>
      </c>
      <c r="K652" s="191"/>
      <c r="L652" s="192"/>
      <c r="M652" s="193" t="s">
        <v>1</v>
      </c>
      <c r="N652" s="194" t="s">
        <v>42</v>
      </c>
      <c r="P652" s="153">
        <f t="shared" si="1"/>
        <v>0</v>
      </c>
      <c r="Q652" s="153">
        <v>8.7999999999999995E-2</v>
      </c>
      <c r="R652" s="153">
        <f t="shared" si="2"/>
        <v>0.26400000000000001</v>
      </c>
      <c r="S652" s="153">
        <v>0</v>
      </c>
      <c r="T652" s="154">
        <f t="shared" si="3"/>
        <v>0</v>
      </c>
      <c r="AR652" s="155" t="s">
        <v>497</v>
      </c>
      <c r="AT652" s="155" t="s">
        <v>534</v>
      </c>
      <c r="AU652" s="155" t="s">
        <v>88</v>
      </c>
      <c r="AY652" s="17" t="s">
        <v>162</v>
      </c>
      <c r="BE652" s="156">
        <f t="shared" si="4"/>
        <v>0</v>
      </c>
      <c r="BF652" s="156">
        <f t="shared" si="5"/>
        <v>0</v>
      </c>
      <c r="BG652" s="156">
        <f t="shared" si="6"/>
        <v>0</v>
      </c>
      <c r="BH652" s="156">
        <f t="shared" si="7"/>
        <v>0</v>
      </c>
      <c r="BI652" s="156">
        <f t="shared" si="8"/>
        <v>0</v>
      </c>
      <c r="BJ652" s="17" t="s">
        <v>88</v>
      </c>
      <c r="BK652" s="156">
        <f t="shared" si="9"/>
        <v>0</v>
      </c>
      <c r="BL652" s="17" t="s">
        <v>249</v>
      </c>
      <c r="BM652" s="155" t="s">
        <v>1062</v>
      </c>
    </row>
    <row r="653" spans="2:65" s="1" customFormat="1" ht="33" customHeight="1">
      <c r="B653" s="32"/>
      <c r="C653" s="184" t="s">
        <v>1063</v>
      </c>
      <c r="D653" s="184" t="s">
        <v>534</v>
      </c>
      <c r="E653" s="185" t="s">
        <v>1064</v>
      </c>
      <c r="F653" s="186" t="s">
        <v>1065</v>
      </c>
      <c r="G653" s="187" t="s">
        <v>203</v>
      </c>
      <c r="H653" s="188">
        <v>1</v>
      </c>
      <c r="I653" s="189"/>
      <c r="J653" s="190">
        <f t="shared" si="0"/>
        <v>0</v>
      </c>
      <c r="K653" s="191"/>
      <c r="L653" s="192"/>
      <c r="M653" s="193" t="s">
        <v>1</v>
      </c>
      <c r="N653" s="194" t="s">
        <v>42</v>
      </c>
      <c r="P653" s="153">
        <f t="shared" si="1"/>
        <v>0</v>
      </c>
      <c r="Q653" s="153">
        <v>4.3999999999999997E-2</v>
      </c>
      <c r="R653" s="153">
        <f t="shared" si="2"/>
        <v>4.3999999999999997E-2</v>
      </c>
      <c r="S653" s="153">
        <v>0</v>
      </c>
      <c r="T653" s="154">
        <f t="shared" si="3"/>
        <v>0</v>
      </c>
      <c r="AR653" s="155" t="s">
        <v>497</v>
      </c>
      <c r="AT653" s="155" t="s">
        <v>534</v>
      </c>
      <c r="AU653" s="155" t="s">
        <v>88</v>
      </c>
      <c r="AY653" s="17" t="s">
        <v>162</v>
      </c>
      <c r="BE653" s="156">
        <f t="shared" si="4"/>
        <v>0</v>
      </c>
      <c r="BF653" s="156">
        <f t="shared" si="5"/>
        <v>0</v>
      </c>
      <c r="BG653" s="156">
        <f t="shared" si="6"/>
        <v>0</v>
      </c>
      <c r="BH653" s="156">
        <f t="shared" si="7"/>
        <v>0</v>
      </c>
      <c r="BI653" s="156">
        <f t="shared" si="8"/>
        <v>0</v>
      </c>
      <c r="BJ653" s="17" t="s">
        <v>88</v>
      </c>
      <c r="BK653" s="156">
        <f t="shared" si="9"/>
        <v>0</v>
      </c>
      <c r="BL653" s="17" t="s">
        <v>249</v>
      </c>
      <c r="BM653" s="155" t="s">
        <v>1066</v>
      </c>
    </row>
    <row r="654" spans="2:65" s="1" customFormat="1" ht="33" customHeight="1">
      <c r="B654" s="32"/>
      <c r="C654" s="184" t="s">
        <v>1067</v>
      </c>
      <c r="D654" s="184" t="s">
        <v>534</v>
      </c>
      <c r="E654" s="185" t="s">
        <v>1068</v>
      </c>
      <c r="F654" s="186" t="s">
        <v>1069</v>
      </c>
      <c r="G654" s="187" t="s">
        <v>203</v>
      </c>
      <c r="H654" s="188">
        <v>1</v>
      </c>
      <c r="I654" s="189"/>
      <c r="J654" s="190">
        <f t="shared" si="0"/>
        <v>0</v>
      </c>
      <c r="K654" s="191"/>
      <c r="L654" s="192"/>
      <c r="M654" s="193" t="s">
        <v>1</v>
      </c>
      <c r="N654" s="194" t="s">
        <v>42</v>
      </c>
      <c r="P654" s="153">
        <f t="shared" si="1"/>
        <v>0</v>
      </c>
      <c r="Q654" s="153">
        <v>8.7999999999999995E-2</v>
      </c>
      <c r="R654" s="153">
        <f t="shared" si="2"/>
        <v>8.7999999999999995E-2</v>
      </c>
      <c r="S654" s="153">
        <v>0</v>
      </c>
      <c r="T654" s="154">
        <f t="shared" si="3"/>
        <v>0</v>
      </c>
      <c r="AR654" s="155" t="s">
        <v>497</v>
      </c>
      <c r="AT654" s="155" t="s">
        <v>534</v>
      </c>
      <c r="AU654" s="155" t="s">
        <v>88</v>
      </c>
      <c r="AY654" s="17" t="s">
        <v>162</v>
      </c>
      <c r="BE654" s="156">
        <f t="shared" si="4"/>
        <v>0</v>
      </c>
      <c r="BF654" s="156">
        <f t="shared" si="5"/>
        <v>0</v>
      </c>
      <c r="BG654" s="156">
        <f t="shared" si="6"/>
        <v>0</v>
      </c>
      <c r="BH654" s="156">
        <f t="shared" si="7"/>
        <v>0</v>
      </c>
      <c r="BI654" s="156">
        <f t="shared" si="8"/>
        <v>0</v>
      </c>
      <c r="BJ654" s="17" t="s">
        <v>88</v>
      </c>
      <c r="BK654" s="156">
        <f t="shared" si="9"/>
        <v>0</v>
      </c>
      <c r="BL654" s="17" t="s">
        <v>249</v>
      </c>
      <c r="BM654" s="155" t="s">
        <v>1070</v>
      </c>
    </row>
    <row r="655" spans="2:65" s="1" customFormat="1" ht="33" customHeight="1">
      <c r="B655" s="32"/>
      <c r="C655" s="184" t="s">
        <v>1071</v>
      </c>
      <c r="D655" s="184" t="s">
        <v>534</v>
      </c>
      <c r="E655" s="185" t="s">
        <v>1072</v>
      </c>
      <c r="F655" s="186" t="s">
        <v>1073</v>
      </c>
      <c r="G655" s="187" t="s">
        <v>203</v>
      </c>
      <c r="H655" s="188">
        <v>2</v>
      </c>
      <c r="I655" s="189"/>
      <c r="J655" s="190">
        <f t="shared" si="0"/>
        <v>0</v>
      </c>
      <c r="K655" s="191"/>
      <c r="L655" s="192"/>
      <c r="M655" s="193" t="s">
        <v>1</v>
      </c>
      <c r="N655" s="194" t="s">
        <v>42</v>
      </c>
      <c r="P655" s="153">
        <f t="shared" si="1"/>
        <v>0</v>
      </c>
      <c r="Q655" s="153">
        <v>6.8000000000000005E-2</v>
      </c>
      <c r="R655" s="153">
        <f t="shared" si="2"/>
        <v>0.13600000000000001</v>
      </c>
      <c r="S655" s="153">
        <v>0</v>
      </c>
      <c r="T655" s="154">
        <f t="shared" si="3"/>
        <v>0</v>
      </c>
      <c r="AR655" s="155" t="s">
        <v>497</v>
      </c>
      <c r="AT655" s="155" t="s">
        <v>534</v>
      </c>
      <c r="AU655" s="155" t="s">
        <v>88</v>
      </c>
      <c r="AY655" s="17" t="s">
        <v>162</v>
      </c>
      <c r="BE655" s="156">
        <f t="shared" si="4"/>
        <v>0</v>
      </c>
      <c r="BF655" s="156">
        <f t="shared" si="5"/>
        <v>0</v>
      </c>
      <c r="BG655" s="156">
        <f t="shared" si="6"/>
        <v>0</v>
      </c>
      <c r="BH655" s="156">
        <f t="shared" si="7"/>
        <v>0</v>
      </c>
      <c r="BI655" s="156">
        <f t="shared" si="8"/>
        <v>0</v>
      </c>
      <c r="BJ655" s="17" t="s">
        <v>88</v>
      </c>
      <c r="BK655" s="156">
        <f t="shared" si="9"/>
        <v>0</v>
      </c>
      <c r="BL655" s="17" t="s">
        <v>249</v>
      </c>
      <c r="BM655" s="155" t="s">
        <v>1074</v>
      </c>
    </row>
    <row r="656" spans="2:65" s="1" customFormat="1" ht="37.950000000000003" customHeight="1">
      <c r="B656" s="32"/>
      <c r="C656" s="184" t="s">
        <v>1075</v>
      </c>
      <c r="D656" s="184" t="s">
        <v>534</v>
      </c>
      <c r="E656" s="185" t="s">
        <v>1076</v>
      </c>
      <c r="F656" s="186" t="s">
        <v>1077</v>
      </c>
      <c r="G656" s="187" t="s">
        <v>208</v>
      </c>
      <c r="H656" s="188">
        <v>41.6</v>
      </c>
      <c r="I656" s="189"/>
      <c r="J656" s="190">
        <f t="shared" si="0"/>
        <v>0</v>
      </c>
      <c r="K656" s="191"/>
      <c r="L656" s="192"/>
      <c r="M656" s="193" t="s">
        <v>1</v>
      </c>
      <c r="N656" s="194" t="s">
        <v>42</v>
      </c>
      <c r="P656" s="153">
        <f t="shared" si="1"/>
        <v>0</v>
      </c>
      <c r="Q656" s="153">
        <v>1E-4</v>
      </c>
      <c r="R656" s="153">
        <f t="shared" si="2"/>
        <v>4.1600000000000005E-3</v>
      </c>
      <c r="S656" s="153">
        <v>0</v>
      </c>
      <c r="T656" s="154">
        <f t="shared" si="3"/>
        <v>0</v>
      </c>
      <c r="AR656" s="155" t="s">
        <v>497</v>
      </c>
      <c r="AT656" s="155" t="s">
        <v>534</v>
      </c>
      <c r="AU656" s="155" t="s">
        <v>88</v>
      </c>
      <c r="AY656" s="17" t="s">
        <v>162</v>
      </c>
      <c r="BE656" s="156">
        <f t="shared" si="4"/>
        <v>0</v>
      </c>
      <c r="BF656" s="156">
        <f t="shared" si="5"/>
        <v>0</v>
      </c>
      <c r="BG656" s="156">
        <f t="shared" si="6"/>
        <v>0</v>
      </c>
      <c r="BH656" s="156">
        <f t="shared" si="7"/>
        <v>0</v>
      </c>
      <c r="BI656" s="156">
        <f t="shared" si="8"/>
        <v>0</v>
      </c>
      <c r="BJ656" s="17" t="s">
        <v>88</v>
      </c>
      <c r="BK656" s="156">
        <f t="shared" si="9"/>
        <v>0</v>
      </c>
      <c r="BL656" s="17" t="s">
        <v>249</v>
      </c>
      <c r="BM656" s="155" t="s">
        <v>1078</v>
      </c>
    </row>
    <row r="657" spans="2:65" s="12" customFormat="1">
      <c r="B657" s="157"/>
      <c r="D657" s="158" t="s">
        <v>170</v>
      </c>
      <c r="E657" s="159" t="s">
        <v>1</v>
      </c>
      <c r="F657" s="160" t="s">
        <v>1079</v>
      </c>
      <c r="H657" s="161">
        <v>41.58</v>
      </c>
      <c r="I657" s="162"/>
      <c r="L657" s="157"/>
      <c r="M657" s="163"/>
      <c r="T657" s="164"/>
      <c r="AT657" s="159" t="s">
        <v>170</v>
      </c>
      <c r="AU657" s="159" t="s">
        <v>88</v>
      </c>
      <c r="AV657" s="12" t="s">
        <v>88</v>
      </c>
      <c r="AW657" s="12" t="s">
        <v>31</v>
      </c>
      <c r="AX657" s="12" t="s">
        <v>76</v>
      </c>
      <c r="AY657" s="159" t="s">
        <v>162</v>
      </c>
    </row>
    <row r="658" spans="2:65" s="12" customFormat="1">
      <c r="B658" s="157"/>
      <c r="D658" s="158" t="s">
        <v>170</v>
      </c>
      <c r="E658" s="159" t="s">
        <v>1</v>
      </c>
      <c r="F658" s="160" t="s">
        <v>800</v>
      </c>
      <c r="H658" s="161">
        <v>0.02</v>
      </c>
      <c r="I658" s="162"/>
      <c r="L658" s="157"/>
      <c r="M658" s="163"/>
      <c r="T658" s="164"/>
      <c r="AT658" s="159" t="s">
        <v>170</v>
      </c>
      <c r="AU658" s="159" t="s">
        <v>88</v>
      </c>
      <c r="AV658" s="12" t="s">
        <v>88</v>
      </c>
      <c r="AW658" s="12" t="s">
        <v>31</v>
      </c>
      <c r="AX658" s="12" t="s">
        <v>76</v>
      </c>
      <c r="AY658" s="159" t="s">
        <v>162</v>
      </c>
    </row>
    <row r="659" spans="2:65" s="13" customFormat="1">
      <c r="B659" s="165"/>
      <c r="D659" s="158" t="s">
        <v>170</v>
      </c>
      <c r="E659" s="166" t="s">
        <v>1</v>
      </c>
      <c r="F659" s="167" t="s">
        <v>173</v>
      </c>
      <c r="H659" s="168">
        <v>41.6</v>
      </c>
      <c r="I659" s="169"/>
      <c r="L659" s="165"/>
      <c r="M659" s="170"/>
      <c r="T659" s="171"/>
      <c r="AT659" s="166" t="s">
        <v>170</v>
      </c>
      <c r="AU659" s="166" t="s">
        <v>88</v>
      </c>
      <c r="AV659" s="13" t="s">
        <v>168</v>
      </c>
      <c r="AW659" s="13" t="s">
        <v>31</v>
      </c>
      <c r="AX659" s="13" t="s">
        <v>83</v>
      </c>
      <c r="AY659" s="166" t="s">
        <v>162</v>
      </c>
    </row>
    <row r="660" spans="2:65" s="1" customFormat="1" ht="37.950000000000003" customHeight="1">
      <c r="B660" s="32"/>
      <c r="C660" s="184" t="s">
        <v>1080</v>
      </c>
      <c r="D660" s="184" t="s">
        <v>534</v>
      </c>
      <c r="E660" s="185" t="s">
        <v>1081</v>
      </c>
      <c r="F660" s="186" t="s">
        <v>1082</v>
      </c>
      <c r="G660" s="187" t="s">
        <v>208</v>
      </c>
      <c r="H660" s="188">
        <v>41.6</v>
      </c>
      <c r="I660" s="189"/>
      <c r="J660" s="190">
        <f>ROUND(I660*H660,2)</f>
        <v>0</v>
      </c>
      <c r="K660" s="191"/>
      <c r="L660" s="192"/>
      <c r="M660" s="193" t="s">
        <v>1</v>
      </c>
      <c r="N660" s="194" t="s">
        <v>42</v>
      </c>
      <c r="P660" s="153">
        <f>O660*H660</f>
        <v>0</v>
      </c>
      <c r="Q660" s="153">
        <v>1E-4</v>
      </c>
      <c r="R660" s="153">
        <f>Q660*H660</f>
        <v>4.1600000000000005E-3</v>
      </c>
      <c r="S660" s="153">
        <v>0</v>
      </c>
      <c r="T660" s="154">
        <f>S660*H660</f>
        <v>0</v>
      </c>
      <c r="AR660" s="155" t="s">
        <v>497</v>
      </c>
      <c r="AT660" s="155" t="s">
        <v>534</v>
      </c>
      <c r="AU660" s="155" t="s">
        <v>88</v>
      </c>
      <c r="AY660" s="17" t="s">
        <v>162</v>
      </c>
      <c r="BE660" s="156">
        <f>IF(N660="základná",J660,0)</f>
        <v>0</v>
      </c>
      <c r="BF660" s="156">
        <f>IF(N660="znížená",J660,0)</f>
        <v>0</v>
      </c>
      <c r="BG660" s="156">
        <f>IF(N660="zákl. prenesená",J660,0)</f>
        <v>0</v>
      </c>
      <c r="BH660" s="156">
        <f>IF(N660="zníž. prenesená",J660,0)</f>
        <v>0</v>
      </c>
      <c r="BI660" s="156">
        <f>IF(N660="nulová",J660,0)</f>
        <v>0</v>
      </c>
      <c r="BJ660" s="17" t="s">
        <v>88</v>
      </c>
      <c r="BK660" s="156">
        <f>ROUND(I660*H660,2)</f>
        <v>0</v>
      </c>
      <c r="BL660" s="17" t="s">
        <v>249</v>
      </c>
      <c r="BM660" s="155" t="s">
        <v>1083</v>
      </c>
    </row>
    <row r="661" spans="2:65" s="12" customFormat="1">
      <c r="B661" s="157"/>
      <c r="D661" s="158" t="s">
        <v>170</v>
      </c>
      <c r="E661" s="159" t="s">
        <v>1</v>
      </c>
      <c r="F661" s="160" t="s">
        <v>1079</v>
      </c>
      <c r="H661" s="161">
        <v>41.58</v>
      </c>
      <c r="I661" s="162"/>
      <c r="L661" s="157"/>
      <c r="M661" s="163"/>
      <c r="T661" s="164"/>
      <c r="AT661" s="159" t="s">
        <v>170</v>
      </c>
      <c r="AU661" s="159" t="s">
        <v>88</v>
      </c>
      <c r="AV661" s="12" t="s">
        <v>88</v>
      </c>
      <c r="AW661" s="12" t="s">
        <v>31</v>
      </c>
      <c r="AX661" s="12" t="s">
        <v>76</v>
      </c>
      <c r="AY661" s="159" t="s">
        <v>162</v>
      </c>
    </row>
    <row r="662" spans="2:65" s="12" customFormat="1">
      <c r="B662" s="157"/>
      <c r="D662" s="158" t="s">
        <v>170</v>
      </c>
      <c r="E662" s="159" t="s">
        <v>1</v>
      </c>
      <c r="F662" s="160" t="s">
        <v>800</v>
      </c>
      <c r="H662" s="161">
        <v>0.02</v>
      </c>
      <c r="I662" s="162"/>
      <c r="L662" s="157"/>
      <c r="M662" s="163"/>
      <c r="T662" s="164"/>
      <c r="AT662" s="159" t="s">
        <v>170</v>
      </c>
      <c r="AU662" s="159" t="s">
        <v>88</v>
      </c>
      <c r="AV662" s="12" t="s">
        <v>88</v>
      </c>
      <c r="AW662" s="12" t="s">
        <v>31</v>
      </c>
      <c r="AX662" s="12" t="s">
        <v>76</v>
      </c>
      <c r="AY662" s="159" t="s">
        <v>162</v>
      </c>
    </row>
    <row r="663" spans="2:65" s="13" customFormat="1">
      <c r="B663" s="165"/>
      <c r="D663" s="158" t="s">
        <v>170</v>
      </c>
      <c r="E663" s="166" t="s">
        <v>1</v>
      </c>
      <c r="F663" s="167" t="s">
        <v>173</v>
      </c>
      <c r="H663" s="168">
        <v>41.6</v>
      </c>
      <c r="I663" s="169"/>
      <c r="L663" s="165"/>
      <c r="M663" s="170"/>
      <c r="T663" s="171"/>
      <c r="AT663" s="166" t="s">
        <v>170</v>
      </c>
      <c r="AU663" s="166" t="s">
        <v>88</v>
      </c>
      <c r="AV663" s="13" t="s">
        <v>168</v>
      </c>
      <c r="AW663" s="13" t="s">
        <v>31</v>
      </c>
      <c r="AX663" s="13" t="s">
        <v>83</v>
      </c>
      <c r="AY663" s="166" t="s">
        <v>162</v>
      </c>
    </row>
    <row r="664" spans="2:65" s="1" customFormat="1" ht="33" customHeight="1">
      <c r="B664" s="32"/>
      <c r="C664" s="143" t="s">
        <v>1084</v>
      </c>
      <c r="D664" s="143" t="s">
        <v>164</v>
      </c>
      <c r="E664" s="144" t="s">
        <v>1085</v>
      </c>
      <c r="F664" s="145" t="s">
        <v>1086</v>
      </c>
      <c r="G664" s="146" t="s">
        <v>208</v>
      </c>
      <c r="H664" s="147">
        <v>6.5</v>
      </c>
      <c r="I664" s="148"/>
      <c r="J664" s="149">
        <f>ROUND(I664*H664,2)</f>
        <v>0</v>
      </c>
      <c r="K664" s="150"/>
      <c r="L664" s="32"/>
      <c r="M664" s="151" t="s">
        <v>1</v>
      </c>
      <c r="N664" s="152" t="s">
        <v>42</v>
      </c>
      <c r="P664" s="153">
        <f>O664*H664</f>
        <v>0</v>
      </c>
      <c r="Q664" s="153">
        <v>4.2000000000000002E-4</v>
      </c>
      <c r="R664" s="153">
        <f>Q664*H664</f>
        <v>2.7300000000000002E-3</v>
      </c>
      <c r="S664" s="153">
        <v>0</v>
      </c>
      <c r="T664" s="154">
        <f>S664*H664</f>
        <v>0</v>
      </c>
      <c r="AR664" s="155" t="s">
        <v>249</v>
      </c>
      <c r="AT664" s="155" t="s">
        <v>164</v>
      </c>
      <c r="AU664" s="155" t="s">
        <v>88</v>
      </c>
      <c r="AY664" s="17" t="s">
        <v>162</v>
      </c>
      <c r="BE664" s="156">
        <f>IF(N664="základná",J664,0)</f>
        <v>0</v>
      </c>
      <c r="BF664" s="156">
        <f>IF(N664="znížená",J664,0)</f>
        <v>0</v>
      </c>
      <c r="BG664" s="156">
        <f>IF(N664="zákl. prenesená",J664,0)</f>
        <v>0</v>
      </c>
      <c r="BH664" s="156">
        <f>IF(N664="zníž. prenesená",J664,0)</f>
        <v>0</v>
      </c>
      <c r="BI664" s="156">
        <f>IF(N664="nulová",J664,0)</f>
        <v>0</v>
      </c>
      <c r="BJ664" s="17" t="s">
        <v>88</v>
      </c>
      <c r="BK664" s="156">
        <f>ROUND(I664*H664,2)</f>
        <v>0</v>
      </c>
      <c r="BL664" s="17" t="s">
        <v>249</v>
      </c>
      <c r="BM664" s="155" t="s">
        <v>1087</v>
      </c>
    </row>
    <row r="665" spans="2:65" s="15" customFormat="1" ht="20.399999999999999">
      <c r="B665" s="195"/>
      <c r="D665" s="158" t="s">
        <v>170</v>
      </c>
      <c r="E665" s="196" t="s">
        <v>1</v>
      </c>
      <c r="F665" s="197" t="s">
        <v>1088</v>
      </c>
      <c r="H665" s="196" t="s">
        <v>1</v>
      </c>
      <c r="I665" s="198"/>
      <c r="L665" s="195"/>
      <c r="M665" s="199"/>
      <c r="T665" s="200"/>
      <c r="AT665" s="196" t="s">
        <v>170</v>
      </c>
      <c r="AU665" s="196" t="s">
        <v>88</v>
      </c>
      <c r="AV665" s="15" t="s">
        <v>83</v>
      </c>
      <c r="AW665" s="15" t="s">
        <v>31</v>
      </c>
      <c r="AX665" s="15" t="s">
        <v>76</v>
      </c>
      <c r="AY665" s="196" t="s">
        <v>162</v>
      </c>
    </row>
    <row r="666" spans="2:65" s="15" customFormat="1" ht="20.399999999999999">
      <c r="B666" s="195"/>
      <c r="D666" s="158" t="s">
        <v>170</v>
      </c>
      <c r="E666" s="196" t="s">
        <v>1</v>
      </c>
      <c r="F666" s="197" t="s">
        <v>1089</v>
      </c>
      <c r="H666" s="196" t="s">
        <v>1</v>
      </c>
      <c r="I666" s="198"/>
      <c r="L666" s="195"/>
      <c r="M666" s="199"/>
      <c r="T666" s="200"/>
      <c r="AT666" s="196" t="s">
        <v>170</v>
      </c>
      <c r="AU666" s="196" t="s">
        <v>88</v>
      </c>
      <c r="AV666" s="15" t="s">
        <v>83</v>
      </c>
      <c r="AW666" s="15" t="s">
        <v>31</v>
      </c>
      <c r="AX666" s="15" t="s">
        <v>76</v>
      </c>
      <c r="AY666" s="196" t="s">
        <v>162</v>
      </c>
    </row>
    <row r="667" spans="2:65" s="12" customFormat="1">
      <c r="B667" s="157"/>
      <c r="D667" s="158" t="s">
        <v>170</v>
      </c>
      <c r="E667" s="159" t="s">
        <v>1</v>
      </c>
      <c r="F667" s="160" t="s">
        <v>1090</v>
      </c>
      <c r="H667" s="161">
        <v>6.5</v>
      </c>
      <c r="I667" s="162"/>
      <c r="L667" s="157"/>
      <c r="M667" s="163"/>
      <c r="T667" s="164"/>
      <c r="AT667" s="159" t="s">
        <v>170</v>
      </c>
      <c r="AU667" s="159" t="s">
        <v>88</v>
      </c>
      <c r="AV667" s="12" t="s">
        <v>88</v>
      </c>
      <c r="AW667" s="12" t="s">
        <v>31</v>
      </c>
      <c r="AX667" s="12" t="s">
        <v>76</v>
      </c>
      <c r="AY667" s="159" t="s">
        <v>162</v>
      </c>
    </row>
    <row r="668" spans="2:65" s="13" customFormat="1">
      <c r="B668" s="165"/>
      <c r="D668" s="158" t="s">
        <v>170</v>
      </c>
      <c r="E668" s="166" t="s">
        <v>1</v>
      </c>
      <c r="F668" s="167" t="s">
        <v>173</v>
      </c>
      <c r="H668" s="168">
        <v>6.5</v>
      </c>
      <c r="I668" s="169"/>
      <c r="L668" s="165"/>
      <c r="M668" s="170"/>
      <c r="T668" s="171"/>
      <c r="AT668" s="166" t="s">
        <v>170</v>
      </c>
      <c r="AU668" s="166" t="s">
        <v>88</v>
      </c>
      <c r="AV668" s="13" t="s">
        <v>168</v>
      </c>
      <c r="AW668" s="13" t="s">
        <v>31</v>
      </c>
      <c r="AX668" s="13" t="s">
        <v>83</v>
      </c>
      <c r="AY668" s="166" t="s">
        <v>162</v>
      </c>
    </row>
    <row r="669" spans="2:65" s="1" customFormat="1" ht="37.950000000000003" customHeight="1">
      <c r="B669" s="32"/>
      <c r="C669" s="184" t="s">
        <v>1091</v>
      </c>
      <c r="D669" s="184" t="s">
        <v>534</v>
      </c>
      <c r="E669" s="185" t="s">
        <v>1092</v>
      </c>
      <c r="F669" s="186" t="s">
        <v>1093</v>
      </c>
      <c r="G669" s="187" t="s">
        <v>203</v>
      </c>
      <c r="H669" s="188">
        <v>1</v>
      </c>
      <c r="I669" s="189"/>
      <c r="J669" s="190">
        <f t="shared" ref="J669:J676" si="10">ROUND(I669*H669,2)</f>
        <v>0</v>
      </c>
      <c r="K669" s="191"/>
      <c r="L669" s="192"/>
      <c r="M669" s="193" t="s">
        <v>1</v>
      </c>
      <c r="N669" s="194" t="s">
        <v>42</v>
      </c>
      <c r="P669" s="153">
        <f t="shared" ref="P669:P676" si="11">O669*H669</f>
        <v>0</v>
      </c>
      <c r="Q669" s="153">
        <v>4.6019999999999998E-2</v>
      </c>
      <c r="R669" s="153">
        <f t="shared" ref="R669:R676" si="12">Q669*H669</f>
        <v>4.6019999999999998E-2</v>
      </c>
      <c r="S669" s="153">
        <v>0</v>
      </c>
      <c r="T669" s="154">
        <f t="shared" ref="T669:T676" si="13">S669*H669</f>
        <v>0</v>
      </c>
      <c r="AR669" s="155" t="s">
        <v>497</v>
      </c>
      <c r="AT669" s="155" t="s">
        <v>534</v>
      </c>
      <c r="AU669" s="155" t="s">
        <v>88</v>
      </c>
      <c r="AY669" s="17" t="s">
        <v>162</v>
      </c>
      <c r="BE669" s="156">
        <f t="shared" ref="BE669:BE676" si="14">IF(N669="základná",J669,0)</f>
        <v>0</v>
      </c>
      <c r="BF669" s="156">
        <f t="shared" ref="BF669:BF676" si="15">IF(N669="znížená",J669,0)</f>
        <v>0</v>
      </c>
      <c r="BG669" s="156">
        <f t="shared" ref="BG669:BG676" si="16">IF(N669="zákl. prenesená",J669,0)</f>
        <v>0</v>
      </c>
      <c r="BH669" s="156">
        <f t="shared" ref="BH669:BH676" si="17">IF(N669="zníž. prenesená",J669,0)</f>
        <v>0</v>
      </c>
      <c r="BI669" s="156">
        <f t="shared" ref="BI669:BI676" si="18">IF(N669="nulová",J669,0)</f>
        <v>0</v>
      </c>
      <c r="BJ669" s="17" t="s">
        <v>88</v>
      </c>
      <c r="BK669" s="156">
        <f t="shared" ref="BK669:BK676" si="19">ROUND(I669*H669,2)</f>
        <v>0</v>
      </c>
      <c r="BL669" s="17" t="s">
        <v>249</v>
      </c>
      <c r="BM669" s="155" t="s">
        <v>1094</v>
      </c>
    </row>
    <row r="670" spans="2:65" s="1" customFormat="1" ht="33" customHeight="1">
      <c r="B670" s="32"/>
      <c r="C670" s="143" t="s">
        <v>1095</v>
      </c>
      <c r="D670" s="143" t="s">
        <v>164</v>
      </c>
      <c r="E670" s="144" t="s">
        <v>1096</v>
      </c>
      <c r="F670" s="145" t="s">
        <v>1097</v>
      </c>
      <c r="G670" s="146" t="s">
        <v>203</v>
      </c>
      <c r="H670" s="147">
        <v>6</v>
      </c>
      <c r="I670" s="148"/>
      <c r="J670" s="149">
        <f t="shared" si="10"/>
        <v>0</v>
      </c>
      <c r="K670" s="150"/>
      <c r="L670" s="32"/>
      <c r="M670" s="151" t="s">
        <v>1</v>
      </c>
      <c r="N670" s="152" t="s">
        <v>42</v>
      </c>
      <c r="P670" s="153">
        <f t="shared" si="11"/>
        <v>0</v>
      </c>
      <c r="Q670" s="153">
        <v>0</v>
      </c>
      <c r="R670" s="153">
        <f t="shared" si="12"/>
        <v>0</v>
      </c>
      <c r="S670" s="153">
        <v>0</v>
      </c>
      <c r="T670" s="154">
        <f t="shared" si="13"/>
        <v>0</v>
      </c>
      <c r="AR670" s="155" t="s">
        <v>249</v>
      </c>
      <c r="AT670" s="155" t="s">
        <v>164</v>
      </c>
      <c r="AU670" s="155" t="s">
        <v>88</v>
      </c>
      <c r="AY670" s="17" t="s">
        <v>162</v>
      </c>
      <c r="BE670" s="156">
        <f t="shared" si="14"/>
        <v>0</v>
      </c>
      <c r="BF670" s="156">
        <f t="shared" si="15"/>
        <v>0</v>
      </c>
      <c r="BG670" s="156">
        <f t="shared" si="16"/>
        <v>0</v>
      </c>
      <c r="BH670" s="156">
        <f t="shared" si="17"/>
        <v>0</v>
      </c>
      <c r="BI670" s="156">
        <f t="shared" si="18"/>
        <v>0</v>
      </c>
      <c r="BJ670" s="17" t="s">
        <v>88</v>
      </c>
      <c r="BK670" s="156">
        <f t="shared" si="19"/>
        <v>0</v>
      </c>
      <c r="BL670" s="17" t="s">
        <v>249</v>
      </c>
      <c r="BM670" s="155" t="s">
        <v>1098</v>
      </c>
    </row>
    <row r="671" spans="2:65" s="1" customFormat="1" ht="24.15" customHeight="1">
      <c r="B671" s="32"/>
      <c r="C671" s="184" t="s">
        <v>1099</v>
      </c>
      <c r="D671" s="184" t="s">
        <v>534</v>
      </c>
      <c r="E671" s="185" t="s">
        <v>1100</v>
      </c>
      <c r="F671" s="186" t="s">
        <v>1101</v>
      </c>
      <c r="G671" s="187" t="s">
        <v>203</v>
      </c>
      <c r="H671" s="188">
        <v>2</v>
      </c>
      <c r="I671" s="189"/>
      <c r="J671" s="190">
        <f t="shared" si="10"/>
        <v>0</v>
      </c>
      <c r="K671" s="191"/>
      <c r="L671" s="192"/>
      <c r="M671" s="193" t="s">
        <v>1</v>
      </c>
      <c r="N671" s="194" t="s">
        <v>42</v>
      </c>
      <c r="P671" s="153">
        <f t="shared" si="11"/>
        <v>0</v>
      </c>
      <c r="Q671" s="153">
        <v>2.5000000000000001E-2</v>
      </c>
      <c r="R671" s="153">
        <f t="shared" si="12"/>
        <v>0.05</v>
      </c>
      <c r="S671" s="153">
        <v>0</v>
      </c>
      <c r="T671" s="154">
        <f t="shared" si="13"/>
        <v>0</v>
      </c>
      <c r="AR671" s="155" t="s">
        <v>497</v>
      </c>
      <c r="AT671" s="155" t="s">
        <v>534</v>
      </c>
      <c r="AU671" s="155" t="s">
        <v>88</v>
      </c>
      <c r="AY671" s="17" t="s">
        <v>162</v>
      </c>
      <c r="BE671" s="156">
        <f t="shared" si="14"/>
        <v>0</v>
      </c>
      <c r="BF671" s="156">
        <f t="shared" si="15"/>
        <v>0</v>
      </c>
      <c r="BG671" s="156">
        <f t="shared" si="16"/>
        <v>0</v>
      </c>
      <c r="BH671" s="156">
        <f t="shared" si="17"/>
        <v>0</v>
      </c>
      <c r="BI671" s="156">
        <f t="shared" si="18"/>
        <v>0</v>
      </c>
      <c r="BJ671" s="17" t="s">
        <v>88</v>
      </c>
      <c r="BK671" s="156">
        <f t="shared" si="19"/>
        <v>0</v>
      </c>
      <c r="BL671" s="17" t="s">
        <v>249</v>
      </c>
      <c r="BM671" s="155" t="s">
        <v>1102</v>
      </c>
    </row>
    <row r="672" spans="2:65" s="1" customFormat="1" ht="24.15" customHeight="1">
      <c r="B672" s="32"/>
      <c r="C672" s="184" t="s">
        <v>1103</v>
      </c>
      <c r="D672" s="184" t="s">
        <v>534</v>
      </c>
      <c r="E672" s="185" t="s">
        <v>1104</v>
      </c>
      <c r="F672" s="186" t="s">
        <v>1105</v>
      </c>
      <c r="G672" s="187" t="s">
        <v>203</v>
      </c>
      <c r="H672" s="188">
        <v>1</v>
      </c>
      <c r="I672" s="189"/>
      <c r="J672" s="190">
        <f t="shared" si="10"/>
        <v>0</v>
      </c>
      <c r="K672" s="191"/>
      <c r="L672" s="192"/>
      <c r="M672" s="193" t="s">
        <v>1</v>
      </c>
      <c r="N672" s="194" t="s">
        <v>42</v>
      </c>
      <c r="P672" s="153">
        <f t="shared" si="11"/>
        <v>0</v>
      </c>
      <c r="Q672" s="153">
        <v>2.5000000000000001E-2</v>
      </c>
      <c r="R672" s="153">
        <f t="shared" si="12"/>
        <v>2.5000000000000001E-2</v>
      </c>
      <c r="S672" s="153">
        <v>0</v>
      </c>
      <c r="T672" s="154">
        <f t="shared" si="13"/>
        <v>0</v>
      </c>
      <c r="AR672" s="155" t="s">
        <v>497</v>
      </c>
      <c r="AT672" s="155" t="s">
        <v>534</v>
      </c>
      <c r="AU672" s="155" t="s">
        <v>88</v>
      </c>
      <c r="AY672" s="17" t="s">
        <v>162</v>
      </c>
      <c r="BE672" s="156">
        <f t="shared" si="14"/>
        <v>0</v>
      </c>
      <c r="BF672" s="156">
        <f t="shared" si="15"/>
        <v>0</v>
      </c>
      <c r="BG672" s="156">
        <f t="shared" si="16"/>
        <v>0</v>
      </c>
      <c r="BH672" s="156">
        <f t="shared" si="17"/>
        <v>0</v>
      </c>
      <c r="BI672" s="156">
        <f t="shared" si="18"/>
        <v>0</v>
      </c>
      <c r="BJ672" s="17" t="s">
        <v>88</v>
      </c>
      <c r="BK672" s="156">
        <f t="shared" si="19"/>
        <v>0</v>
      </c>
      <c r="BL672" s="17" t="s">
        <v>249</v>
      </c>
      <c r="BM672" s="155" t="s">
        <v>1106</v>
      </c>
    </row>
    <row r="673" spans="2:65" s="1" customFormat="1" ht="33" customHeight="1">
      <c r="B673" s="32"/>
      <c r="C673" s="184" t="s">
        <v>1107</v>
      </c>
      <c r="D673" s="184" t="s">
        <v>534</v>
      </c>
      <c r="E673" s="185" t="s">
        <v>1108</v>
      </c>
      <c r="F673" s="186" t="s">
        <v>1109</v>
      </c>
      <c r="G673" s="187" t="s">
        <v>203</v>
      </c>
      <c r="H673" s="188">
        <v>3</v>
      </c>
      <c r="I673" s="189"/>
      <c r="J673" s="190">
        <f t="shared" si="10"/>
        <v>0</v>
      </c>
      <c r="K673" s="191"/>
      <c r="L673" s="192"/>
      <c r="M673" s="193" t="s">
        <v>1</v>
      </c>
      <c r="N673" s="194" t="s">
        <v>42</v>
      </c>
      <c r="P673" s="153">
        <f t="shared" si="11"/>
        <v>0</v>
      </c>
      <c r="Q673" s="153">
        <v>2.5000000000000001E-2</v>
      </c>
      <c r="R673" s="153">
        <f t="shared" si="12"/>
        <v>7.5000000000000011E-2</v>
      </c>
      <c r="S673" s="153">
        <v>0</v>
      </c>
      <c r="T673" s="154">
        <f t="shared" si="13"/>
        <v>0</v>
      </c>
      <c r="AR673" s="155" t="s">
        <v>497</v>
      </c>
      <c r="AT673" s="155" t="s">
        <v>534</v>
      </c>
      <c r="AU673" s="155" t="s">
        <v>88</v>
      </c>
      <c r="AY673" s="17" t="s">
        <v>162</v>
      </c>
      <c r="BE673" s="156">
        <f t="shared" si="14"/>
        <v>0</v>
      </c>
      <c r="BF673" s="156">
        <f t="shared" si="15"/>
        <v>0</v>
      </c>
      <c r="BG673" s="156">
        <f t="shared" si="16"/>
        <v>0</v>
      </c>
      <c r="BH673" s="156">
        <f t="shared" si="17"/>
        <v>0</v>
      </c>
      <c r="BI673" s="156">
        <f t="shared" si="18"/>
        <v>0</v>
      </c>
      <c r="BJ673" s="17" t="s">
        <v>88</v>
      </c>
      <c r="BK673" s="156">
        <f t="shared" si="19"/>
        <v>0</v>
      </c>
      <c r="BL673" s="17" t="s">
        <v>249</v>
      </c>
      <c r="BM673" s="155" t="s">
        <v>1110</v>
      </c>
    </row>
    <row r="674" spans="2:65" s="1" customFormat="1" ht="21.75" customHeight="1">
      <c r="B674" s="32"/>
      <c r="C674" s="184" t="s">
        <v>1111</v>
      </c>
      <c r="D674" s="184" t="s">
        <v>534</v>
      </c>
      <c r="E674" s="185" t="s">
        <v>1112</v>
      </c>
      <c r="F674" s="186" t="s">
        <v>1113</v>
      </c>
      <c r="G674" s="187" t="s">
        <v>203</v>
      </c>
      <c r="H674" s="188">
        <v>6</v>
      </c>
      <c r="I674" s="189"/>
      <c r="J674" s="190">
        <f t="shared" si="10"/>
        <v>0</v>
      </c>
      <c r="K674" s="191"/>
      <c r="L674" s="192"/>
      <c r="M674" s="193" t="s">
        <v>1</v>
      </c>
      <c r="N674" s="194" t="s">
        <v>42</v>
      </c>
      <c r="P674" s="153">
        <f t="shared" si="11"/>
        <v>0</v>
      </c>
      <c r="Q674" s="153">
        <v>1E-3</v>
      </c>
      <c r="R674" s="153">
        <f t="shared" si="12"/>
        <v>6.0000000000000001E-3</v>
      </c>
      <c r="S674" s="153">
        <v>0</v>
      </c>
      <c r="T674" s="154">
        <f t="shared" si="13"/>
        <v>0</v>
      </c>
      <c r="AR674" s="155" t="s">
        <v>497</v>
      </c>
      <c r="AT674" s="155" t="s">
        <v>534</v>
      </c>
      <c r="AU674" s="155" t="s">
        <v>88</v>
      </c>
      <c r="AY674" s="17" t="s">
        <v>162</v>
      </c>
      <c r="BE674" s="156">
        <f t="shared" si="14"/>
        <v>0</v>
      </c>
      <c r="BF674" s="156">
        <f t="shared" si="15"/>
        <v>0</v>
      </c>
      <c r="BG674" s="156">
        <f t="shared" si="16"/>
        <v>0</v>
      </c>
      <c r="BH674" s="156">
        <f t="shared" si="17"/>
        <v>0</v>
      </c>
      <c r="BI674" s="156">
        <f t="shared" si="18"/>
        <v>0</v>
      </c>
      <c r="BJ674" s="17" t="s">
        <v>88</v>
      </c>
      <c r="BK674" s="156">
        <f t="shared" si="19"/>
        <v>0</v>
      </c>
      <c r="BL674" s="17" t="s">
        <v>249</v>
      </c>
      <c r="BM674" s="155" t="s">
        <v>1114</v>
      </c>
    </row>
    <row r="675" spans="2:65" s="1" customFormat="1" ht="24.15" customHeight="1">
      <c r="B675" s="32"/>
      <c r="C675" s="143" t="s">
        <v>1115</v>
      </c>
      <c r="D675" s="143" t="s">
        <v>164</v>
      </c>
      <c r="E675" s="144" t="s">
        <v>1116</v>
      </c>
      <c r="F675" s="145" t="s">
        <v>1117</v>
      </c>
      <c r="G675" s="146" t="s">
        <v>203</v>
      </c>
      <c r="H675" s="147">
        <v>4</v>
      </c>
      <c r="I675" s="148"/>
      <c r="J675" s="149">
        <f t="shared" si="10"/>
        <v>0</v>
      </c>
      <c r="K675" s="150"/>
      <c r="L675" s="32"/>
      <c r="M675" s="151" t="s">
        <v>1</v>
      </c>
      <c r="N675" s="152" t="s">
        <v>42</v>
      </c>
      <c r="P675" s="153">
        <f t="shared" si="11"/>
        <v>0</v>
      </c>
      <c r="Q675" s="153">
        <v>2.5000000000000001E-4</v>
      </c>
      <c r="R675" s="153">
        <f t="shared" si="12"/>
        <v>1E-3</v>
      </c>
      <c r="S675" s="153">
        <v>0</v>
      </c>
      <c r="T675" s="154">
        <f t="shared" si="13"/>
        <v>0</v>
      </c>
      <c r="AR675" s="155" t="s">
        <v>249</v>
      </c>
      <c r="AT675" s="155" t="s">
        <v>164</v>
      </c>
      <c r="AU675" s="155" t="s">
        <v>88</v>
      </c>
      <c r="AY675" s="17" t="s">
        <v>162</v>
      </c>
      <c r="BE675" s="156">
        <f t="shared" si="14"/>
        <v>0</v>
      </c>
      <c r="BF675" s="156">
        <f t="shared" si="15"/>
        <v>0</v>
      </c>
      <c r="BG675" s="156">
        <f t="shared" si="16"/>
        <v>0</v>
      </c>
      <c r="BH675" s="156">
        <f t="shared" si="17"/>
        <v>0</v>
      </c>
      <c r="BI675" s="156">
        <f t="shared" si="18"/>
        <v>0</v>
      </c>
      <c r="BJ675" s="17" t="s">
        <v>88</v>
      </c>
      <c r="BK675" s="156">
        <f t="shared" si="19"/>
        <v>0</v>
      </c>
      <c r="BL675" s="17" t="s">
        <v>249</v>
      </c>
      <c r="BM675" s="155" t="s">
        <v>1118</v>
      </c>
    </row>
    <row r="676" spans="2:65" s="1" customFormat="1" ht="24.15" customHeight="1">
      <c r="B676" s="32"/>
      <c r="C676" s="184" t="s">
        <v>1119</v>
      </c>
      <c r="D676" s="184" t="s">
        <v>534</v>
      </c>
      <c r="E676" s="185" t="s">
        <v>1120</v>
      </c>
      <c r="F676" s="186" t="s">
        <v>1121</v>
      </c>
      <c r="G676" s="187" t="s">
        <v>208</v>
      </c>
      <c r="H676" s="188">
        <v>4.2</v>
      </c>
      <c r="I676" s="189"/>
      <c r="J676" s="190">
        <f t="shared" si="10"/>
        <v>0</v>
      </c>
      <c r="K676" s="191"/>
      <c r="L676" s="192"/>
      <c r="M676" s="193" t="s">
        <v>1</v>
      </c>
      <c r="N676" s="194" t="s">
        <v>42</v>
      </c>
      <c r="P676" s="153">
        <f t="shared" si="11"/>
        <v>0</v>
      </c>
      <c r="Q676" s="153">
        <v>1.14E-3</v>
      </c>
      <c r="R676" s="153">
        <f t="shared" si="12"/>
        <v>4.7879999999999997E-3</v>
      </c>
      <c r="S676" s="153">
        <v>0</v>
      </c>
      <c r="T676" s="154">
        <f t="shared" si="13"/>
        <v>0</v>
      </c>
      <c r="AR676" s="155" t="s">
        <v>497</v>
      </c>
      <c r="AT676" s="155" t="s">
        <v>534</v>
      </c>
      <c r="AU676" s="155" t="s">
        <v>88</v>
      </c>
      <c r="AY676" s="17" t="s">
        <v>162</v>
      </c>
      <c r="BE676" s="156">
        <f t="shared" si="14"/>
        <v>0</v>
      </c>
      <c r="BF676" s="156">
        <f t="shared" si="15"/>
        <v>0</v>
      </c>
      <c r="BG676" s="156">
        <f t="shared" si="16"/>
        <v>0</v>
      </c>
      <c r="BH676" s="156">
        <f t="shared" si="17"/>
        <v>0</v>
      </c>
      <c r="BI676" s="156">
        <f t="shared" si="18"/>
        <v>0</v>
      </c>
      <c r="BJ676" s="17" t="s">
        <v>88</v>
      </c>
      <c r="BK676" s="156">
        <f t="shared" si="19"/>
        <v>0</v>
      </c>
      <c r="BL676" s="17" t="s">
        <v>249</v>
      </c>
      <c r="BM676" s="155" t="s">
        <v>1122</v>
      </c>
    </row>
    <row r="677" spans="2:65" s="12" customFormat="1">
      <c r="B677" s="157"/>
      <c r="D677" s="158" t="s">
        <v>170</v>
      </c>
      <c r="E677" s="159" t="s">
        <v>1</v>
      </c>
      <c r="F677" s="160" t="s">
        <v>1123</v>
      </c>
      <c r="H677" s="161">
        <v>4.2</v>
      </c>
      <c r="I677" s="162"/>
      <c r="L677" s="157"/>
      <c r="M677" s="163"/>
      <c r="T677" s="164"/>
      <c r="AT677" s="159" t="s">
        <v>170</v>
      </c>
      <c r="AU677" s="159" t="s">
        <v>88</v>
      </c>
      <c r="AV677" s="12" t="s">
        <v>88</v>
      </c>
      <c r="AW677" s="12" t="s">
        <v>31</v>
      </c>
      <c r="AX677" s="12" t="s">
        <v>83</v>
      </c>
      <c r="AY677" s="159" t="s">
        <v>162</v>
      </c>
    </row>
    <row r="678" spans="2:65" s="1" customFormat="1" ht="24.15" customHeight="1">
      <c r="B678" s="32"/>
      <c r="C678" s="184" t="s">
        <v>1124</v>
      </c>
      <c r="D678" s="184" t="s">
        <v>534</v>
      </c>
      <c r="E678" s="185" t="s">
        <v>1125</v>
      </c>
      <c r="F678" s="186" t="s">
        <v>1126</v>
      </c>
      <c r="G678" s="187" t="s">
        <v>203</v>
      </c>
      <c r="H678" s="188">
        <v>4</v>
      </c>
      <c r="I678" s="189"/>
      <c r="J678" s="190">
        <f>ROUND(I678*H678,2)</f>
        <v>0</v>
      </c>
      <c r="K678" s="191"/>
      <c r="L678" s="192"/>
      <c r="M678" s="193" t="s">
        <v>1</v>
      </c>
      <c r="N678" s="194" t="s">
        <v>42</v>
      </c>
      <c r="P678" s="153">
        <f>O678*H678</f>
        <v>0</v>
      </c>
      <c r="Q678" s="153">
        <v>1E-4</v>
      </c>
      <c r="R678" s="153">
        <f>Q678*H678</f>
        <v>4.0000000000000002E-4</v>
      </c>
      <c r="S678" s="153">
        <v>0</v>
      </c>
      <c r="T678" s="154">
        <f>S678*H678</f>
        <v>0</v>
      </c>
      <c r="AR678" s="155" t="s">
        <v>497</v>
      </c>
      <c r="AT678" s="155" t="s">
        <v>534</v>
      </c>
      <c r="AU678" s="155" t="s">
        <v>88</v>
      </c>
      <c r="AY678" s="17" t="s">
        <v>162</v>
      </c>
      <c r="BE678" s="156">
        <f>IF(N678="základná",J678,0)</f>
        <v>0</v>
      </c>
      <c r="BF678" s="156">
        <f>IF(N678="znížená",J678,0)</f>
        <v>0</v>
      </c>
      <c r="BG678" s="156">
        <f>IF(N678="zákl. prenesená",J678,0)</f>
        <v>0</v>
      </c>
      <c r="BH678" s="156">
        <f>IF(N678="zníž. prenesená",J678,0)</f>
        <v>0</v>
      </c>
      <c r="BI678" s="156">
        <f>IF(N678="nulová",J678,0)</f>
        <v>0</v>
      </c>
      <c r="BJ678" s="17" t="s">
        <v>88</v>
      </c>
      <c r="BK678" s="156">
        <f>ROUND(I678*H678,2)</f>
        <v>0</v>
      </c>
      <c r="BL678" s="17" t="s">
        <v>249</v>
      </c>
      <c r="BM678" s="155" t="s">
        <v>1127</v>
      </c>
    </row>
    <row r="679" spans="2:65" s="1" customFormat="1" ht="24.15" customHeight="1">
      <c r="B679" s="32"/>
      <c r="C679" s="143" t="s">
        <v>1128</v>
      </c>
      <c r="D679" s="143" t="s">
        <v>164</v>
      </c>
      <c r="E679" s="144" t="s">
        <v>1129</v>
      </c>
      <c r="F679" s="145" t="s">
        <v>1130</v>
      </c>
      <c r="G679" s="146" t="s">
        <v>203</v>
      </c>
      <c r="H679" s="147">
        <v>4</v>
      </c>
      <c r="I679" s="148"/>
      <c r="J679" s="149">
        <f>ROUND(I679*H679,2)</f>
        <v>0</v>
      </c>
      <c r="K679" s="150"/>
      <c r="L679" s="32"/>
      <c r="M679" s="151" t="s">
        <v>1</v>
      </c>
      <c r="N679" s="152" t="s">
        <v>42</v>
      </c>
      <c r="P679" s="153">
        <f>O679*H679</f>
        <v>0</v>
      </c>
      <c r="Q679" s="153">
        <v>2.5999999999999998E-4</v>
      </c>
      <c r="R679" s="153">
        <f>Q679*H679</f>
        <v>1.0399999999999999E-3</v>
      </c>
      <c r="S679" s="153">
        <v>0</v>
      </c>
      <c r="T679" s="154">
        <f>S679*H679</f>
        <v>0</v>
      </c>
      <c r="AR679" s="155" t="s">
        <v>249</v>
      </c>
      <c r="AT679" s="155" t="s">
        <v>164</v>
      </c>
      <c r="AU679" s="155" t="s">
        <v>88</v>
      </c>
      <c r="AY679" s="17" t="s">
        <v>162</v>
      </c>
      <c r="BE679" s="156">
        <f>IF(N679="základná",J679,0)</f>
        <v>0</v>
      </c>
      <c r="BF679" s="156">
        <f>IF(N679="znížená",J679,0)</f>
        <v>0</v>
      </c>
      <c r="BG679" s="156">
        <f>IF(N679="zákl. prenesená",J679,0)</f>
        <v>0</v>
      </c>
      <c r="BH679" s="156">
        <f>IF(N679="zníž. prenesená",J679,0)</f>
        <v>0</v>
      </c>
      <c r="BI679" s="156">
        <f>IF(N679="nulová",J679,0)</f>
        <v>0</v>
      </c>
      <c r="BJ679" s="17" t="s">
        <v>88</v>
      </c>
      <c r="BK679" s="156">
        <f>ROUND(I679*H679,2)</f>
        <v>0</v>
      </c>
      <c r="BL679" s="17" t="s">
        <v>249</v>
      </c>
      <c r="BM679" s="155" t="s">
        <v>1131</v>
      </c>
    </row>
    <row r="680" spans="2:65" s="1" customFormat="1" ht="24.15" customHeight="1">
      <c r="B680" s="32"/>
      <c r="C680" s="184" t="s">
        <v>1132</v>
      </c>
      <c r="D680" s="184" t="s">
        <v>534</v>
      </c>
      <c r="E680" s="185" t="s">
        <v>1120</v>
      </c>
      <c r="F680" s="186" t="s">
        <v>1121</v>
      </c>
      <c r="G680" s="187" t="s">
        <v>208</v>
      </c>
      <c r="H680" s="188">
        <v>5.3</v>
      </c>
      <c r="I680" s="189"/>
      <c r="J680" s="190">
        <f>ROUND(I680*H680,2)</f>
        <v>0</v>
      </c>
      <c r="K680" s="191"/>
      <c r="L680" s="192"/>
      <c r="M680" s="193" t="s">
        <v>1</v>
      </c>
      <c r="N680" s="194" t="s">
        <v>42</v>
      </c>
      <c r="P680" s="153">
        <f>O680*H680</f>
        <v>0</v>
      </c>
      <c r="Q680" s="153">
        <v>1.14E-3</v>
      </c>
      <c r="R680" s="153">
        <f>Q680*H680</f>
        <v>6.0419999999999996E-3</v>
      </c>
      <c r="S680" s="153">
        <v>0</v>
      </c>
      <c r="T680" s="154">
        <f>S680*H680</f>
        <v>0</v>
      </c>
      <c r="AR680" s="155" t="s">
        <v>497</v>
      </c>
      <c r="AT680" s="155" t="s">
        <v>534</v>
      </c>
      <c r="AU680" s="155" t="s">
        <v>88</v>
      </c>
      <c r="AY680" s="17" t="s">
        <v>162</v>
      </c>
      <c r="BE680" s="156">
        <f>IF(N680="základná",J680,0)</f>
        <v>0</v>
      </c>
      <c r="BF680" s="156">
        <f>IF(N680="znížená",J680,0)</f>
        <v>0</v>
      </c>
      <c r="BG680" s="156">
        <f>IF(N680="zákl. prenesená",J680,0)</f>
        <v>0</v>
      </c>
      <c r="BH680" s="156">
        <f>IF(N680="zníž. prenesená",J680,0)</f>
        <v>0</v>
      </c>
      <c r="BI680" s="156">
        <f>IF(N680="nulová",J680,0)</f>
        <v>0</v>
      </c>
      <c r="BJ680" s="17" t="s">
        <v>88</v>
      </c>
      <c r="BK680" s="156">
        <f>ROUND(I680*H680,2)</f>
        <v>0</v>
      </c>
      <c r="BL680" s="17" t="s">
        <v>249</v>
      </c>
      <c r="BM680" s="155" t="s">
        <v>1133</v>
      </c>
    </row>
    <row r="681" spans="2:65" s="12" customFormat="1">
      <c r="B681" s="157"/>
      <c r="D681" s="158" t="s">
        <v>170</v>
      </c>
      <c r="E681" s="159" t="s">
        <v>1</v>
      </c>
      <c r="F681" s="160" t="s">
        <v>1134</v>
      </c>
      <c r="H681" s="161">
        <v>5.25</v>
      </c>
      <c r="I681" s="162"/>
      <c r="L681" s="157"/>
      <c r="M681" s="163"/>
      <c r="T681" s="164"/>
      <c r="AT681" s="159" t="s">
        <v>170</v>
      </c>
      <c r="AU681" s="159" t="s">
        <v>88</v>
      </c>
      <c r="AV681" s="12" t="s">
        <v>88</v>
      </c>
      <c r="AW681" s="12" t="s">
        <v>31</v>
      </c>
      <c r="AX681" s="12" t="s">
        <v>76</v>
      </c>
      <c r="AY681" s="159" t="s">
        <v>162</v>
      </c>
    </row>
    <row r="682" spans="2:65" s="12" customFormat="1">
      <c r="B682" s="157"/>
      <c r="D682" s="158" t="s">
        <v>170</v>
      </c>
      <c r="E682" s="159" t="s">
        <v>1</v>
      </c>
      <c r="F682" s="160" t="s">
        <v>219</v>
      </c>
      <c r="H682" s="161">
        <v>0.05</v>
      </c>
      <c r="I682" s="162"/>
      <c r="L682" s="157"/>
      <c r="M682" s="163"/>
      <c r="T682" s="164"/>
      <c r="AT682" s="159" t="s">
        <v>170</v>
      </c>
      <c r="AU682" s="159" t="s">
        <v>88</v>
      </c>
      <c r="AV682" s="12" t="s">
        <v>88</v>
      </c>
      <c r="AW682" s="12" t="s">
        <v>31</v>
      </c>
      <c r="AX682" s="12" t="s">
        <v>76</v>
      </c>
      <c r="AY682" s="159" t="s">
        <v>162</v>
      </c>
    </row>
    <row r="683" spans="2:65" s="13" customFormat="1">
      <c r="B683" s="165"/>
      <c r="D683" s="158" t="s">
        <v>170</v>
      </c>
      <c r="E683" s="166" t="s">
        <v>1</v>
      </c>
      <c r="F683" s="167" t="s">
        <v>173</v>
      </c>
      <c r="H683" s="168">
        <v>5.3</v>
      </c>
      <c r="I683" s="169"/>
      <c r="L683" s="165"/>
      <c r="M683" s="170"/>
      <c r="T683" s="171"/>
      <c r="AT683" s="166" t="s">
        <v>170</v>
      </c>
      <c r="AU683" s="166" t="s">
        <v>88</v>
      </c>
      <c r="AV683" s="13" t="s">
        <v>168</v>
      </c>
      <c r="AW683" s="13" t="s">
        <v>31</v>
      </c>
      <c r="AX683" s="13" t="s">
        <v>83</v>
      </c>
      <c r="AY683" s="166" t="s">
        <v>162</v>
      </c>
    </row>
    <row r="684" spans="2:65" s="1" customFormat="1" ht="24.15" customHeight="1">
      <c r="B684" s="32"/>
      <c r="C684" s="184" t="s">
        <v>1135</v>
      </c>
      <c r="D684" s="184" t="s">
        <v>534</v>
      </c>
      <c r="E684" s="185" t="s">
        <v>1125</v>
      </c>
      <c r="F684" s="186" t="s">
        <v>1126</v>
      </c>
      <c r="G684" s="187" t="s">
        <v>203</v>
      </c>
      <c r="H684" s="188">
        <v>4</v>
      </c>
      <c r="I684" s="189"/>
      <c r="J684" s="190">
        <f>ROUND(I684*H684,2)</f>
        <v>0</v>
      </c>
      <c r="K684" s="191"/>
      <c r="L684" s="192"/>
      <c r="M684" s="193" t="s">
        <v>1</v>
      </c>
      <c r="N684" s="194" t="s">
        <v>42</v>
      </c>
      <c r="P684" s="153">
        <f>O684*H684</f>
        <v>0</v>
      </c>
      <c r="Q684" s="153">
        <v>1E-4</v>
      </c>
      <c r="R684" s="153">
        <f>Q684*H684</f>
        <v>4.0000000000000002E-4</v>
      </c>
      <c r="S684" s="153">
        <v>0</v>
      </c>
      <c r="T684" s="154">
        <f>S684*H684</f>
        <v>0</v>
      </c>
      <c r="AR684" s="155" t="s">
        <v>497</v>
      </c>
      <c r="AT684" s="155" t="s">
        <v>534</v>
      </c>
      <c r="AU684" s="155" t="s">
        <v>88</v>
      </c>
      <c r="AY684" s="17" t="s">
        <v>162</v>
      </c>
      <c r="BE684" s="156">
        <f>IF(N684="základná",J684,0)</f>
        <v>0</v>
      </c>
      <c r="BF684" s="156">
        <f>IF(N684="znížená",J684,0)</f>
        <v>0</v>
      </c>
      <c r="BG684" s="156">
        <f>IF(N684="zákl. prenesená",J684,0)</f>
        <v>0</v>
      </c>
      <c r="BH684" s="156">
        <f>IF(N684="zníž. prenesená",J684,0)</f>
        <v>0</v>
      </c>
      <c r="BI684" s="156">
        <f>IF(N684="nulová",J684,0)</f>
        <v>0</v>
      </c>
      <c r="BJ684" s="17" t="s">
        <v>88</v>
      </c>
      <c r="BK684" s="156">
        <f>ROUND(I684*H684,2)</f>
        <v>0</v>
      </c>
      <c r="BL684" s="17" t="s">
        <v>249</v>
      </c>
      <c r="BM684" s="155" t="s">
        <v>1136</v>
      </c>
    </row>
    <row r="685" spans="2:65" s="1" customFormat="1" ht="21.75" customHeight="1">
      <c r="B685" s="32"/>
      <c r="C685" s="143" t="s">
        <v>1137</v>
      </c>
      <c r="D685" s="143" t="s">
        <v>164</v>
      </c>
      <c r="E685" s="144" t="s">
        <v>1138</v>
      </c>
      <c r="F685" s="145" t="s">
        <v>1139</v>
      </c>
      <c r="G685" s="146" t="s">
        <v>203</v>
      </c>
      <c r="H685" s="147">
        <v>6</v>
      </c>
      <c r="I685" s="148"/>
      <c r="J685" s="149">
        <f>ROUND(I685*H685,2)</f>
        <v>0</v>
      </c>
      <c r="K685" s="150"/>
      <c r="L685" s="32"/>
      <c r="M685" s="151" t="s">
        <v>1</v>
      </c>
      <c r="N685" s="152" t="s">
        <v>42</v>
      </c>
      <c r="P685" s="153">
        <f>O685*H685</f>
        <v>0</v>
      </c>
      <c r="Q685" s="153">
        <v>4.4999999999999999E-4</v>
      </c>
      <c r="R685" s="153">
        <f>Q685*H685</f>
        <v>2.7000000000000001E-3</v>
      </c>
      <c r="S685" s="153">
        <v>0</v>
      </c>
      <c r="T685" s="154">
        <f>S685*H685</f>
        <v>0</v>
      </c>
      <c r="AR685" s="155" t="s">
        <v>249</v>
      </c>
      <c r="AT685" s="155" t="s">
        <v>164</v>
      </c>
      <c r="AU685" s="155" t="s">
        <v>88</v>
      </c>
      <c r="AY685" s="17" t="s">
        <v>162</v>
      </c>
      <c r="BE685" s="156">
        <f>IF(N685="základná",J685,0)</f>
        <v>0</v>
      </c>
      <c r="BF685" s="156">
        <f>IF(N685="znížená",J685,0)</f>
        <v>0</v>
      </c>
      <c r="BG685" s="156">
        <f>IF(N685="zákl. prenesená",J685,0)</f>
        <v>0</v>
      </c>
      <c r="BH685" s="156">
        <f>IF(N685="zníž. prenesená",J685,0)</f>
        <v>0</v>
      </c>
      <c r="BI685" s="156">
        <f>IF(N685="nulová",J685,0)</f>
        <v>0</v>
      </c>
      <c r="BJ685" s="17" t="s">
        <v>88</v>
      </c>
      <c r="BK685" s="156">
        <f>ROUND(I685*H685,2)</f>
        <v>0</v>
      </c>
      <c r="BL685" s="17" t="s">
        <v>249</v>
      </c>
      <c r="BM685" s="155" t="s">
        <v>1140</v>
      </c>
    </row>
    <row r="686" spans="2:65" s="1" customFormat="1" ht="44.25" customHeight="1">
      <c r="B686" s="32"/>
      <c r="C686" s="184" t="s">
        <v>1141</v>
      </c>
      <c r="D686" s="184" t="s">
        <v>534</v>
      </c>
      <c r="E686" s="185" t="s">
        <v>1142</v>
      </c>
      <c r="F686" s="186" t="s">
        <v>1143</v>
      </c>
      <c r="G686" s="187" t="s">
        <v>203</v>
      </c>
      <c r="H686" s="188">
        <v>5</v>
      </c>
      <c r="I686" s="189"/>
      <c r="J686" s="190">
        <f>ROUND(I686*H686,2)</f>
        <v>0</v>
      </c>
      <c r="K686" s="191"/>
      <c r="L686" s="192"/>
      <c r="M686" s="193" t="s">
        <v>1</v>
      </c>
      <c r="N686" s="194" t="s">
        <v>42</v>
      </c>
      <c r="P686" s="153">
        <f>O686*H686</f>
        <v>0</v>
      </c>
      <c r="Q686" s="153">
        <v>1.4999999999999999E-2</v>
      </c>
      <c r="R686" s="153">
        <f>Q686*H686</f>
        <v>7.4999999999999997E-2</v>
      </c>
      <c r="S686" s="153">
        <v>0</v>
      </c>
      <c r="T686" s="154">
        <f>S686*H686</f>
        <v>0</v>
      </c>
      <c r="AR686" s="155" t="s">
        <v>497</v>
      </c>
      <c r="AT686" s="155" t="s">
        <v>534</v>
      </c>
      <c r="AU686" s="155" t="s">
        <v>88</v>
      </c>
      <c r="AY686" s="17" t="s">
        <v>162</v>
      </c>
      <c r="BE686" s="156">
        <f>IF(N686="základná",J686,0)</f>
        <v>0</v>
      </c>
      <c r="BF686" s="156">
        <f>IF(N686="znížená",J686,0)</f>
        <v>0</v>
      </c>
      <c r="BG686" s="156">
        <f>IF(N686="zákl. prenesená",J686,0)</f>
        <v>0</v>
      </c>
      <c r="BH686" s="156">
        <f>IF(N686="zníž. prenesená",J686,0)</f>
        <v>0</v>
      </c>
      <c r="BI686" s="156">
        <f>IF(N686="nulová",J686,0)</f>
        <v>0</v>
      </c>
      <c r="BJ686" s="17" t="s">
        <v>88</v>
      </c>
      <c r="BK686" s="156">
        <f>ROUND(I686*H686,2)</f>
        <v>0</v>
      </c>
      <c r="BL686" s="17" t="s">
        <v>249</v>
      </c>
      <c r="BM686" s="155" t="s">
        <v>1144</v>
      </c>
    </row>
    <row r="687" spans="2:65" s="1" customFormat="1" ht="44.25" customHeight="1">
      <c r="B687" s="32"/>
      <c r="C687" s="184" t="s">
        <v>1145</v>
      </c>
      <c r="D687" s="184" t="s">
        <v>534</v>
      </c>
      <c r="E687" s="185" t="s">
        <v>1146</v>
      </c>
      <c r="F687" s="186" t="s">
        <v>1147</v>
      </c>
      <c r="G687" s="187" t="s">
        <v>203</v>
      </c>
      <c r="H687" s="188">
        <v>1</v>
      </c>
      <c r="I687" s="189"/>
      <c r="J687" s="190">
        <f>ROUND(I687*H687,2)</f>
        <v>0</v>
      </c>
      <c r="K687" s="191"/>
      <c r="L687" s="192"/>
      <c r="M687" s="193" t="s">
        <v>1</v>
      </c>
      <c r="N687" s="194" t="s">
        <v>42</v>
      </c>
      <c r="P687" s="153">
        <f>O687*H687</f>
        <v>0</v>
      </c>
      <c r="Q687" s="153">
        <v>1.7999999999999999E-2</v>
      </c>
      <c r="R687" s="153">
        <f>Q687*H687</f>
        <v>1.7999999999999999E-2</v>
      </c>
      <c r="S687" s="153">
        <v>0</v>
      </c>
      <c r="T687" s="154">
        <f>S687*H687</f>
        <v>0</v>
      </c>
      <c r="AR687" s="155" t="s">
        <v>497</v>
      </c>
      <c r="AT687" s="155" t="s">
        <v>534</v>
      </c>
      <c r="AU687" s="155" t="s">
        <v>88</v>
      </c>
      <c r="AY687" s="17" t="s">
        <v>162</v>
      </c>
      <c r="BE687" s="156">
        <f>IF(N687="základná",J687,0)</f>
        <v>0</v>
      </c>
      <c r="BF687" s="156">
        <f>IF(N687="znížená",J687,0)</f>
        <v>0</v>
      </c>
      <c r="BG687" s="156">
        <f>IF(N687="zákl. prenesená",J687,0)</f>
        <v>0</v>
      </c>
      <c r="BH687" s="156">
        <f>IF(N687="zníž. prenesená",J687,0)</f>
        <v>0</v>
      </c>
      <c r="BI687" s="156">
        <f>IF(N687="nulová",J687,0)</f>
        <v>0</v>
      </c>
      <c r="BJ687" s="17" t="s">
        <v>88</v>
      </c>
      <c r="BK687" s="156">
        <f>ROUND(I687*H687,2)</f>
        <v>0</v>
      </c>
      <c r="BL687" s="17" t="s">
        <v>249</v>
      </c>
      <c r="BM687" s="155" t="s">
        <v>1148</v>
      </c>
    </row>
    <row r="688" spans="2:65" s="1" customFormat="1" ht="24.15" customHeight="1">
      <c r="B688" s="32"/>
      <c r="C688" s="143" t="s">
        <v>1149</v>
      </c>
      <c r="D688" s="143" t="s">
        <v>164</v>
      </c>
      <c r="E688" s="144" t="s">
        <v>1150</v>
      </c>
      <c r="F688" s="145" t="s">
        <v>1151</v>
      </c>
      <c r="G688" s="146" t="s">
        <v>183</v>
      </c>
      <c r="H688" s="147">
        <v>1.151</v>
      </c>
      <c r="I688" s="148"/>
      <c r="J688" s="149">
        <f>ROUND(I688*H688,2)</f>
        <v>0</v>
      </c>
      <c r="K688" s="150"/>
      <c r="L688" s="32"/>
      <c r="M688" s="151" t="s">
        <v>1</v>
      </c>
      <c r="N688" s="152" t="s">
        <v>42</v>
      </c>
      <c r="P688" s="153">
        <f>O688*H688</f>
        <v>0</v>
      </c>
      <c r="Q688" s="153">
        <v>0</v>
      </c>
      <c r="R688" s="153">
        <f>Q688*H688</f>
        <v>0</v>
      </c>
      <c r="S688" s="153">
        <v>0</v>
      </c>
      <c r="T688" s="154">
        <f>S688*H688</f>
        <v>0</v>
      </c>
      <c r="AR688" s="155" t="s">
        <v>249</v>
      </c>
      <c r="AT688" s="155" t="s">
        <v>164</v>
      </c>
      <c r="AU688" s="155" t="s">
        <v>88</v>
      </c>
      <c r="AY688" s="17" t="s">
        <v>162</v>
      </c>
      <c r="BE688" s="156">
        <f>IF(N688="základná",J688,0)</f>
        <v>0</v>
      </c>
      <c r="BF688" s="156">
        <f>IF(N688="znížená",J688,0)</f>
        <v>0</v>
      </c>
      <c r="BG688" s="156">
        <f>IF(N688="zákl. prenesená",J688,0)</f>
        <v>0</v>
      </c>
      <c r="BH688" s="156">
        <f>IF(N688="zníž. prenesená",J688,0)</f>
        <v>0</v>
      </c>
      <c r="BI688" s="156">
        <f>IF(N688="nulová",J688,0)</f>
        <v>0</v>
      </c>
      <c r="BJ688" s="17" t="s">
        <v>88</v>
      </c>
      <c r="BK688" s="156">
        <f>ROUND(I688*H688,2)</f>
        <v>0</v>
      </c>
      <c r="BL688" s="17" t="s">
        <v>249</v>
      </c>
      <c r="BM688" s="155" t="s">
        <v>1152</v>
      </c>
    </row>
    <row r="689" spans="2:65" s="11" customFormat="1" ht="22.95" customHeight="1">
      <c r="B689" s="131"/>
      <c r="D689" s="132" t="s">
        <v>75</v>
      </c>
      <c r="E689" s="141" t="s">
        <v>1153</v>
      </c>
      <c r="F689" s="141" t="s">
        <v>1154</v>
      </c>
      <c r="I689" s="134"/>
      <c r="J689" s="142">
        <f>BK689</f>
        <v>0</v>
      </c>
      <c r="L689" s="131"/>
      <c r="M689" s="136"/>
      <c r="P689" s="137">
        <f>SUM(P690:P700)</f>
        <v>0</v>
      </c>
      <c r="R689" s="137">
        <f>SUM(R690:R700)</f>
        <v>0.25707000000000002</v>
      </c>
      <c r="T689" s="138">
        <f>SUM(T690:T700)</f>
        <v>0</v>
      </c>
      <c r="AR689" s="132" t="s">
        <v>88</v>
      </c>
      <c r="AT689" s="139" t="s">
        <v>75</v>
      </c>
      <c r="AU689" s="139" t="s">
        <v>83</v>
      </c>
      <c r="AY689" s="132" t="s">
        <v>162</v>
      </c>
      <c r="BK689" s="140">
        <f>SUM(BK690:BK700)</f>
        <v>0</v>
      </c>
    </row>
    <row r="690" spans="2:65" s="1" customFormat="1" ht="16.5" customHeight="1">
      <c r="B690" s="32"/>
      <c r="C690" s="143" t="s">
        <v>1155</v>
      </c>
      <c r="D690" s="143" t="s">
        <v>164</v>
      </c>
      <c r="E690" s="144" t="s">
        <v>1156</v>
      </c>
      <c r="F690" s="145" t="s">
        <v>1157</v>
      </c>
      <c r="G690" s="146" t="s">
        <v>248</v>
      </c>
      <c r="H690" s="147">
        <v>11.5</v>
      </c>
      <c r="I690" s="148"/>
      <c r="J690" s="149">
        <f>ROUND(I690*H690,2)</f>
        <v>0</v>
      </c>
      <c r="K690" s="150"/>
      <c r="L690" s="32"/>
      <c r="M690" s="151" t="s">
        <v>1</v>
      </c>
      <c r="N690" s="152" t="s">
        <v>42</v>
      </c>
      <c r="P690" s="153">
        <f>O690*H690</f>
        <v>0</v>
      </c>
      <c r="Q690" s="153">
        <v>3.7799999999999999E-3</v>
      </c>
      <c r="R690" s="153">
        <f>Q690*H690</f>
        <v>4.3470000000000002E-2</v>
      </c>
      <c r="S690" s="153">
        <v>0</v>
      </c>
      <c r="T690" s="154">
        <f>S690*H690</f>
        <v>0</v>
      </c>
      <c r="AR690" s="155" t="s">
        <v>249</v>
      </c>
      <c r="AT690" s="155" t="s">
        <v>164</v>
      </c>
      <c r="AU690" s="155" t="s">
        <v>88</v>
      </c>
      <c r="AY690" s="17" t="s">
        <v>162</v>
      </c>
      <c r="BE690" s="156">
        <f>IF(N690="základná",J690,0)</f>
        <v>0</v>
      </c>
      <c r="BF690" s="156">
        <f>IF(N690="znížená",J690,0)</f>
        <v>0</v>
      </c>
      <c r="BG690" s="156">
        <f>IF(N690="zákl. prenesená",J690,0)</f>
        <v>0</v>
      </c>
      <c r="BH690" s="156">
        <f>IF(N690="zníž. prenesená",J690,0)</f>
        <v>0</v>
      </c>
      <c r="BI690" s="156">
        <f>IF(N690="nulová",J690,0)</f>
        <v>0</v>
      </c>
      <c r="BJ690" s="17" t="s">
        <v>88</v>
      </c>
      <c r="BK690" s="156">
        <f>ROUND(I690*H690,2)</f>
        <v>0</v>
      </c>
      <c r="BL690" s="17" t="s">
        <v>249</v>
      </c>
      <c r="BM690" s="155" t="s">
        <v>1158</v>
      </c>
    </row>
    <row r="691" spans="2:65" s="12" customFormat="1">
      <c r="B691" s="157"/>
      <c r="D691" s="158" t="s">
        <v>170</v>
      </c>
      <c r="E691" s="159" t="s">
        <v>1</v>
      </c>
      <c r="F691" s="160" t="s">
        <v>659</v>
      </c>
      <c r="H691" s="161">
        <v>6.5</v>
      </c>
      <c r="I691" s="162"/>
      <c r="L691" s="157"/>
      <c r="M691" s="163"/>
      <c r="T691" s="164"/>
      <c r="AT691" s="159" t="s">
        <v>170</v>
      </c>
      <c r="AU691" s="159" t="s">
        <v>88</v>
      </c>
      <c r="AV691" s="12" t="s">
        <v>88</v>
      </c>
      <c r="AW691" s="12" t="s">
        <v>31</v>
      </c>
      <c r="AX691" s="12" t="s">
        <v>76</v>
      </c>
      <c r="AY691" s="159" t="s">
        <v>162</v>
      </c>
    </row>
    <row r="692" spans="2:65" s="12" customFormat="1">
      <c r="B692" s="157"/>
      <c r="D692" s="158" t="s">
        <v>170</v>
      </c>
      <c r="E692" s="159" t="s">
        <v>1</v>
      </c>
      <c r="F692" s="160" t="s">
        <v>1159</v>
      </c>
      <c r="H692" s="161">
        <v>5.03</v>
      </c>
      <c r="I692" s="162"/>
      <c r="L692" s="157"/>
      <c r="M692" s="163"/>
      <c r="T692" s="164"/>
      <c r="AT692" s="159" t="s">
        <v>170</v>
      </c>
      <c r="AU692" s="159" t="s">
        <v>88</v>
      </c>
      <c r="AV692" s="12" t="s">
        <v>88</v>
      </c>
      <c r="AW692" s="12" t="s">
        <v>31</v>
      </c>
      <c r="AX692" s="12" t="s">
        <v>76</v>
      </c>
      <c r="AY692" s="159" t="s">
        <v>162</v>
      </c>
    </row>
    <row r="693" spans="2:65" s="14" customFormat="1">
      <c r="B693" s="172"/>
      <c r="D693" s="158" t="s">
        <v>170</v>
      </c>
      <c r="E693" s="173" t="s">
        <v>1</v>
      </c>
      <c r="F693" s="174" t="s">
        <v>218</v>
      </c>
      <c r="H693" s="175">
        <v>11.53</v>
      </c>
      <c r="I693" s="176"/>
      <c r="L693" s="172"/>
      <c r="M693" s="177"/>
      <c r="T693" s="178"/>
      <c r="AT693" s="173" t="s">
        <v>170</v>
      </c>
      <c r="AU693" s="173" t="s">
        <v>88</v>
      </c>
      <c r="AV693" s="14" t="s">
        <v>177</v>
      </c>
      <c r="AW693" s="14" t="s">
        <v>31</v>
      </c>
      <c r="AX693" s="14" t="s">
        <v>76</v>
      </c>
      <c r="AY693" s="173" t="s">
        <v>162</v>
      </c>
    </row>
    <row r="694" spans="2:65" s="12" customFormat="1">
      <c r="B694" s="157"/>
      <c r="D694" s="158" t="s">
        <v>170</v>
      </c>
      <c r="E694" s="159" t="s">
        <v>1</v>
      </c>
      <c r="F694" s="160" t="s">
        <v>1160</v>
      </c>
      <c r="H694" s="161">
        <v>-0.03</v>
      </c>
      <c r="I694" s="162"/>
      <c r="L694" s="157"/>
      <c r="M694" s="163"/>
      <c r="T694" s="164"/>
      <c r="AT694" s="159" t="s">
        <v>170</v>
      </c>
      <c r="AU694" s="159" t="s">
        <v>88</v>
      </c>
      <c r="AV694" s="12" t="s">
        <v>88</v>
      </c>
      <c r="AW694" s="12" t="s">
        <v>31</v>
      </c>
      <c r="AX694" s="12" t="s">
        <v>76</v>
      </c>
      <c r="AY694" s="159" t="s">
        <v>162</v>
      </c>
    </row>
    <row r="695" spans="2:65" s="13" customFormat="1">
      <c r="B695" s="165"/>
      <c r="D695" s="158" t="s">
        <v>170</v>
      </c>
      <c r="E695" s="166" t="s">
        <v>1</v>
      </c>
      <c r="F695" s="167" t="s">
        <v>173</v>
      </c>
      <c r="H695" s="168">
        <v>11.5</v>
      </c>
      <c r="I695" s="169"/>
      <c r="L695" s="165"/>
      <c r="M695" s="170"/>
      <c r="T695" s="171"/>
      <c r="AT695" s="166" t="s">
        <v>170</v>
      </c>
      <c r="AU695" s="166" t="s">
        <v>88</v>
      </c>
      <c r="AV695" s="13" t="s">
        <v>168</v>
      </c>
      <c r="AW695" s="13" t="s">
        <v>31</v>
      </c>
      <c r="AX695" s="13" t="s">
        <v>83</v>
      </c>
      <c r="AY695" s="166" t="s">
        <v>162</v>
      </c>
    </row>
    <row r="696" spans="2:65" s="1" customFormat="1" ht="16.5" customHeight="1">
      <c r="B696" s="32"/>
      <c r="C696" s="184" t="s">
        <v>1161</v>
      </c>
      <c r="D696" s="184" t="s">
        <v>534</v>
      </c>
      <c r="E696" s="185" t="s">
        <v>1162</v>
      </c>
      <c r="F696" s="186" t="s">
        <v>1163</v>
      </c>
      <c r="G696" s="187" t="s">
        <v>248</v>
      </c>
      <c r="H696" s="188">
        <v>12</v>
      </c>
      <c r="I696" s="189"/>
      <c r="J696" s="190">
        <f>ROUND(I696*H696,2)</f>
        <v>0</v>
      </c>
      <c r="K696" s="191"/>
      <c r="L696" s="192"/>
      <c r="M696" s="193" t="s">
        <v>1</v>
      </c>
      <c r="N696" s="194" t="s">
        <v>42</v>
      </c>
      <c r="P696" s="153">
        <f>O696*H696</f>
        <v>0</v>
      </c>
      <c r="Q696" s="153">
        <v>1.78E-2</v>
      </c>
      <c r="R696" s="153">
        <f>Q696*H696</f>
        <v>0.21360000000000001</v>
      </c>
      <c r="S696" s="153">
        <v>0</v>
      </c>
      <c r="T696" s="154">
        <f>S696*H696</f>
        <v>0</v>
      </c>
      <c r="AR696" s="155" t="s">
        <v>497</v>
      </c>
      <c r="AT696" s="155" t="s">
        <v>534</v>
      </c>
      <c r="AU696" s="155" t="s">
        <v>88</v>
      </c>
      <c r="AY696" s="17" t="s">
        <v>162</v>
      </c>
      <c r="BE696" s="156">
        <f>IF(N696="základná",J696,0)</f>
        <v>0</v>
      </c>
      <c r="BF696" s="156">
        <f>IF(N696="znížená",J696,0)</f>
        <v>0</v>
      </c>
      <c r="BG696" s="156">
        <f>IF(N696="zákl. prenesená",J696,0)</f>
        <v>0</v>
      </c>
      <c r="BH696" s="156">
        <f>IF(N696="zníž. prenesená",J696,0)</f>
        <v>0</v>
      </c>
      <c r="BI696" s="156">
        <f>IF(N696="nulová",J696,0)</f>
        <v>0</v>
      </c>
      <c r="BJ696" s="17" t="s">
        <v>88</v>
      </c>
      <c r="BK696" s="156">
        <f>ROUND(I696*H696,2)</f>
        <v>0</v>
      </c>
      <c r="BL696" s="17" t="s">
        <v>249</v>
      </c>
      <c r="BM696" s="155" t="s">
        <v>1164</v>
      </c>
    </row>
    <row r="697" spans="2:65" s="12" customFormat="1">
      <c r="B697" s="157"/>
      <c r="D697" s="158" t="s">
        <v>170</v>
      </c>
      <c r="E697" s="159" t="s">
        <v>1</v>
      </c>
      <c r="F697" s="160" t="s">
        <v>1165</v>
      </c>
      <c r="H697" s="161">
        <v>11.96</v>
      </c>
      <c r="I697" s="162"/>
      <c r="L697" s="157"/>
      <c r="M697" s="163"/>
      <c r="T697" s="164"/>
      <c r="AT697" s="159" t="s">
        <v>170</v>
      </c>
      <c r="AU697" s="159" t="s">
        <v>88</v>
      </c>
      <c r="AV697" s="12" t="s">
        <v>88</v>
      </c>
      <c r="AW697" s="12" t="s">
        <v>31</v>
      </c>
      <c r="AX697" s="12" t="s">
        <v>76</v>
      </c>
      <c r="AY697" s="159" t="s">
        <v>162</v>
      </c>
    </row>
    <row r="698" spans="2:65" s="12" customFormat="1">
      <c r="B698" s="157"/>
      <c r="D698" s="158" t="s">
        <v>170</v>
      </c>
      <c r="E698" s="159" t="s">
        <v>1</v>
      </c>
      <c r="F698" s="160" t="s">
        <v>289</v>
      </c>
      <c r="H698" s="161">
        <v>0.04</v>
      </c>
      <c r="I698" s="162"/>
      <c r="L698" s="157"/>
      <c r="M698" s="163"/>
      <c r="T698" s="164"/>
      <c r="AT698" s="159" t="s">
        <v>170</v>
      </c>
      <c r="AU698" s="159" t="s">
        <v>88</v>
      </c>
      <c r="AV698" s="12" t="s">
        <v>88</v>
      </c>
      <c r="AW698" s="12" t="s">
        <v>31</v>
      </c>
      <c r="AX698" s="12" t="s">
        <v>76</v>
      </c>
      <c r="AY698" s="159" t="s">
        <v>162</v>
      </c>
    </row>
    <row r="699" spans="2:65" s="13" customFormat="1">
      <c r="B699" s="165"/>
      <c r="D699" s="158" t="s">
        <v>170</v>
      </c>
      <c r="E699" s="166" t="s">
        <v>1</v>
      </c>
      <c r="F699" s="167" t="s">
        <v>173</v>
      </c>
      <c r="H699" s="168">
        <v>12</v>
      </c>
      <c r="I699" s="169"/>
      <c r="L699" s="165"/>
      <c r="M699" s="170"/>
      <c r="T699" s="171"/>
      <c r="AT699" s="166" t="s">
        <v>170</v>
      </c>
      <c r="AU699" s="166" t="s">
        <v>88</v>
      </c>
      <c r="AV699" s="13" t="s">
        <v>168</v>
      </c>
      <c r="AW699" s="13" t="s">
        <v>31</v>
      </c>
      <c r="AX699" s="13" t="s">
        <v>83</v>
      </c>
      <c r="AY699" s="166" t="s">
        <v>162</v>
      </c>
    </row>
    <row r="700" spans="2:65" s="1" customFormat="1" ht="24.15" customHeight="1">
      <c r="B700" s="32"/>
      <c r="C700" s="143" t="s">
        <v>1166</v>
      </c>
      <c r="D700" s="143" t="s">
        <v>164</v>
      </c>
      <c r="E700" s="144" t="s">
        <v>1167</v>
      </c>
      <c r="F700" s="145" t="s">
        <v>1168</v>
      </c>
      <c r="G700" s="146" t="s">
        <v>183</v>
      </c>
      <c r="H700" s="147">
        <v>0.25700000000000001</v>
      </c>
      <c r="I700" s="148"/>
      <c r="J700" s="149">
        <f>ROUND(I700*H700,2)</f>
        <v>0</v>
      </c>
      <c r="K700" s="150"/>
      <c r="L700" s="32"/>
      <c r="M700" s="151" t="s">
        <v>1</v>
      </c>
      <c r="N700" s="152" t="s">
        <v>42</v>
      </c>
      <c r="P700" s="153">
        <f>O700*H700</f>
        <v>0</v>
      </c>
      <c r="Q700" s="153">
        <v>0</v>
      </c>
      <c r="R700" s="153">
        <f>Q700*H700</f>
        <v>0</v>
      </c>
      <c r="S700" s="153">
        <v>0</v>
      </c>
      <c r="T700" s="154">
        <f>S700*H700</f>
        <v>0</v>
      </c>
      <c r="AR700" s="155" t="s">
        <v>249</v>
      </c>
      <c r="AT700" s="155" t="s">
        <v>164</v>
      </c>
      <c r="AU700" s="155" t="s">
        <v>88</v>
      </c>
      <c r="AY700" s="17" t="s">
        <v>162</v>
      </c>
      <c r="BE700" s="156">
        <f>IF(N700="základná",J700,0)</f>
        <v>0</v>
      </c>
      <c r="BF700" s="156">
        <f>IF(N700="znížená",J700,0)</f>
        <v>0</v>
      </c>
      <c r="BG700" s="156">
        <f>IF(N700="zákl. prenesená",J700,0)</f>
        <v>0</v>
      </c>
      <c r="BH700" s="156">
        <f>IF(N700="zníž. prenesená",J700,0)</f>
        <v>0</v>
      </c>
      <c r="BI700" s="156">
        <f>IF(N700="nulová",J700,0)</f>
        <v>0</v>
      </c>
      <c r="BJ700" s="17" t="s">
        <v>88</v>
      </c>
      <c r="BK700" s="156">
        <f>ROUND(I700*H700,2)</f>
        <v>0</v>
      </c>
      <c r="BL700" s="17" t="s">
        <v>249</v>
      </c>
      <c r="BM700" s="155" t="s">
        <v>1169</v>
      </c>
    </row>
    <row r="701" spans="2:65" s="11" customFormat="1" ht="22.95" customHeight="1">
      <c r="B701" s="131"/>
      <c r="D701" s="132" t="s">
        <v>75</v>
      </c>
      <c r="E701" s="141" t="s">
        <v>1170</v>
      </c>
      <c r="F701" s="141" t="s">
        <v>1171</v>
      </c>
      <c r="I701" s="134"/>
      <c r="J701" s="142">
        <f>BK701</f>
        <v>0</v>
      </c>
      <c r="L701" s="131"/>
      <c r="M701" s="136"/>
      <c r="P701" s="137">
        <f>SUM(P702:P725)</f>
        <v>0</v>
      </c>
      <c r="R701" s="137">
        <f>SUM(R702:R725)</f>
        <v>6.1054999999999998E-2</v>
      </c>
      <c r="T701" s="138">
        <f>SUM(T702:T725)</f>
        <v>0</v>
      </c>
      <c r="AR701" s="132" t="s">
        <v>88</v>
      </c>
      <c r="AT701" s="139" t="s">
        <v>75</v>
      </c>
      <c r="AU701" s="139" t="s">
        <v>83</v>
      </c>
      <c r="AY701" s="132" t="s">
        <v>162</v>
      </c>
      <c r="BK701" s="140">
        <f>SUM(BK702:BK725)</f>
        <v>0</v>
      </c>
    </row>
    <row r="702" spans="2:65" s="1" customFormat="1" ht="24.15" customHeight="1">
      <c r="B702" s="32"/>
      <c r="C702" s="143" t="s">
        <v>1172</v>
      </c>
      <c r="D702" s="143" t="s">
        <v>164</v>
      </c>
      <c r="E702" s="144" t="s">
        <v>1173</v>
      </c>
      <c r="F702" s="145" t="s">
        <v>1174</v>
      </c>
      <c r="G702" s="146" t="s">
        <v>208</v>
      </c>
      <c r="H702" s="147">
        <v>67.900000000000006</v>
      </c>
      <c r="I702" s="148"/>
      <c r="J702" s="149">
        <f>ROUND(I702*H702,2)</f>
        <v>0</v>
      </c>
      <c r="K702" s="150"/>
      <c r="L702" s="32"/>
      <c r="M702" s="151" t="s">
        <v>1</v>
      </c>
      <c r="N702" s="152" t="s">
        <v>42</v>
      </c>
      <c r="P702" s="153">
        <f>O702*H702</f>
        <v>0</v>
      </c>
      <c r="Q702" s="153">
        <v>1.0000000000000001E-5</v>
      </c>
      <c r="R702" s="153">
        <f>Q702*H702</f>
        <v>6.7900000000000013E-4</v>
      </c>
      <c r="S702" s="153">
        <v>0</v>
      </c>
      <c r="T702" s="154">
        <f>S702*H702</f>
        <v>0</v>
      </c>
      <c r="AR702" s="155" t="s">
        <v>249</v>
      </c>
      <c r="AT702" s="155" t="s">
        <v>164</v>
      </c>
      <c r="AU702" s="155" t="s">
        <v>88</v>
      </c>
      <c r="AY702" s="17" t="s">
        <v>162</v>
      </c>
      <c r="BE702" s="156">
        <f>IF(N702="základná",J702,0)</f>
        <v>0</v>
      </c>
      <c r="BF702" s="156">
        <f>IF(N702="znížená",J702,0)</f>
        <v>0</v>
      </c>
      <c r="BG702" s="156">
        <f>IF(N702="zákl. prenesená",J702,0)</f>
        <v>0</v>
      </c>
      <c r="BH702" s="156">
        <f>IF(N702="zníž. prenesená",J702,0)</f>
        <v>0</v>
      </c>
      <c r="BI702" s="156">
        <f>IF(N702="nulová",J702,0)</f>
        <v>0</v>
      </c>
      <c r="BJ702" s="17" t="s">
        <v>88</v>
      </c>
      <c r="BK702" s="156">
        <f>ROUND(I702*H702,2)</f>
        <v>0</v>
      </c>
      <c r="BL702" s="17" t="s">
        <v>249</v>
      </c>
      <c r="BM702" s="155" t="s">
        <v>1175</v>
      </c>
    </row>
    <row r="703" spans="2:65" s="12" customFormat="1" ht="20.399999999999999">
      <c r="B703" s="157"/>
      <c r="D703" s="158" t="s">
        <v>170</v>
      </c>
      <c r="E703" s="159" t="s">
        <v>1</v>
      </c>
      <c r="F703" s="160" t="s">
        <v>1176</v>
      </c>
      <c r="H703" s="161">
        <v>32.6</v>
      </c>
      <c r="I703" s="162"/>
      <c r="L703" s="157"/>
      <c r="M703" s="163"/>
      <c r="T703" s="164"/>
      <c r="AT703" s="159" t="s">
        <v>170</v>
      </c>
      <c r="AU703" s="159" t="s">
        <v>88</v>
      </c>
      <c r="AV703" s="12" t="s">
        <v>88</v>
      </c>
      <c r="AW703" s="12" t="s">
        <v>31</v>
      </c>
      <c r="AX703" s="12" t="s">
        <v>76</v>
      </c>
      <c r="AY703" s="159" t="s">
        <v>162</v>
      </c>
    </row>
    <row r="704" spans="2:65" s="12" customFormat="1" ht="20.399999999999999">
      <c r="B704" s="157"/>
      <c r="D704" s="158" t="s">
        <v>170</v>
      </c>
      <c r="E704" s="159" t="s">
        <v>1</v>
      </c>
      <c r="F704" s="160" t="s">
        <v>1177</v>
      </c>
      <c r="H704" s="161">
        <v>35.299999999999997</v>
      </c>
      <c r="I704" s="162"/>
      <c r="L704" s="157"/>
      <c r="M704" s="163"/>
      <c r="T704" s="164"/>
      <c r="AT704" s="159" t="s">
        <v>170</v>
      </c>
      <c r="AU704" s="159" t="s">
        <v>88</v>
      </c>
      <c r="AV704" s="12" t="s">
        <v>88</v>
      </c>
      <c r="AW704" s="12" t="s">
        <v>31</v>
      </c>
      <c r="AX704" s="12" t="s">
        <v>76</v>
      </c>
      <c r="AY704" s="159" t="s">
        <v>162</v>
      </c>
    </row>
    <row r="705" spans="2:65" s="13" customFormat="1">
      <c r="B705" s="165"/>
      <c r="D705" s="158" t="s">
        <v>170</v>
      </c>
      <c r="E705" s="166" t="s">
        <v>1</v>
      </c>
      <c r="F705" s="167" t="s">
        <v>173</v>
      </c>
      <c r="H705" s="168">
        <v>67.900000000000006</v>
      </c>
      <c r="I705" s="169"/>
      <c r="L705" s="165"/>
      <c r="M705" s="170"/>
      <c r="T705" s="171"/>
      <c r="AT705" s="166" t="s">
        <v>170</v>
      </c>
      <c r="AU705" s="166" t="s">
        <v>88</v>
      </c>
      <c r="AV705" s="13" t="s">
        <v>168</v>
      </c>
      <c r="AW705" s="13" t="s">
        <v>31</v>
      </c>
      <c r="AX705" s="13" t="s">
        <v>83</v>
      </c>
      <c r="AY705" s="166" t="s">
        <v>162</v>
      </c>
    </row>
    <row r="706" spans="2:65" s="1" customFormat="1" ht="16.5" customHeight="1">
      <c r="B706" s="32"/>
      <c r="C706" s="184" t="s">
        <v>1178</v>
      </c>
      <c r="D706" s="184" t="s">
        <v>534</v>
      </c>
      <c r="E706" s="185" t="s">
        <v>1179</v>
      </c>
      <c r="F706" s="186" t="s">
        <v>1180</v>
      </c>
      <c r="G706" s="187" t="s">
        <v>208</v>
      </c>
      <c r="H706" s="188">
        <v>68.599999999999994</v>
      </c>
      <c r="I706" s="189"/>
      <c r="J706" s="190">
        <f>ROUND(I706*H706,2)</f>
        <v>0</v>
      </c>
      <c r="K706" s="191"/>
      <c r="L706" s="192"/>
      <c r="M706" s="193" t="s">
        <v>1</v>
      </c>
      <c r="N706" s="194" t="s">
        <v>42</v>
      </c>
      <c r="P706" s="153">
        <f>O706*H706</f>
        <v>0</v>
      </c>
      <c r="Q706" s="153">
        <v>8.0000000000000004E-4</v>
      </c>
      <c r="R706" s="153">
        <f>Q706*H706</f>
        <v>5.4879999999999998E-2</v>
      </c>
      <c r="S706" s="153">
        <v>0</v>
      </c>
      <c r="T706" s="154">
        <f>S706*H706</f>
        <v>0</v>
      </c>
      <c r="AR706" s="155" t="s">
        <v>497</v>
      </c>
      <c r="AT706" s="155" t="s">
        <v>534</v>
      </c>
      <c r="AU706" s="155" t="s">
        <v>88</v>
      </c>
      <c r="AY706" s="17" t="s">
        <v>162</v>
      </c>
      <c r="BE706" s="156">
        <f>IF(N706="základná",J706,0)</f>
        <v>0</v>
      </c>
      <c r="BF706" s="156">
        <f>IF(N706="znížená",J706,0)</f>
        <v>0</v>
      </c>
      <c r="BG706" s="156">
        <f>IF(N706="zákl. prenesená",J706,0)</f>
        <v>0</v>
      </c>
      <c r="BH706" s="156">
        <f>IF(N706="zníž. prenesená",J706,0)</f>
        <v>0</v>
      </c>
      <c r="BI706" s="156">
        <f>IF(N706="nulová",J706,0)</f>
        <v>0</v>
      </c>
      <c r="BJ706" s="17" t="s">
        <v>88</v>
      </c>
      <c r="BK706" s="156">
        <f>ROUND(I706*H706,2)</f>
        <v>0</v>
      </c>
      <c r="BL706" s="17" t="s">
        <v>249</v>
      </c>
      <c r="BM706" s="155" t="s">
        <v>1181</v>
      </c>
    </row>
    <row r="707" spans="2:65" s="12" customFormat="1">
      <c r="B707" s="157"/>
      <c r="D707" s="158" t="s">
        <v>170</v>
      </c>
      <c r="E707" s="159" t="s">
        <v>1</v>
      </c>
      <c r="F707" s="160" t="s">
        <v>1182</v>
      </c>
      <c r="H707" s="161">
        <v>68.578999999999994</v>
      </c>
      <c r="I707" s="162"/>
      <c r="L707" s="157"/>
      <c r="M707" s="163"/>
      <c r="T707" s="164"/>
      <c r="AT707" s="159" t="s">
        <v>170</v>
      </c>
      <c r="AU707" s="159" t="s">
        <v>88</v>
      </c>
      <c r="AV707" s="12" t="s">
        <v>88</v>
      </c>
      <c r="AW707" s="12" t="s">
        <v>31</v>
      </c>
      <c r="AX707" s="12" t="s">
        <v>76</v>
      </c>
      <c r="AY707" s="159" t="s">
        <v>162</v>
      </c>
    </row>
    <row r="708" spans="2:65" s="12" customFormat="1">
      <c r="B708" s="157"/>
      <c r="D708" s="158" t="s">
        <v>170</v>
      </c>
      <c r="E708" s="159" t="s">
        <v>1</v>
      </c>
      <c r="F708" s="160" t="s">
        <v>1183</v>
      </c>
      <c r="H708" s="161">
        <v>2.1000000000000001E-2</v>
      </c>
      <c r="I708" s="162"/>
      <c r="L708" s="157"/>
      <c r="M708" s="163"/>
      <c r="T708" s="164"/>
      <c r="AT708" s="159" t="s">
        <v>170</v>
      </c>
      <c r="AU708" s="159" t="s">
        <v>88</v>
      </c>
      <c r="AV708" s="12" t="s">
        <v>88</v>
      </c>
      <c r="AW708" s="12" t="s">
        <v>31</v>
      </c>
      <c r="AX708" s="12" t="s">
        <v>76</v>
      </c>
      <c r="AY708" s="159" t="s">
        <v>162</v>
      </c>
    </row>
    <row r="709" spans="2:65" s="13" customFormat="1">
      <c r="B709" s="165"/>
      <c r="D709" s="158" t="s">
        <v>170</v>
      </c>
      <c r="E709" s="166" t="s">
        <v>1</v>
      </c>
      <c r="F709" s="167" t="s">
        <v>173</v>
      </c>
      <c r="H709" s="168">
        <v>68.599999999999994</v>
      </c>
      <c r="I709" s="169"/>
      <c r="L709" s="165"/>
      <c r="M709" s="170"/>
      <c r="T709" s="171"/>
      <c r="AT709" s="166" t="s">
        <v>170</v>
      </c>
      <c r="AU709" s="166" t="s">
        <v>88</v>
      </c>
      <c r="AV709" s="13" t="s">
        <v>168</v>
      </c>
      <c r="AW709" s="13" t="s">
        <v>31</v>
      </c>
      <c r="AX709" s="13" t="s">
        <v>83</v>
      </c>
      <c r="AY709" s="166" t="s">
        <v>162</v>
      </c>
    </row>
    <row r="710" spans="2:65" s="1" customFormat="1" ht="24.15" customHeight="1">
      <c r="B710" s="32"/>
      <c r="C710" s="143" t="s">
        <v>1184</v>
      </c>
      <c r="D710" s="143" t="s">
        <v>164</v>
      </c>
      <c r="E710" s="144" t="s">
        <v>1185</v>
      </c>
      <c r="F710" s="145" t="s">
        <v>1186</v>
      </c>
      <c r="G710" s="146" t="s">
        <v>248</v>
      </c>
      <c r="H710" s="147">
        <v>67.2</v>
      </c>
      <c r="I710" s="148"/>
      <c r="J710" s="149">
        <f>ROUND(I710*H710,2)</f>
        <v>0</v>
      </c>
      <c r="K710" s="150"/>
      <c r="L710" s="32"/>
      <c r="M710" s="151" t="s">
        <v>1</v>
      </c>
      <c r="N710" s="152" t="s">
        <v>42</v>
      </c>
      <c r="P710" s="153">
        <f>O710*H710</f>
        <v>0</v>
      </c>
      <c r="Q710" s="153">
        <v>2.0000000000000002E-5</v>
      </c>
      <c r="R710" s="153">
        <f>Q710*H710</f>
        <v>1.3440000000000001E-3</v>
      </c>
      <c r="S710" s="153">
        <v>0</v>
      </c>
      <c r="T710" s="154">
        <f>S710*H710</f>
        <v>0</v>
      </c>
      <c r="AR710" s="155" t="s">
        <v>249</v>
      </c>
      <c r="AT710" s="155" t="s">
        <v>164</v>
      </c>
      <c r="AU710" s="155" t="s">
        <v>88</v>
      </c>
      <c r="AY710" s="17" t="s">
        <v>162</v>
      </c>
      <c r="BE710" s="156">
        <f>IF(N710="základná",J710,0)</f>
        <v>0</v>
      </c>
      <c r="BF710" s="156">
        <f>IF(N710="znížená",J710,0)</f>
        <v>0</v>
      </c>
      <c r="BG710" s="156">
        <f>IF(N710="zákl. prenesená",J710,0)</f>
        <v>0</v>
      </c>
      <c r="BH710" s="156">
        <f>IF(N710="zníž. prenesená",J710,0)</f>
        <v>0</v>
      </c>
      <c r="BI710" s="156">
        <f>IF(N710="nulová",J710,0)</f>
        <v>0</v>
      </c>
      <c r="BJ710" s="17" t="s">
        <v>88</v>
      </c>
      <c r="BK710" s="156">
        <f>ROUND(I710*H710,2)</f>
        <v>0</v>
      </c>
      <c r="BL710" s="17" t="s">
        <v>249</v>
      </c>
      <c r="BM710" s="155" t="s">
        <v>1187</v>
      </c>
    </row>
    <row r="711" spans="2:65" s="12" customFormat="1">
      <c r="B711" s="157"/>
      <c r="D711" s="158" t="s">
        <v>170</v>
      </c>
      <c r="E711" s="159" t="s">
        <v>1</v>
      </c>
      <c r="F711" s="160" t="s">
        <v>1188</v>
      </c>
      <c r="H711" s="161">
        <v>31.74</v>
      </c>
      <c r="I711" s="162"/>
      <c r="L711" s="157"/>
      <c r="M711" s="163"/>
      <c r="T711" s="164"/>
      <c r="AT711" s="159" t="s">
        <v>170</v>
      </c>
      <c r="AU711" s="159" t="s">
        <v>88</v>
      </c>
      <c r="AV711" s="12" t="s">
        <v>88</v>
      </c>
      <c r="AW711" s="12" t="s">
        <v>31</v>
      </c>
      <c r="AX711" s="12" t="s">
        <v>76</v>
      </c>
      <c r="AY711" s="159" t="s">
        <v>162</v>
      </c>
    </row>
    <row r="712" spans="2:65" s="12" customFormat="1">
      <c r="B712" s="157"/>
      <c r="D712" s="158" t="s">
        <v>170</v>
      </c>
      <c r="E712" s="159" t="s">
        <v>1</v>
      </c>
      <c r="F712" s="160" t="s">
        <v>662</v>
      </c>
      <c r="H712" s="161">
        <v>35.450000000000003</v>
      </c>
      <c r="I712" s="162"/>
      <c r="L712" s="157"/>
      <c r="M712" s="163"/>
      <c r="T712" s="164"/>
      <c r="AT712" s="159" t="s">
        <v>170</v>
      </c>
      <c r="AU712" s="159" t="s">
        <v>88</v>
      </c>
      <c r="AV712" s="12" t="s">
        <v>88</v>
      </c>
      <c r="AW712" s="12" t="s">
        <v>31</v>
      </c>
      <c r="AX712" s="12" t="s">
        <v>76</v>
      </c>
      <c r="AY712" s="159" t="s">
        <v>162</v>
      </c>
    </row>
    <row r="713" spans="2:65" s="14" customFormat="1">
      <c r="B713" s="172"/>
      <c r="D713" s="158" t="s">
        <v>170</v>
      </c>
      <c r="E713" s="173" t="s">
        <v>1</v>
      </c>
      <c r="F713" s="174" t="s">
        <v>218</v>
      </c>
      <c r="H713" s="175">
        <v>67.19</v>
      </c>
      <c r="I713" s="176"/>
      <c r="L713" s="172"/>
      <c r="M713" s="177"/>
      <c r="T713" s="178"/>
      <c r="AT713" s="173" t="s">
        <v>170</v>
      </c>
      <c r="AU713" s="173" t="s">
        <v>88</v>
      </c>
      <c r="AV713" s="14" t="s">
        <v>177</v>
      </c>
      <c r="AW713" s="14" t="s">
        <v>31</v>
      </c>
      <c r="AX713" s="14" t="s">
        <v>76</v>
      </c>
      <c r="AY713" s="173" t="s">
        <v>162</v>
      </c>
    </row>
    <row r="714" spans="2:65" s="12" customFormat="1">
      <c r="B714" s="157"/>
      <c r="D714" s="158" t="s">
        <v>170</v>
      </c>
      <c r="E714" s="159" t="s">
        <v>1</v>
      </c>
      <c r="F714" s="160" t="s">
        <v>6</v>
      </c>
      <c r="H714" s="161">
        <v>0.01</v>
      </c>
      <c r="I714" s="162"/>
      <c r="L714" s="157"/>
      <c r="M714" s="163"/>
      <c r="T714" s="164"/>
      <c r="AT714" s="159" t="s">
        <v>170</v>
      </c>
      <c r="AU714" s="159" t="s">
        <v>88</v>
      </c>
      <c r="AV714" s="12" t="s">
        <v>88</v>
      </c>
      <c r="AW714" s="12" t="s">
        <v>31</v>
      </c>
      <c r="AX714" s="12" t="s">
        <v>76</v>
      </c>
      <c r="AY714" s="159" t="s">
        <v>162</v>
      </c>
    </row>
    <row r="715" spans="2:65" s="13" customFormat="1">
      <c r="B715" s="165"/>
      <c r="D715" s="158" t="s">
        <v>170</v>
      </c>
      <c r="E715" s="166" t="s">
        <v>1</v>
      </c>
      <c r="F715" s="167" t="s">
        <v>1189</v>
      </c>
      <c r="H715" s="168">
        <v>67.2</v>
      </c>
      <c r="I715" s="169"/>
      <c r="L715" s="165"/>
      <c r="M715" s="170"/>
      <c r="T715" s="171"/>
      <c r="AT715" s="166" t="s">
        <v>170</v>
      </c>
      <c r="AU715" s="166" t="s">
        <v>88</v>
      </c>
      <c r="AV715" s="13" t="s">
        <v>168</v>
      </c>
      <c r="AW715" s="13" t="s">
        <v>31</v>
      </c>
      <c r="AX715" s="13" t="s">
        <v>83</v>
      </c>
      <c r="AY715" s="166" t="s">
        <v>162</v>
      </c>
    </row>
    <row r="716" spans="2:65" s="1" customFormat="1" ht="16.5" customHeight="1">
      <c r="B716" s="32"/>
      <c r="C716" s="184" t="s">
        <v>1190</v>
      </c>
      <c r="D716" s="184" t="s">
        <v>534</v>
      </c>
      <c r="E716" s="185" t="s">
        <v>1191</v>
      </c>
      <c r="F716" s="186" t="s">
        <v>1192</v>
      </c>
      <c r="G716" s="187" t="s">
        <v>248</v>
      </c>
      <c r="H716" s="188">
        <v>68.599999999999994</v>
      </c>
      <c r="I716" s="189"/>
      <c r="J716" s="190">
        <f>ROUND(I716*H716,2)</f>
        <v>0</v>
      </c>
      <c r="K716" s="191"/>
      <c r="L716" s="192"/>
      <c r="M716" s="193" t="s">
        <v>1</v>
      </c>
      <c r="N716" s="194" t="s">
        <v>42</v>
      </c>
      <c r="P716" s="153">
        <f>O716*H716</f>
        <v>0</v>
      </c>
      <c r="Q716" s="153">
        <v>0</v>
      </c>
      <c r="R716" s="153">
        <f>Q716*H716</f>
        <v>0</v>
      </c>
      <c r="S716" s="153">
        <v>0</v>
      </c>
      <c r="T716" s="154">
        <f>S716*H716</f>
        <v>0</v>
      </c>
      <c r="AR716" s="155" t="s">
        <v>497</v>
      </c>
      <c r="AT716" s="155" t="s">
        <v>534</v>
      </c>
      <c r="AU716" s="155" t="s">
        <v>88</v>
      </c>
      <c r="AY716" s="17" t="s">
        <v>162</v>
      </c>
      <c r="BE716" s="156">
        <f>IF(N716="základná",J716,0)</f>
        <v>0</v>
      </c>
      <c r="BF716" s="156">
        <f>IF(N716="znížená",J716,0)</f>
        <v>0</v>
      </c>
      <c r="BG716" s="156">
        <f>IF(N716="zákl. prenesená",J716,0)</f>
        <v>0</v>
      </c>
      <c r="BH716" s="156">
        <f>IF(N716="zníž. prenesená",J716,0)</f>
        <v>0</v>
      </c>
      <c r="BI716" s="156">
        <f>IF(N716="nulová",J716,0)</f>
        <v>0</v>
      </c>
      <c r="BJ716" s="17" t="s">
        <v>88</v>
      </c>
      <c r="BK716" s="156">
        <f>ROUND(I716*H716,2)</f>
        <v>0</v>
      </c>
      <c r="BL716" s="17" t="s">
        <v>249</v>
      </c>
      <c r="BM716" s="155" t="s">
        <v>1193</v>
      </c>
    </row>
    <row r="717" spans="2:65" s="12" customFormat="1">
      <c r="B717" s="157"/>
      <c r="D717" s="158" t="s">
        <v>170</v>
      </c>
      <c r="E717" s="159" t="s">
        <v>1</v>
      </c>
      <c r="F717" s="160" t="s">
        <v>1194</v>
      </c>
      <c r="H717" s="161">
        <v>68.543999999999997</v>
      </c>
      <c r="I717" s="162"/>
      <c r="L717" s="157"/>
      <c r="M717" s="163"/>
      <c r="T717" s="164"/>
      <c r="AT717" s="159" t="s">
        <v>170</v>
      </c>
      <c r="AU717" s="159" t="s">
        <v>88</v>
      </c>
      <c r="AV717" s="12" t="s">
        <v>88</v>
      </c>
      <c r="AW717" s="12" t="s">
        <v>31</v>
      </c>
      <c r="AX717" s="12" t="s">
        <v>76</v>
      </c>
      <c r="AY717" s="159" t="s">
        <v>162</v>
      </c>
    </row>
    <row r="718" spans="2:65" s="12" customFormat="1">
      <c r="B718" s="157"/>
      <c r="D718" s="158" t="s">
        <v>170</v>
      </c>
      <c r="E718" s="159" t="s">
        <v>1</v>
      </c>
      <c r="F718" s="160" t="s">
        <v>1195</v>
      </c>
      <c r="H718" s="161">
        <v>5.6000000000000001E-2</v>
      </c>
      <c r="I718" s="162"/>
      <c r="L718" s="157"/>
      <c r="M718" s="163"/>
      <c r="T718" s="164"/>
      <c r="AT718" s="159" t="s">
        <v>170</v>
      </c>
      <c r="AU718" s="159" t="s">
        <v>88</v>
      </c>
      <c r="AV718" s="12" t="s">
        <v>88</v>
      </c>
      <c r="AW718" s="12" t="s">
        <v>31</v>
      </c>
      <c r="AX718" s="12" t="s">
        <v>76</v>
      </c>
      <c r="AY718" s="159" t="s">
        <v>162</v>
      </c>
    </row>
    <row r="719" spans="2:65" s="13" customFormat="1">
      <c r="B719" s="165"/>
      <c r="D719" s="158" t="s">
        <v>170</v>
      </c>
      <c r="E719" s="166" t="s">
        <v>1</v>
      </c>
      <c r="F719" s="167" t="s">
        <v>173</v>
      </c>
      <c r="H719" s="168">
        <v>68.599999999999994</v>
      </c>
      <c r="I719" s="169"/>
      <c r="L719" s="165"/>
      <c r="M719" s="170"/>
      <c r="T719" s="171"/>
      <c r="AT719" s="166" t="s">
        <v>170</v>
      </c>
      <c r="AU719" s="166" t="s">
        <v>88</v>
      </c>
      <c r="AV719" s="13" t="s">
        <v>168</v>
      </c>
      <c r="AW719" s="13" t="s">
        <v>31</v>
      </c>
      <c r="AX719" s="13" t="s">
        <v>83</v>
      </c>
      <c r="AY719" s="166" t="s">
        <v>162</v>
      </c>
    </row>
    <row r="720" spans="2:65" s="1" customFormat="1" ht="24.15" customHeight="1">
      <c r="B720" s="32"/>
      <c r="C720" s="143" t="s">
        <v>1196</v>
      </c>
      <c r="D720" s="143" t="s">
        <v>164</v>
      </c>
      <c r="E720" s="144" t="s">
        <v>1197</v>
      </c>
      <c r="F720" s="145" t="s">
        <v>1198</v>
      </c>
      <c r="G720" s="146" t="s">
        <v>248</v>
      </c>
      <c r="H720" s="147">
        <v>67.2</v>
      </c>
      <c r="I720" s="148"/>
      <c r="J720" s="149">
        <f>ROUND(I720*H720,2)</f>
        <v>0</v>
      </c>
      <c r="K720" s="150"/>
      <c r="L720" s="32"/>
      <c r="M720" s="151" t="s">
        <v>1</v>
      </c>
      <c r="N720" s="152" t="s">
        <v>42</v>
      </c>
      <c r="P720" s="153">
        <f>O720*H720</f>
        <v>0</v>
      </c>
      <c r="Q720" s="153">
        <v>0</v>
      </c>
      <c r="R720" s="153">
        <f>Q720*H720</f>
        <v>0</v>
      </c>
      <c r="S720" s="153">
        <v>0</v>
      </c>
      <c r="T720" s="154">
        <f>S720*H720</f>
        <v>0</v>
      </c>
      <c r="AR720" s="155" t="s">
        <v>249</v>
      </c>
      <c r="AT720" s="155" t="s">
        <v>164</v>
      </c>
      <c r="AU720" s="155" t="s">
        <v>88</v>
      </c>
      <c r="AY720" s="17" t="s">
        <v>162</v>
      </c>
      <c r="BE720" s="156">
        <f>IF(N720="základná",J720,0)</f>
        <v>0</v>
      </c>
      <c r="BF720" s="156">
        <f>IF(N720="znížená",J720,0)</f>
        <v>0</v>
      </c>
      <c r="BG720" s="156">
        <f>IF(N720="zákl. prenesená",J720,0)</f>
        <v>0</v>
      </c>
      <c r="BH720" s="156">
        <f>IF(N720="zníž. prenesená",J720,0)</f>
        <v>0</v>
      </c>
      <c r="BI720" s="156">
        <f>IF(N720="nulová",J720,0)</f>
        <v>0</v>
      </c>
      <c r="BJ720" s="17" t="s">
        <v>88</v>
      </c>
      <c r="BK720" s="156">
        <f>ROUND(I720*H720,2)</f>
        <v>0</v>
      </c>
      <c r="BL720" s="17" t="s">
        <v>249</v>
      </c>
      <c r="BM720" s="155" t="s">
        <v>1199</v>
      </c>
    </row>
    <row r="721" spans="2:65" s="1" customFormat="1" ht="24.15" customHeight="1">
      <c r="B721" s="32"/>
      <c r="C721" s="184" t="s">
        <v>1200</v>
      </c>
      <c r="D721" s="184" t="s">
        <v>534</v>
      </c>
      <c r="E721" s="185" t="s">
        <v>1201</v>
      </c>
      <c r="F721" s="186" t="s">
        <v>1202</v>
      </c>
      <c r="G721" s="187" t="s">
        <v>248</v>
      </c>
      <c r="H721" s="188">
        <v>69.2</v>
      </c>
      <c r="I721" s="189"/>
      <c r="J721" s="190">
        <f>ROUND(I721*H721,2)</f>
        <v>0</v>
      </c>
      <c r="K721" s="191"/>
      <c r="L721" s="192"/>
      <c r="M721" s="193" t="s">
        <v>1</v>
      </c>
      <c r="N721" s="194" t="s">
        <v>42</v>
      </c>
      <c r="P721" s="153">
        <f>O721*H721</f>
        <v>0</v>
      </c>
      <c r="Q721" s="153">
        <v>6.0000000000000002E-5</v>
      </c>
      <c r="R721" s="153">
        <f>Q721*H721</f>
        <v>4.1520000000000003E-3</v>
      </c>
      <c r="S721" s="153">
        <v>0</v>
      </c>
      <c r="T721" s="154">
        <f>S721*H721</f>
        <v>0</v>
      </c>
      <c r="AR721" s="155" t="s">
        <v>497</v>
      </c>
      <c r="AT721" s="155" t="s">
        <v>534</v>
      </c>
      <c r="AU721" s="155" t="s">
        <v>88</v>
      </c>
      <c r="AY721" s="17" t="s">
        <v>162</v>
      </c>
      <c r="BE721" s="156">
        <f>IF(N721="základná",J721,0)</f>
        <v>0</v>
      </c>
      <c r="BF721" s="156">
        <f>IF(N721="znížená",J721,0)</f>
        <v>0</v>
      </c>
      <c r="BG721" s="156">
        <f>IF(N721="zákl. prenesená",J721,0)</f>
        <v>0</v>
      </c>
      <c r="BH721" s="156">
        <f>IF(N721="zníž. prenesená",J721,0)</f>
        <v>0</v>
      </c>
      <c r="BI721" s="156">
        <f>IF(N721="nulová",J721,0)</f>
        <v>0</v>
      </c>
      <c r="BJ721" s="17" t="s">
        <v>88</v>
      </c>
      <c r="BK721" s="156">
        <f>ROUND(I721*H721,2)</f>
        <v>0</v>
      </c>
      <c r="BL721" s="17" t="s">
        <v>249</v>
      </c>
      <c r="BM721" s="155" t="s">
        <v>1203</v>
      </c>
    </row>
    <row r="722" spans="2:65" s="12" customFormat="1">
      <c r="B722" s="157"/>
      <c r="D722" s="158" t="s">
        <v>170</v>
      </c>
      <c r="E722" s="159" t="s">
        <v>1</v>
      </c>
      <c r="F722" s="160" t="s">
        <v>1204</v>
      </c>
      <c r="H722" s="161">
        <v>69.215999999999994</v>
      </c>
      <c r="I722" s="162"/>
      <c r="L722" s="157"/>
      <c r="M722" s="163"/>
      <c r="T722" s="164"/>
      <c r="AT722" s="159" t="s">
        <v>170</v>
      </c>
      <c r="AU722" s="159" t="s">
        <v>88</v>
      </c>
      <c r="AV722" s="12" t="s">
        <v>88</v>
      </c>
      <c r="AW722" s="12" t="s">
        <v>31</v>
      </c>
      <c r="AX722" s="12" t="s">
        <v>76</v>
      </c>
      <c r="AY722" s="159" t="s">
        <v>162</v>
      </c>
    </row>
    <row r="723" spans="2:65" s="12" customFormat="1">
      <c r="B723" s="157"/>
      <c r="D723" s="158" t="s">
        <v>170</v>
      </c>
      <c r="E723" s="159" t="s">
        <v>1</v>
      </c>
      <c r="F723" s="160" t="s">
        <v>1205</v>
      </c>
      <c r="H723" s="161">
        <v>-1.6E-2</v>
      </c>
      <c r="I723" s="162"/>
      <c r="L723" s="157"/>
      <c r="M723" s="163"/>
      <c r="T723" s="164"/>
      <c r="AT723" s="159" t="s">
        <v>170</v>
      </c>
      <c r="AU723" s="159" t="s">
        <v>88</v>
      </c>
      <c r="AV723" s="12" t="s">
        <v>88</v>
      </c>
      <c r="AW723" s="12" t="s">
        <v>31</v>
      </c>
      <c r="AX723" s="12" t="s">
        <v>76</v>
      </c>
      <c r="AY723" s="159" t="s">
        <v>162</v>
      </c>
    </row>
    <row r="724" spans="2:65" s="13" customFormat="1">
      <c r="B724" s="165"/>
      <c r="D724" s="158" t="s">
        <v>170</v>
      </c>
      <c r="E724" s="166" t="s">
        <v>1</v>
      </c>
      <c r="F724" s="167" t="s">
        <v>173</v>
      </c>
      <c r="H724" s="168">
        <v>69.2</v>
      </c>
      <c r="I724" s="169"/>
      <c r="L724" s="165"/>
      <c r="M724" s="170"/>
      <c r="T724" s="171"/>
      <c r="AT724" s="166" t="s">
        <v>170</v>
      </c>
      <c r="AU724" s="166" t="s">
        <v>88</v>
      </c>
      <c r="AV724" s="13" t="s">
        <v>168</v>
      </c>
      <c r="AW724" s="13" t="s">
        <v>31</v>
      </c>
      <c r="AX724" s="13" t="s">
        <v>83</v>
      </c>
      <c r="AY724" s="166" t="s">
        <v>162</v>
      </c>
    </row>
    <row r="725" spans="2:65" s="1" customFormat="1" ht="24.15" customHeight="1">
      <c r="B725" s="32"/>
      <c r="C725" s="143" t="s">
        <v>1206</v>
      </c>
      <c r="D725" s="143" t="s">
        <v>164</v>
      </c>
      <c r="E725" s="144" t="s">
        <v>1207</v>
      </c>
      <c r="F725" s="145" t="s">
        <v>1208</v>
      </c>
      <c r="G725" s="146" t="s">
        <v>183</v>
      </c>
      <c r="H725" s="147">
        <v>6.0999999999999999E-2</v>
      </c>
      <c r="I725" s="148"/>
      <c r="J725" s="149">
        <f>ROUND(I725*H725,2)</f>
        <v>0</v>
      </c>
      <c r="K725" s="150"/>
      <c r="L725" s="32"/>
      <c r="M725" s="151" t="s">
        <v>1</v>
      </c>
      <c r="N725" s="152" t="s">
        <v>42</v>
      </c>
      <c r="P725" s="153">
        <f>O725*H725</f>
        <v>0</v>
      </c>
      <c r="Q725" s="153">
        <v>0</v>
      </c>
      <c r="R725" s="153">
        <f>Q725*H725</f>
        <v>0</v>
      </c>
      <c r="S725" s="153">
        <v>0</v>
      </c>
      <c r="T725" s="154">
        <f>S725*H725</f>
        <v>0</v>
      </c>
      <c r="AR725" s="155" t="s">
        <v>249</v>
      </c>
      <c r="AT725" s="155" t="s">
        <v>164</v>
      </c>
      <c r="AU725" s="155" t="s">
        <v>88</v>
      </c>
      <c r="AY725" s="17" t="s">
        <v>162</v>
      </c>
      <c r="BE725" s="156">
        <f>IF(N725="základná",J725,0)</f>
        <v>0</v>
      </c>
      <c r="BF725" s="156">
        <f>IF(N725="znížená",J725,0)</f>
        <v>0</v>
      </c>
      <c r="BG725" s="156">
        <f>IF(N725="zákl. prenesená",J725,0)</f>
        <v>0</v>
      </c>
      <c r="BH725" s="156">
        <f>IF(N725="zníž. prenesená",J725,0)</f>
        <v>0</v>
      </c>
      <c r="BI725" s="156">
        <f>IF(N725="nulová",J725,0)</f>
        <v>0</v>
      </c>
      <c r="BJ725" s="17" t="s">
        <v>88</v>
      </c>
      <c r="BK725" s="156">
        <f>ROUND(I725*H725,2)</f>
        <v>0</v>
      </c>
      <c r="BL725" s="17" t="s">
        <v>249</v>
      </c>
      <c r="BM725" s="155" t="s">
        <v>1209</v>
      </c>
    </row>
    <row r="726" spans="2:65" s="11" customFormat="1" ht="22.95" customHeight="1">
      <c r="B726" s="131"/>
      <c r="D726" s="132" t="s">
        <v>75</v>
      </c>
      <c r="E726" s="141" t="s">
        <v>1210</v>
      </c>
      <c r="F726" s="141" t="s">
        <v>1211</v>
      </c>
      <c r="I726" s="134"/>
      <c r="J726" s="142">
        <f>BK726</f>
        <v>0</v>
      </c>
      <c r="L726" s="131"/>
      <c r="M726" s="136"/>
      <c r="P726" s="137">
        <f>SUM(P727:P731)</f>
        <v>0</v>
      </c>
      <c r="R726" s="137">
        <f>SUM(R727:R731)</f>
        <v>1.09E-2</v>
      </c>
      <c r="T726" s="138">
        <f>SUM(T727:T731)</f>
        <v>0</v>
      </c>
      <c r="AR726" s="132" t="s">
        <v>88</v>
      </c>
      <c r="AT726" s="139" t="s">
        <v>75</v>
      </c>
      <c r="AU726" s="139" t="s">
        <v>83</v>
      </c>
      <c r="AY726" s="132" t="s">
        <v>162</v>
      </c>
      <c r="BK726" s="140">
        <f>SUM(BK727:BK731)</f>
        <v>0</v>
      </c>
    </row>
    <row r="727" spans="2:65" s="1" customFormat="1" ht="37.950000000000003" customHeight="1">
      <c r="B727" s="32"/>
      <c r="C727" s="143" t="s">
        <v>1212</v>
      </c>
      <c r="D727" s="143" t="s">
        <v>164</v>
      </c>
      <c r="E727" s="144" t="s">
        <v>1213</v>
      </c>
      <c r="F727" s="145" t="s">
        <v>1214</v>
      </c>
      <c r="G727" s="146" t="s">
        <v>248</v>
      </c>
      <c r="H727" s="147">
        <v>2</v>
      </c>
      <c r="I727" s="148"/>
      <c r="J727" s="149">
        <f>ROUND(I727*H727,2)</f>
        <v>0</v>
      </c>
      <c r="K727" s="150"/>
      <c r="L727" s="32"/>
      <c r="M727" s="151" t="s">
        <v>1</v>
      </c>
      <c r="N727" s="152" t="s">
        <v>42</v>
      </c>
      <c r="P727" s="153">
        <f>O727*H727</f>
        <v>0</v>
      </c>
      <c r="Q727" s="153">
        <v>5.45E-3</v>
      </c>
      <c r="R727" s="153">
        <f>Q727*H727</f>
        <v>1.09E-2</v>
      </c>
      <c r="S727" s="153">
        <v>0</v>
      </c>
      <c r="T727" s="154">
        <f>S727*H727</f>
        <v>0</v>
      </c>
      <c r="AR727" s="155" t="s">
        <v>249</v>
      </c>
      <c r="AT727" s="155" t="s">
        <v>164</v>
      </c>
      <c r="AU727" s="155" t="s">
        <v>88</v>
      </c>
      <c r="AY727" s="17" t="s">
        <v>162</v>
      </c>
      <c r="BE727" s="156">
        <f>IF(N727="základná",J727,0)</f>
        <v>0</v>
      </c>
      <c r="BF727" s="156">
        <f>IF(N727="znížená",J727,0)</f>
        <v>0</v>
      </c>
      <c r="BG727" s="156">
        <f>IF(N727="zákl. prenesená",J727,0)</f>
        <v>0</v>
      </c>
      <c r="BH727" s="156">
        <f>IF(N727="zníž. prenesená",J727,0)</f>
        <v>0</v>
      </c>
      <c r="BI727" s="156">
        <f>IF(N727="nulová",J727,0)</f>
        <v>0</v>
      </c>
      <c r="BJ727" s="17" t="s">
        <v>88</v>
      </c>
      <c r="BK727" s="156">
        <f>ROUND(I727*H727,2)</f>
        <v>0</v>
      </c>
      <c r="BL727" s="17" t="s">
        <v>249</v>
      </c>
      <c r="BM727" s="155" t="s">
        <v>1215</v>
      </c>
    </row>
    <row r="728" spans="2:65" s="12" customFormat="1">
      <c r="B728" s="157"/>
      <c r="D728" s="158" t="s">
        <v>170</v>
      </c>
      <c r="E728" s="159" t="s">
        <v>1</v>
      </c>
      <c r="F728" s="160" t="s">
        <v>668</v>
      </c>
      <c r="H728" s="161">
        <v>1.97</v>
      </c>
      <c r="I728" s="162"/>
      <c r="L728" s="157"/>
      <c r="M728" s="163"/>
      <c r="T728" s="164"/>
      <c r="AT728" s="159" t="s">
        <v>170</v>
      </c>
      <c r="AU728" s="159" t="s">
        <v>88</v>
      </c>
      <c r="AV728" s="12" t="s">
        <v>88</v>
      </c>
      <c r="AW728" s="12" t="s">
        <v>31</v>
      </c>
      <c r="AX728" s="12" t="s">
        <v>76</v>
      </c>
      <c r="AY728" s="159" t="s">
        <v>162</v>
      </c>
    </row>
    <row r="729" spans="2:65" s="12" customFormat="1">
      <c r="B729" s="157"/>
      <c r="D729" s="158" t="s">
        <v>170</v>
      </c>
      <c r="E729" s="159" t="s">
        <v>1</v>
      </c>
      <c r="F729" s="160" t="s">
        <v>669</v>
      </c>
      <c r="H729" s="161">
        <v>0.03</v>
      </c>
      <c r="I729" s="162"/>
      <c r="L729" s="157"/>
      <c r="M729" s="163"/>
      <c r="T729" s="164"/>
      <c r="AT729" s="159" t="s">
        <v>170</v>
      </c>
      <c r="AU729" s="159" t="s">
        <v>88</v>
      </c>
      <c r="AV729" s="12" t="s">
        <v>88</v>
      </c>
      <c r="AW729" s="12" t="s">
        <v>31</v>
      </c>
      <c r="AX729" s="12" t="s">
        <v>76</v>
      </c>
      <c r="AY729" s="159" t="s">
        <v>162</v>
      </c>
    </row>
    <row r="730" spans="2:65" s="13" customFormat="1">
      <c r="B730" s="165"/>
      <c r="D730" s="158" t="s">
        <v>170</v>
      </c>
      <c r="E730" s="166" t="s">
        <v>1</v>
      </c>
      <c r="F730" s="167" t="s">
        <v>670</v>
      </c>
      <c r="H730" s="168">
        <v>2</v>
      </c>
      <c r="I730" s="169"/>
      <c r="L730" s="165"/>
      <c r="M730" s="170"/>
      <c r="T730" s="171"/>
      <c r="AT730" s="166" t="s">
        <v>170</v>
      </c>
      <c r="AU730" s="166" t="s">
        <v>88</v>
      </c>
      <c r="AV730" s="13" t="s">
        <v>168</v>
      </c>
      <c r="AW730" s="13" t="s">
        <v>31</v>
      </c>
      <c r="AX730" s="13" t="s">
        <v>83</v>
      </c>
      <c r="AY730" s="166" t="s">
        <v>162</v>
      </c>
    </row>
    <row r="731" spans="2:65" s="1" customFormat="1" ht="24.15" customHeight="1">
      <c r="B731" s="32"/>
      <c r="C731" s="143" t="s">
        <v>1216</v>
      </c>
      <c r="D731" s="143" t="s">
        <v>164</v>
      </c>
      <c r="E731" s="144" t="s">
        <v>1217</v>
      </c>
      <c r="F731" s="145" t="s">
        <v>1218</v>
      </c>
      <c r="G731" s="146" t="s">
        <v>183</v>
      </c>
      <c r="H731" s="147">
        <v>1.0999999999999999E-2</v>
      </c>
      <c r="I731" s="148"/>
      <c r="J731" s="149">
        <f>ROUND(I731*H731,2)</f>
        <v>0</v>
      </c>
      <c r="K731" s="150"/>
      <c r="L731" s="32"/>
      <c r="M731" s="151" t="s">
        <v>1</v>
      </c>
      <c r="N731" s="152" t="s">
        <v>42</v>
      </c>
      <c r="P731" s="153">
        <f>O731*H731</f>
        <v>0</v>
      </c>
      <c r="Q731" s="153">
        <v>0</v>
      </c>
      <c r="R731" s="153">
        <f>Q731*H731</f>
        <v>0</v>
      </c>
      <c r="S731" s="153">
        <v>0</v>
      </c>
      <c r="T731" s="154">
        <f>S731*H731</f>
        <v>0</v>
      </c>
      <c r="AR731" s="155" t="s">
        <v>249</v>
      </c>
      <c r="AT731" s="155" t="s">
        <v>164</v>
      </c>
      <c r="AU731" s="155" t="s">
        <v>88</v>
      </c>
      <c r="AY731" s="17" t="s">
        <v>162</v>
      </c>
      <c r="BE731" s="156">
        <f>IF(N731="základná",J731,0)</f>
        <v>0</v>
      </c>
      <c r="BF731" s="156">
        <f>IF(N731="znížená",J731,0)</f>
        <v>0</v>
      </c>
      <c r="BG731" s="156">
        <f>IF(N731="zákl. prenesená",J731,0)</f>
        <v>0</v>
      </c>
      <c r="BH731" s="156">
        <f>IF(N731="zníž. prenesená",J731,0)</f>
        <v>0</v>
      </c>
      <c r="BI731" s="156">
        <f>IF(N731="nulová",J731,0)</f>
        <v>0</v>
      </c>
      <c r="BJ731" s="17" t="s">
        <v>88</v>
      </c>
      <c r="BK731" s="156">
        <f>ROUND(I731*H731,2)</f>
        <v>0</v>
      </c>
      <c r="BL731" s="17" t="s">
        <v>249</v>
      </c>
      <c r="BM731" s="155" t="s">
        <v>1219</v>
      </c>
    </row>
    <row r="732" spans="2:65" s="11" customFormat="1" ht="22.95" customHeight="1">
      <c r="B732" s="131"/>
      <c r="D732" s="132" t="s">
        <v>75</v>
      </c>
      <c r="E732" s="141" t="s">
        <v>1220</v>
      </c>
      <c r="F732" s="141" t="s">
        <v>1221</v>
      </c>
      <c r="I732" s="134"/>
      <c r="J732" s="142">
        <f>BK732</f>
        <v>0</v>
      </c>
      <c r="L732" s="131"/>
      <c r="M732" s="136"/>
      <c r="P732" s="137">
        <f>SUM(P733:P744)</f>
        <v>0</v>
      </c>
      <c r="R732" s="137">
        <f>SUM(R733:R744)</f>
        <v>0.91432000000000002</v>
      </c>
      <c r="T732" s="138">
        <f>SUM(T733:T744)</f>
        <v>0</v>
      </c>
      <c r="AR732" s="132" t="s">
        <v>88</v>
      </c>
      <c r="AT732" s="139" t="s">
        <v>75</v>
      </c>
      <c r="AU732" s="139" t="s">
        <v>83</v>
      </c>
      <c r="AY732" s="132" t="s">
        <v>162</v>
      </c>
      <c r="BK732" s="140">
        <f>SUM(BK733:BK744)</f>
        <v>0</v>
      </c>
    </row>
    <row r="733" spans="2:65" s="1" customFormat="1" ht="24.15" customHeight="1">
      <c r="B733" s="32"/>
      <c r="C733" s="143" t="s">
        <v>1222</v>
      </c>
      <c r="D733" s="143" t="s">
        <v>164</v>
      </c>
      <c r="E733" s="144" t="s">
        <v>1223</v>
      </c>
      <c r="F733" s="145" t="s">
        <v>1224</v>
      </c>
      <c r="G733" s="146" t="s">
        <v>248</v>
      </c>
      <c r="H733" s="147">
        <v>37</v>
      </c>
      <c r="I733" s="148"/>
      <c r="J733" s="149">
        <f>ROUND(I733*H733,2)</f>
        <v>0</v>
      </c>
      <c r="K733" s="150"/>
      <c r="L733" s="32"/>
      <c r="M733" s="151" t="s">
        <v>1</v>
      </c>
      <c r="N733" s="152" t="s">
        <v>42</v>
      </c>
      <c r="P733" s="153">
        <f>O733*H733</f>
        <v>0</v>
      </c>
      <c r="Q733" s="153">
        <v>2.8600000000000001E-3</v>
      </c>
      <c r="R733" s="153">
        <f>Q733*H733</f>
        <v>0.10582000000000001</v>
      </c>
      <c r="S733" s="153">
        <v>0</v>
      </c>
      <c r="T733" s="154">
        <f>S733*H733</f>
        <v>0</v>
      </c>
      <c r="AR733" s="155" t="s">
        <v>249</v>
      </c>
      <c r="AT733" s="155" t="s">
        <v>164</v>
      </c>
      <c r="AU733" s="155" t="s">
        <v>88</v>
      </c>
      <c r="AY733" s="17" t="s">
        <v>162</v>
      </c>
      <c r="BE733" s="156">
        <f>IF(N733="základná",J733,0)</f>
        <v>0</v>
      </c>
      <c r="BF733" s="156">
        <f>IF(N733="znížená",J733,0)</f>
        <v>0</v>
      </c>
      <c r="BG733" s="156">
        <f>IF(N733="zákl. prenesená",J733,0)</f>
        <v>0</v>
      </c>
      <c r="BH733" s="156">
        <f>IF(N733="zníž. prenesená",J733,0)</f>
        <v>0</v>
      </c>
      <c r="BI733" s="156">
        <f>IF(N733="nulová",J733,0)</f>
        <v>0</v>
      </c>
      <c r="BJ733" s="17" t="s">
        <v>88</v>
      </c>
      <c r="BK733" s="156">
        <f>ROUND(I733*H733,2)</f>
        <v>0</v>
      </c>
      <c r="BL733" s="17" t="s">
        <v>249</v>
      </c>
      <c r="BM733" s="155" t="s">
        <v>1225</v>
      </c>
    </row>
    <row r="734" spans="2:65" s="12" customFormat="1">
      <c r="B734" s="157"/>
      <c r="D734" s="158" t="s">
        <v>170</v>
      </c>
      <c r="E734" s="159" t="s">
        <v>1</v>
      </c>
      <c r="F734" s="160" t="s">
        <v>1226</v>
      </c>
      <c r="H734" s="161">
        <v>3.36</v>
      </c>
      <c r="I734" s="162"/>
      <c r="L734" s="157"/>
      <c r="M734" s="163"/>
      <c r="T734" s="164"/>
      <c r="AT734" s="159" t="s">
        <v>170</v>
      </c>
      <c r="AU734" s="159" t="s">
        <v>88</v>
      </c>
      <c r="AV734" s="12" t="s">
        <v>88</v>
      </c>
      <c r="AW734" s="12" t="s">
        <v>31</v>
      </c>
      <c r="AX734" s="12" t="s">
        <v>76</v>
      </c>
      <c r="AY734" s="159" t="s">
        <v>162</v>
      </c>
    </row>
    <row r="735" spans="2:65" s="12" customFormat="1">
      <c r="B735" s="157"/>
      <c r="D735" s="158" t="s">
        <v>170</v>
      </c>
      <c r="E735" s="159" t="s">
        <v>1</v>
      </c>
      <c r="F735" s="160" t="s">
        <v>1227</v>
      </c>
      <c r="H735" s="161">
        <v>20.417999999999999</v>
      </c>
      <c r="I735" s="162"/>
      <c r="L735" s="157"/>
      <c r="M735" s="163"/>
      <c r="T735" s="164"/>
      <c r="AT735" s="159" t="s">
        <v>170</v>
      </c>
      <c r="AU735" s="159" t="s">
        <v>88</v>
      </c>
      <c r="AV735" s="12" t="s">
        <v>88</v>
      </c>
      <c r="AW735" s="12" t="s">
        <v>31</v>
      </c>
      <c r="AX735" s="12" t="s">
        <v>76</v>
      </c>
      <c r="AY735" s="159" t="s">
        <v>162</v>
      </c>
    </row>
    <row r="736" spans="2:65" s="12" customFormat="1">
      <c r="B736" s="157"/>
      <c r="D736" s="158" t="s">
        <v>170</v>
      </c>
      <c r="E736" s="159" t="s">
        <v>1</v>
      </c>
      <c r="F736" s="160" t="s">
        <v>1228</v>
      </c>
      <c r="H736" s="161">
        <v>12.768000000000001</v>
      </c>
      <c r="I736" s="162"/>
      <c r="L736" s="157"/>
      <c r="M736" s="163"/>
      <c r="T736" s="164"/>
      <c r="AT736" s="159" t="s">
        <v>170</v>
      </c>
      <c r="AU736" s="159" t="s">
        <v>88</v>
      </c>
      <c r="AV736" s="12" t="s">
        <v>88</v>
      </c>
      <c r="AW736" s="12" t="s">
        <v>31</v>
      </c>
      <c r="AX736" s="12" t="s">
        <v>76</v>
      </c>
      <c r="AY736" s="159" t="s">
        <v>162</v>
      </c>
    </row>
    <row r="737" spans="2:65" s="14" customFormat="1">
      <c r="B737" s="172"/>
      <c r="D737" s="158" t="s">
        <v>170</v>
      </c>
      <c r="E737" s="173" t="s">
        <v>1</v>
      </c>
      <c r="F737" s="174" t="s">
        <v>218</v>
      </c>
      <c r="H737" s="175">
        <v>36.545999999999999</v>
      </c>
      <c r="I737" s="176"/>
      <c r="L737" s="172"/>
      <c r="M737" s="177"/>
      <c r="T737" s="178"/>
      <c r="AT737" s="173" t="s">
        <v>170</v>
      </c>
      <c r="AU737" s="173" t="s">
        <v>88</v>
      </c>
      <c r="AV737" s="14" t="s">
        <v>177</v>
      </c>
      <c r="AW737" s="14" t="s">
        <v>31</v>
      </c>
      <c r="AX737" s="14" t="s">
        <v>76</v>
      </c>
      <c r="AY737" s="173" t="s">
        <v>162</v>
      </c>
    </row>
    <row r="738" spans="2:65" s="12" customFormat="1">
      <c r="B738" s="157"/>
      <c r="D738" s="158" t="s">
        <v>170</v>
      </c>
      <c r="E738" s="159" t="s">
        <v>1</v>
      </c>
      <c r="F738" s="160" t="s">
        <v>1229</v>
      </c>
      <c r="H738" s="161">
        <v>0.45400000000000001</v>
      </c>
      <c r="I738" s="162"/>
      <c r="L738" s="157"/>
      <c r="M738" s="163"/>
      <c r="T738" s="164"/>
      <c r="AT738" s="159" t="s">
        <v>170</v>
      </c>
      <c r="AU738" s="159" t="s">
        <v>88</v>
      </c>
      <c r="AV738" s="12" t="s">
        <v>88</v>
      </c>
      <c r="AW738" s="12" t="s">
        <v>31</v>
      </c>
      <c r="AX738" s="12" t="s">
        <v>76</v>
      </c>
      <c r="AY738" s="159" t="s">
        <v>162</v>
      </c>
    </row>
    <row r="739" spans="2:65" s="13" customFormat="1">
      <c r="B739" s="165"/>
      <c r="D739" s="158" t="s">
        <v>170</v>
      </c>
      <c r="E739" s="166" t="s">
        <v>1</v>
      </c>
      <c r="F739" s="167" t="s">
        <v>173</v>
      </c>
      <c r="H739" s="168">
        <v>37</v>
      </c>
      <c r="I739" s="169"/>
      <c r="L739" s="165"/>
      <c r="M739" s="170"/>
      <c r="T739" s="171"/>
      <c r="AT739" s="166" t="s">
        <v>170</v>
      </c>
      <c r="AU739" s="166" t="s">
        <v>88</v>
      </c>
      <c r="AV739" s="13" t="s">
        <v>168</v>
      </c>
      <c r="AW739" s="13" t="s">
        <v>31</v>
      </c>
      <c r="AX739" s="13" t="s">
        <v>83</v>
      </c>
      <c r="AY739" s="166" t="s">
        <v>162</v>
      </c>
    </row>
    <row r="740" spans="2:65" s="1" customFormat="1" ht="21.75" customHeight="1">
      <c r="B740" s="32"/>
      <c r="C740" s="184" t="s">
        <v>1230</v>
      </c>
      <c r="D740" s="184" t="s">
        <v>534</v>
      </c>
      <c r="E740" s="185" t="s">
        <v>1231</v>
      </c>
      <c r="F740" s="186" t="s">
        <v>1232</v>
      </c>
      <c r="G740" s="187" t="s">
        <v>248</v>
      </c>
      <c r="H740" s="188">
        <v>38.5</v>
      </c>
      <c r="I740" s="189"/>
      <c r="J740" s="190">
        <f>ROUND(I740*H740,2)</f>
        <v>0</v>
      </c>
      <c r="K740" s="191"/>
      <c r="L740" s="192"/>
      <c r="M740" s="193" t="s">
        <v>1</v>
      </c>
      <c r="N740" s="194" t="s">
        <v>42</v>
      </c>
      <c r="P740" s="153">
        <f>O740*H740</f>
        <v>0</v>
      </c>
      <c r="Q740" s="153">
        <v>2.1000000000000001E-2</v>
      </c>
      <c r="R740" s="153">
        <f>Q740*H740</f>
        <v>0.8085</v>
      </c>
      <c r="S740" s="153">
        <v>0</v>
      </c>
      <c r="T740" s="154">
        <f>S740*H740</f>
        <v>0</v>
      </c>
      <c r="AR740" s="155" t="s">
        <v>497</v>
      </c>
      <c r="AT740" s="155" t="s">
        <v>534</v>
      </c>
      <c r="AU740" s="155" t="s">
        <v>88</v>
      </c>
      <c r="AY740" s="17" t="s">
        <v>162</v>
      </c>
      <c r="BE740" s="156">
        <f>IF(N740="základná",J740,0)</f>
        <v>0</v>
      </c>
      <c r="BF740" s="156">
        <f>IF(N740="znížená",J740,0)</f>
        <v>0</v>
      </c>
      <c r="BG740" s="156">
        <f>IF(N740="zákl. prenesená",J740,0)</f>
        <v>0</v>
      </c>
      <c r="BH740" s="156">
        <f>IF(N740="zníž. prenesená",J740,0)</f>
        <v>0</v>
      </c>
      <c r="BI740" s="156">
        <f>IF(N740="nulová",J740,0)</f>
        <v>0</v>
      </c>
      <c r="BJ740" s="17" t="s">
        <v>88</v>
      </c>
      <c r="BK740" s="156">
        <f>ROUND(I740*H740,2)</f>
        <v>0</v>
      </c>
      <c r="BL740" s="17" t="s">
        <v>249</v>
      </c>
      <c r="BM740" s="155" t="s">
        <v>1233</v>
      </c>
    </row>
    <row r="741" spans="2:65" s="12" customFormat="1">
      <c r="B741" s="157"/>
      <c r="D741" s="158" t="s">
        <v>170</v>
      </c>
      <c r="E741" s="159" t="s">
        <v>1</v>
      </c>
      <c r="F741" s="160" t="s">
        <v>1234</v>
      </c>
      <c r="H741" s="161">
        <v>38.479999999999997</v>
      </c>
      <c r="I741" s="162"/>
      <c r="L741" s="157"/>
      <c r="M741" s="163"/>
      <c r="T741" s="164"/>
      <c r="AT741" s="159" t="s">
        <v>170</v>
      </c>
      <c r="AU741" s="159" t="s">
        <v>88</v>
      </c>
      <c r="AV741" s="12" t="s">
        <v>88</v>
      </c>
      <c r="AW741" s="12" t="s">
        <v>31</v>
      </c>
      <c r="AX741" s="12" t="s">
        <v>76</v>
      </c>
      <c r="AY741" s="159" t="s">
        <v>162</v>
      </c>
    </row>
    <row r="742" spans="2:65" s="12" customFormat="1">
      <c r="B742" s="157"/>
      <c r="D742" s="158" t="s">
        <v>170</v>
      </c>
      <c r="E742" s="159" t="s">
        <v>1</v>
      </c>
      <c r="F742" s="160" t="s">
        <v>800</v>
      </c>
      <c r="H742" s="161">
        <v>0.02</v>
      </c>
      <c r="I742" s="162"/>
      <c r="L742" s="157"/>
      <c r="M742" s="163"/>
      <c r="T742" s="164"/>
      <c r="AT742" s="159" t="s">
        <v>170</v>
      </c>
      <c r="AU742" s="159" t="s">
        <v>88</v>
      </c>
      <c r="AV742" s="12" t="s">
        <v>88</v>
      </c>
      <c r="AW742" s="12" t="s">
        <v>31</v>
      </c>
      <c r="AX742" s="12" t="s">
        <v>76</v>
      </c>
      <c r="AY742" s="159" t="s">
        <v>162</v>
      </c>
    </row>
    <row r="743" spans="2:65" s="13" customFormat="1">
      <c r="B743" s="165"/>
      <c r="D743" s="158" t="s">
        <v>170</v>
      </c>
      <c r="E743" s="166" t="s">
        <v>1</v>
      </c>
      <c r="F743" s="167" t="s">
        <v>173</v>
      </c>
      <c r="H743" s="168">
        <v>38.5</v>
      </c>
      <c r="I743" s="169"/>
      <c r="L743" s="165"/>
      <c r="M743" s="170"/>
      <c r="T743" s="171"/>
      <c r="AT743" s="166" t="s">
        <v>170</v>
      </c>
      <c r="AU743" s="166" t="s">
        <v>88</v>
      </c>
      <c r="AV743" s="13" t="s">
        <v>168</v>
      </c>
      <c r="AW743" s="13" t="s">
        <v>31</v>
      </c>
      <c r="AX743" s="13" t="s">
        <v>83</v>
      </c>
      <c r="AY743" s="166" t="s">
        <v>162</v>
      </c>
    </row>
    <row r="744" spans="2:65" s="1" customFormat="1" ht="24.15" customHeight="1">
      <c r="B744" s="32"/>
      <c r="C744" s="143" t="s">
        <v>1235</v>
      </c>
      <c r="D744" s="143" t="s">
        <v>164</v>
      </c>
      <c r="E744" s="144" t="s">
        <v>1236</v>
      </c>
      <c r="F744" s="145" t="s">
        <v>1237</v>
      </c>
      <c r="G744" s="146" t="s">
        <v>183</v>
      </c>
      <c r="H744" s="147">
        <v>0.91400000000000003</v>
      </c>
      <c r="I744" s="148"/>
      <c r="J744" s="149">
        <f>ROUND(I744*H744,2)</f>
        <v>0</v>
      </c>
      <c r="K744" s="150"/>
      <c r="L744" s="32"/>
      <c r="M744" s="151" t="s">
        <v>1</v>
      </c>
      <c r="N744" s="152" t="s">
        <v>42</v>
      </c>
      <c r="P744" s="153">
        <f>O744*H744</f>
        <v>0</v>
      </c>
      <c r="Q744" s="153">
        <v>0</v>
      </c>
      <c r="R744" s="153">
        <f>Q744*H744</f>
        <v>0</v>
      </c>
      <c r="S744" s="153">
        <v>0</v>
      </c>
      <c r="T744" s="154">
        <f>S744*H744</f>
        <v>0</v>
      </c>
      <c r="AR744" s="155" t="s">
        <v>249</v>
      </c>
      <c r="AT744" s="155" t="s">
        <v>164</v>
      </c>
      <c r="AU744" s="155" t="s">
        <v>88</v>
      </c>
      <c r="AY744" s="17" t="s">
        <v>162</v>
      </c>
      <c r="BE744" s="156">
        <f>IF(N744="základná",J744,0)</f>
        <v>0</v>
      </c>
      <c r="BF744" s="156">
        <f>IF(N744="znížená",J744,0)</f>
        <v>0</v>
      </c>
      <c r="BG744" s="156">
        <f>IF(N744="zákl. prenesená",J744,0)</f>
        <v>0</v>
      </c>
      <c r="BH744" s="156">
        <f>IF(N744="zníž. prenesená",J744,0)</f>
        <v>0</v>
      </c>
      <c r="BI744" s="156">
        <f>IF(N744="nulová",J744,0)</f>
        <v>0</v>
      </c>
      <c r="BJ744" s="17" t="s">
        <v>88</v>
      </c>
      <c r="BK744" s="156">
        <f>ROUND(I744*H744,2)</f>
        <v>0</v>
      </c>
      <c r="BL744" s="17" t="s">
        <v>249</v>
      </c>
      <c r="BM744" s="155" t="s">
        <v>1238</v>
      </c>
    </row>
    <row r="745" spans="2:65" s="11" customFormat="1" ht="22.95" customHeight="1">
      <c r="B745" s="131"/>
      <c r="D745" s="132" t="s">
        <v>75</v>
      </c>
      <c r="E745" s="141" t="s">
        <v>1239</v>
      </c>
      <c r="F745" s="141" t="s">
        <v>1240</v>
      </c>
      <c r="I745" s="134"/>
      <c r="J745" s="142">
        <f>BK745</f>
        <v>0</v>
      </c>
      <c r="L745" s="131"/>
      <c r="M745" s="136"/>
      <c r="P745" s="137">
        <f>SUM(P746:P773)</f>
        <v>0</v>
      </c>
      <c r="R745" s="137">
        <f>SUM(R746:R773)</f>
        <v>0.14744100000000002</v>
      </c>
      <c r="T745" s="138">
        <f>SUM(T746:T773)</f>
        <v>0</v>
      </c>
      <c r="AR745" s="132" t="s">
        <v>88</v>
      </c>
      <c r="AT745" s="139" t="s">
        <v>75</v>
      </c>
      <c r="AU745" s="139" t="s">
        <v>83</v>
      </c>
      <c r="AY745" s="132" t="s">
        <v>162</v>
      </c>
      <c r="BK745" s="140">
        <f>SUM(BK746:BK773)</f>
        <v>0</v>
      </c>
    </row>
    <row r="746" spans="2:65" s="1" customFormat="1" ht="24.15" customHeight="1">
      <c r="B746" s="32"/>
      <c r="C746" s="143" t="s">
        <v>1241</v>
      </c>
      <c r="D746" s="143" t="s">
        <v>164</v>
      </c>
      <c r="E746" s="144" t="s">
        <v>1242</v>
      </c>
      <c r="F746" s="145" t="s">
        <v>1243</v>
      </c>
      <c r="G746" s="146" t="s">
        <v>248</v>
      </c>
      <c r="H746" s="147">
        <v>66.5</v>
      </c>
      <c r="I746" s="148"/>
      <c r="J746" s="149">
        <f>ROUND(I746*H746,2)</f>
        <v>0</v>
      </c>
      <c r="K746" s="150"/>
      <c r="L746" s="32"/>
      <c r="M746" s="151" t="s">
        <v>1</v>
      </c>
      <c r="N746" s="152" t="s">
        <v>42</v>
      </c>
      <c r="P746" s="153">
        <f>O746*H746</f>
        <v>0</v>
      </c>
      <c r="Q746" s="153">
        <v>1.1E-4</v>
      </c>
      <c r="R746" s="153">
        <f>Q746*H746</f>
        <v>7.3150000000000003E-3</v>
      </c>
      <c r="S746" s="153">
        <v>0</v>
      </c>
      <c r="T746" s="154">
        <f>S746*H746</f>
        <v>0</v>
      </c>
      <c r="AR746" s="155" t="s">
        <v>249</v>
      </c>
      <c r="AT746" s="155" t="s">
        <v>164</v>
      </c>
      <c r="AU746" s="155" t="s">
        <v>88</v>
      </c>
      <c r="AY746" s="17" t="s">
        <v>162</v>
      </c>
      <c r="BE746" s="156">
        <f>IF(N746="základná",J746,0)</f>
        <v>0</v>
      </c>
      <c r="BF746" s="156">
        <f>IF(N746="znížená",J746,0)</f>
        <v>0</v>
      </c>
      <c r="BG746" s="156">
        <f>IF(N746="zákl. prenesená",J746,0)</f>
        <v>0</v>
      </c>
      <c r="BH746" s="156">
        <f>IF(N746="zníž. prenesená",J746,0)</f>
        <v>0</v>
      </c>
      <c r="BI746" s="156">
        <f>IF(N746="nulová",J746,0)</f>
        <v>0</v>
      </c>
      <c r="BJ746" s="17" t="s">
        <v>88</v>
      </c>
      <c r="BK746" s="156">
        <f>ROUND(I746*H746,2)</f>
        <v>0</v>
      </c>
      <c r="BL746" s="17" t="s">
        <v>249</v>
      </c>
      <c r="BM746" s="155" t="s">
        <v>1244</v>
      </c>
    </row>
    <row r="747" spans="2:65" s="15" customFormat="1">
      <c r="B747" s="195"/>
      <c r="D747" s="158" t="s">
        <v>170</v>
      </c>
      <c r="E747" s="196" t="s">
        <v>1</v>
      </c>
      <c r="F747" s="197" t="s">
        <v>883</v>
      </c>
      <c r="H747" s="196" t="s">
        <v>1</v>
      </c>
      <c r="I747" s="198"/>
      <c r="L747" s="195"/>
      <c r="M747" s="199"/>
      <c r="T747" s="200"/>
      <c r="AT747" s="196" t="s">
        <v>170</v>
      </c>
      <c r="AU747" s="196" t="s">
        <v>88</v>
      </c>
      <c r="AV747" s="15" t="s">
        <v>83</v>
      </c>
      <c r="AW747" s="15" t="s">
        <v>31</v>
      </c>
      <c r="AX747" s="15" t="s">
        <v>76</v>
      </c>
      <c r="AY747" s="196" t="s">
        <v>162</v>
      </c>
    </row>
    <row r="748" spans="2:65" s="12" customFormat="1">
      <c r="B748" s="157"/>
      <c r="D748" s="158" t="s">
        <v>170</v>
      </c>
      <c r="E748" s="159" t="s">
        <v>1</v>
      </c>
      <c r="F748" s="160" t="s">
        <v>1245</v>
      </c>
      <c r="H748" s="161">
        <v>9.1199999999999992</v>
      </c>
      <c r="I748" s="162"/>
      <c r="L748" s="157"/>
      <c r="M748" s="163"/>
      <c r="T748" s="164"/>
      <c r="AT748" s="159" t="s">
        <v>170</v>
      </c>
      <c r="AU748" s="159" t="s">
        <v>88</v>
      </c>
      <c r="AV748" s="12" t="s">
        <v>88</v>
      </c>
      <c r="AW748" s="12" t="s">
        <v>31</v>
      </c>
      <c r="AX748" s="12" t="s">
        <v>76</v>
      </c>
      <c r="AY748" s="159" t="s">
        <v>162</v>
      </c>
    </row>
    <row r="749" spans="2:65" s="15" customFormat="1">
      <c r="B749" s="195"/>
      <c r="D749" s="158" t="s">
        <v>170</v>
      </c>
      <c r="E749" s="196" t="s">
        <v>1</v>
      </c>
      <c r="F749" s="197" t="s">
        <v>892</v>
      </c>
      <c r="H749" s="196" t="s">
        <v>1</v>
      </c>
      <c r="I749" s="198"/>
      <c r="L749" s="195"/>
      <c r="M749" s="199"/>
      <c r="T749" s="200"/>
      <c r="AT749" s="196" t="s">
        <v>170</v>
      </c>
      <c r="AU749" s="196" t="s">
        <v>88</v>
      </c>
      <c r="AV749" s="15" t="s">
        <v>83</v>
      </c>
      <c r="AW749" s="15" t="s">
        <v>31</v>
      </c>
      <c r="AX749" s="15" t="s">
        <v>76</v>
      </c>
      <c r="AY749" s="196" t="s">
        <v>162</v>
      </c>
    </row>
    <row r="750" spans="2:65" s="12" customFormat="1">
      <c r="B750" s="157"/>
      <c r="D750" s="158" t="s">
        <v>170</v>
      </c>
      <c r="E750" s="159" t="s">
        <v>1</v>
      </c>
      <c r="F750" s="160" t="s">
        <v>1246</v>
      </c>
      <c r="H750" s="161">
        <v>12.096</v>
      </c>
      <c r="I750" s="162"/>
      <c r="L750" s="157"/>
      <c r="M750" s="163"/>
      <c r="T750" s="164"/>
      <c r="AT750" s="159" t="s">
        <v>170</v>
      </c>
      <c r="AU750" s="159" t="s">
        <v>88</v>
      </c>
      <c r="AV750" s="12" t="s">
        <v>88</v>
      </c>
      <c r="AW750" s="12" t="s">
        <v>31</v>
      </c>
      <c r="AX750" s="12" t="s">
        <v>76</v>
      </c>
      <c r="AY750" s="159" t="s">
        <v>162</v>
      </c>
    </row>
    <row r="751" spans="2:65" s="14" customFormat="1">
      <c r="B751" s="172"/>
      <c r="D751" s="158" t="s">
        <v>170</v>
      </c>
      <c r="E751" s="173" t="s">
        <v>1</v>
      </c>
      <c r="F751" s="174" t="s">
        <v>1247</v>
      </c>
      <c r="H751" s="175">
        <v>21.216000000000001</v>
      </c>
      <c r="I751" s="176"/>
      <c r="L751" s="172"/>
      <c r="M751" s="177"/>
      <c r="T751" s="178"/>
      <c r="AT751" s="173" t="s">
        <v>170</v>
      </c>
      <c r="AU751" s="173" t="s">
        <v>88</v>
      </c>
      <c r="AV751" s="14" t="s">
        <v>177</v>
      </c>
      <c r="AW751" s="14" t="s">
        <v>31</v>
      </c>
      <c r="AX751" s="14" t="s">
        <v>76</v>
      </c>
      <c r="AY751" s="173" t="s">
        <v>162</v>
      </c>
    </row>
    <row r="752" spans="2:65" s="12" customFormat="1">
      <c r="B752" s="157"/>
      <c r="D752" s="158" t="s">
        <v>170</v>
      </c>
      <c r="E752" s="159" t="s">
        <v>1</v>
      </c>
      <c r="F752" s="160" t="s">
        <v>1248</v>
      </c>
      <c r="H752" s="161">
        <v>45.3</v>
      </c>
      <c r="I752" s="162"/>
      <c r="L752" s="157"/>
      <c r="M752" s="163"/>
      <c r="T752" s="164"/>
      <c r="AT752" s="159" t="s">
        <v>170</v>
      </c>
      <c r="AU752" s="159" t="s">
        <v>88</v>
      </c>
      <c r="AV752" s="12" t="s">
        <v>88</v>
      </c>
      <c r="AW752" s="12" t="s">
        <v>31</v>
      </c>
      <c r="AX752" s="12" t="s">
        <v>76</v>
      </c>
      <c r="AY752" s="159" t="s">
        <v>162</v>
      </c>
    </row>
    <row r="753" spans="2:65" s="12" customFormat="1">
      <c r="B753" s="157"/>
      <c r="D753" s="158" t="s">
        <v>170</v>
      </c>
      <c r="E753" s="159" t="s">
        <v>1</v>
      </c>
      <c r="F753" s="160" t="s">
        <v>1205</v>
      </c>
      <c r="H753" s="161">
        <v>-1.6E-2</v>
      </c>
      <c r="I753" s="162"/>
      <c r="L753" s="157"/>
      <c r="M753" s="163"/>
      <c r="T753" s="164"/>
      <c r="AT753" s="159" t="s">
        <v>170</v>
      </c>
      <c r="AU753" s="159" t="s">
        <v>88</v>
      </c>
      <c r="AV753" s="12" t="s">
        <v>88</v>
      </c>
      <c r="AW753" s="12" t="s">
        <v>31</v>
      </c>
      <c r="AX753" s="12" t="s">
        <v>76</v>
      </c>
      <c r="AY753" s="159" t="s">
        <v>162</v>
      </c>
    </row>
    <row r="754" spans="2:65" s="13" customFormat="1">
      <c r="B754" s="165"/>
      <c r="D754" s="158" t="s">
        <v>170</v>
      </c>
      <c r="E754" s="166" t="s">
        <v>1</v>
      </c>
      <c r="F754" s="167" t="s">
        <v>173</v>
      </c>
      <c r="H754" s="168">
        <v>66.5</v>
      </c>
      <c r="I754" s="169"/>
      <c r="L754" s="165"/>
      <c r="M754" s="170"/>
      <c r="T754" s="171"/>
      <c r="AT754" s="166" t="s">
        <v>170</v>
      </c>
      <c r="AU754" s="166" t="s">
        <v>88</v>
      </c>
      <c r="AV754" s="13" t="s">
        <v>168</v>
      </c>
      <c r="AW754" s="13" t="s">
        <v>31</v>
      </c>
      <c r="AX754" s="13" t="s">
        <v>83</v>
      </c>
      <c r="AY754" s="166" t="s">
        <v>162</v>
      </c>
    </row>
    <row r="755" spans="2:65" s="1" customFormat="1" ht="33" customHeight="1">
      <c r="B755" s="32"/>
      <c r="C755" s="143" t="s">
        <v>1249</v>
      </c>
      <c r="D755" s="143" t="s">
        <v>164</v>
      </c>
      <c r="E755" s="144" t="s">
        <v>1250</v>
      </c>
      <c r="F755" s="145" t="s">
        <v>1251</v>
      </c>
      <c r="G755" s="146" t="s">
        <v>248</v>
      </c>
      <c r="H755" s="147">
        <v>66.5</v>
      </c>
      <c r="I755" s="148"/>
      <c r="J755" s="149">
        <f>ROUND(I755*H755,2)</f>
        <v>0</v>
      </c>
      <c r="K755" s="150"/>
      <c r="L755" s="32"/>
      <c r="M755" s="151" t="s">
        <v>1</v>
      </c>
      <c r="N755" s="152" t="s">
        <v>42</v>
      </c>
      <c r="P755" s="153">
        <f>O755*H755</f>
        <v>0</v>
      </c>
      <c r="Q755" s="153">
        <v>2.2000000000000001E-4</v>
      </c>
      <c r="R755" s="153">
        <f>Q755*H755</f>
        <v>1.4630000000000001E-2</v>
      </c>
      <c r="S755" s="153">
        <v>0</v>
      </c>
      <c r="T755" s="154">
        <f>S755*H755</f>
        <v>0</v>
      </c>
      <c r="AR755" s="155" t="s">
        <v>249</v>
      </c>
      <c r="AT755" s="155" t="s">
        <v>164</v>
      </c>
      <c r="AU755" s="155" t="s">
        <v>88</v>
      </c>
      <c r="AY755" s="17" t="s">
        <v>162</v>
      </c>
      <c r="BE755" s="156">
        <f>IF(N755="základná",J755,0)</f>
        <v>0</v>
      </c>
      <c r="BF755" s="156">
        <f>IF(N755="znížená",J755,0)</f>
        <v>0</v>
      </c>
      <c r="BG755" s="156">
        <f>IF(N755="zákl. prenesená",J755,0)</f>
        <v>0</v>
      </c>
      <c r="BH755" s="156">
        <f>IF(N755="zníž. prenesená",J755,0)</f>
        <v>0</v>
      </c>
      <c r="BI755" s="156">
        <f>IF(N755="nulová",J755,0)</f>
        <v>0</v>
      </c>
      <c r="BJ755" s="17" t="s">
        <v>88</v>
      </c>
      <c r="BK755" s="156">
        <f>ROUND(I755*H755,2)</f>
        <v>0</v>
      </c>
      <c r="BL755" s="17" t="s">
        <v>249</v>
      </c>
      <c r="BM755" s="155" t="s">
        <v>1252</v>
      </c>
    </row>
    <row r="756" spans="2:65" s="1" customFormat="1" ht="37.950000000000003" customHeight="1">
      <c r="B756" s="32"/>
      <c r="C756" s="143" t="s">
        <v>1253</v>
      </c>
      <c r="D756" s="143" t="s">
        <v>164</v>
      </c>
      <c r="E756" s="144" t="s">
        <v>1254</v>
      </c>
      <c r="F756" s="145" t="s">
        <v>1255</v>
      </c>
      <c r="G756" s="146" t="s">
        <v>248</v>
      </c>
      <c r="H756" s="147">
        <v>141.9</v>
      </c>
      <c r="I756" s="148"/>
      <c r="J756" s="149">
        <f>ROUND(I756*H756,2)</f>
        <v>0</v>
      </c>
      <c r="K756" s="150"/>
      <c r="L756" s="32"/>
      <c r="M756" s="151" t="s">
        <v>1</v>
      </c>
      <c r="N756" s="152" t="s">
        <v>42</v>
      </c>
      <c r="P756" s="153">
        <f>O756*H756</f>
        <v>0</v>
      </c>
      <c r="Q756" s="153">
        <v>2.0000000000000002E-5</v>
      </c>
      <c r="R756" s="153">
        <f>Q756*H756</f>
        <v>2.8380000000000002E-3</v>
      </c>
      <c r="S756" s="153">
        <v>0</v>
      </c>
      <c r="T756" s="154">
        <f>S756*H756</f>
        <v>0</v>
      </c>
      <c r="AR756" s="155" t="s">
        <v>249</v>
      </c>
      <c r="AT756" s="155" t="s">
        <v>164</v>
      </c>
      <c r="AU756" s="155" t="s">
        <v>88</v>
      </c>
      <c r="AY756" s="17" t="s">
        <v>162</v>
      </c>
      <c r="BE756" s="156">
        <f>IF(N756="základná",J756,0)</f>
        <v>0</v>
      </c>
      <c r="BF756" s="156">
        <f>IF(N756="znížená",J756,0)</f>
        <v>0</v>
      </c>
      <c r="BG756" s="156">
        <f>IF(N756="zákl. prenesená",J756,0)</f>
        <v>0</v>
      </c>
      <c r="BH756" s="156">
        <f>IF(N756="zníž. prenesená",J756,0)</f>
        <v>0</v>
      </c>
      <c r="BI756" s="156">
        <f>IF(N756="nulová",J756,0)</f>
        <v>0</v>
      </c>
      <c r="BJ756" s="17" t="s">
        <v>88</v>
      </c>
      <c r="BK756" s="156">
        <f>ROUND(I756*H756,2)</f>
        <v>0</v>
      </c>
      <c r="BL756" s="17" t="s">
        <v>249</v>
      </c>
      <c r="BM756" s="155" t="s">
        <v>1256</v>
      </c>
    </row>
    <row r="757" spans="2:65" s="15" customFormat="1">
      <c r="B757" s="195"/>
      <c r="D757" s="158" t="s">
        <v>170</v>
      </c>
      <c r="E757" s="196" t="s">
        <v>1</v>
      </c>
      <c r="F757" s="197" t="s">
        <v>883</v>
      </c>
      <c r="H757" s="196" t="s">
        <v>1</v>
      </c>
      <c r="I757" s="198"/>
      <c r="L757" s="195"/>
      <c r="M757" s="199"/>
      <c r="T757" s="200"/>
      <c r="AT757" s="196" t="s">
        <v>170</v>
      </c>
      <c r="AU757" s="196" t="s">
        <v>88</v>
      </c>
      <c r="AV757" s="15" t="s">
        <v>83</v>
      </c>
      <c r="AW757" s="15" t="s">
        <v>31</v>
      </c>
      <c r="AX757" s="15" t="s">
        <v>76</v>
      </c>
      <c r="AY757" s="196" t="s">
        <v>162</v>
      </c>
    </row>
    <row r="758" spans="2:65" s="12" customFormat="1">
      <c r="B758" s="157"/>
      <c r="D758" s="158" t="s">
        <v>170</v>
      </c>
      <c r="E758" s="159" t="s">
        <v>1</v>
      </c>
      <c r="F758" s="160" t="s">
        <v>1257</v>
      </c>
      <c r="H758" s="161">
        <v>12.96</v>
      </c>
      <c r="I758" s="162"/>
      <c r="L758" s="157"/>
      <c r="M758" s="163"/>
      <c r="T758" s="164"/>
      <c r="AT758" s="159" t="s">
        <v>170</v>
      </c>
      <c r="AU758" s="159" t="s">
        <v>88</v>
      </c>
      <c r="AV758" s="12" t="s">
        <v>88</v>
      </c>
      <c r="AW758" s="12" t="s">
        <v>31</v>
      </c>
      <c r="AX758" s="12" t="s">
        <v>76</v>
      </c>
      <c r="AY758" s="159" t="s">
        <v>162</v>
      </c>
    </row>
    <row r="759" spans="2:65" s="15" customFormat="1">
      <c r="B759" s="195"/>
      <c r="D759" s="158" t="s">
        <v>170</v>
      </c>
      <c r="E759" s="196" t="s">
        <v>1</v>
      </c>
      <c r="F759" s="197" t="s">
        <v>885</v>
      </c>
      <c r="H759" s="196" t="s">
        <v>1</v>
      </c>
      <c r="I759" s="198"/>
      <c r="L759" s="195"/>
      <c r="M759" s="199"/>
      <c r="T759" s="200"/>
      <c r="AT759" s="196" t="s">
        <v>170</v>
      </c>
      <c r="AU759" s="196" t="s">
        <v>88</v>
      </c>
      <c r="AV759" s="15" t="s">
        <v>83</v>
      </c>
      <c r="AW759" s="15" t="s">
        <v>31</v>
      </c>
      <c r="AX759" s="15" t="s">
        <v>76</v>
      </c>
      <c r="AY759" s="196" t="s">
        <v>162</v>
      </c>
    </row>
    <row r="760" spans="2:65" s="12" customFormat="1">
      <c r="B760" s="157"/>
      <c r="D760" s="158" t="s">
        <v>170</v>
      </c>
      <c r="E760" s="159" t="s">
        <v>1</v>
      </c>
      <c r="F760" s="160" t="s">
        <v>1258</v>
      </c>
      <c r="H760" s="161">
        <v>93.6</v>
      </c>
      <c r="I760" s="162"/>
      <c r="L760" s="157"/>
      <c r="M760" s="163"/>
      <c r="T760" s="164"/>
      <c r="AT760" s="159" t="s">
        <v>170</v>
      </c>
      <c r="AU760" s="159" t="s">
        <v>88</v>
      </c>
      <c r="AV760" s="12" t="s">
        <v>88</v>
      </c>
      <c r="AW760" s="12" t="s">
        <v>31</v>
      </c>
      <c r="AX760" s="12" t="s">
        <v>76</v>
      </c>
      <c r="AY760" s="159" t="s">
        <v>162</v>
      </c>
    </row>
    <row r="761" spans="2:65" s="15" customFormat="1">
      <c r="B761" s="195"/>
      <c r="D761" s="158" t="s">
        <v>170</v>
      </c>
      <c r="E761" s="196" t="s">
        <v>1</v>
      </c>
      <c r="F761" s="197" t="s">
        <v>887</v>
      </c>
      <c r="H761" s="196" t="s">
        <v>1</v>
      </c>
      <c r="I761" s="198"/>
      <c r="L761" s="195"/>
      <c r="M761" s="199"/>
      <c r="T761" s="200"/>
      <c r="AT761" s="196" t="s">
        <v>170</v>
      </c>
      <c r="AU761" s="196" t="s">
        <v>88</v>
      </c>
      <c r="AV761" s="15" t="s">
        <v>83</v>
      </c>
      <c r="AW761" s="15" t="s">
        <v>31</v>
      </c>
      <c r="AX761" s="15" t="s">
        <v>76</v>
      </c>
      <c r="AY761" s="196" t="s">
        <v>162</v>
      </c>
    </row>
    <row r="762" spans="2:65" s="12" customFormat="1">
      <c r="B762" s="157"/>
      <c r="D762" s="158" t="s">
        <v>170</v>
      </c>
      <c r="E762" s="159" t="s">
        <v>1</v>
      </c>
      <c r="F762" s="160" t="s">
        <v>1259</v>
      </c>
      <c r="H762" s="161">
        <v>29.376000000000001</v>
      </c>
      <c r="I762" s="162"/>
      <c r="L762" s="157"/>
      <c r="M762" s="163"/>
      <c r="T762" s="164"/>
      <c r="AT762" s="159" t="s">
        <v>170</v>
      </c>
      <c r="AU762" s="159" t="s">
        <v>88</v>
      </c>
      <c r="AV762" s="12" t="s">
        <v>88</v>
      </c>
      <c r="AW762" s="12" t="s">
        <v>31</v>
      </c>
      <c r="AX762" s="12" t="s">
        <v>76</v>
      </c>
      <c r="AY762" s="159" t="s">
        <v>162</v>
      </c>
    </row>
    <row r="763" spans="2:65" s="15" customFormat="1">
      <c r="B763" s="195"/>
      <c r="D763" s="158" t="s">
        <v>170</v>
      </c>
      <c r="E763" s="196" t="s">
        <v>1</v>
      </c>
      <c r="F763" s="197" t="s">
        <v>889</v>
      </c>
      <c r="H763" s="196" t="s">
        <v>1</v>
      </c>
      <c r="I763" s="198"/>
      <c r="L763" s="195"/>
      <c r="M763" s="199"/>
      <c r="T763" s="200"/>
      <c r="AT763" s="196" t="s">
        <v>170</v>
      </c>
      <c r="AU763" s="196" t="s">
        <v>88</v>
      </c>
      <c r="AV763" s="15" t="s">
        <v>83</v>
      </c>
      <c r="AW763" s="15" t="s">
        <v>31</v>
      </c>
      <c r="AX763" s="15" t="s">
        <v>76</v>
      </c>
      <c r="AY763" s="196" t="s">
        <v>162</v>
      </c>
    </row>
    <row r="764" spans="2:65" s="12" customFormat="1">
      <c r="B764" s="157"/>
      <c r="D764" s="158" t="s">
        <v>170</v>
      </c>
      <c r="E764" s="159" t="s">
        <v>1</v>
      </c>
      <c r="F764" s="160" t="s">
        <v>1260</v>
      </c>
      <c r="H764" s="161">
        <v>6</v>
      </c>
      <c r="I764" s="162"/>
      <c r="L764" s="157"/>
      <c r="M764" s="163"/>
      <c r="T764" s="164"/>
      <c r="AT764" s="159" t="s">
        <v>170</v>
      </c>
      <c r="AU764" s="159" t="s">
        <v>88</v>
      </c>
      <c r="AV764" s="12" t="s">
        <v>88</v>
      </c>
      <c r="AW764" s="12" t="s">
        <v>31</v>
      </c>
      <c r="AX764" s="12" t="s">
        <v>76</v>
      </c>
      <c r="AY764" s="159" t="s">
        <v>162</v>
      </c>
    </row>
    <row r="765" spans="2:65" s="14" customFormat="1">
      <c r="B765" s="172"/>
      <c r="D765" s="158" t="s">
        <v>170</v>
      </c>
      <c r="E765" s="173" t="s">
        <v>1</v>
      </c>
      <c r="F765" s="174" t="s">
        <v>1261</v>
      </c>
      <c r="H765" s="175">
        <v>141.93600000000001</v>
      </c>
      <c r="I765" s="176"/>
      <c r="L765" s="172"/>
      <c r="M765" s="177"/>
      <c r="T765" s="178"/>
      <c r="AT765" s="173" t="s">
        <v>170</v>
      </c>
      <c r="AU765" s="173" t="s">
        <v>88</v>
      </c>
      <c r="AV765" s="14" t="s">
        <v>177</v>
      </c>
      <c r="AW765" s="14" t="s">
        <v>31</v>
      </c>
      <c r="AX765" s="14" t="s">
        <v>76</v>
      </c>
      <c r="AY765" s="173" t="s">
        <v>162</v>
      </c>
    </row>
    <row r="766" spans="2:65" s="12" customFormat="1">
      <c r="B766" s="157"/>
      <c r="D766" s="158" t="s">
        <v>170</v>
      </c>
      <c r="E766" s="159" t="s">
        <v>1</v>
      </c>
      <c r="F766" s="160" t="s">
        <v>1262</v>
      </c>
      <c r="H766" s="161">
        <v>-3.5999999999999997E-2</v>
      </c>
      <c r="I766" s="162"/>
      <c r="L766" s="157"/>
      <c r="M766" s="163"/>
      <c r="T766" s="164"/>
      <c r="AT766" s="159" t="s">
        <v>170</v>
      </c>
      <c r="AU766" s="159" t="s">
        <v>88</v>
      </c>
      <c r="AV766" s="12" t="s">
        <v>88</v>
      </c>
      <c r="AW766" s="12" t="s">
        <v>31</v>
      </c>
      <c r="AX766" s="12" t="s">
        <v>76</v>
      </c>
      <c r="AY766" s="159" t="s">
        <v>162</v>
      </c>
    </row>
    <row r="767" spans="2:65" s="13" customFormat="1">
      <c r="B767" s="165"/>
      <c r="D767" s="158" t="s">
        <v>170</v>
      </c>
      <c r="E767" s="166" t="s">
        <v>1</v>
      </c>
      <c r="F767" s="167" t="s">
        <v>173</v>
      </c>
      <c r="H767" s="168">
        <v>141.9</v>
      </c>
      <c r="I767" s="169"/>
      <c r="L767" s="165"/>
      <c r="M767" s="170"/>
      <c r="T767" s="171"/>
      <c r="AT767" s="166" t="s">
        <v>170</v>
      </c>
      <c r="AU767" s="166" t="s">
        <v>88</v>
      </c>
      <c r="AV767" s="13" t="s">
        <v>168</v>
      </c>
      <c r="AW767" s="13" t="s">
        <v>31</v>
      </c>
      <c r="AX767" s="13" t="s">
        <v>83</v>
      </c>
      <c r="AY767" s="166" t="s">
        <v>162</v>
      </c>
    </row>
    <row r="768" spans="2:65" s="1" customFormat="1" ht="24.15" customHeight="1">
      <c r="B768" s="32"/>
      <c r="C768" s="143" t="s">
        <v>1263</v>
      </c>
      <c r="D768" s="143" t="s">
        <v>164</v>
      </c>
      <c r="E768" s="144" t="s">
        <v>1264</v>
      </c>
      <c r="F768" s="145" t="s">
        <v>1265</v>
      </c>
      <c r="G768" s="146" t="s">
        <v>248</v>
      </c>
      <c r="H768" s="147">
        <v>38.6</v>
      </c>
      <c r="I768" s="148"/>
      <c r="J768" s="149">
        <f>ROUND(I768*H768,2)</f>
        <v>0</v>
      </c>
      <c r="K768" s="150"/>
      <c r="L768" s="32"/>
      <c r="M768" s="151" t="s">
        <v>1</v>
      </c>
      <c r="N768" s="152" t="s">
        <v>42</v>
      </c>
      <c r="P768" s="153">
        <f>O768*H768</f>
        <v>0</v>
      </c>
      <c r="Q768" s="153">
        <v>4.0000000000000002E-4</v>
      </c>
      <c r="R768" s="153">
        <f>Q768*H768</f>
        <v>1.5440000000000001E-2</v>
      </c>
      <c r="S768" s="153">
        <v>0</v>
      </c>
      <c r="T768" s="154">
        <f>S768*H768</f>
        <v>0</v>
      </c>
      <c r="AR768" s="155" t="s">
        <v>249</v>
      </c>
      <c r="AT768" s="155" t="s">
        <v>164</v>
      </c>
      <c r="AU768" s="155" t="s">
        <v>88</v>
      </c>
      <c r="AY768" s="17" t="s">
        <v>162</v>
      </c>
      <c r="BE768" s="156">
        <f>IF(N768="základná",J768,0)</f>
        <v>0</v>
      </c>
      <c r="BF768" s="156">
        <f>IF(N768="znížená",J768,0)</f>
        <v>0</v>
      </c>
      <c r="BG768" s="156">
        <f>IF(N768="zákl. prenesená",J768,0)</f>
        <v>0</v>
      </c>
      <c r="BH768" s="156">
        <f>IF(N768="zníž. prenesená",J768,0)</f>
        <v>0</v>
      </c>
      <c r="BI768" s="156">
        <f>IF(N768="nulová",J768,0)</f>
        <v>0</v>
      </c>
      <c r="BJ768" s="17" t="s">
        <v>88</v>
      </c>
      <c r="BK768" s="156">
        <f>ROUND(I768*H768,2)</f>
        <v>0</v>
      </c>
      <c r="BL768" s="17" t="s">
        <v>249</v>
      </c>
      <c r="BM768" s="155" t="s">
        <v>1266</v>
      </c>
    </row>
    <row r="769" spans="2:65" s="1" customFormat="1" ht="24.15" customHeight="1">
      <c r="B769" s="32"/>
      <c r="C769" s="143" t="s">
        <v>1267</v>
      </c>
      <c r="D769" s="143" t="s">
        <v>164</v>
      </c>
      <c r="E769" s="144" t="s">
        <v>1268</v>
      </c>
      <c r="F769" s="145" t="s">
        <v>1269</v>
      </c>
      <c r="G769" s="146" t="s">
        <v>248</v>
      </c>
      <c r="H769" s="147">
        <v>223</v>
      </c>
      <c r="I769" s="148"/>
      <c r="J769" s="149">
        <f>ROUND(I769*H769,2)</f>
        <v>0</v>
      </c>
      <c r="K769" s="150"/>
      <c r="L769" s="32"/>
      <c r="M769" s="151" t="s">
        <v>1</v>
      </c>
      <c r="N769" s="152" t="s">
        <v>42</v>
      </c>
      <c r="P769" s="153">
        <f>O769*H769</f>
        <v>0</v>
      </c>
      <c r="Q769" s="153">
        <v>4.0000000000000002E-4</v>
      </c>
      <c r="R769" s="153">
        <f>Q769*H769</f>
        <v>8.9200000000000002E-2</v>
      </c>
      <c r="S769" s="153">
        <v>0</v>
      </c>
      <c r="T769" s="154">
        <f>S769*H769</f>
        <v>0</v>
      </c>
      <c r="AR769" s="155" t="s">
        <v>249</v>
      </c>
      <c r="AT769" s="155" t="s">
        <v>164</v>
      </c>
      <c r="AU769" s="155" t="s">
        <v>88</v>
      </c>
      <c r="AY769" s="17" t="s">
        <v>162</v>
      </c>
      <c r="BE769" s="156">
        <f>IF(N769="základná",J769,0)</f>
        <v>0</v>
      </c>
      <c r="BF769" s="156">
        <f>IF(N769="znížená",J769,0)</f>
        <v>0</v>
      </c>
      <c r="BG769" s="156">
        <f>IF(N769="zákl. prenesená",J769,0)</f>
        <v>0</v>
      </c>
      <c r="BH769" s="156">
        <f>IF(N769="zníž. prenesená",J769,0)</f>
        <v>0</v>
      </c>
      <c r="BI769" s="156">
        <f>IF(N769="nulová",J769,0)</f>
        <v>0</v>
      </c>
      <c r="BJ769" s="17" t="s">
        <v>88</v>
      </c>
      <c r="BK769" s="156">
        <f>ROUND(I769*H769,2)</f>
        <v>0</v>
      </c>
      <c r="BL769" s="17" t="s">
        <v>249</v>
      </c>
      <c r="BM769" s="155" t="s">
        <v>1270</v>
      </c>
    </row>
    <row r="770" spans="2:65" s="12" customFormat="1">
      <c r="B770" s="157"/>
      <c r="D770" s="158" t="s">
        <v>170</v>
      </c>
      <c r="E770" s="159" t="s">
        <v>1</v>
      </c>
      <c r="F770" s="160" t="s">
        <v>1271</v>
      </c>
      <c r="H770" s="161">
        <v>260</v>
      </c>
      <c r="I770" s="162"/>
      <c r="L770" s="157"/>
      <c r="M770" s="163"/>
      <c r="T770" s="164"/>
      <c r="AT770" s="159" t="s">
        <v>170</v>
      </c>
      <c r="AU770" s="159" t="s">
        <v>88</v>
      </c>
      <c r="AV770" s="12" t="s">
        <v>88</v>
      </c>
      <c r="AW770" s="12" t="s">
        <v>31</v>
      </c>
      <c r="AX770" s="12" t="s">
        <v>76</v>
      </c>
      <c r="AY770" s="159" t="s">
        <v>162</v>
      </c>
    </row>
    <row r="771" spans="2:65" s="12" customFormat="1">
      <c r="B771" s="157"/>
      <c r="D771" s="158" t="s">
        <v>170</v>
      </c>
      <c r="E771" s="159" t="s">
        <v>1</v>
      </c>
      <c r="F771" s="160" t="s">
        <v>1272</v>
      </c>
      <c r="H771" s="161">
        <v>-37</v>
      </c>
      <c r="I771" s="162"/>
      <c r="L771" s="157"/>
      <c r="M771" s="163"/>
      <c r="T771" s="164"/>
      <c r="AT771" s="159" t="s">
        <v>170</v>
      </c>
      <c r="AU771" s="159" t="s">
        <v>88</v>
      </c>
      <c r="AV771" s="12" t="s">
        <v>88</v>
      </c>
      <c r="AW771" s="12" t="s">
        <v>31</v>
      </c>
      <c r="AX771" s="12" t="s">
        <v>76</v>
      </c>
      <c r="AY771" s="159" t="s">
        <v>162</v>
      </c>
    </row>
    <row r="772" spans="2:65" s="13" customFormat="1">
      <c r="B772" s="165"/>
      <c r="D772" s="158" t="s">
        <v>170</v>
      </c>
      <c r="E772" s="166" t="s">
        <v>1</v>
      </c>
      <c r="F772" s="167" t="s">
        <v>173</v>
      </c>
      <c r="H772" s="168">
        <v>223</v>
      </c>
      <c r="I772" s="169"/>
      <c r="L772" s="165"/>
      <c r="M772" s="170"/>
      <c r="T772" s="171"/>
      <c r="AT772" s="166" t="s">
        <v>170</v>
      </c>
      <c r="AU772" s="166" t="s">
        <v>88</v>
      </c>
      <c r="AV772" s="13" t="s">
        <v>168</v>
      </c>
      <c r="AW772" s="13" t="s">
        <v>31</v>
      </c>
      <c r="AX772" s="13" t="s">
        <v>83</v>
      </c>
      <c r="AY772" s="166" t="s">
        <v>162</v>
      </c>
    </row>
    <row r="773" spans="2:65" s="1" customFormat="1" ht="33" customHeight="1">
      <c r="B773" s="32"/>
      <c r="C773" s="143" t="s">
        <v>1273</v>
      </c>
      <c r="D773" s="143" t="s">
        <v>164</v>
      </c>
      <c r="E773" s="144" t="s">
        <v>1274</v>
      </c>
      <c r="F773" s="145" t="s">
        <v>1275</v>
      </c>
      <c r="G773" s="146" t="s">
        <v>248</v>
      </c>
      <c r="H773" s="147">
        <v>54.6</v>
      </c>
      <c r="I773" s="148"/>
      <c r="J773" s="149">
        <f>ROUND(I773*H773,2)</f>
        <v>0</v>
      </c>
      <c r="K773" s="150"/>
      <c r="L773" s="32"/>
      <c r="M773" s="151" t="s">
        <v>1</v>
      </c>
      <c r="N773" s="152" t="s">
        <v>42</v>
      </c>
      <c r="P773" s="153">
        <f>O773*H773</f>
        <v>0</v>
      </c>
      <c r="Q773" s="153">
        <v>3.3E-4</v>
      </c>
      <c r="R773" s="153">
        <f>Q773*H773</f>
        <v>1.8017999999999999E-2</v>
      </c>
      <c r="S773" s="153">
        <v>0</v>
      </c>
      <c r="T773" s="154">
        <f>S773*H773</f>
        <v>0</v>
      </c>
      <c r="AR773" s="155" t="s">
        <v>249</v>
      </c>
      <c r="AT773" s="155" t="s">
        <v>164</v>
      </c>
      <c r="AU773" s="155" t="s">
        <v>88</v>
      </c>
      <c r="AY773" s="17" t="s">
        <v>162</v>
      </c>
      <c r="BE773" s="156">
        <f>IF(N773="základná",J773,0)</f>
        <v>0</v>
      </c>
      <c r="BF773" s="156">
        <f>IF(N773="znížená",J773,0)</f>
        <v>0</v>
      </c>
      <c r="BG773" s="156">
        <f>IF(N773="zákl. prenesená",J773,0)</f>
        <v>0</v>
      </c>
      <c r="BH773" s="156">
        <f>IF(N773="zníž. prenesená",J773,0)</f>
        <v>0</v>
      </c>
      <c r="BI773" s="156">
        <f>IF(N773="nulová",J773,0)</f>
        <v>0</v>
      </c>
      <c r="BJ773" s="17" t="s">
        <v>88</v>
      </c>
      <c r="BK773" s="156">
        <f>ROUND(I773*H773,2)</f>
        <v>0</v>
      </c>
      <c r="BL773" s="17" t="s">
        <v>249</v>
      </c>
      <c r="BM773" s="155" t="s">
        <v>1276</v>
      </c>
    </row>
    <row r="774" spans="2:65" s="11" customFormat="1" ht="22.95" customHeight="1">
      <c r="B774" s="131"/>
      <c r="D774" s="132" t="s">
        <v>75</v>
      </c>
      <c r="E774" s="141" t="s">
        <v>1277</v>
      </c>
      <c r="F774" s="141" t="s">
        <v>1278</v>
      </c>
      <c r="I774" s="134"/>
      <c r="J774" s="142">
        <f>BK774</f>
        <v>0</v>
      </c>
      <c r="L774" s="131"/>
      <c r="M774" s="136"/>
      <c r="P774" s="137">
        <f>SUM(P775:P779)</f>
        <v>0</v>
      </c>
      <c r="R774" s="137">
        <f>SUM(R775:R779)</f>
        <v>0.12964199999999998</v>
      </c>
      <c r="T774" s="138">
        <f>SUM(T775:T779)</f>
        <v>0</v>
      </c>
      <c r="AR774" s="132" t="s">
        <v>88</v>
      </c>
      <c r="AT774" s="139" t="s">
        <v>75</v>
      </c>
      <c r="AU774" s="139" t="s">
        <v>83</v>
      </c>
      <c r="AY774" s="132" t="s">
        <v>162</v>
      </c>
      <c r="BK774" s="140">
        <f>SUM(BK775:BK779)</f>
        <v>0</v>
      </c>
    </row>
    <row r="775" spans="2:65" s="1" customFormat="1" ht="24.15" customHeight="1">
      <c r="B775" s="32"/>
      <c r="C775" s="143" t="s">
        <v>1279</v>
      </c>
      <c r="D775" s="143" t="s">
        <v>164</v>
      </c>
      <c r="E775" s="144" t="s">
        <v>1280</v>
      </c>
      <c r="F775" s="145" t="s">
        <v>1281</v>
      </c>
      <c r="G775" s="146" t="s">
        <v>248</v>
      </c>
      <c r="H775" s="147">
        <v>316.2</v>
      </c>
      <c r="I775" s="148"/>
      <c r="J775" s="149">
        <f>ROUND(I775*H775,2)</f>
        <v>0</v>
      </c>
      <c r="K775" s="150"/>
      <c r="L775" s="32"/>
      <c r="M775" s="151" t="s">
        <v>1</v>
      </c>
      <c r="N775" s="152" t="s">
        <v>42</v>
      </c>
      <c r="P775" s="153">
        <f>O775*H775</f>
        <v>0</v>
      </c>
      <c r="Q775" s="153">
        <v>1.2999999999999999E-4</v>
      </c>
      <c r="R775" s="153">
        <f>Q775*H775</f>
        <v>4.1105999999999997E-2</v>
      </c>
      <c r="S775" s="153">
        <v>0</v>
      </c>
      <c r="T775" s="154">
        <f>S775*H775</f>
        <v>0</v>
      </c>
      <c r="AR775" s="155" t="s">
        <v>249</v>
      </c>
      <c r="AT775" s="155" t="s">
        <v>164</v>
      </c>
      <c r="AU775" s="155" t="s">
        <v>88</v>
      </c>
      <c r="AY775" s="17" t="s">
        <v>162</v>
      </c>
      <c r="BE775" s="156">
        <f>IF(N775="základná",J775,0)</f>
        <v>0</v>
      </c>
      <c r="BF775" s="156">
        <f>IF(N775="znížená",J775,0)</f>
        <v>0</v>
      </c>
      <c r="BG775" s="156">
        <f>IF(N775="zákl. prenesená",J775,0)</f>
        <v>0</v>
      </c>
      <c r="BH775" s="156">
        <f>IF(N775="zníž. prenesená",J775,0)</f>
        <v>0</v>
      </c>
      <c r="BI775" s="156">
        <f>IF(N775="nulová",J775,0)</f>
        <v>0</v>
      </c>
      <c r="BJ775" s="17" t="s">
        <v>88</v>
      </c>
      <c r="BK775" s="156">
        <f>ROUND(I775*H775,2)</f>
        <v>0</v>
      </c>
      <c r="BL775" s="17" t="s">
        <v>249</v>
      </c>
      <c r="BM775" s="155" t="s">
        <v>1282</v>
      </c>
    </row>
    <row r="776" spans="2:65" s="12" customFormat="1">
      <c r="B776" s="157"/>
      <c r="D776" s="158" t="s">
        <v>170</v>
      </c>
      <c r="E776" s="159" t="s">
        <v>1</v>
      </c>
      <c r="F776" s="160" t="s">
        <v>1283</v>
      </c>
      <c r="H776" s="161">
        <v>93.2</v>
      </c>
      <c r="I776" s="162"/>
      <c r="L776" s="157"/>
      <c r="M776" s="163"/>
      <c r="T776" s="164"/>
      <c r="AT776" s="159" t="s">
        <v>170</v>
      </c>
      <c r="AU776" s="159" t="s">
        <v>88</v>
      </c>
      <c r="AV776" s="12" t="s">
        <v>88</v>
      </c>
      <c r="AW776" s="12" t="s">
        <v>31</v>
      </c>
      <c r="AX776" s="12" t="s">
        <v>76</v>
      </c>
      <c r="AY776" s="159" t="s">
        <v>162</v>
      </c>
    </row>
    <row r="777" spans="2:65" s="12" customFormat="1">
      <c r="B777" s="157"/>
      <c r="D777" s="158" t="s">
        <v>170</v>
      </c>
      <c r="E777" s="159" t="s">
        <v>1</v>
      </c>
      <c r="F777" s="160" t="s">
        <v>1284</v>
      </c>
      <c r="H777" s="161">
        <v>223</v>
      </c>
      <c r="I777" s="162"/>
      <c r="L777" s="157"/>
      <c r="M777" s="163"/>
      <c r="T777" s="164"/>
      <c r="AT777" s="159" t="s">
        <v>170</v>
      </c>
      <c r="AU777" s="159" t="s">
        <v>88</v>
      </c>
      <c r="AV777" s="12" t="s">
        <v>88</v>
      </c>
      <c r="AW777" s="12" t="s">
        <v>31</v>
      </c>
      <c r="AX777" s="12" t="s">
        <v>76</v>
      </c>
      <c r="AY777" s="159" t="s">
        <v>162</v>
      </c>
    </row>
    <row r="778" spans="2:65" s="13" customFormat="1">
      <c r="B778" s="165"/>
      <c r="D778" s="158" t="s">
        <v>170</v>
      </c>
      <c r="E778" s="166" t="s">
        <v>1</v>
      </c>
      <c r="F778" s="167" t="s">
        <v>173</v>
      </c>
      <c r="H778" s="168">
        <v>316.2</v>
      </c>
      <c r="I778" s="169"/>
      <c r="L778" s="165"/>
      <c r="M778" s="170"/>
      <c r="T778" s="171"/>
      <c r="AT778" s="166" t="s">
        <v>170</v>
      </c>
      <c r="AU778" s="166" t="s">
        <v>88</v>
      </c>
      <c r="AV778" s="13" t="s">
        <v>168</v>
      </c>
      <c r="AW778" s="13" t="s">
        <v>31</v>
      </c>
      <c r="AX778" s="13" t="s">
        <v>83</v>
      </c>
      <c r="AY778" s="166" t="s">
        <v>162</v>
      </c>
    </row>
    <row r="779" spans="2:65" s="1" customFormat="1" ht="24.15" customHeight="1">
      <c r="B779" s="32"/>
      <c r="C779" s="143" t="s">
        <v>1285</v>
      </c>
      <c r="D779" s="143" t="s">
        <v>164</v>
      </c>
      <c r="E779" s="144" t="s">
        <v>1286</v>
      </c>
      <c r="F779" s="145" t="s">
        <v>1287</v>
      </c>
      <c r="G779" s="146" t="s">
        <v>248</v>
      </c>
      <c r="H779" s="147">
        <v>316.2</v>
      </c>
      <c r="I779" s="148"/>
      <c r="J779" s="149">
        <f>ROUND(I779*H779,2)</f>
        <v>0</v>
      </c>
      <c r="K779" s="150"/>
      <c r="L779" s="32"/>
      <c r="M779" s="179" t="s">
        <v>1</v>
      </c>
      <c r="N779" s="180" t="s">
        <v>42</v>
      </c>
      <c r="O779" s="181"/>
      <c r="P779" s="182">
        <f>O779*H779</f>
        <v>0</v>
      </c>
      <c r="Q779" s="182">
        <v>2.7999999999999998E-4</v>
      </c>
      <c r="R779" s="182">
        <f>Q779*H779</f>
        <v>8.853599999999999E-2</v>
      </c>
      <c r="S779" s="182">
        <v>0</v>
      </c>
      <c r="T779" s="183">
        <f>S779*H779</f>
        <v>0</v>
      </c>
      <c r="AR779" s="155" t="s">
        <v>249</v>
      </c>
      <c r="AT779" s="155" t="s">
        <v>164</v>
      </c>
      <c r="AU779" s="155" t="s">
        <v>88</v>
      </c>
      <c r="AY779" s="17" t="s">
        <v>162</v>
      </c>
      <c r="BE779" s="156">
        <f>IF(N779="základná",J779,0)</f>
        <v>0</v>
      </c>
      <c r="BF779" s="156">
        <f>IF(N779="znížená",J779,0)</f>
        <v>0</v>
      </c>
      <c r="BG779" s="156">
        <f>IF(N779="zákl. prenesená",J779,0)</f>
        <v>0</v>
      </c>
      <c r="BH779" s="156">
        <f>IF(N779="zníž. prenesená",J779,0)</f>
        <v>0</v>
      </c>
      <c r="BI779" s="156">
        <f>IF(N779="nulová",J779,0)</f>
        <v>0</v>
      </c>
      <c r="BJ779" s="17" t="s">
        <v>88</v>
      </c>
      <c r="BK779" s="156">
        <f>ROUND(I779*H779,2)</f>
        <v>0</v>
      </c>
      <c r="BL779" s="17" t="s">
        <v>249</v>
      </c>
      <c r="BM779" s="155" t="s">
        <v>1288</v>
      </c>
    </row>
    <row r="780" spans="2:65" s="1" customFormat="1" ht="6.9" customHeight="1">
      <c r="B780" s="46"/>
      <c r="C780" s="47"/>
      <c r="D780" s="47"/>
      <c r="E780" s="47"/>
      <c r="F780" s="47"/>
      <c r="G780" s="47"/>
      <c r="H780" s="47"/>
      <c r="I780" s="47"/>
      <c r="J780" s="47"/>
      <c r="K780" s="47"/>
      <c r="L780" s="32"/>
    </row>
  </sheetData>
  <sheetProtection algorithmName="SHA-512" hashValue="caOPndQUWWqsgnxjCH+N7HG7TJ7lzgDNpL1n3eCkDJQtyz0nTROU4FhFbQ3UlabWHUqxD+lEKXYh6v16WENt2w==" saltValue="V0ND3Hmw0KkcxKXkHksnogIZgsoTGXgyNNZncMRrRIq/et7t1R7lWPuI4a45Y/h2+m8EDrwaca//c4aG/2Uoww==" spinCount="100000" sheet="1" objects="1" scenarios="1" formatColumns="0" formatRows="0" autoFilter="0"/>
  <autoFilter ref="C143:K779" xr:uid="{00000000-0009-0000-0000-000002000000}"/>
  <mergeCells count="12">
    <mergeCell ref="E136:H136"/>
    <mergeCell ref="L2:V2"/>
    <mergeCell ref="E85:H85"/>
    <mergeCell ref="E87:H87"/>
    <mergeCell ref="E89:H89"/>
    <mergeCell ref="E132:H132"/>
    <mergeCell ref="E134:H13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43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95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76</v>
      </c>
    </row>
    <row r="4" spans="2:46" ht="24.9" customHeight="1">
      <c r="B4" s="20"/>
      <c r="D4" s="21" t="s">
        <v>131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132</v>
      </c>
      <c r="L8" s="20"/>
    </row>
    <row r="9" spans="2:46" s="1" customFormat="1" ht="23.25" customHeight="1">
      <c r="B9" s="32"/>
      <c r="E9" s="248" t="s">
        <v>133</v>
      </c>
      <c r="F9" s="247"/>
      <c r="G9" s="247"/>
      <c r="H9" s="247"/>
      <c r="L9" s="32"/>
    </row>
    <row r="10" spans="2:46" s="1" customFormat="1" ht="12" customHeight="1">
      <c r="B10" s="32"/>
      <c r="D10" s="27" t="s">
        <v>134</v>
      </c>
      <c r="L10" s="32"/>
    </row>
    <row r="11" spans="2:46" s="1" customFormat="1" ht="16.5" customHeight="1">
      <c r="B11" s="32"/>
      <c r="E11" s="204" t="s">
        <v>1289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 t="str">
        <f>'Rekapitulácia stavby'!AN8</f>
        <v>19. 7. 2023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23</v>
      </c>
      <c r="I16" s="27" t="s">
        <v>24</v>
      </c>
      <c r="J16" s="25" t="s">
        <v>1</v>
      </c>
      <c r="L16" s="32"/>
    </row>
    <row r="17" spans="2:12" s="1" customFormat="1" ht="18" customHeight="1">
      <c r="B17" s="32"/>
      <c r="E17" s="25" t="s">
        <v>25</v>
      </c>
      <c r="I17" s="27" t="s">
        <v>26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27</v>
      </c>
      <c r="I19" s="27" t="s">
        <v>24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36"/>
      <c r="G20" s="236"/>
      <c r="H20" s="236"/>
      <c r="I20" s="27" t="s">
        <v>26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29</v>
      </c>
      <c r="I22" s="27" t="s">
        <v>24</v>
      </c>
      <c r="J22" s="25" t="s">
        <v>1</v>
      </c>
      <c r="L22" s="32"/>
    </row>
    <row r="23" spans="2:12" s="1" customFormat="1" ht="18" customHeight="1">
      <c r="B23" s="32"/>
      <c r="E23" s="25" t="s">
        <v>30</v>
      </c>
      <c r="I23" s="27" t="s">
        <v>26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32</v>
      </c>
      <c r="I25" s="27" t="s">
        <v>24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26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34</v>
      </c>
      <c r="L28" s="32"/>
    </row>
    <row r="29" spans="2:12" s="7" customFormat="1" ht="16.5" customHeight="1">
      <c r="B29" s="95"/>
      <c r="E29" s="240" t="s">
        <v>35</v>
      </c>
      <c r="F29" s="240"/>
      <c r="G29" s="240"/>
      <c r="H29" s="240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36</v>
      </c>
      <c r="J32" s="67">
        <f>ROUND(J125,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38</v>
      </c>
      <c r="I34" s="97" t="s">
        <v>37</v>
      </c>
      <c r="J34" s="97" t="s">
        <v>39</v>
      </c>
      <c r="L34" s="32"/>
    </row>
    <row r="35" spans="2:12" s="1" customFormat="1" ht="14.4" customHeight="1">
      <c r="B35" s="32"/>
      <c r="D35" s="98" t="s">
        <v>40</v>
      </c>
      <c r="E35" s="36" t="s">
        <v>41</v>
      </c>
      <c r="F35" s="99">
        <f>ROUND((SUM(BE125:BE242)),  2)</f>
        <v>0</v>
      </c>
      <c r="G35" s="100"/>
      <c r="H35" s="100"/>
      <c r="I35" s="101">
        <v>0.2</v>
      </c>
      <c r="J35" s="99">
        <f>ROUND(((SUM(BE125:BE242))*I35),  2)</f>
        <v>0</v>
      </c>
      <c r="L35" s="32"/>
    </row>
    <row r="36" spans="2:12" s="1" customFormat="1" ht="14.4" customHeight="1">
      <c r="B36" s="32"/>
      <c r="E36" s="36" t="s">
        <v>42</v>
      </c>
      <c r="F36" s="99">
        <f>ROUND((SUM(BF125:BF242)),  2)</f>
        <v>0</v>
      </c>
      <c r="G36" s="100"/>
      <c r="H36" s="100"/>
      <c r="I36" s="101">
        <v>0.2</v>
      </c>
      <c r="J36" s="99">
        <f>ROUND(((SUM(BF125:BF242))*I36),  2)</f>
        <v>0</v>
      </c>
      <c r="L36" s="32"/>
    </row>
    <row r="37" spans="2:12" s="1" customFormat="1" ht="14.4" hidden="1" customHeight="1">
      <c r="B37" s="32"/>
      <c r="E37" s="27" t="s">
        <v>43</v>
      </c>
      <c r="F37" s="87">
        <f>ROUND((SUM(BG125:BG242)),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44</v>
      </c>
      <c r="F38" s="87">
        <f>ROUND((SUM(BH125:BH242)),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45</v>
      </c>
      <c r="F39" s="99">
        <f>ROUND((SUM(BI125:BI242)),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46</v>
      </c>
      <c r="E41" s="58"/>
      <c r="F41" s="58"/>
      <c r="G41" s="105" t="s">
        <v>47</v>
      </c>
      <c r="H41" s="106" t="s">
        <v>48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51</v>
      </c>
      <c r="E61" s="34"/>
      <c r="F61" s="109" t="s">
        <v>52</v>
      </c>
      <c r="G61" s="45" t="s">
        <v>51</v>
      </c>
      <c r="H61" s="34"/>
      <c r="I61" s="34"/>
      <c r="J61" s="110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51</v>
      </c>
      <c r="E76" s="34"/>
      <c r="F76" s="109" t="s">
        <v>52</v>
      </c>
      <c r="G76" s="45" t="s">
        <v>51</v>
      </c>
      <c r="H76" s="34"/>
      <c r="I76" s="34"/>
      <c r="J76" s="110" t="s">
        <v>52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136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132</v>
      </c>
      <c r="L86" s="20"/>
    </row>
    <row r="87" spans="2:12" s="1" customFormat="1" ht="23.25" customHeight="1">
      <c r="B87" s="32"/>
      <c r="E87" s="248" t="s">
        <v>133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134</v>
      </c>
      <c r="L88" s="32"/>
    </row>
    <row r="89" spans="2:12" s="1" customFormat="1" ht="16.5" customHeight="1">
      <c r="B89" s="32"/>
      <c r="E89" s="204" t="str">
        <f>E11</f>
        <v>03 - SO-01.3  Zdravotechnika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 t="str">
        <f>IF(J14="","",J14)</f>
        <v>19. 7. 2023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23</v>
      </c>
      <c r="F93" s="25" t="str">
        <f>E17</f>
        <v>JUMA, s.r.o., Okoč</v>
      </c>
      <c r="I93" s="27" t="s">
        <v>29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27</v>
      </c>
      <c r="F94" s="25" t="str">
        <f>IF(E20="","",E20)</f>
        <v>Vyplň údaj</v>
      </c>
      <c r="I94" s="27" t="s">
        <v>32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137</v>
      </c>
      <c r="D96" s="103"/>
      <c r="E96" s="103"/>
      <c r="F96" s="103"/>
      <c r="G96" s="103"/>
      <c r="H96" s="103"/>
      <c r="I96" s="103"/>
      <c r="J96" s="112" t="s">
        <v>138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139</v>
      </c>
      <c r="J98" s="67">
        <f>J125</f>
        <v>0</v>
      </c>
      <c r="L98" s="32"/>
      <c r="AU98" s="17" t="s">
        <v>140</v>
      </c>
    </row>
    <row r="99" spans="2:47" s="8" customFormat="1" ht="24.9" customHeight="1">
      <c r="B99" s="114"/>
      <c r="D99" s="115" t="s">
        <v>144</v>
      </c>
      <c r="E99" s="116"/>
      <c r="F99" s="116"/>
      <c r="G99" s="116"/>
      <c r="H99" s="116"/>
      <c r="I99" s="116"/>
      <c r="J99" s="117">
        <f>J126</f>
        <v>0</v>
      </c>
      <c r="L99" s="114"/>
    </row>
    <row r="100" spans="2:47" s="9" customFormat="1" ht="19.95" customHeight="1">
      <c r="B100" s="118"/>
      <c r="D100" s="119" t="s">
        <v>324</v>
      </c>
      <c r="E100" s="120"/>
      <c r="F100" s="120"/>
      <c r="G100" s="120"/>
      <c r="H100" s="120"/>
      <c r="I100" s="120"/>
      <c r="J100" s="121">
        <f>J127</f>
        <v>0</v>
      </c>
      <c r="L100" s="118"/>
    </row>
    <row r="101" spans="2:47" s="9" customFormat="1" ht="19.95" customHeight="1">
      <c r="B101" s="118"/>
      <c r="D101" s="119" t="s">
        <v>1290</v>
      </c>
      <c r="E101" s="120"/>
      <c r="F101" s="120"/>
      <c r="G101" s="120"/>
      <c r="H101" s="120"/>
      <c r="I101" s="120"/>
      <c r="J101" s="121">
        <f>J136</f>
        <v>0</v>
      </c>
      <c r="L101" s="118"/>
    </row>
    <row r="102" spans="2:47" s="9" customFormat="1" ht="19.95" customHeight="1">
      <c r="B102" s="118"/>
      <c r="D102" s="119" t="s">
        <v>325</v>
      </c>
      <c r="E102" s="120"/>
      <c r="F102" s="120"/>
      <c r="G102" s="120"/>
      <c r="H102" s="120"/>
      <c r="I102" s="120"/>
      <c r="J102" s="121">
        <f>J184</f>
        <v>0</v>
      </c>
      <c r="L102" s="118"/>
    </row>
    <row r="103" spans="2:47" s="9" customFormat="1" ht="19.95" customHeight="1">
      <c r="B103" s="118"/>
      <c r="D103" s="119" t="s">
        <v>1291</v>
      </c>
      <c r="E103" s="120"/>
      <c r="F103" s="120"/>
      <c r="G103" s="120"/>
      <c r="H103" s="120"/>
      <c r="I103" s="120"/>
      <c r="J103" s="121">
        <f>J206</f>
        <v>0</v>
      </c>
      <c r="L103" s="118"/>
    </row>
    <row r="104" spans="2:47" s="1" customFormat="1" ht="21.75" customHeight="1">
      <c r="B104" s="32"/>
      <c r="L104" s="32"/>
    </row>
    <row r="105" spans="2:47" s="1" customFormat="1" ht="6.9" customHeight="1"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2"/>
    </row>
    <row r="109" spans="2:47" s="1" customFormat="1" ht="6.9" customHeight="1"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32"/>
    </row>
    <row r="110" spans="2:47" s="1" customFormat="1" ht="24.9" customHeight="1">
      <c r="B110" s="32"/>
      <c r="C110" s="21" t="s">
        <v>148</v>
      </c>
      <c r="L110" s="32"/>
    </row>
    <row r="111" spans="2:47" s="1" customFormat="1" ht="6.9" customHeight="1">
      <c r="B111" s="32"/>
      <c r="L111" s="32"/>
    </row>
    <row r="112" spans="2:47" s="1" customFormat="1" ht="12" customHeight="1">
      <c r="B112" s="32"/>
      <c r="C112" s="27" t="s">
        <v>15</v>
      </c>
      <c r="L112" s="32"/>
    </row>
    <row r="113" spans="2:65" s="1" customFormat="1" ht="26.25" customHeight="1">
      <c r="B113" s="32"/>
      <c r="E113" s="248" t="str">
        <f>E7</f>
        <v>Nízkokapacitné ubytovacie zariadenie - prestavba, prístavba a nadstavba vedľajšej stavby</v>
      </c>
      <c r="F113" s="249"/>
      <c r="G113" s="249"/>
      <c r="H113" s="249"/>
      <c r="L113" s="32"/>
    </row>
    <row r="114" spans="2:65" ht="12" customHeight="1">
      <c r="B114" s="20"/>
      <c r="C114" s="27" t="s">
        <v>132</v>
      </c>
      <c r="L114" s="20"/>
    </row>
    <row r="115" spans="2:65" s="1" customFormat="1" ht="23.25" customHeight="1">
      <c r="B115" s="32"/>
      <c r="E115" s="248" t="s">
        <v>133</v>
      </c>
      <c r="F115" s="247"/>
      <c r="G115" s="247"/>
      <c r="H115" s="247"/>
      <c r="L115" s="32"/>
    </row>
    <row r="116" spans="2:65" s="1" customFormat="1" ht="12" customHeight="1">
      <c r="B116" s="32"/>
      <c r="C116" s="27" t="s">
        <v>134</v>
      </c>
      <c r="L116" s="32"/>
    </row>
    <row r="117" spans="2:65" s="1" customFormat="1" ht="16.5" customHeight="1">
      <c r="B117" s="32"/>
      <c r="E117" s="204" t="str">
        <f>E11</f>
        <v>03 - SO-01.3  Zdravotechnika</v>
      </c>
      <c r="F117" s="247"/>
      <c r="G117" s="247"/>
      <c r="H117" s="247"/>
      <c r="L117" s="32"/>
    </row>
    <row r="118" spans="2:65" s="1" customFormat="1" ht="6.9" customHeight="1">
      <c r="B118" s="32"/>
      <c r="L118" s="32"/>
    </row>
    <row r="119" spans="2:65" s="1" customFormat="1" ht="12" customHeight="1">
      <c r="B119" s="32"/>
      <c r="C119" s="27" t="s">
        <v>19</v>
      </c>
      <c r="F119" s="25" t="str">
        <f>F14</f>
        <v>Okoč, Hlavná ulica č. 1780</v>
      </c>
      <c r="I119" s="27" t="s">
        <v>21</v>
      </c>
      <c r="J119" s="54" t="str">
        <f>IF(J14="","",J14)</f>
        <v>19. 7. 2023</v>
      </c>
      <c r="L119" s="32"/>
    </row>
    <row r="120" spans="2:65" s="1" customFormat="1" ht="6.9" customHeight="1">
      <c r="B120" s="32"/>
      <c r="L120" s="32"/>
    </row>
    <row r="121" spans="2:65" s="1" customFormat="1" ht="15.15" customHeight="1">
      <c r="B121" s="32"/>
      <c r="C121" s="27" t="s">
        <v>23</v>
      </c>
      <c r="F121" s="25" t="str">
        <f>E17</f>
        <v>JUMA, s.r.o., Okoč</v>
      </c>
      <c r="I121" s="27" t="s">
        <v>29</v>
      </c>
      <c r="J121" s="30" t="str">
        <f>E23</f>
        <v>Ing. Attila Urbán</v>
      </c>
      <c r="L121" s="32"/>
    </row>
    <row r="122" spans="2:65" s="1" customFormat="1" ht="15.15" customHeight="1">
      <c r="B122" s="32"/>
      <c r="C122" s="27" t="s">
        <v>27</v>
      </c>
      <c r="F122" s="25" t="str">
        <f>IF(E20="","",E20)</f>
        <v>Vyplň údaj</v>
      </c>
      <c r="I122" s="27" t="s">
        <v>32</v>
      </c>
      <c r="J122" s="30" t="str">
        <f>E26</f>
        <v xml:space="preserve"> </v>
      </c>
      <c r="L122" s="32"/>
    </row>
    <row r="123" spans="2:65" s="1" customFormat="1" ht="10.35" customHeight="1">
      <c r="B123" s="32"/>
      <c r="L123" s="32"/>
    </row>
    <row r="124" spans="2:65" s="10" customFormat="1" ht="29.25" customHeight="1">
      <c r="B124" s="122"/>
      <c r="C124" s="123" t="s">
        <v>149</v>
      </c>
      <c r="D124" s="124" t="s">
        <v>61</v>
      </c>
      <c r="E124" s="124" t="s">
        <v>57</v>
      </c>
      <c r="F124" s="124" t="s">
        <v>58</v>
      </c>
      <c r="G124" s="124" t="s">
        <v>150</v>
      </c>
      <c r="H124" s="124" t="s">
        <v>151</v>
      </c>
      <c r="I124" s="124" t="s">
        <v>152</v>
      </c>
      <c r="J124" s="125" t="s">
        <v>138</v>
      </c>
      <c r="K124" s="126" t="s">
        <v>153</v>
      </c>
      <c r="L124" s="122"/>
      <c r="M124" s="60" t="s">
        <v>1</v>
      </c>
      <c r="N124" s="61" t="s">
        <v>40</v>
      </c>
      <c r="O124" s="61" t="s">
        <v>154</v>
      </c>
      <c r="P124" s="61" t="s">
        <v>155</v>
      </c>
      <c r="Q124" s="61" t="s">
        <v>156</v>
      </c>
      <c r="R124" s="61" t="s">
        <v>157</v>
      </c>
      <c r="S124" s="61" t="s">
        <v>158</v>
      </c>
      <c r="T124" s="62" t="s">
        <v>159</v>
      </c>
    </row>
    <row r="125" spans="2:65" s="1" customFormat="1" ht="22.95" customHeight="1">
      <c r="B125" s="32"/>
      <c r="C125" s="65" t="s">
        <v>139</v>
      </c>
      <c r="J125" s="127">
        <f>BK125</f>
        <v>0</v>
      </c>
      <c r="L125" s="32"/>
      <c r="M125" s="63"/>
      <c r="N125" s="55"/>
      <c r="O125" s="55"/>
      <c r="P125" s="128">
        <f>P126</f>
        <v>0</v>
      </c>
      <c r="Q125" s="55"/>
      <c r="R125" s="128">
        <f>R126</f>
        <v>0.33029299999999995</v>
      </c>
      <c r="S125" s="55"/>
      <c r="T125" s="129">
        <f>T126</f>
        <v>0</v>
      </c>
      <c r="AT125" s="17" t="s">
        <v>75</v>
      </c>
      <c r="AU125" s="17" t="s">
        <v>140</v>
      </c>
      <c r="BK125" s="130">
        <f>BK126</f>
        <v>0</v>
      </c>
    </row>
    <row r="126" spans="2:65" s="11" customFormat="1" ht="25.95" customHeight="1">
      <c r="B126" s="131"/>
      <c r="D126" s="132" t="s">
        <v>75</v>
      </c>
      <c r="E126" s="133" t="s">
        <v>241</v>
      </c>
      <c r="F126" s="133" t="s">
        <v>242</v>
      </c>
      <c r="I126" s="134"/>
      <c r="J126" s="135">
        <f>BK126</f>
        <v>0</v>
      </c>
      <c r="L126" s="131"/>
      <c r="M126" s="136"/>
      <c r="P126" s="137">
        <f>P127+P136+P184+P206</f>
        <v>0</v>
      </c>
      <c r="R126" s="137">
        <f>R127+R136+R184+R206</f>
        <v>0.33029299999999995</v>
      </c>
      <c r="T126" s="138">
        <f>T127+T136+T184+T206</f>
        <v>0</v>
      </c>
      <c r="AR126" s="132" t="s">
        <v>88</v>
      </c>
      <c r="AT126" s="139" t="s">
        <v>75</v>
      </c>
      <c r="AU126" s="139" t="s">
        <v>76</v>
      </c>
      <c r="AY126" s="132" t="s">
        <v>162</v>
      </c>
      <c r="BK126" s="140">
        <f>BK127+BK136+BK184+BK206</f>
        <v>0</v>
      </c>
    </row>
    <row r="127" spans="2:65" s="11" customFormat="1" ht="22.95" customHeight="1">
      <c r="B127" s="131"/>
      <c r="D127" s="132" t="s">
        <v>75</v>
      </c>
      <c r="E127" s="141" t="s">
        <v>783</v>
      </c>
      <c r="F127" s="141" t="s">
        <v>784</v>
      </c>
      <c r="I127" s="134"/>
      <c r="J127" s="142">
        <f>BK127</f>
        <v>0</v>
      </c>
      <c r="L127" s="131"/>
      <c r="M127" s="136"/>
      <c r="P127" s="137">
        <f>SUM(P128:P135)</f>
        <v>0</v>
      </c>
      <c r="R127" s="137">
        <f>SUM(R128:R135)</f>
        <v>6.6929999999999993E-3</v>
      </c>
      <c r="T127" s="138">
        <f>SUM(T128:T135)</f>
        <v>0</v>
      </c>
      <c r="AR127" s="132" t="s">
        <v>88</v>
      </c>
      <c r="AT127" s="139" t="s">
        <v>75</v>
      </c>
      <c r="AU127" s="139" t="s">
        <v>83</v>
      </c>
      <c r="AY127" s="132" t="s">
        <v>162</v>
      </c>
      <c r="BK127" s="140">
        <f>SUM(BK128:BK135)</f>
        <v>0</v>
      </c>
    </row>
    <row r="128" spans="2:65" s="1" customFormat="1" ht="24.15" customHeight="1">
      <c r="B128" s="32"/>
      <c r="C128" s="143" t="s">
        <v>83</v>
      </c>
      <c r="D128" s="143" t="s">
        <v>164</v>
      </c>
      <c r="E128" s="144" t="s">
        <v>1292</v>
      </c>
      <c r="F128" s="145" t="s">
        <v>1293</v>
      </c>
      <c r="G128" s="146" t="s">
        <v>208</v>
      </c>
      <c r="H128" s="147">
        <v>46</v>
      </c>
      <c r="I128" s="148"/>
      <c r="J128" s="149">
        <f>ROUND(I128*H128,2)</f>
        <v>0</v>
      </c>
      <c r="K128" s="150"/>
      <c r="L128" s="32"/>
      <c r="M128" s="151" t="s">
        <v>1</v>
      </c>
      <c r="N128" s="152" t="s">
        <v>42</v>
      </c>
      <c r="P128" s="153">
        <f>O128*H128</f>
        <v>0</v>
      </c>
      <c r="Q128" s="153">
        <v>2.0000000000000002E-5</v>
      </c>
      <c r="R128" s="153">
        <f>Q128*H128</f>
        <v>9.2000000000000003E-4</v>
      </c>
      <c r="S128" s="153">
        <v>0</v>
      </c>
      <c r="T128" s="154">
        <f>S128*H128</f>
        <v>0</v>
      </c>
      <c r="AR128" s="155" t="s">
        <v>249</v>
      </c>
      <c r="AT128" s="155" t="s">
        <v>164</v>
      </c>
      <c r="AU128" s="155" t="s">
        <v>88</v>
      </c>
      <c r="AY128" s="17" t="s">
        <v>162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7" t="s">
        <v>88</v>
      </c>
      <c r="BK128" s="156">
        <f>ROUND(I128*H128,2)</f>
        <v>0</v>
      </c>
      <c r="BL128" s="17" t="s">
        <v>249</v>
      </c>
      <c r="BM128" s="155" t="s">
        <v>1294</v>
      </c>
    </row>
    <row r="129" spans="2:65" s="1" customFormat="1" ht="24.15" customHeight="1">
      <c r="B129" s="32"/>
      <c r="C129" s="184" t="s">
        <v>88</v>
      </c>
      <c r="D129" s="184" t="s">
        <v>534</v>
      </c>
      <c r="E129" s="185" t="s">
        <v>1295</v>
      </c>
      <c r="F129" s="186" t="s">
        <v>1296</v>
      </c>
      <c r="G129" s="187" t="s">
        <v>208</v>
      </c>
      <c r="H129" s="188">
        <v>40.799999999999997</v>
      </c>
      <c r="I129" s="189"/>
      <c r="J129" s="190">
        <f>ROUND(I129*H129,2)</f>
        <v>0</v>
      </c>
      <c r="K129" s="191"/>
      <c r="L129" s="192"/>
      <c r="M129" s="193" t="s">
        <v>1</v>
      </c>
      <c r="N129" s="194" t="s">
        <v>42</v>
      </c>
      <c r="P129" s="153">
        <f>O129*H129</f>
        <v>0</v>
      </c>
      <c r="Q129" s="153">
        <v>1.3999999999999999E-4</v>
      </c>
      <c r="R129" s="153">
        <f>Q129*H129</f>
        <v>5.7119999999999992E-3</v>
      </c>
      <c r="S129" s="153">
        <v>0</v>
      </c>
      <c r="T129" s="154">
        <f>S129*H129</f>
        <v>0</v>
      </c>
      <c r="AR129" s="155" t="s">
        <v>497</v>
      </c>
      <c r="AT129" s="155" t="s">
        <v>534</v>
      </c>
      <c r="AU129" s="155" t="s">
        <v>88</v>
      </c>
      <c r="AY129" s="17" t="s">
        <v>162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7" t="s">
        <v>88</v>
      </c>
      <c r="BK129" s="156">
        <f>ROUND(I129*H129,2)</f>
        <v>0</v>
      </c>
      <c r="BL129" s="17" t="s">
        <v>249</v>
      </c>
      <c r="BM129" s="155" t="s">
        <v>1297</v>
      </c>
    </row>
    <row r="130" spans="2:65" s="12" customFormat="1">
      <c r="B130" s="157"/>
      <c r="D130" s="158" t="s">
        <v>170</v>
      </c>
      <c r="E130" s="159" t="s">
        <v>1</v>
      </c>
      <c r="F130" s="160" t="s">
        <v>1298</v>
      </c>
      <c r="H130" s="161">
        <v>40.799999999999997</v>
      </c>
      <c r="I130" s="162"/>
      <c r="L130" s="157"/>
      <c r="M130" s="163"/>
      <c r="T130" s="164"/>
      <c r="AT130" s="159" t="s">
        <v>170</v>
      </c>
      <c r="AU130" s="159" t="s">
        <v>88</v>
      </c>
      <c r="AV130" s="12" t="s">
        <v>88</v>
      </c>
      <c r="AW130" s="12" t="s">
        <v>31</v>
      </c>
      <c r="AX130" s="12" t="s">
        <v>83</v>
      </c>
      <c r="AY130" s="159" t="s">
        <v>162</v>
      </c>
    </row>
    <row r="131" spans="2:65" s="1" customFormat="1" ht="24.15" customHeight="1">
      <c r="B131" s="32"/>
      <c r="C131" s="184" t="s">
        <v>177</v>
      </c>
      <c r="D131" s="184" t="s">
        <v>534</v>
      </c>
      <c r="E131" s="185" t="s">
        <v>1299</v>
      </c>
      <c r="F131" s="186" t="s">
        <v>1300</v>
      </c>
      <c r="G131" s="187" t="s">
        <v>208</v>
      </c>
      <c r="H131" s="188">
        <v>6.1</v>
      </c>
      <c r="I131" s="189"/>
      <c r="J131" s="190">
        <f>ROUND(I131*H131,2)</f>
        <v>0</v>
      </c>
      <c r="K131" s="191"/>
      <c r="L131" s="192"/>
      <c r="M131" s="193" t="s">
        <v>1</v>
      </c>
      <c r="N131" s="194" t="s">
        <v>42</v>
      </c>
      <c r="P131" s="153">
        <f>O131*H131</f>
        <v>0</v>
      </c>
      <c r="Q131" s="153">
        <v>1.0000000000000001E-5</v>
      </c>
      <c r="R131" s="153">
        <f>Q131*H131</f>
        <v>6.0999999999999999E-5</v>
      </c>
      <c r="S131" s="153">
        <v>0</v>
      </c>
      <c r="T131" s="154">
        <f>S131*H131</f>
        <v>0</v>
      </c>
      <c r="AR131" s="155" t="s">
        <v>497</v>
      </c>
      <c r="AT131" s="155" t="s">
        <v>534</v>
      </c>
      <c r="AU131" s="155" t="s">
        <v>88</v>
      </c>
      <c r="AY131" s="17" t="s">
        <v>162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7" t="s">
        <v>88</v>
      </c>
      <c r="BK131" s="156">
        <f>ROUND(I131*H131,2)</f>
        <v>0</v>
      </c>
      <c r="BL131" s="17" t="s">
        <v>249</v>
      </c>
      <c r="BM131" s="155" t="s">
        <v>1301</v>
      </c>
    </row>
    <row r="132" spans="2:65" s="12" customFormat="1">
      <c r="B132" s="157"/>
      <c r="D132" s="158" t="s">
        <v>170</v>
      </c>
      <c r="E132" s="159" t="s">
        <v>1</v>
      </c>
      <c r="F132" s="160" t="s">
        <v>1302</v>
      </c>
      <c r="H132" s="161">
        <v>6.12</v>
      </c>
      <c r="I132" s="162"/>
      <c r="L132" s="157"/>
      <c r="M132" s="163"/>
      <c r="T132" s="164"/>
      <c r="AT132" s="159" t="s">
        <v>170</v>
      </c>
      <c r="AU132" s="159" t="s">
        <v>88</v>
      </c>
      <c r="AV132" s="12" t="s">
        <v>88</v>
      </c>
      <c r="AW132" s="12" t="s">
        <v>31</v>
      </c>
      <c r="AX132" s="12" t="s">
        <v>76</v>
      </c>
      <c r="AY132" s="159" t="s">
        <v>162</v>
      </c>
    </row>
    <row r="133" spans="2:65" s="12" customFormat="1">
      <c r="B133" s="157"/>
      <c r="D133" s="158" t="s">
        <v>170</v>
      </c>
      <c r="E133" s="159" t="s">
        <v>1</v>
      </c>
      <c r="F133" s="160" t="s">
        <v>663</v>
      </c>
      <c r="H133" s="161">
        <v>-0.02</v>
      </c>
      <c r="I133" s="162"/>
      <c r="L133" s="157"/>
      <c r="M133" s="163"/>
      <c r="T133" s="164"/>
      <c r="AT133" s="159" t="s">
        <v>170</v>
      </c>
      <c r="AU133" s="159" t="s">
        <v>88</v>
      </c>
      <c r="AV133" s="12" t="s">
        <v>88</v>
      </c>
      <c r="AW133" s="12" t="s">
        <v>31</v>
      </c>
      <c r="AX133" s="12" t="s">
        <v>76</v>
      </c>
      <c r="AY133" s="159" t="s">
        <v>162</v>
      </c>
    </row>
    <row r="134" spans="2:65" s="13" customFormat="1">
      <c r="B134" s="165"/>
      <c r="D134" s="158" t="s">
        <v>170</v>
      </c>
      <c r="E134" s="166" t="s">
        <v>1</v>
      </c>
      <c r="F134" s="167" t="s">
        <v>173</v>
      </c>
      <c r="H134" s="168">
        <v>6.1000000000000005</v>
      </c>
      <c r="I134" s="169"/>
      <c r="L134" s="165"/>
      <c r="M134" s="170"/>
      <c r="T134" s="171"/>
      <c r="AT134" s="166" t="s">
        <v>170</v>
      </c>
      <c r="AU134" s="166" t="s">
        <v>88</v>
      </c>
      <c r="AV134" s="13" t="s">
        <v>168</v>
      </c>
      <c r="AW134" s="13" t="s">
        <v>31</v>
      </c>
      <c r="AX134" s="13" t="s">
        <v>83</v>
      </c>
      <c r="AY134" s="166" t="s">
        <v>162</v>
      </c>
    </row>
    <row r="135" spans="2:65" s="1" customFormat="1" ht="24.15" customHeight="1">
      <c r="B135" s="32"/>
      <c r="C135" s="143" t="s">
        <v>168</v>
      </c>
      <c r="D135" s="143" t="s">
        <v>164</v>
      </c>
      <c r="E135" s="144" t="s">
        <v>842</v>
      </c>
      <c r="F135" s="145" t="s">
        <v>843</v>
      </c>
      <c r="G135" s="146" t="s">
        <v>183</v>
      </c>
      <c r="H135" s="147">
        <v>7.0000000000000001E-3</v>
      </c>
      <c r="I135" s="148"/>
      <c r="J135" s="149">
        <f>ROUND(I135*H135,2)</f>
        <v>0</v>
      </c>
      <c r="K135" s="150"/>
      <c r="L135" s="32"/>
      <c r="M135" s="151" t="s">
        <v>1</v>
      </c>
      <c r="N135" s="152" t="s">
        <v>42</v>
      </c>
      <c r="P135" s="153">
        <f>O135*H135</f>
        <v>0</v>
      </c>
      <c r="Q135" s="153">
        <v>0</v>
      </c>
      <c r="R135" s="153">
        <f>Q135*H135</f>
        <v>0</v>
      </c>
      <c r="S135" s="153">
        <v>0</v>
      </c>
      <c r="T135" s="154">
        <f>S135*H135</f>
        <v>0</v>
      </c>
      <c r="AR135" s="155" t="s">
        <v>249</v>
      </c>
      <c r="AT135" s="155" t="s">
        <v>164</v>
      </c>
      <c r="AU135" s="155" t="s">
        <v>88</v>
      </c>
      <c r="AY135" s="17" t="s">
        <v>162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7" t="s">
        <v>88</v>
      </c>
      <c r="BK135" s="156">
        <f>ROUND(I135*H135,2)</f>
        <v>0</v>
      </c>
      <c r="BL135" s="17" t="s">
        <v>249</v>
      </c>
      <c r="BM135" s="155" t="s">
        <v>1303</v>
      </c>
    </row>
    <row r="136" spans="2:65" s="11" customFormat="1" ht="22.95" customHeight="1">
      <c r="B136" s="131"/>
      <c r="D136" s="132" t="s">
        <v>75</v>
      </c>
      <c r="E136" s="141" t="s">
        <v>1304</v>
      </c>
      <c r="F136" s="141" t="s">
        <v>1305</v>
      </c>
      <c r="I136" s="134"/>
      <c r="J136" s="142">
        <f>BK136</f>
        <v>0</v>
      </c>
      <c r="L136" s="131"/>
      <c r="M136" s="136"/>
      <c r="P136" s="137">
        <f>SUM(P137:P183)</f>
        <v>0</v>
      </c>
      <c r="R136" s="137">
        <f>SUM(R137:R183)</f>
        <v>5.5159999999999987E-2</v>
      </c>
      <c r="T136" s="138">
        <f>SUM(T137:T183)</f>
        <v>0</v>
      </c>
      <c r="AR136" s="132" t="s">
        <v>88</v>
      </c>
      <c r="AT136" s="139" t="s">
        <v>75</v>
      </c>
      <c r="AU136" s="139" t="s">
        <v>83</v>
      </c>
      <c r="AY136" s="132" t="s">
        <v>162</v>
      </c>
      <c r="BK136" s="140">
        <f>SUM(BK137:BK183)</f>
        <v>0</v>
      </c>
    </row>
    <row r="137" spans="2:65" s="1" customFormat="1" ht="21.75" customHeight="1">
      <c r="B137" s="32"/>
      <c r="C137" s="143" t="s">
        <v>188</v>
      </c>
      <c r="D137" s="143" t="s">
        <v>164</v>
      </c>
      <c r="E137" s="144" t="s">
        <v>1306</v>
      </c>
      <c r="F137" s="145" t="s">
        <v>1307</v>
      </c>
      <c r="G137" s="146" t="s">
        <v>208</v>
      </c>
      <c r="H137" s="147">
        <v>1.5</v>
      </c>
      <c r="I137" s="148"/>
      <c r="J137" s="149">
        <f>ROUND(I137*H137,2)</f>
        <v>0</v>
      </c>
      <c r="K137" s="150"/>
      <c r="L137" s="32"/>
      <c r="M137" s="151" t="s">
        <v>1</v>
      </c>
      <c r="N137" s="152" t="s">
        <v>42</v>
      </c>
      <c r="P137" s="153">
        <f>O137*H137</f>
        <v>0</v>
      </c>
      <c r="Q137" s="153">
        <v>1.7600000000000001E-3</v>
      </c>
      <c r="R137" s="153">
        <f>Q137*H137</f>
        <v>2.64E-3</v>
      </c>
      <c r="S137" s="153">
        <v>0</v>
      </c>
      <c r="T137" s="154">
        <f>S137*H137</f>
        <v>0</v>
      </c>
      <c r="AR137" s="155" t="s">
        <v>249</v>
      </c>
      <c r="AT137" s="155" t="s">
        <v>164</v>
      </c>
      <c r="AU137" s="155" t="s">
        <v>88</v>
      </c>
      <c r="AY137" s="17" t="s">
        <v>162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7" t="s">
        <v>88</v>
      </c>
      <c r="BK137" s="156">
        <f>ROUND(I137*H137,2)</f>
        <v>0</v>
      </c>
      <c r="BL137" s="17" t="s">
        <v>249</v>
      </c>
      <c r="BM137" s="155" t="s">
        <v>1308</v>
      </c>
    </row>
    <row r="138" spans="2:65" s="12" customFormat="1">
      <c r="B138" s="157"/>
      <c r="D138" s="158" t="s">
        <v>170</v>
      </c>
      <c r="E138" s="159" t="s">
        <v>1</v>
      </c>
      <c r="F138" s="160" t="s">
        <v>1309</v>
      </c>
      <c r="H138" s="161">
        <v>1.5</v>
      </c>
      <c r="I138" s="162"/>
      <c r="L138" s="157"/>
      <c r="M138" s="163"/>
      <c r="T138" s="164"/>
      <c r="AT138" s="159" t="s">
        <v>170</v>
      </c>
      <c r="AU138" s="159" t="s">
        <v>88</v>
      </c>
      <c r="AV138" s="12" t="s">
        <v>88</v>
      </c>
      <c r="AW138" s="12" t="s">
        <v>31</v>
      </c>
      <c r="AX138" s="12" t="s">
        <v>76</v>
      </c>
      <c r="AY138" s="159" t="s">
        <v>162</v>
      </c>
    </row>
    <row r="139" spans="2:65" s="13" customFormat="1">
      <c r="B139" s="165"/>
      <c r="D139" s="158" t="s">
        <v>170</v>
      </c>
      <c r="E139" s="166" t="s">
        <v>1</v>
      </c>
      <c r="F139" s="167" t="s">
        <v>1310</v>
      </c>
      <c r="H139" s="168">
        <v>1.5</v>
      </c>
      <c r="I139" s="169"/>
      <c r="L139" s="165"/>
      <c r="M139" s="170"/>
      <c r="T139" s="171"/>
      <c r="AT139" s="166" t="s">
        <v>170</v>
      </c>
      <c r="AU139" s="166" t="s">
        <v>88</v>
      </c>
      <c r="AV139" s="13" t="s">
        <v>168</v>
      </c>
      <c r="AW139" s="13" t="s">
        <v>31</v>
      </c>
      <c r="AX139" s="13" t="s">
        <v>83</v>
      </c>
      <c r="AY139" s="166" t="s">
        <v>162</v>
      </c>
    </row>
    <row r="140" spans="2:65" s="1" customFormat="1" ht="21.75" customHeight="1">
      <c r="B140" s="32"/>
      <c r="C140" s="143" t="s">
        <v>194</v>
      </c>
      <c r="D140" s="143" t="s">
        <v>164</v>
      </c>
      <c r="E140" s="144" t="s">
        <v>1311</v>
      </c>
      <c r="F140" s="145" t="s">
        <v>1312</v>
      </c>
      <c r="G140" s="146" t="s">
        <v>208</v>
      </c>
      <c r="H140" s="147">
        <v>8</v>
      </c>
      <c r="I140" s="148"/>
      <c r="J140" s="149">
        <f>ROUND(I140*H140,2)</f>
        <v>0</v>
      </c>
      <c r="K140" s="150"/>
      <c r="L140" s="32"/>
      <c r="M140" s="151" t="s">
        <v>1</v>
      </c>
      <c r="N140" s="152" t="s">
        <v>42</v>
      </c>
      <c r="P140" s="153">
        <f>O140*H140</f>
        <v>0</v>
      </c>
      <c r="Q140" s="153">
        <v>1.89E-3</v>
      </c>
      <c r="R140" s="153">
        <f>Q140*H140</f>
        <v>1.512E-2</v>
      </c>
      <c r="S140" s="153">
        <v>0</v>
      </c>
      <c r="T140" s="154">
        <f>S140*H140</f>
        <v>0</v>
      </c>
      <c r="AR140" s="155" t="s">
        <v>249</v>
      </c>
      <c r="AT140" s="155" t="s">
        <v>164</v>
      </c>
      <c r="AU140" s="155" t="s">
        <v>88</v>
      </c>
      <c r="AY140" s="17" t="s">
        <v>162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7" t="s">
        <v>88</v>
      </c>
      <c r="BK140" s="156">
        <f>ROUND(I140*H140,2)</f>
        <v>0</v>
      </c>
      <c r="BL140" s="17" t="s">
        <v>249</v>
      </c>
      <c r="BM140" s="155" t="s">
        <v>1313</v>
      </c>
    </row>
    <row r="141" spans="2:65" s="12" customFormat="1">
      <c r="B141" s="157"/>
      <c r="D141" s="158" t="s">
        <v>170</v>
      </c>
      <c r="E141" s="159" t="s">
        <v>1</v>
      </c>
      <c r="F141" s="160" t="s">
        <v>1314</v>
      </c>
      <c r="H141" s="161">
        <v>7.8</v>
      </c>
      <c r="I141" s="162"/>
      <c r="L141" s="157"/>
      <c r="M141" s="163"/>
      <c r="T141" s="164"/>
      <c r="AT141" s="159" t="s">
        <v>170</v>
      </c>
      <c r="AU141" s="159" t="s">
        <v>88</v>
      </c>
      <c r="AV141" s="12" t="s">
        <v>88</v>
      </c>
      <c r="AW141" s="12" t="s">
        <v>31</v>
      </c>
      <c r="AX141" s="12" t="s">
        <v>76</v>
      </c>
      <c r="AY141" s="159" t="s">
        <v>162</v>
      </c>
    </row>
    <row r="142" spans="2:65" s="12" customFormat="1">
      <c r="B142" s="157"/>
      <c r="D142" s="158" t="s">
        <v>170</v>
      </c>
      <c r="E142" s="159" t="s">
        <v>1</v>
      </c>
      <c r="F142" s="160" t="s">
        <v>1315</v>
      </c>
      <c r="H142" s="161">
        <v>0.2</v>
      </c>
      <c r="I142" s="162"/>
      <c r="L142" s="157"/>
      <c r="M142" s="163"/>
      <c r="T142" s="164"/>
      <c r="AT142" s="159" t="s">
        <v>170</v>
      </c>
      <c r="AU142" s="159" t="s">
        <v>88</v>
      </c>
      <c r="AV142" s="12" t="s">
        <v>88</v>
      </c>
      <c r="AW142" s="12" t="s">
        <v>31</v>
      </c>
      <c r="AX142" s="12" t="s">
        <v>76</v>
      </c>
      <c r="AY142" s="159" t="s">
        <v>162</v>
      </c>
    </row>
    <row r="143" spans="2:65" s="13" customFormat="1">
      <c r="B143" s="165"/>
      <c r="D143" s="158" t="s">
        <v>170</v>
      </c>
      <c r="E143" s="166" t="s">
        <v>1</v>
      </c>
      <c r="F143" s="167" t="s">
        <v>1310</v>
      </c>
      <c r="H143" s="168">
        <v>8</v>
      </c>
      <c r="I143" s="169"/>
      <c r="L143" s="165"/>
      <c r="M143" s="170"/>
      <c r="T143" s="171"/>
      <c r="AT143" s="166" t="s">
        <v>170</v>
      </c>
      <c r="AU143" s="166" t="s">
        <v>88</v>
      </c>
      <c r="AV143" s="13" t="s">
        <v>168</v>
      </c>
      <c r="AW143" s="13" t="s">
        <v>31</v>
      </c>
      <c r="AX143" s="13" t="s">
        <v>83</v>
      </c>
      <c r="AY143" s="166" t="s">
        <v>162</v>
      </c>
    </row>
    <row r="144" spans="2:65" s="1" customFormat="1" ht="21.75" customHeight="1">
      <c r="B144" s="32"/>
      <c r="C144" s="143" t="s">
        <v>200</v>
      </c>
      <c r="D144" s="143" t="s">
        <v>164</v>
      </c>
      <c r="E144" s="144" t="s">
        <v>1316</v>
      </c>
      <c r="F144" s="145" t="s">
        <v>1317</v>
      </c>
      <c r="G144" s="146" t="s">
        <v>208</v>
      </c>
      <c r="H144" s="147">
        <v>2.5</v>
      </c>
      <c r="I144" s="148"/>
      <c r="J144" s="149">
        <f>ROUND(I144*H144,2)</f>
        <v>0</v>
      </c>
      <c r="K144" s="150"/>
      <c r="L144" s="32"/>
      <c r="M144" s="151" t="s">
        <v>1</v>
      </c>
      <c r="N144" s="152" t="s">
        <v>42</v>
      </c>
      <c r="P144" s="153">
        <f>O144*H144</f>
        <v>0</v>
      </c>
      <c r="Q144" s="153">
        <v>6.6E-4</v>
      </c>
      <c r="R144" s="153">
        <f>Q144*H144</f>
        <v>1.65E-3</v>
      </c>
      <c r="S144" s="153">
        <v>0</v>
      </c>
      <c r="T144" s="154">
        <f>S144*H144</f>
        <v>0</v>
      </c>
      <c r="AR144" s="155" t="s">
        <v>249</v>
      </c>
      <c r="AT144" s="155" t="s">
        <v>164</v>
      </c>
      <c r="AU144" s="155" t="s">
        <v>88</v>
      </c>
      <c r="AY144" s="17" t="s">
        <v>162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7" t="s">
        <v>88</v>
      </c>
      <c r="BK144" s="156">
        <f>ROUND(I144*H144,2)</f>
        <v>0</v>
      </c>
      <c r="BL144" s="17" t="s">
        <v>249</v>
      </c>
      <c r="BM144" s="155" t="s">
        <v>1318</v>
      </c>
    </row>
    <row r="145" spans="2:65" s="12" customFormat="1">
      <c r="B145" s="157"/>
      <c r="D145" s="158" t="s">
        <v>170</v>
      </c>
      <c r="E145" s="159" t="s">
        <v>1</v>
      </c>
      <c r="F145" s="160" t="s">
        <v>1319</v>
      </c>
      <c r="H145" s="161">
        <v>2.5</v>
      </c>
      <c r="I145" s="162"/>
      <c r="L145" s="157"/>
      <c r="M145" s="163"/>
      <c r="T145" s="164"/>
      <c r="AT145" s="159" t="s">
        <v>170</v>
      </c>
      <c r="AU145" s="159" t="s">
        <v>88</v>
      </c>
      <c r="AV145" s="12" t="s">
        <v>88</v>
      </c>
      <c r="AW145" s="12" t="s">
        <v>31</v>
      </c>
      <c r="AX145" s="12" t="s">
        <v>83</v>
      </c>
      <c r="AY145" s="159" t="s">
        <v>162</v>
      </c>
    </row>
    <row r="146" spans="2:65" s="1" customFormat="1" ht="21.75" customHeight="1">
      <c r="B146" s="32"/>
      <c r="C146" s="143" t="s">
        <v>205</v>
      </c>
      <c r="D146" s="143" t="s">
        <v>164</v>
      </c>
      <c r="E146" s="144" t="s">
        <v>1320</v>
      </c>
      <c r="F146" s="145" t="s">
        <v>1321</v>
      </c>
      <c r="G146" s="146" t="s">
        <v>208</v>
      </c>
      <c r="H146" s="147">
        <v>2</v>
      </c>
      <c r="I146" s="148"/>
      <c r="J146" s="149">
        <f>ROUND(I146*H146,2)</f>
        <v>0</v>
      </c>
      <c r="K146" s="150"/>
      <c r="L146" s="32"/>
      <c r="M146" s="151" t="s">
        <v>1</v>
      </c>
      <c r="N146" s="152" t="s">
        <v>42</v>
      </c>
      <c r="P146" s="153">
        <f>O146*H146</f>
        <v>0</v>
      </c>
      <c r="Q146" s="153">
        <v>7.3999999999999999E-4</v>
      </c>
      <c r="R146" s="153">
        <f>Q146*H146</f>
        <v>1.48E-3</v>
      </c>
      <c r="S146" s="153">
        <v>0</v>
      </c>
      <c r="T146" s="154">
        <f>S146*H146</f>
        <v>0</v>
      </c>
      <c r="AR146" s="155" t="s">
        <v>249</v>
      </c>
      <c r="AT146" s="155" t="s">
        <v>164</v>
      </c>
      <c r="AU146" s="155" t="s">
        <v>88</v>
      </c>
      <c r="AY146" s="17" t="s">
        <v>162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7" t="s">
        <v>88</v>
      </c>
      <c r="BK146" s="156">
        <f>ROUND(I146*H146,2)</f>
        <v>0</v>
      </c>
      <c r="BL146" s="17" t="s">
        <v>249</v>
      </c>
      <c r="BM146" s="155" t="s">
        <v>1322</v>
      </c>
    </row>
    <row r="147" spans="2:65" s="12" customFormat="1">
      <c r="B147" s="157"/>
      <c r="D147" s="158" t="s">
        <v>170</v>
      </c>
      <c r="E147" s="159" t="s">
        <v>1</v>
      </c>
      <c r="F147" s="160" t="s">
        <v>1323</v>
      </c>
      <c r="H147" s="161">
        <v>1.6</v>
      </c>
      <c r="I147" s="162"/>
      <c r="L147" s="157"/>
      <c r="M147" s="163"/>
      <c r="T147" s="164"/>
      <c r="AT147" s="159" t="s">
        <v>170</v>
      </c>
      <c r="AU147" s="159" t="s">
        <v>88</v>
      </c>
      <c r="AV147" s="12" t="s">
        <v>88</v>
      </c>
      <c r="AW147" s="12" t="s">
        <v>31</v>
      </c>
      <c r="AX147" s="12" t="s">
        <v>76</v>
      </c>
      <c r="AY147" s="159" t="s">
        <v>162</v>
      </c>
    </row>
    <row r="148" spans="2:65" s="12" customFormat="1">
      <c r="B148" s="157"/>
      <c r="D148" s="158" t="s">
        <v>170</v>
      </c>
      <c r="E148" s="159" t="s">
        <v>1</v>
      </c>
      <c r="F148" s="160" t="s">
        <v>1324</v>
      </c>
      <c r="H148" s="161">
        <v>0.4</v>
      </c>
      <c r="I148" s="162"/>
      <c r="L148" s="157"/>
      <c r="M148" s="163"/>
      <c r="T148" s="164"/>
      <c r="AT148" s="159" t="s">
        <v>170</v>
      </c>
      <c r="AU148" s="159" t="s">
        <v>88</v>
      </c>
      <c r="AV148" s="12" t="s">
        <v>88</v>
      </c>
      <c r="AW148" s="12" t="s">
        <v>31</v>
      </c>
      <c r="AX148" s="12" t="s">
        <v>76</v>
      </c>
      <c r="AY148" s="159" t="s">
        <v>162</v>
      </c>
    </row>
    <row r="149" spans="2:65" s="13" customFormat="1">
      <c r="B149" s="165"/>
      <c r="D149" s="158" t="s">
        <v>170</v>
      </c>
      <c r="E149" s="166" t="s">
        <v>1</v>
      </c>
      <c r="F149" s="167" t="s">
        <v>173</v>
      </c>
      <c r="H149" s="168">
        <v>2</v>
      </c>
      <c r="I149" s="169"/>
      <c r="L149" s="165"/>
      <c r="M149" s="170"/>
      <c r="T149" s="171"/>
      <c r="AT149" s="166" t="s">
        <v>170</v>
      </c>
      <c r="AU149" s="166" t="s">
        <v>88</v>
      </c>
      <c r="AV149" s="13" t="s">
        <v>168</v>
      </c>
      <c r="AW149" s="13" t="s">
        <v>31</v>
      </c>
      <c r="AX149" s="13" t="s">
        <v>83</v>
      </c>
      <c r="AY149" s="166" t="s">
        <v>162</v>
      </c>
    </row>
    <row r="150" spans="2:65" s="1" customFormat="1" ht="21.75" customHeight="1">
      <c r="B150" s="32"/>
      <c r="C150" s="143" t="s">
        <v>186</v>
      </c>
      <c r="D150" s="143" t="s">
        <v>164</v>
      </c>
      <c r="E150" s="144" t="s">
        <v>1325</v>
      </c>
      <c r="F150" s="145" t="s">
        <v>1326</v>
      </c>
      <c r="G150" s="146" t="s">
        <v>208</v>
      </c>
      <c r="H150" s="147">
        <v>11</v>
      </c>
      <c r="I150" s="148"/>
      <c r="J150" s="149">
        <f>ROUND(I150*H150,2)</f>
        <v>0</v>
      </c>
      <c r="K150" s="150"/>
      <c r="L150" s="32"/>
      <c r="M150" s="151" t="s">
        <v>1</v>
      </c>
      <c r="N150" s="152" t="s">
        <v>42</v>
      </c>
      <c r="P150" s="153">
        <f>O150*H150</f>
        <v>0</v>
      </c>
      <c r="Q150" s="153">
        <v>8.3000000000000001E-4</v>
      </c>
      <c r="R150" s="153">
        <f>Q150*H150</f>
        <v>9.1299999999999992E-3</v>
      </c>
      <c r="S150" s="153">
        <v>0</v>
      </c>
      <c r="T150" s="154">
        <f>S150*H150</f>
        <v>0</v>
      </c>
      <c r="AR150" s="155" t="s">
        <v>249</v>
      </c>
      <c r="AT150" s="155" t="s">
        <v>164</v>
      </c>
      <c r="AU150" s="155" t="s">
        <v>88</v>
      </c>
      <c r="AY150" s="17" t="s">
        <v>162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7" t="s">
        <v>88</v>
      </c>
      <c r="BK150" s="156">
        <f>ROUND(I150*H150,2)</f>
        <v>0</v>
      </c>
      <c r="BL150" s="17" t="s">
        <v>249</v>
      </c>
      <c r="BM150" s="155" t="s">
        <v>1327</v>
      </c>
    </row>
    <row r="151" spans="2:65" s="12" customFormat="1">
      <c r="B151" s="157"/>
      <c r="D151" s="158" t="s">
        <v>170</v>
      </c>
      <c r="E151" s="159" t="s">
        <v>1</v>
      </c>
      <c r="F151" s="160" t="s">
        <v>1328</v>
      </c>
      <c r="H151" s="161">
        <v>3.6</v>
      </c>
      <c r="I151" s="162"/>
      <c r="L151" s="157"/>
      <c r="M151" s="163"/>
      <c r="T151" s="164"/>
      <c r="AT151" s="159" t="s">
        <v>170</v>
      </c>
      <c r="AU151" s="159" t="s">
        <v>88</v>
      </c>
      <c r="AV151" s="12" t="s">
        <v>88</v>
      </c>
      <c r="AW151" s="12" t="s">
        <v>31</v>
      </c>
      <c r="AX151" s="12" t="s">
        <v>76</v>
      </c>
      <c r="AY151" s="159" t="s">
        <v>162</v>
      </c>
    </row>
    <row r="152" spans="2:65" s="12" customFormat="1">
      <c r="B152" s="157"/>
      <c r="D152" s="158" t="s">
        <v>170</v>
      </c>
      <c r="E152" s="159" t="s">
        <v>1</v>
      </c>
      <c r="F152" s="160" t="s">
        <v>1329</v>
      </c>
      <c r="H152" s="161">
        <v>4.8</v>
      </c>
      <c r="I152" s="162"/>
      <c r="L152" s="157"/>
      <c r="M152" s="163"/>
      <c r="T152" s="164"/>
      <c r="AT152" s="159" t="s">
        <v>170</v>
      </c>
      <c r="AU152" s="159" t="s">
        <v>88</v>
      </c>
      <c r="AV152" s="12" t="s">
        <v>88</v>
      </c>
      <c r="AW152" s="12" t="s">
        <v>31</v>
      </c>
      <c r="AX152" s="12" t="s">
        <v>76</v>
      </c>
      <c r="AY152" s="159" t="s">
        <v>162</v>
      </c>
    </row>
    <row r="153" spans="2:65" s="12" customFormat="1">
      <c r="B153" s="157"/>
      <c r="D153" s="158" t="s">
        <v>170</v>
      </c>
      <c r="E153" s="159" t="s">
        <v>1</v>
      </c>
      <c r="F153" s="160" t="s">
        <v>1330</v>
      </c>
      <c r="H153" s="161">
        <v>2</v>
      </c>
      <c r="I153" s="162"/>
      <c r="L153" s="157"/>
      <c r="M153" s="163"/>
      <c r="T153" s="164"/>
      <c r="AT153" s="159" t="s">
        <v>170</v>
      </c>
      <c r="AU153" s="159" t="s">
        <v>88</v>
      </c>
      <c r="AV153" s="12" t="s">
        <v>88</v>
      </c>
      <c r="AW153" s="12" t="s">
        <v>31</v>
      </c>
      <c r="AX153" s="12" t="s">
        <v>76</v>
      </c>
      <c r="AY153" s="159" t="s">
        <v>162</v>
      </c>
    </row>
    <row r="154" spans="2:65" s="14" customFormat="1">
      <c r="B154" s="172"/>
      <c r="D154" s="158" t="s">
        <v>170</v>
      </c>
      <c r="E154" s="173" t="s">
        <v>1</v>
      </c>
      <c r="F154" s="174" t="s">
        <v>218</v>
      </c>
      <c r="H154" s="175">
        <v>10.4</v>
      </c>
      <c r="I154" s="176"/>
      <c r="L154" s="172"/>
      <c r="M154" s="177"/>
      <c r="T154" s="178"/>
      <c r="AT154" s="173" t="s">
        <v>170</v>
      </c>
      <c r="AU154" s="173" t="s">
        <v>88</v>
      </c>
      <c r="AV154" s="14" t="s">
        <v>177</v>
      </c>
      <c r="AW154" s="14" t="s">
        <v>31</v>
      </c>
      <c r="AX154" s="14" t="s">
        <v>76</v>
      </c>
      <c r="AY154" s="173" t="s">
        <v>162</v>
      </c>
    </row>
    <row r="155" spans="2:65" s="12" customFormat="1">
      <c r="B155" s="157"/>
      <c r="D155" s="158" t="s">
        <v>170</v>
      </c>
      <c r="E155" s="159" t="s">
        <v>1</v>
      </c>
      <c r="F155" s="160" t="s">
        <v>1331</v>
      </c>
      <c r="H155" s="161">
        <v>0.6</v>
      </c>
      <c r="I155" s="162"/>
      <c r="L155" s="157"/>
      <c r="M155" s="163"/>
      <c r="T155" s="164"/>
      <c r="AT155" s="159" t="s">
        <v>170</v>
      </c>
      <c r="AU155" s="159" t="s">
        <v>88</v>
      </c>
      <c r="AV155" s="12" t="s">
        <v>88</v>
      </c>
      <c r="AW155" s="12" t="s">
        <v>31</v>
      </c>
      <c r="AX155" s="12" t="s">
        <v>76</v>
      </c>
      <c r="AY155" s="159" t="s">
        <v>162</v>
      </c>
    </row>
    <row r="156" spans="2:65" s="13" customFormat="1">
      <c r="B156" s="165"/>
      <c r="D156" s="158" t="s">
        <v>170</v>
      </c>
      <c r="E156" s="166" t="s">
        <v>1</v>
      </c>
      <c r="F156" s="167" t="s">
        <v>173</v>
      </c>
      <c r="H156" s="168">
        <v>11</v>
      </c>
      <c r="I156" s="169"/>
      <c r="L156" s="165"/>
      <c r="M156" s="170"/>
      <c r="T156" s="171"/>
      <c r="AT156" s="166" t="s">
        <v>170</v>
      </c>
      <c r="AU156" s="166" t="s">
        <v>88</v>
      </c>
      <c r="AV156" s="13" t="s">
        <v>168</v>
      </c>
      <c r="AW156" s="13" t="s">
        <v>31</v>
      </c>
      <c r="AX156" s="13" t="s">
        <v>83</v>
      </c>
      <c r="AY156" s="166" t="s">
        <v>162</v>
      </c>
    </row>
    <row r="157" spans="2:65" s="1" customFormat="1" ht="21.75" customHeight="1">
      <c r="B157" s="32"/>
      <c r="C157" s="143" t="s">
        <v>220</v>
      </c>
      <c r="D157" s="143" t="s">
        <v>164</v>
      </c>
      <c r="E157" s="144" t="s">
        <v>1332</v>
      </c>
      <c r="F157" s="145" t="s">
        <v>1333</v>
      </c>
      <c r="G157" s="146" t="s">
        <v>208</v>
      </c>
      <c r="H157" s="147">
        <v>2</v>
      </c>
      <c r="I157" s="148"/>
      <c r="J157" s="149">
        <f>ROUND(I157*H157,2)</f>
        <v>0</v>
      </c>
      <c r="K157" s="150"/>
      <c r="L157" s="32"/>
      <c r="M157" s="151" t="s">
        <v>1</v>
      </c>
      <c r="N157" s="152" t="s">
        <v>42</v>
      </c>
      <c r="P157" s="153">
        <f>O157*H157</f>
        <v>0</v>
      </c>
      <c r="Q157" s="153">
        <v>1.5100000000000001E-3</v>
      </c>
      <c r="R157" s="153">
        <f>Q157*H157</f>
        <v>3.0200000000000001E-3</v>
      </c>
      <c r="S157" s="153">
        <v>0</v>
      </c>
      <c r="T157" s="154">
        <f>S157*H157</f>
        <v>0</v>
      </c>
      <c r="AR157" s="155" t="s">
        <v>249</v>
      </c>
      <c r="AT157" s="155" t="s">
        <v>164</v>
      </c>
      <c r="AU157" s="155" t="s">
        <v>88</v>
      </c>
      <c r="AY157" s="17" t="s">
        <v>162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7" t="s">
        <v>88</v>
      </c>
      <c r="BK157" s="156">
        <f>ROUND(I157*H157,2)</f>
        <v>0</v>
      </c>
      <c r="BL157" s="17" t="s">
        <v>249</v>
      </c>
      <c r="BM157" s="155" t="s">
        <v>1334</v>
      </c>
    </row>
    <row r="158" spans="2:65" s="12" customFormat="1">
      <c r="B158" s="157"/>
      <c r="D158" s="158" t="s">
        <v>170</v>
      </c>
      <c r="E158" s="159" t="s">
        <v>1</v>
      </c>
      <c r="F158" s="160" t="s">
        <v>1335</v>
      </c>
      <c r="H158" s="161">
        <v>1</v>
      </c>
      <c r="I158" s="162"/>
      <c r="L158" s="157"/>
      <c r="M158" s="163"/>
      <c r="T158" s="164"/>
      <c r="AT158" s="159" t="s">
        <v>170</v>
      </c>
      <c r="AU158" s="159" t="s">
        <v>88</v>
      </c>
      <c r="AV158" s="12" t="s">
        <v>88</v>
      </c>
      <c r="AW158" s="12" t="s">
        <v>31</v>
      </c>
      <c r="AX158" s="12" t="s">
        <v>76</v>
      </c>
      <c r="AY158" s="159" t="s">
        <v>162</v>
      </c>
    </row>
    <row r="159" spans="2:65" s="12" customFormat="1">
      <c r="B159" s="157"/>
      <c r="D159" s="158" t="s">
        <v>170</v>
      </c>
      <c r="E159" s="159" t="s">
        <v>1</v>
      </c>
      <c r="F159" s="160" t="s">
        <v>1336</v>
      </c>
      <c r="H159" s="161">
        <v>0.5</v>
      </c>
      <c r="I159" s="162"/>
      <c r="L159" s="157"/>
      <c r="M159" s="163"/>
      <c r="T159" s="164"/>
      <c r="AT159" s="159" t="s">
        <v>170</v>
      </c>
      <c r="AU159" s="159" t="s">
        <v>88</v>
      </c>
      <c r="AV159" s="12" t="s">
        <v>88</v>
      </c>
      <c r="AW159" s="12" t="s">
        <v>31</v>
      </c>
      <c r="AX159" s="12" t="s">
        <v>76</v>
      </c>
      <c r="AY159" s="159" t="s">
        <v>162</v>
      </c>
    </row>
    <row r="160" spans="2:65" s="12" customFormat="1">
      <c r="B160" s="157"/>
      <c r="D160" s="158" t="s">
        <v>170</v>
      </c>
      <c r="E160" s="159" t="s">
        <v>1</v>
      </c>
      <c r="F160" s="160" t="s">
        <v>1337</v>
      </c>
      <c r="H160" s="161">
        <v>0.5</v>
      </c>
      <c r="I160" s="162"/>
      <c r="L160" s="157"/>
      <c r="M160" s="163"/>
      <c r="T160" s="164"/>
      <c r="AT160" s="159" t="s">
        <v>170</v>
      </c>
      <c r="AU160" s="159" t="s">
        <v>88</v>
      </c>
      <c r="AV160" s="12" t="s">
        <v>88</v>
      </c>
      <c r="AW160" s="12" t="s">
        <v>31</v>
      </c>
      <c r="AX160" s="12" t="s">
        <v>76</v>
      </c>
      <c r="AY160" s="159" t="s">
        <v>162</v>
      </c>
    </row>
    <row r="161" spans="2:65" s="13" customFormat="1">
      <c r="B161" s="165"/>
      <c r="D161" s="158" t="s">
        <v>170</v>
      </c>
      <c r="E161" s="166" t="s">
        <v>1</v>
      </c>
      <c r="F161" s="167" t="s">
        <v>173</v>
      </c>
      <c r="H161" s="168">
        <v>2</v>
      </c>
      <c r="I161" s="169"/>
      <c r="L161" s="165"/>
      <c r="M161" s="170"/>
      <c r="T161" s="171"/>
      <c r="AT161" s="166" t="s">
        <v>170</v>
      </c>
      <c r="AU161" s="166" t="s">
        <v>88</v>
      </c>
      <c r="AV161" s="13" t="s">
        <v>168</v>
      </c>
      <c r="AW161" s="13" t="s">
        <v>31</v>
      </c>
      <c r="AX161" s="13" t="s">
        <v>83</v>
      </c>
      <c r="AY161" s="166" t="s">
        <v>162</v>
      </c>
    </row>
    <row r="162" spans="2:65" s="1" customFormat="1" ht="24.15" customHeight="1">
      <c r="B162" s="32"/>
      <c r="C162" s="143" t="s">
        <v>224</v>
      </c>
      <c r="D162" s="143" t="s">
        <v>164</v>
      </c>
      <c r="E162" s="144" t="s">
        <v>1338</v>
      </c>
      <c r="F162" s="145" t="s">
        <v>1339</v>
      </c>
      <c r="G162" s="146" t="s">
        <v>208</v>
      </c>
      <c r="H162" s="147">
        <v>2</v>
      </c>
      <c r="I162" s="148"/>
      <c r="J162" s="149">
        <f>ROUND(I162*H162,2)</f>
        <v>0</v>
      </c>
      <c r="K162" s="150"/>
      <c r="L162" s="32"/>
      <c r="M162" s="151" t="s">
        <v>1</v>
      </c>
      <c r="N162" s="152" t="s">
        <v>42</v>
      </c>
      <c r="P162" s="153">
        <f>O162*H162</f>
        <v>0</v>
      </c>
      <c r="Q162" s="153">
        <v>1.0300000000000001E-3</v>
      </c>
      <c r="R162" s="153">
        <f>Q162*H162</f>
        <v>2.0600000000000002E-3</v>
      </c>
      <c r="S162" s="153">
        <v>0</v>
      </c>
      <c r="T162" s="154">
        <f>S162*H162</f>
        <v>0</v>
      </c>
      <c r="AR162" s="155" t="s">
        <v>249</v>
      </c>
      <c r="AT162" s="155" t="s">
        <v>164</v>
      </c>
      <c r="AU162" s="155" t="s">
        <v>88</v>
      </c>
      <c r="AY162" s="17" t="s">
        <v>162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7" t="s">
        <v>88</v>
      </c>
      <c r="BK162" s="156">
        <f>ROUND(I162*H162,2)</f>
        <v>0</v>
      </c>
      <c r="BL162" s="17" t="s">
        <v>249</v>
      </c>
      <c r="BM162" s="155" t="s">
        <v>1340</v>
      </c>
    </row>
    <row r="163" spans="2:65" s="12" customFormat="1">
      <c r="B163" s="157"/>
      <c r="D163" s="158" t="s">
        <v>170</v>
      </c>
      <c r="E163" s="159" t="s">
        <v>1</v>
      </c>
      <c r="F163" s="160" t="s">
        <v>1341</v>
      </c>
      <c r="H163" s="161">
        <v>2</v>
      </c>
      <c r="I163" s="162"/>
      <c r="L163" s="157"/>
      <c r="M163" s="163"/>
      <c r="T163" s="164"/>
      <c r="AT163" s="159" t="s">
        <v>170</v>
      </c>
      <c r="AU163" s="159" t="s">
        <v>88</v>
      </c>
      <c r="AV163" s="12" t="s">
        <v>88</v>
      </c>
      <c r="AW163" s="12" t="s">
        <v>31</v>
      </c>
      <c r="AX163" s="12" t="s">
        <v>83</v>
      </c>
      <c r="AY163" s="159" t="s">
        <v>162</v>
      </c>
    </row>
    <row r="164" spans="2:65" s="1" customFormat="1" ht="24.15" customHeight="1">
      <c r="B164" s="32"/>
      <c r="C164" s="184" t="s">
        <v>228</v>
      </c>
      <c r="D164" s="184" t="s">
        <v>534</v>
      </c>
      <c r="E164" s="185" t="s">
        <v>1342</v>
      </c>
      <c r="F164" s="186" t="s">
        <v>1343</v>
      </c>
      <c r="G164" s="187" t="s">
        <v>203</v>
      </c>
      <c r="H164" s="188">
        <v>1</v>
      </c>
      <c r="I164" s="189"/>
      <c r="J164" s="190">
        <f>ROUND(I164*H164,2)</f>
        <v>0</v>
      </c>
      <c r="K164" s="191"/>
      <c r="L164" s="192"/>
      <c r="M164" s="193" t="s">
        <v>1</v>
      </c>
      <c r="N164" s="194" t="s">
        <v>42</v>
      </c>
      <c r="P164" s="153">
        <f>O164*H164</f>
        <v>0</v>
      </c>
      <c r="Q164" s="153">
        <v>6.7000000000000002E-4</v>
      </c>
      <c r="R164" s="153">
        <f>Q164*H164</f>
        <v>6.7000000000000002E-4</v>
      </c>
      <c r="S164" s="153">
        <v>0</v>
      </c>
      <c r="T164" s="154">
        <f>S164*H164</f>
        <v>0</v>
      </c>
      <c r="AR164" s="155" t="s">
        <v>497</v>
      </c>
      <c r="AT164" s="155" t="s">
        <v>534</v>
      </c>
      <c r="AU164" s="155" t="s">
        <v>88</v>
      </c>
      <c r="AY164" s="17" t="s">
        <v>162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7" t="s">
        <v>88</v>
      </c>
      <c r="BK164" s="156">
        <f>ROUND(I164*H164,2)</f>
        <v>0</v>
      </c>
      <c r="BL164" s="17" t="s">
        <v>249</v>
      </c>
      <c r="BM164" s="155" t="s">
        <v>1344</v>
      </c>
    </row>
    <row r="165" spans="2:65" s="1" customFormat="1" ht="24.15" customHeight="1">
      <c r="B165" s="32"/>
      <c r="C165" s="143" t="s">
        <v>232</v>
      </c>
      <c r="D165" s="143" t="s">
        <v>164</v>
      </c>
      <c r="E165" s="144" t="s">
        <v>1345</v>
      </c>
      <c r="F165" s="145" t="s">
        <v>1346</v>
      </c>
      <c r="G165" s="146" t="s">
        <v>208</v>
      </c>
      <c r="H165" s="147">
        <v>10</v>
      </c>
      <c r="I165" s="148"/>
      <c r="J165" s="149">
        <f>ROUND(I165*H165,2)</f>
        <v>0</v>
      </c>
      <c r="K165" s="150"/>
      <c r="L165" s="32"/>
      <c r="M165" s="151" t="s">
        <v>1</v>
      </c>
      <c r="N165" s="152" t="s">
        <v>42</v>
      </c>
      <c r="P165" s="153">
        <f>O165*H165</f>
        <v>0</v>
      </c>
      <c r="Q165" s="153">
        <v>1.64E-3</v>
      </c>
      <c r="R165" s="153">
        <f>Q165*H165</f>
        <v>1.6399999999999998E-2</v>
      </c>
      <c r="S165" s="153">
        <v>0</v>
      </c>
      <c r="T165" s="154">
        <f>S165*H165</f>
        <v>0</v>
      </c>
      <c r="AR165" s="155" t="s">
        <v>249</v>
      </c>
      <c r="AT165" s="155" t="s">
        <v>164</v>
      </c>
      <c r="AU165" s="155" t="s">
        <v>88</v>
      </c>
      <c r="AY165" s="17" t="s">
        <v>162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7" t="s">
        <v>88</v>
      </c>
      <c r="BK165" s="156">
        <f>ROUND(I165*H165,2)</f>
        <v>0</v>
      </c>
      <c r="BL165" s="17" t="s">
        <v>249</v>
      </c>
      <c r="BM165" s="155" t="s">
        <v>1347</v>
      </c>
    </row>
    <row r="166" spans="2:65" s="12" customFormat="1">
      <c r="B166" s="157"/>
      <c r="D166" s="158" t="s">
        <v>170</v>
      </c>
      <c r="E166" s="159" t="s">
        <v>1</v>
      </c>
      <c r="F166" s="160" t="s">
        <v>1348</v>
      </c>
      <c r="H166" s="161">
        <v>10</v>
      </c>
      <c r="I166" s="162"/>
      <c r="L166" s="157"/>
      <c r="M166" s="163"/>
      <c r="T166" s="164"/>
      <c r="AT166" s="159" t="s">
        <v>170</v>
      </c>
      <c r="AU166" s="159" t="s">
        <v>88</v>
      </c>
      <c r="AV166" s="12" t="s">
        <v>88</v>
      </c>
      <c r="AW166" s="12" t="s">
        <v>31</v>
      </c>
      <c r="AX166" s="12" t="s">
        <v>83</v>
      </c>
      <c r="AY166" s="159" t="s">
        <v>162</v>
      </c>
    </row>
    <row r="167" spans="2:65" s="1" customFormat="1" ht="24.15" customHeight="1">
      <c r="B167" s="32"/>
      <c r="C167" s="184" t="s">
        <v>237</v>
      </c>
      <c r="D167" s="184" t="s">
        <v>534</v>
      </c>
      <c r="E167" s="185" t="s">
        <v>1349</v>
      </c>
      <c r="F167" s="186" t="s">
        <v>1350</v>
      </c>
      <c r="G167" s="187" t="s">
        <v>203</v>
      </c>
      <c r="H167" s="188">
        <v>3</v>
      </c>
      <c r="I167" s="189"/>
      <c r="J167" s="190">
        <f>ROUND(I167*H167,2)</f>
        <v>0</v>
      </c>
      <c r="K167" s="191"/>
      <c r="L167" s="192"/>
      <c r="M167" s="193" t="s">
        <v>1</v>
      </c>
      <c r="N167" s="194" t="s">
        <v>42</v>
      </c>
      <c r="P167" s="153">
        <f>O167*H167</f>
        <v>0</v>
      </c>
      <c r="Q167" s="153">
        <v>6.7000000000000002E-4</v>
      </c>
      <c r="R167" s="153">
        <f>Q167*H167</f>
        <v>2.0100000000000001E-3</v>
      </c>
      <c r="S167" s="153">
        <v>0</v>
      </c>
      <c r="T167" s="154">
        <f>S167*H167</f>
        <v>0</v>
      </c>
      <c r="AR167" s="155" t="s">
        <v>497</v>
      </c>
      <c r="AT167" s="155" t="s">
        <v>534</v>
      </c>
      <c r="AU167" s="155" t="s">
        <v>88</v>
      </c>
      <c r="AY167" s="17" t="s">
        <v>162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7" t="s">
        <v>88</v>
      </c>
      <c r="BK167" s="156">
        <f>ROUND(I167*H167,2)</f>
        <v>0</v>
      </c>
      <c r="BL167" s="17" t="s">
        <v>249</v>
      </c>
      <c r="BM167" s="155" t="s">
        <v>1351</v>
      </c>
    </row>
    <row r="168" spans="2:65" s="1" customFormat="1" ht="24.15" customHeight="1">
      <c r="B168" s="32"/>
      <c r="C168" s="143" t="s">
        <v>245</v>
      </c>
      <c r="D168" s="143" t="s">
        <v>164</v>
      </c>
      <c r="E168" s="144" t="s">
        <v>1352</v>
      </c>
      <c r="F168" s="145" t="s">
        <v>1353</v>
      </c>
      <c r="G168" s="146" t="s">
        <v>203</v>
      </c>
      <c r="H168" s="147">
        <v>1</v>
      </c>
      <c r="I168" s="148"/>
      <c r="J168" s="149">
        <f>ROUND(I168*H168,2)</f>
        <v>0</v>
      </c>
      <c r="K168" s="150"/>
      <c r="L168" s="32"/>
      <c r="M168" s="151" t="s">
        <v>1</v>
      </c>
      <c r="N168" s="152" t="s">
        <v>42</v>
      </c>
      <c r="P168" s="153">
        <f>O168*H168</f>
        <v>0</v>
      </c>
      <c r="Q168" s="153">
        <v>0</v>
      </c>
      <c r="R168" s="153">
        <f>Q168*H168</f>
        <v>0</v>
      </c>
      <c r="S168" s="153">
        <v>0</v>
      </c>
      <c r="T168" s="154">
        <f>S168*H168</f>
        <v>0</v>
      </c>
      <c r="AR168" s="155" t="s">
        <v>249</v>
      </c>
      <c r="AT168" s="155" t="s">
        <v>164</v>
      </c>
      <c r="AU168" s="155" t="s">
        <v>88</v>
      </c>
      <c r="AY168" s="17" t="s">
        <v>162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7" t="s">
        <v>88</v>
      </c>
      <c r="BK168" s="156">
        <f>ROUND(I168*H168,2)</f>
        <v>0</v>
      </c>
      <c r="BL168" s="17" t="s">
        <v>249</v>
      </c>
      <c r="BM168" s="155" t="s">
        <v>1354</v>
      </c>
    </row>
    <row r="169" spans="2:65" s="12" customFormat="1">
      <c r="B169" s="157"/>
      <c r="D169" s="158" t="s">
        <v>170</v>
      </c>
      <c r="E169" s="159" t="s">
        <v>1</v>
      </c>
      <c r="F169" s="160" t="s">
        <v>1355</v>
      </c>
      <c r="H169" s="161">
        <v>1</v>
      </c>
      <c r="I169" s="162"/>
      <c r="L169" s="157"/>
      <c r="M169" s="163"/>
      <c r="T169" s="164"/>
      <c r="AT169" s="159" t="s">
        <v>170</v>
      </c>
      <c r="AU169" s="159" t="s">
        <v>88</v>
      </c>
      <c r="AV169" s="12" t="s">
        <v>88</v>
      </c>
      <c r="AW169" s="12" t="s">
        <v>31</v>
      </c>
      <c r="AX169" s="12" t="s">
        <v>83</v>
      </c>
      <c r="AY169" s="159" t="s">
        <v>162</v>
      </c>
    </row>
    <row r="170" spans="2:65" s="1" customFormat="1" ht="24.15" customHeight="1">
      <c r="B170" s="32"/>
      <c r="C170" s="143" t="s">
        <v>249</v>
      </c>
      <c r="D170" s="143" t="s">
        <v>164</v>
      </c>
      <c r="E170" s="144" t="s">
        <v>1356</v>
      </c>
      <c r="F170" s="145" t="s">
        <v>1357</v>
      </c>
      <c r="G170" s="146" t="s">
        <v>203</v>
      </c>
      <c r="H170" s="147">
        <v>2</v>
      </c>
      <c r="I170" s="148"/>
      <c r="J170" s="149">
        <f>ROUND(I170*H170,2)</f>
        <v>0</v>
      </c>
      <c r="K170" s="150"/>
      <c r="L170" s="32"/>
      <c r="M170" s="151" t="s">
        <v>1</v>
      </c>
      <c r="N170" s="152" t="s">
        <v>42</v>
      </c>
      <c r="P170" s="153">
        <f>O170*H170</f>
        <v>0</v>
      </c>
      <c r="Q170" s="153">
        <v>0</v>
      </c>
      <c r="R170" s="153">
        <f>Q170*H170</f>
        <v>0</v>
      </c>
      <c r="S170" s="153">
        <v>0</v>
      </c>
      <c r="T170" s="154">
        <f>S170*H170</f>
        <v>0</v>
      </c>
      <c r="AR170" s="155" t="s">
        <v>249</v>
      </c>
      <c r="AT170" s="155" t="s">
        <v>164</v>
      </c>
      <c r="AU170" s="155" t="s">
        <v>88</v>
      </c>
      <c r="AY170" s="17" t="s">
        <v>162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7" t="s">
        <v>88</v>
      </c>
      <c r="BK170" s="156">
        <f>ROUND(I170*H170,2)</f>
        <v>0</v>
      </c>
      <c r="BL170" s="17" t="s">
        <v>249</v>
      </c>
      <c r="BM170" s="155" t="s">
        <v>1358</v>
      </c>
    </row>
    <row r="171" spans="2:65" s="12" customFormat="1">
      <c r="B171" s="157"/>
      <c r="D171" s="158" t="s">
        <v>170</v>
      </c>
      <c r="E171" s="159" t="s">
        <v>1</v>
      </c>
      <c r="F171" s="160" t="s">
        <v>1359</v>
      </c>
      <c r="H171" s="161">
        <v>2</v>
      </c>
      <c r="I171" s="162"/>
      <c r="L171" s="157"/>
      <c r="M171" s="163"/>
      <c r="T171" s="164"/>
      <c r="AT171" s="159" t="s">
        <v>170</v>
      </c>
      <c r="AU171" s="159" t="s">
        <v>88</v>
      </c>
      <c r="AV171" s="12" t="s">
        <v>88</v>
      </c>
      <c r="AW171" s="12" t="s">
        <v>31</v>
      </c>
      <c r="AX171" s="12" t="s">
        <v>83</v>
      </c>
      <c r="AY171" s="159" t="s">
        <v>162</v>
      </c>
    </row>
    <row r="172" spans="2:65" s="1" customFormat="1" ht="24.15" customHeight="1">
      <c r="B172" s="32"/>
      <c r="C172" s="143" t="s">
        <v>262</v>
      </c>
      <c r="D172" s="143" t="s">
        <v>164</v>
      </c>
      <c r="E172" s="144" t="s">
        <v>1360</v>
      </c>
      <c r="F172" s="145" t="s">
        <v>1361</v>
      </c>
      <c r="G172" s="146" t="s">
        <v>203</v>
      </c>
      <c r="H172" s="147">
        <v>5</v>
      </c>
      <c r="I172" s="148"/>
      <c r="J172" s="149">
        <f>ROUND(I172*H172,2)</f>
        <v>0</v>
      </c>
      <c r="K172" s="150"/>
      <c r="L172" s="32"/>
      <c r="M172" s="151" t="s">
        <v>1</v>
      </c>
      <c r="N172" s="152" t="s">
        <v>42</v>
      </c>
      <c r="P172" s="153">
        <f>O172*H172</f>
        <v>0</v>
      </c>
      <c r="Q172" s="153">
        <v>0</v>
      </c>
      <c r="R172" s="153">
        <f>Q172*H172</f>
        <v>0</v>
      </c>
      <c r="S172" s="153">
        <v>0</v>
      </c>
      <c r="T172" s="154">
        <f>S172*H172</f>
        <v>0</v>
      </c>
      <c r="AR172" s="155" t="s">
        <v>249</v>
      </c>
      <c r="AT172" s="155" t="s">
        <v>164</v>
      </c>
      <c r="AU172" s="155" t="s">
        <v>88</v>
      </c>
      <c r="AY172" s="17" t="s">
        <v>162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7" t="s">
        <v>88</v>
      </c>
      <c r="BK172" s="156">
        <f>ROUND(I172*H172,2)</f>
        <v>0</v>
      </c>
      <c r="BL172" s="17" t="s">
        <v>249</v>
      </c>
      <c r="BM172" s="155" t="s">
        <v>1362</v>
      </c>
    </row>
    <row r="173" spans="2:65" s="12" customFormat="1">
      <c r="B173" s="157"/>
      <c r="D173" s="158" t="s">
        <v>170</v>
      </c>
      <c r="E173" s="159" t="s">
        <v>1</v>
      </c>
      <c r="F173" s="160" t="s">
        <v>1363</v>
      </c>
      <c r="H173" s="161">
        <v>5</v>
      </c>
      <c r="I173" s="162"/>
      <c r="L173" s="157"/>
      <c r="M173" s="163"/>
      <c r="T173" s="164"/>
      <c r="AT173" s="159" t="s">
        <v>170</v>
      </c>
      <c r="AU173" s="159" t="s">
        <v>88</v>
      </c>
      <c r="AV173" s="12" t="s">
        <v>88</v>
      </c>
      <c r="AW173" s="12" t="s">
        <v>31</v>
      </c>
      <c r="AX173" s="12" t="s">
        <v>83</v>
      </c>
      <c r="AY173" s="159" t="s">
        <v>162</v>
      </c>
    </row>
    <row r="174" spans="2:65" s="1" customFormat="1" ht="24.15" customHeight="1">
      <c r="B174" s="32"/>
      <c r="C174" s="143" t="s">
        <v>269</v>
      </c>
      <c r="D174" s="143" t="s">
        <v>164</v>
      </c>
      <c r="E174" s="144" t="s">
        <v>1364</v>
      </c>
      <c r="F174" s="145" t="s">
        <v>1365</v>
      </c>
      <c r="G174" s="146" t="s">
        <v>203</v>
      </c>
      <c r="H174" s="147">
        <v>2</v>
      </c>
      <c r="I174" s="148"/>
      <c r="J174" s="149">
        <f>ROUND(I174*H174,2)</f>
        <v>0</v>
      </c>
      <c r="K174" s="150"/>
      <c r="L174" s="32"/>
      <c r="M174" s="151" t="s">
        <v>1</v>
      </c>
      <c r="N174" s="152" t="s">
        <v>42</v>
      </c>
      <c r="P174" s="153">
        <f>O174*H174</f>
        <v>0</v>
      </c>
      <c r="Q174" s="153">
        <v>0</v>
      </c>
      <c r="R174" s="153">
        <f>Q174*H174</f>
        <v>0</v>
      </c>
      <c r="S174" s="153">
        <v>0</v>
      </c>
      <c r="T174" s="154">
        <f>S174*H174</f>
        <v>0</v>
      </c>
      <c r="AR174" s="155" t="s">
        <v>249</v>
      </c>
      <c r="AT174" s="155" t="s">
        <v>164</v>
      </c>
      <c r="AU174" s="155" t="s">
        <v>88</v>
      </c>
      <c r="AY174" s="17" t="s">
        <v>162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7" t="s">
        <v>88</v>
      </c>
      <c r="BK174" s="156">
        <f>ROUND(I174*H174,2)</f>
        <v>0</v>
      </c>
      <c r="BL174" s="17" t="s">
        <v>249</v>
      </c>
      <c r="BM174" s="155" t="s">
        <v>1366</v>
      </c>
    </row>
    <row r="175" spans="2:65" s="12" customFormat="1">
      <c r="B175" s="157"/>
      <c r="D175" s="158" t="s">
        <v>170</v>
      </c>
      <c r="E175" s="159" t="s">
        <v>1</v>
      </c>
      <c r="F175" s="160" t="s">
        <v>1367</v>
      </c>
      <c r="H175" s="161">
        <v>2</v>
      </c>
      <c r="I175" s="162"/>
      <c r="L175" s="157"/>
      <c r="M175" s="163"/>
      <c r="T175" s="164"/>
      <c r="AT175" s="159" t="s">
        <v>170</v>
      </c>
      <c r="AU175" s="159" t="s">
        <v>88</v>
      </c>
      <c r="AV175" s="12" t="s">
        <v>88</v>
      </c>
      <c r="AW175" s="12" t="s">
        <v>31</v>
      </c>
      <c r="AX175" s="12" t="s">
        <v>83</v>
      </c>
      <c r="AY175" s="159" t="s">
        <v>162</v>
      </c>
    </row>
    <row r="176" spans="2:65" s="1" customFormat="1" ht="24.15" customHeight="1">
      <c r="B176" s="32"/>
      <c r="C176" s="143" t="s">
        <v>274</v>
      </c>
      <c r="D176" s="143" t="s">
        <v>164</v>
      </c>
      <c r="E176" s="144" t="s">
        <v>1368</v>
      </c>
      <c r="F176" s="145" t="s">
        <v>1369</v>
      </c>
      <c r="G176" s="146" t="s">
        <v>203</v>
      </c>
      <c r="H176" s="147">
        <v>2</v>
      </c>
      <c r="I176" s="148"/>
      <c r="J176" s="149">
        <f>ROUND(I176*H176,2)</f>
        <v>0</v>
      </c>
      <c r="K176" s="150"/>
      <c r="L176" s="32"/>
      <c r="M176" s="151" t="s">
        <v>1</v>
      </c>
      <c r="N176" s="152" t="s">
        <v>42</v>
      </c>
      <c r="P176" s="153">
        <f>O176*H176</f>
        <v>0</v>
      </c>
      <c r="Q176" s="153">
        <v>1.0000000000000001E-5</v>
      </c>
      <c r="R176" s="153">
        <f>Q176*H176</f>
        <v>2.0000000000000002E-5</v>
      </c>
      <c r="S176" s="153">
        <v>0</v>
      </c>
      <c r="T176" s="154">
        <f>S176*H176</f>
        <v>0</v>
      </c>
      <c r="AR176" s="155" t="s">
        <v>249</v>
      </c>
      <c r="AT176" s="155" t="s">
        <v>164</v>
      </c>
      <c r="AU176" s="155" t="s">
        <v>88</v>
      </c>
      <c r="AY176" s="17" t="s">
        <v>162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7" t="s">
        <v>88</v>
      </c>
      <c r="BK176" s="156">
        <f>ROUND(I176*H176,2)</f>
        <v>0</v>
      </c>
      <c r="BL176" s="17" t="s">
        <v>249</v>
      </c>
      <c r="BM176" s="155" t="s">
        <v>1370</v>
      </c>
    </row>
    <row r="177" spans="2:65" s="1" customFormat="1" ht="37.950000000000003" customHeight="1">
      <c r="B177" s="32"/>
      <c r="C177" s="184" t="s">
        <v>7</v>
      </c>
      <c r="D177" s="184" t="s">
        <v>534</v>
      </c>
      <c r="E177" s="185" t="s">
        <v>1371</v>
      </c>
      <c r="F177" s="186" t="s">
        <v>1372</v>
      </c>
      <c r="G177" s="187" t="s">
        <v>203</v>
      </c>
      <c r="H177" s="188">
        <v>2</v>
      </c>
      <c r="I177" s="189"/>
      <c r="J177" s="190">
        <f>ROUND(I177*H177,2)</f>
        <v>0</v>
      </c>
      <c r="K177" s="191"/>
      <c r="L177" s="192"/>
      <c r="M177" s="193" t="s">
        <v>1</v>
      </c>
      <c r="N177" s="194" t="s">
        <v>42</v>
      </c>
      <c r="P177" s="153">
        <f>O177*H177</f>
        <v>0</v>
      </c>
      <c r="Q177" s="153">
        <v>4.8000000000000001E-4</v>
      </c>
      <c r="R177" s="153">
        <f>Q177*H177</f>
        <v>9.6000000000000002E-4</v>
      </c>
      <c r="S177" s="153">
        <v>0</v>
      </c>
      <c r="T177" s="154">
        <f>S177*H177</f>
        <v>0</v>
      </c>
      <c r="AR177" s="155" t="s">
        <v>497</v>
      </c>
      <c r="AT177" s="155" t="s">
        <v>534</v>
      </c>
      <c r="AU177" s="155" t="s">
        <v>88</v>
      </c>
      <c r="AY177" s="17" t="s">
        <v>162</v>
      </c>
      <c r="BE177" s="156">
        <f>IF(N177="základná",J177,0)</f>
        <v>0</v>
      </c>
      <c r="BF177" s="156">
        <f>IF(N177="znížená",J177,0)</f>
        <v>0</v>
      </c>
      <c r="BG177" s="156">
        <f>IF(N177="zákl. prenesená",J177,0)</f>
        <v>0</v>
      </c>
      <c r="BH177" s="156">
        <f>IF(N177="zníž. prenesená",J177,0)</f>
        <v>0</v>
      </c>
      <c r="BI177" s="156">
        <f>IF(N177="nulová",J177,0)</f>
        <v>0</v>
      </c>
      <c r="BJ177" s="17" t="s">
        <v>88</v>
      </c>
      <c r="BK177" s="156">
        <f>ROUND(I177*H177,2)</f>
        <v>0</v>
      </c>
      <c r="BL177" s="17" t="s">
        <v>249</v>
      </c>
      <c r="BM177" s="155" t="s">
        <v>1373</v>
      </c>
    </row>
    <row r="178" spans="2:65" s="1" customFormat="1" ht="24.15" customHeight="1">
      <c r="B178" s="32"/>
      <c r="C178" s="143" t="s">
        <v>284</v>
      </c>
      <c r="D178" s="143" t="s">
        <v>164</v>
      </c>
      <c r="E178" s="144" t="s">
        <v>1374</v>
      </c>
      <c r="F178" s="145" t="s">
        <v>1375</v>
      </c>
      <c r="G178" s="146" t="s">
        <v>208</v>
      </c>
      <c r="H178" s="147">
        <v>39</v>
      </c>
      <c r="I178" s="148"/>
      <c r="J178" s="149">
        <f>ROUND(I178*H178,2)</f>
        <v>0</v>
      </c>
      <c r="K178" s="150"/>
      <c r="L178" s="32"/>
      <c r="M178" s="151" t="s">
        <v>1</v>
      </c>
      <c r="N178" s="152" t="s">
        <v>42</v>
      </c>
      <c r="P178" s="153">
        <f>O178*H178</f>
        <v>0</v>
      </c>
      <c r="Q178" s="153">
        <v>0</v>
      </c>
      <c r="R178" s="153">
        <f>Q178*H178</f>
        <v>0</v>
      </c>
      <c r="S178" s="153">
        <v>0</v>
      </c>
      <c r="T178" s="154">
        <f>S178*H178</f>
        <v>0</v>
      </c>
      <c r="AR178" s="155" t="s">
        <v>249</v>
      </c>
      <c r="AT178" s="155" t="s">
        <v>164</v>
      </c>
      <c r="AU178" s="155" t="s">
        <v>88</v>
      </c>
      <c r="AY178" s="17" t="s">
        <v>162</v>
      </c>
      <c r="BE178" s="156">
        <f>IF(N178="základná",J178,0)</f>
        <v>0</v>
      </c>
      <c r="BF178" s="156">
        <f>IF(N178="znížená",J178,0)</f>
        <v>0</v>
      </c>
      <c r="BG178" s="156">
        <f>IF(N178="zákl. prenesená",J178,0)</f>
        <v>0</v>
      </c>
      <c r="BH178" s="156">
        <f>IF(N178="zníž. prenesená",J178,0)</f>
        <v>0</v>
      </c>
      <c r="BI178" s="156">
        <f>IF(N178="nulová",J178,0)</f>
        <v>0</v>
      </c>
      <c r="BJ178" s="17" t="s">
        <v>88</v>
      </c>
      <c r="BK178" s="156">
        <f>ROUND(I178*H178,2)</f>
        <v>0</v>
      </c>
      <c r="BL178" s="17" t="s">
        <v>249</v>
      </c>
      <c r="BM178" s="155" t="s">
        <v>1376</v>
      </c>
    </row>
    <row r="179" spans="2:65" s="12" customFormat="1">
      <c r="B179" s="157"/>
      <c r="D179" s="158" t="s">
        <v>170</v>
      </c>
      <c r="E179" s="159" t="s">
        <v>1</v>
      </c>
      <c r="F179" s="160" t="s">
        <v>1377</v>
      </c>
      <c r="H179" s="161">
        <v>9.5</v>
      </c>
      <c r="I179" s="162"/>
      <c r="L179" s="157"/>
      <c r="M179" s="163"/>
      <c r="T179" s="164"/>
      <c r="AT179" s="159" t="s">
        <v>170</v>
      </c>
      <c r="AU179" s="159" t="s">
        <v>88</v>
      </c>
      <c r="AV179" s="12" t="s">
        <v>88</v>
      </c>
      <c r="AW179" s="12" t="s">
        <v>31</v>
      </c>
      <c r="AX179" s="12" t="s">
        <v>76</v>
      </c>
      <c r="AY179" s="159" t="s">
        <v>162</v>
      </c>
    </row>
    <row r="180" spans="2:65" s="12" customFormat="1">
      <c r="B180" s="157"/>
      <c r="D180" s="158" t="s">
        <v>170</v>
      </c>
      <c r="E180" s="159" t="s">
        <v>1</v>
      </c>
      <c r="F180" s="160" t="s">
        <v>1378</v>
      </c>
      <c r="H180" s="161">
        <v>17.5</v>
      </c>
      <c r="I180" s="162"/>
      <c r="L180" s="157"/>
      <c r="M180" s="163"/>
      <c r="T180" s="164"/>
      <c r="AT180" s="159" t="s">
        <v>170</v>
      </c>
      <c r="AU180" s="159" t="s">
        <v>88</v>
      </c>
      <c r="AV180" s="12" t="s">
        <v>88</v>
      </c>
      <c r="AW180" s="12" t="s">
        <v>31</v>
      </c>
      <c r="AX180" s="12" t="s">
        <v>76</v>
      </c>
      <c r="AY180" s="159" t="s">
        <v>162</v>
      </c>
    </row>
    <row r="181" spans="2:65" s="12" customFormat="1">
      <c r="B181" s="157"/>
      <c r="D181" s="158" t="s">
        <v>170</v>
      </c>
      <c r="E181" s="159" t="s">
        <v>1</v>
      </c>
      <c r="F181" s="160" t="s">
        <v>1379</v>
      </c>
      <c r="H181" s="161">
        <v>12</v>
      </c>
      <c r="I181" s="162"/>
      <c r="L181" s="157"/>
      <c r="M181" s="163"/>
      <c r="T181" s="164"/>
      <c r="AT181" s="159" t="s">
        <v>170</v>
      </c>
      <c r="AU181" s="159" t="s">
        <v>88</v>
      </c>
      <c r="AV181" s="12" t="s">
        <v>88</v>
      </c>
      <c r="AW181" s="12" t="s">
        <v>31</v>
      </c>
      <c r="AX181" s="12" t="s">
        <v>76</v>
      </c>
      <c r="AY181" s="159" t="s">
        <v>162</v>
      </c>
    </row>
    <row r="182" spans="2:65" s="13" customFormat="1">
      <c r="B182" s="165"/>
      <c r="D182" s="158" t="s">
        <v>170</v>
      </c>
      <c r="E182" s="166" t="s">
        <v>1</v>
      </c>
      <c r="F182" s="167" t="s">
        <v>173</v>
      </c>
      <c r="H182" s="168">
        <v>39</v>
      </c>
      <c r="I182" s="169"/>
      <c r="L182" s="165"/>
      <c r="M182" s="170"/>
      <c r="T182" s="171"/>
      <c r="AT182" s="166" t="s">
        <v>170</v>
      </c>
      <c r="AU182" s="166" t="s">
        <v>88</v>
      </c>
      <c r="AV182" s="13" t="s">
        <v>168</v>
      </c>
      <c r="AW182" s="13" t="s">
        <v>31</v>
      </c>
      <c r="AX182" s="13" t="s">
        <v>83</v>
      </c>
      <c r="AY182" s="166" t="s">
        <v>162</v>
      </c>
    </row>
    <row r="183" spans="2:65" s="1" customFormat="1" ht="24.15" customHeight="1">
      <c r="B183" s="32"/>
      <c r="C183" s="143" t="s">
        <v>292</v>
      </c>
      <c r="D183" s="143" t="s">
        <v>164</v>
      </c>
      <c r="E183" s="144" t="s">
        <v>1380</v>
      </c>
      <c r="F183" s="145" t="s">
        <v>1381</v>
      </c>
      <c r="G183" s="146" t="s">
        <v>183</v>
      </c>
      <c r="H183" s="147">
        <v>5.5E-2</v>
      </c>
      <c r="I183" s="148"/>
      <c r="J183" s="149">
        <f>ROUND(I183*H183,2)</f>
        <v>0</v>
      </c>
      <c r="K183" s="150"/>
      <c r="L183" s="32"/>
      <c r="M183" s="151" t="s">
        <v>1</v>
      </c>
      <c r="N183" s="152" t="s">
        <v>42</v>
      </c>
      <c r="P183" s="153">
        <f>O183*H183</f>
        <v>0</v>
      </c>
      <c r="Q183" s="153">
        <v>0</v>
      </c>
      <c r="R183" s="153">
        <f>Q183*H183</f>
        <v>0</v>
      </c>
      <c r="S183" s="153">
        <v>0</v>
      </c>
      <c r="T183" s="154">
        <f>S183*H183</f>
        <v>0</v>
      </c>
      <c r="AR183" s="155" t="s">
        <v>249</v>
      </c>
      <c r="AT183" s="155" t="s">
        <v>164</v>
      </c>
      <c r="AU183" s="155" t="s">
        <v>88</v>
      </c>
      <c r="AY183" s="17" t="s">
        <v>162</v>
      </c>
      <c r="BE183" s="156">
        <f>IF(N183="základná",J183,0)</f>
        <v>0</v>
      </c>
      <c r="BF183" s="156">
        <f>IF(N183="znížená",J183,0)</f>
        <v>0</v>
      </c>
      <c r="BG183" s="156">
        <f>IF(N183="zákl. prenesená",J183,0)</f>
        <v>0</v>
      </c>
      <c r="BH183" s="156">
        <f>IF(N183="zníž. prenesená",J183,0)</f>
        <v>0</v>
      </c>
      <c r="BI183" s="156">
        <f>IF(N183="nulová",J183,0)</f>
        <v>0</v>
      </c>
      <c r="BJ183" s="17" t="s">
        <v>88</v>
      </c>
      <c r="BK183" s="156">
        <f>ROUND(I183*H183,2)</f>
        <v>0</v>
      </c>
      <c r="BL183" s="17" t="s">
        <v>249</v>
      </c>
      <c r="BM183" s="155" t="s">
        <v>1382</v>
      </c>
    </row>
    <row r="184" spans="2:65" s="11" customFormat="1" ht="22.95" customHeight="1">
      <c r="B184" s="131"/>
      <c r="D184" s="132" t="s">
        <v>75</v>
      </c>
      <c r="E184" s="141" t="s">
        <v>845</v>
      </c>
      <c r="F184" s="141" t="s">
        <v>846</v>
      </c>
      <c r="I184" s="134"/>
      <c r="J184" s="142">
        <f>BK184</f>
        <v>0</v>
      </c>
      <c r="L184" s="131"/>
      <c r="M184" s="136"/>
      <c r="P184" s="137">
        <f>SUM(P185:P205)</f>
        <v>0</v>
      </c>
      <c r="R184" s="137">
        <f>SUM(R185:R205)</f>
        <v>1.6609999999999996E-2</v>
      </c>
      <c r="T184" s="138">
        <f>SUM(T185:T205)</f>
        <v>0</v>
      </c>
      <c r="AR184" s="132" t="s">
        <v>88</v>
      </c>
      <c r="AT184" s="139" t="s">
        <v>75</v>
      </c>
      <c r="AU184" s="139" t="s">
        <v>83</v>
      </c>
      <c r="AY184" s="132" t="s">
        <v>162</v>
      </c>
      <c r="BK184" s="140">
        <f>SUM(BK185:BK205)</f>
        <v>0</v>
      </c>
    </row>
    <row r="185" spans="2:65" s="1" customFormat="1" ht="24.15" customHeight="1">
      <c r="B185" s="32"/>
      <c r="C185" s="143" t="s">
        <v>297</v>
      </c>
      <c r="D185" s="143" t="s">
        <v>164</v>
      </c>
      <c r="E185" s="144" t="s">
        <v>1383</v>
      </c>
      <c r="F185" s="145" t="s">
        <v>1384</v>
      </c>
      <c r="G185" s="146" t="s">
        <v>208</v>
      </c>
      <c r="H185" s="147">
        <v>40</v>
      </c>
      <c r="I185" s="148"/>
      <c r="J185" s="149">
        <f>ROUND(I185*H185,2)</f>
        <v>0</v>
      </c>
      <c r="K185" s="150"/>
      <c r="L185" s="32"/>
      <c r="M185" s="151" t="s">
        <v>1</v>
      </c>
      <c r="N185" s="152" t="s">
        <v>42</v>
      </c>
      <c r="P185" s="153">
        <f>O185*H185</f>
        <v>0</v>
      </c>
      <c r="Q185" s="153">
        <v>1.1E-4</v>
      </c>
      <c r="R185" s="153">
        <f>Q185*H185</f>
        <v>4.4000000000000003E-3</v>
      </c>
      <c r="S185" s="153">
        <v>0</v>
      </c>
      <c r="T185" s="154">
        <f>S185*H185</f>
        <v>0</v>
      </c>
      <c r="AR185" s="155" t="s">
        <v>249</v>
      </c>
      <c r="AT185" s="155" t="s">
        <v>164</v>
      </c>
      <c r="AU185" s="155" t="s">
        <v>88</v>
      </c>
      <c r="AY185" s="17" t="s">
        <v>162</v>
      </c>
      <c r="BE185" s="156">
        <f>IF(N185="základná",J185,0)</f>
        <v>0</v>
      </c>
      <c r="BF185" s="156">
        <f>IF(N185="znížená",J185,0)</f>
        <v>0</v>
      </c>
      <c r="BG185" s="156">
        <f>IF(N185="zákl. prenesená",J185,0)</f>
        <v>0</v>
      </c>
      <c r="BH185" s="156">
        <f>IF(N185="zníž. prenesená",J185,0)</f>
        <v>0</v>
      </c>
      <c r="BI185" s="156">
        <f>IF(N185="nulová",J185,0)</f>
        <v>0</v>
      </c>
      <c r="BJ185" s="17" t="s">
        <v>88</v>
      </c>
      <c r="BK185" s="156">
        <f>ROUND(I185*H185,2)</f>
        <v>0</v>
      </c>
      <c r="BL185" s="17" t="s">
        <v>249</v>
      </c>
      <c r="BM185" s="155" t="s">
        <v>1385</v>
      </c>
    </row>
    <row r="186" spans="2:65" s="12" customFormat="1">
      <c r="B186" s="157"/>
      <c r="D186" s="158" t="s">
        <v>170</v>
      </c>
      <c r="E186" s="159" t="s">
        <v>1</v>
      </c>
      <c r="F186" s="160" t="s">
        <v>1386</v>
      </c>
      <c r="H186" s="161">
        <v>12</v>
      </c>
      <c r="I186" s="162"/>
      <c r="L186" s="157"/>
      <c r="M186" s="163"/>
      <c r="T186" s="164"/>
      <c r="AT186" s="159" t="s">
        <v>170</v>
      </c>
      <c r="AU186" s="159" t="s">
        <v>88</v>
      </c>
      <c r="AV186" s="12" t="s">
        <v>88</v>
      </c>
      <c r="AW186" s="12" t="s">
        <v>31</v>
      </c>
      <c r="AX186" s="12" t="s">
        <v>76</v>
      </c>
      <c r="AY186" s="159" t="s">
        <v>162</v>
      </c>
    </row>
    <row r="187" spans="2:65" s="12" customFormat="1" ht="20.399999999999999">
      <c r="B187" s="157"/>
      <c r="D187" s="158" t="s">
        <v>170</v>
      </c>
      <c r="E187" s="159" t="s">
        <v>1</v>
      </c>
      <c r="F187" s="160" t="s">
        <v>1387</v>
      </c>
      <c r="H187" s="161">
        <v>5.5</v>
      </c>
      <c r="I187" s="162"/>
      <c r="L187" s="157"/>
      <c r="M187" s="163"/>
      <c r="T187" s="164"/>
      <c r="AT187" s="159" t="s">
        <v>170</v>
      </c>
      <c r="AU187" s="159" t="s">
        <v>88</v>
      </c>
      <c r="AV187" s="12" t="s">
        <v>88</v>
      </c>
      <c r="AW187" s="12" t="s">
        <v>31</v>
      </c>
      <c r="AX187" s="12" t="s">
        <v>76</v>
      </c>
      <c r="AY187" s="159" t="s">
        <v>162</v>
      </c>
    </row>
    <row r="188" spans="2:65" s="12" customFormat="1">
      <c r="B188" s="157"/>
      <c r="D188" s="158" t="s">
        <v>170</v>
      </c>
      <c r="E188" s="159" t="s">
        <v>1</v>
      </c>
      <c r="F188" s="160" t="s">
        <v>1388</v>
      </c>
      <c r="H188" s="161">
        <v>6</v>
      </c>
      <c r="I188" s="162"/>
      <c r="L188" s="157"/>
      <c r="M188" s="163"/>
      <c r="T188" s="164"/>
      <c r="AT188" s="159" t="s">
        <v>170</v>
      </c>
      <c r="AU188" s="159" t="s">
        <v>88</v>
      </c>
      <c r="AV188" s="12" t="s">
        <v>88</v>
      </c>
      <c r="AW188" s="12" t="s">
        <v>31</v>
      </c>
      <c r="AX188" s="12" t="s">
        <v>76</v>
      </c>
      <c r="AY188" s="159" t="s">
        <v>162</v>
      </c>
    </row>
    <row r="189" spans="2:65" s="12" customFormat="1">
      <c r="B189" s="157"/>
      <c r="D189" s="158" t="s">
        <v>170</v>
      </c>
      <c r="E189" s="159" t="s">
        <v>1</v>
      </c>
      <c r="F189" s="160" t="s">
        <v>1389</v>
      </c>
      <c r="H189" s="161">
        <v>5</v>
      </c>
      <c r="I189" s="162"/>
      <c r="L189" s="157"/>
      <c r="M189" s="163"/>
      <c r="T189" s="164"/>
      <c r="AT189" s="159" t="s">
        <v>170</v>
      </c>
      <c r="AU189" s="159" t="s">
        <v>88</v>
      </c>
      <c r="AV189" s="12" t="s">
        <v>88</v>
      </c>
      <c r="AW189" s="12" t="s">
        <v>31</v>
      </c>
      <c r="AX189" s="12" t="s">
        <v>76</v>
      </c>
      <c r="AY189" s="159" t="s">
        <v>162</v>
      </c>
    </row>
    <row r="190" spans="2:65" s="12" customFormat="1">
      <c r="B190" s="157"/>
      <c r="D190" s="158" t="s">
        <v>170</v>
      </c>
      <c r="E190" s="159" t="s">
        <v>1</v>
      </c>
      <c r="F190" s="160" t="s">
        <v>1390</v>
      </c>
      <c r="H190" s="161">
        <v>4</v>
      </c>
      <c r="I190" s="162"/>
      <c r="L190" s="157"/>
      <c r="M190" s="163"/>
      <c r="T190" s="164"/>
      <c r="AT190" s="159" t="s">
        <v>170</v>
      </c>
      <c r="AU190" s="159" t="s">
        <v>88</v>
      </c>
      <c r="AV190" s="12" t="s">
        <v>88</v>
      </c>
      <c r="AW190" s="12" t="s">
        <v>31</v>
      </c>
      <c r="AX190" s="12" t="s">
        <v>76</v>
      </c>
      <c r="AY190" s="159" t="s">
        <v>162</v>
      </c>
    </row>
    <row r="191" spans="2:65" s="14" customFormat="1">
      <c r="B191" s="172"/>
      <c r="D191" s="158" t="s">
        <v>170</v>
      </c>
      <c r="E191" s="173" t="s">
        <v>1</v>
      </c>
      <c r="F191" s="174" t="s">
        <v>218</v>
      </c>
      <c r="H191" s="175">
        <v>32.5</v>
      </c>
      <c r="I191" s="176"/>
      <c r="L191" s="172"/>
      <c r="M191" s="177"/>
      <c r="T191" s="178"/>
      <c r="AT191" s="173" t="s">
        <v>170</v>
      </c>
      <c r="AU191" s="173" t="s">
        <v>88</v>
      </c>
      <c r="AV191" s="14" t="s">
        <v>177</v>
      </c>
      <c r="AW191" s="14" t="s">
        <v>31</v>
      </c>
      <c r="AX191" s="14" t="s">
        <v>76</v>
      </c>
      <c r="AY191" s="173" t="s">
        <v>162</v>
      </c>
    </row>
    <row r="192" spans="2:65" s="12" customFormat="1">
      <c r="B192" s="157"/>
      <c r="D192" s="158" t="s">
        <v>170</v>
      </c>
      <c r="E192" s="159" t="s">
        <v>1</v>
      </c>
      <c r="F192" s="160" t="s">
        <v>1391</v>
      </c>
      <c r="H192" s="161">
        <v>7.5</v>
      </c>
      <c r="I192" s="162"/>
      <c r="L192" s="157"/>
      <c r="M192" s="163"/>
      <c r="T192" s="164"/>
      <c r="AT192" s="159" t="s">
        <v>170</v>
      </c>
      <c r="AU192" s="159" t="s">
        <v>88</v>
      </c>
      <c r="AV192" s="12" t="s">
        <v>88</v>
      </c>
      <c r="AW192" s="12" t="s">
        <v>31</v>
      </c>
      <c r="AX192" s="12" t="s">
        <v>76</v>
      </c>
      <c r="AY192" s="159" t="s">
        <v>162</v>
      </c>
    </row>
    <row r="193" spans="2:65" s="13" customFormat="1">
      <c r="B193" s="165"/>
      <c r="D193" s="158" t="s">
        <v>170</v>
      </c>
      <c r="E193" s="166" t="s">
        <v>1</v>
      </c>
      <c r="F193" s="167" t="s">
        <v>173</v>
      </c>
      <c r="H193" s="168">
        <v>40</v>
      </c>
      <c r="I193" s="169"/>
      <c r="L193" s="165"/>
      <c r="M193" s="170"/>
      <c r="T193" s="171"/>
      <c r="AT193" s="166" t="s">
        <v>170</v>
      </c>
      <c r="AU193" s="166" t="s">
        <v>88</v>
      </c>
      <c r="AV193" s="13" t="s">
        <v>168</v>
      </c>
      <c r="AW193" s="13" t="s">
        <v>31</v>
      </c>
      <c r="AX193" s="13" t="s">
        <v>83</v>
      </c>
      <c r="AY193" s="166" t="s">
        <v>162</v>
      </c>
    </row>
    <row r="194" spans="2:65" s="1" customFormat="1" ht="24.15" customHeight="1">
      <c r="B194" s="32"/>
      <c r="C194" s="143" t="s">
        <v>301</v>
      </c>
      <c r="D194" s="143" t="s">
        <v>164</v>
      </c>
      <c r="E194" s="144" t="s">
        <v>1392</v>
      </c>
      <c r="F194" s="145" t="s">
        <v>1393</v>
      </c>
      <c r="G194" s="146" t="s">
        <v>208</v>
      </c>
      <c r="H194" s="147">
        <v>6</v>
      </c>
      <c r="I194" s="148"/>
      <c r="J194" s="149">
        <f>ROUND(I194*H194,2)</f>
        <v>0</v>
      </c>
      <c r="K194" s="150"/>
      <c r="L194" s="32"/>
      <c r="M194" s="151" t="s">
        <v>1</v>
      </c>
      <c r="N194" s="152" t="s">
        <v>42</v>
      </c>
      <c r="P194" s="153">
        <f>O194*H194</f>
        <v>0</v>
      </c>
      <c r="Q194" s="153">
        <v>1.9000000000000001E-4</v>
      </c>
      <c r="R194" s="153">
        <f>Q194*H194</f>
        <v>1.14E-3</v>
      </c>
      <c r="S194" s="153">
        <v>0</v>
      </c>
      <c r="T194" s="154">
        <f>S194*H194</f>
        <v>0</v>
      </c>
      <c r="AR194" s="155" t="s">
        <v>249</v>
      </c>
      <c r="AT194" s="155" t="s">
        <v>164</v>
      </c>
      <c r="AU194" s="155" t="s">
        <v>88</v>
      </c>
      <c r="AY194" s="17" t="s">
        <v>162</v>
      </c>
      <c r="BE194" s="156">
        <f>IF(N194="základná",J194,0)</f>
        <v>0</v>
      </c>
      <c r="BF194" s="156">
        <f>IF(N194="znížená",J194,0)</f>
        <v>0</v>
      </c>
      <c r="BG194" s="156">
        <f>IF(N194="zákl. prenesená",J194,0)</f>
        <v>0</v>
      </c>
      <c r="BH194" s="156">
        <f>IF(N194="zníž. prenesená",J194,0)</f>
        <v>0</v>
      </c>
      <c r="BI194" s="156">
        <f>IF(N194="nulová",J194,0)</f>
        <v>0</v>
      </c>
      <c r="BJ194" s="17" t="s">
        <v>88</v>
      </c>
      <c r="BK194" s="156">
        <f>ROUND(I194*H194,2)</f>
        <v>0</v>
      </c>
      <c r="BL194" s="17" t="s">
        <v>249</v>
      </c>
      <c r="BM194" s="155" t="s">
        <v>1394</v>
      </c>
    </row>
    <row r="195" spans="2:65" s="12" customFormat="1">
      <c r="B195" s="157"/>
      <c r="D195" s="158" t="s">
        <v>170</v>
      </c>
      <c r="E195" s="159" t="s">
        <v>1</v>
      </c>
      <c r="F195" s="160" t="s">
        <v>1395</v>
      </c>
      <c r="H195" s="161">
        <v>4</v>
      </c>
      <c r="I195" s="162"/>
      <c r="L195" s="157"/>
      <c r="M195" s="163"/>
      <c r="T195" s="164"/>
      <c r="AT195" s="159" t="s">
        <v>170</v>
      </c>
      <c r="AU195" s="159" t="s">
        <v>88</v>
      </c>
      <c r="AV195" s="12" t="s">
        <v>88</v>
      </c>
      <c r="AW195" s="12" t="s">
        <v>31</v>
      </c>
      <c r="AX195" s="12" t="s">
        <v>76</v>
      </c>
      <c r="AY195" s="159" t="s">
        <v>162</v>
      </c>
    </row>
    <row r="196" spans="2:65" s="12" customFormat="1">
      <c r="B196" s="157"/>
      <c r="D196" s="158" t="s">
        <v>170</v>
      </c>
      <c r="E196" s="159" t="s">
        <v>1</v>
      </c>
      <c r="F196" s="160" t="s">
        <v>1396</v>
      </c>
      <c r="H196" s="161">
        <v>2</v>
      </c>
      <c r="I196" s="162"/>
      <c r="L196" s="157"/>
      <c r="M196" s="163"/>
      <c r="T196" s="164"/>
      <c r="AT196" s="159" t="s">
        <v>170</v>
      </c>
      <c r="AU196" s="159" t="s">
        <v>88</v>
      </c>
      <c r="AV196" s="12" t="s">
        <v>88</v>
      </c>
      <c r="AW196" s="12" t="s">
        <v>31</v>
      </c>
      <c r="AX196" s="12" t="s">
        <v>76</v>
      </c>
      <c r="AY196" s="159" t="s">
        <v>162</v>
      </c>
    </row>
    <row r="197" spans="2:65" s="13" customFormat="1">
      <c r="B197" s="165"/>
      <c r="D197" s="158" t="s">
        <v>170</v>
      </c>
      <c r="E197" s="166" t="s">
        <v>1</v>
      </c>
      <c r="F197" s="167" t="s">
        <v>173</v>
      </c>
      <c r="H197" s="168">
        <v>6</v>
      </c>
      <c r="I197" s="169"/>
      <c r="L197" s="165"/>
      <c r="M197" s="170"/>
      <c r="T197" s="171"/>
      <c r="AT197" s="166" t="s">
        <v>170</v>
      </c>
      <c r="AU197" s="166" t="s">
        <v>88</v>
      </c>
      <c r="AV197" s="13" t="s">
        <v>168</v>
      </c>
      <c r="AW197" s="13" t="s">
        <v>31</v>
      </c>
      <c r="AX197" s="13" t="s">
        <v>83</v>
      </c>
      <c r="AY197" s="166" t="s">
        <v>162</v>
      </c>
    </row>
    <row r="198" spans="2:65" s="1" customFormat="1" ht="16.5" customHeight="1">
      <c r="B198" s="32"/>
      <c r="C198" s="143" t="s">
        <v>308</v>
      </c>
      <c r="D198" s="143" t="s">
        <v>164</v>
      </c>
      <c r="E198" s="144" t="s">
        <v>1397</v>
      </c>
      <c r="F198" s="145" t="s">
        <v>1398</v>
      </c>
      <c r="G198" s="146" t="s">
        <v>203</v>
      </c>
      <c r="H198" s="147">
        <v>13</v>
      </c>
      <c r="I198" s="148"/>
      <c r="J198" s="149">
        <f t="shared" ref="J198:J205" si="0">ROUND(I198*H198,2)</f>
        <v>0</v>
      </c>
      <c r="K198" s="150"/>
      <c r="L198" s="32"/>
      <c r="M198" s="151" t="s">
        <v>1</v>
      </c>
      <c r="N198" s="152" t="s">
        <v>42</v>
      </c>
      <c r="P198" s="153">
        <f t="shared" ref="P198:P205" si="1">O198*H198</f>
        <v>0</v>
      </c>
      <c r="Q198" s="153">
        <v>0</v>
      </c>
      <c r="R198" s="153">
        <f t="shared" ref="R198:R205" si="2">Q198*H198</f>
        <v>0</v>
      </c>
      <c r="S198" s="153">
        <v>0</v>
      </c>
      <c r="T198" s="154">
        <f t="shared" ref="T198:T205" si="3">S198*H198</f>
        <v>0</v>
      </c>
      <c r="AR198" s="155" t="s">
        <v>249</v>
      </c>
      <c r="AT198" s="155" t="s">
        <v>164</v>
      </c>
      <c r="AU198" s="155" t="s">
        <v>88</v>
      </c>
      <c r="AY198" s="17" t="s">
        <v>162</v>
      </c>
      <c r="BE198" s="156">
        <f t="shared" ref="BE198:BE205" si="4">IF(N198="základná",J198,0)</f>
        <v>0</v>
      </c>
      <c r="BF198" s="156">
        <f t="shared" ref="BF198:BF205" si="5">IF(N198="znížená",J198,0)</f>
        <v>0</v>
      </c>
      <c r="BG198" s="156">
        <f t="shared" ref="BG198:BG205" si="6">IF(N198="zákl. prenesená",J198,0)</f>
        <v>0</v>
      </c>
      <c r="BH198" s="156">
        <f t="shared" ref="BH198:BH205" si="7">IF(N198="zníž. prenesená",J198,0)</f>
        <v>0</v>
      </c>
      <c r="BI198" s="156">
        <f t="shared" ref="BI198:BI205" si="8">IF(N198="nulová",J198,0)</f>
        <v>0</v>
      </c>
      <c r="BJ198" s="17" t="s">
        <v>88</v>
      </c>
      <c r="BK198" s="156">
        <f t="shared" ref="BK198:BK205" si="9">ROUND(I198*H198,2)</f>
        <v>0</v>
      </c>
      <c r="BL198" s="17" t="s">
        <v>249</v>
      </c>
      <c r="BM198" s="155" t="s">
        <v>1399</v>
      </c>
    </row>
    <row r="199" spans="2:65" s="1" customFormat="1" ht="24.15" customHeight="1">
      <c r="B199" s="32"/>
      <c r="C199" s="143" t="s">
        <v>312</v>
      </c>
      <c r="D199" s="143" t="s">
        <v>164</v>
      </c>
      <c r="E199" s="144" t="s">
        <v>1400</v>
      </c>
      <c r="F199" s="145" t="s">
        <v>1401</v>
      </c>
      <c r="G199" s="146" t="s">
        <v>203</v>
      </c>
      <c r="H199" s="147">
        <v>9</v>
      </c>
      <c r="I199" s="148"/>
      <c r="J199" s="149">
        <f t="shared" si="0"/>
        <v>0</v>
      </c>
      <c r="K199" s="150"/>
      <c r="L199" s="32"/>
      <c r="M199" s="151" t="s">
        <v>1</v>
      </c>
      <c r="N199" s="152" t="s">
        <v>42</v>
      </c>
      <c r="P199" s="153">
        <f t="shared" si="1"/>
        <v>0</v>
      </c>
      <c r="Q199" s="153">
        <v>1.2999999999999999E-4</v>
      </c>
      <c r="R199" s="153">
        <f t="shared" si="2"/>
        <v>1.1699999999999998E-3</v>
      </c>
      <c r="S199" s="153">
        <v>0</v>
      </c>
      <c r="T199" s="154">
        <f t="shared" si="3"/>
        <v>0</v>
      </c>
      <c r="AR199" s="155" t="s">
        <v>249</v>
      </c>
      <c r="AT199" s="155" t="s">
        <v>164</v>
      </c>
      <c r="AU199" s="155" t="s">
        <v>88</v>
      </c>
      <c r="AY199" s="17" t="s">
        <v>162</v>
      </c>
      <c r="BE199" s="156">
        <f t="shared" si="4"/>
        <v>0</v>
      </c>
      <c r="BF199" s="156">
        <f t="shared" si="5"/>
        <v>0</v>
      </c>
      <c r="BG199" s="156">
        <f t="shared" si="6"/>
        <v>0</v>
      </c>
      <c r="BH199" s="156">
        <f t="shared" si="7"/>
        <v>0</v>
      </c>
      <c r="BI199" s="156">
        <f t="shared" si="8"/>
        <v>0</v>
      </c>
      <c r="BJ199" s="17" t="s">
        <v>88</v>
      </c>
      <c r="BK199" s="156">
        <f t="shared" si="9"/>
        <v>0</v>
      </c>
      <c r="BL199" s="17" t="s">
        <v>249</v>
      </c>
      <c r="BM199" s="155" t="s">
        <v>1402</v>
      </c>
    </row>
    <row r="200" spans="2:65" s="1" customFormat="1" ht="24.15" customHeight="1">
      <c r="B200" s="32"/>
      <c r="C200" s="143" t="s">
        <v>465</v>
      </c>
      <c r="D200" s="143" t="s">
        <v>164</v>
      </c>
      <c r="E200" s="144" t="s">
        <v>1403</v>
      </c>
      <c r="F200" s="145" t="s">
        <v>1404</v>
      </c>
      <c r="G200" s="146" t="s">
        <v>1405</v>
      </c>
      <c r="H200" s="147">
        <v>2</v>
      </c>
      <c r="I200" s="148"/>
      <c r="J200" s="149">
        <f t="shared" si="0"/>
        <v>0</v>
      </c>
      <c r="K200" s="150"/>
      <c r="L200" s="32"/>
      <c r="M200" s="151" t="s">
        <v>1</v>
      </c>
      <c r="N200" s="152" t="s">
        <v>42</v>
      </c>
      <c r="P200" s="153">
        <f t="shared" si="1"/>
        <v>0</v>
      </c>
      <c r="Q200" s="153">
        <v>2.5999999999999998E-4</v>
      </c>
      <c r="R200" s="153">
        <f t="shared" si="2"/>
        <v>5.1999999999999995E-4</v>
      </c>
      <c r="S200" s="153">
        <v>0</v>
      </c>
      <c r="T200" s="154">
        <f t="shared" si="3"/>
        <v>0</v>
      </c>
      <c r="AR200" s="155" t="s">
        <v>249</v>
      </c>
      <c r="AT200" s="155" t="s">
        <v>164</v>
      </c>
      <c r="AU200" s="155" t="s">
        <v>88</v>
      </c>
      <c r="AY200" s="17" t="s">
        <v>162</v>
      </c>
      <c r="BE200" s="156">
        <f t="shared" si="4"/>
        <v>0</v>
      </c>
      <c r="BF200" s="156">
        <f t="shared" si="5"/>
        <v>0</v>
      </c>
      <c r="BG200" s="156">
        <f t="shared" si="6"/>
        <v>0</v>
      </c>
      <c r="BH200" s="156">
        <f t="shared" si="7"/>
        <v>0</v>
      </c>
      <c r="BI200" s="156">
        <f t="shared" si="8"/>
        <v>0</v>
      </c>
      <c r="BJ200" s="17" t="s">
        <v>88</v>
      </c>
      <c r="BK200" s="156">
        <f t="shared" si="9"/>
        <v>0</v>
      </c>
      <c r="BL200" s="17" t="s">
        <v>249</v>
      </c>
      <c r="BM200" s="155" t="s">
        <v>1406</v>
      </c>
    </row>
    <row r="201" spans="2:65" s="1" customFormat="1" ht="24.15" customHeight="1">
      <c r="B201" s="32"/>
      <c r="C201" s="143" t="s">
        <v>473</v>
      </c>
      <c r="D201" s="143" t="s">
        <v>164</v>
      </c>
      <c r="E201" s="144" t="s">
        <v>1407</v>
      </c>
      <c r="F201" s="145" t="s">
        <v>1408</v>
      </c>
      <c r="G201" s="146" t="s">
        <v>203</v>
      </c>
      <c r="H201" s="147">
        <v>1</v>
      </c>
      <c r="I201" s="148"/>
      <c r="J201" s="149">
        <f t="shared" si="0"/>
        <v>0</v>
      </c>
      <c r="K201" s="150"/>
      <c r="L201" s="32"/>
      <c r="M201" s="151" t="s">
        <v>1</v>
      </c>
      <c r="N201" s="152" t="s">
        <v>42</v>
      </c>
      <c r="P201" s="153">
        <f t="shared" si="1"/>
        <v>0</v>
      </c>
      <c r="Q201" s="153">
        <v>5.0000000000000002E-5</v>
      </c>
      <c r="R201" s="153">
        <f t="shared" si="2"/>
        <v>5.0000000000000002E-5</v>
      </c>
      <c r="S201" s="153">
        <v>0</v>
      </c>
      <c r="T201" s="154">
        <f t="shared" si="3"/>
        <v>0</v>
      </c>
      <c r="AR201" s="155" t="s">
        <v>249</v>
      </c>
      <c r="AT201" s="155" t="s">
        <v>164</v>
      </c>
      <c r="AU201" s="155" t="s">
        <v>88</v>
      </c>
      <c r="AY201" s="17" t="s">
        <v>162</v>
      </c>
      <c r="BE201" s="156">
        <f t="shared" si="4"/>
        <v>0</v>
      </c>
      <c r="BF201" s="156">
        <f t="shared" si="5"/>
        <v>0</v>
      </c>
      <c r="BG201" s="156">
        <f t="shared" si="6"/>
        <v>0</v>
      </c>
      <c r="BH201" s="156">
        <f t="shared" si="7"/>
        <v>0</v>
      </c>
      <c r="BI201" s="156">
        <f t="shared" si="8"/>
        <v>0</v>
      </c>
      <c r="BJ201" s="17" t="s">
        <v>88</v>
      </c>
      <c r="BK201" s="156">
        <f t="shared" si="9"/>
        <v>0</v>
      </c>
      <c r="BL201" s="17" t="s">
        <v>249</v>
      </c>
      <c r="BM201" s="155" t="s">
        <v>1409</v>
      </c>
    </row>
    <row r="202" spans="2:65" s="1" customFormat="1" ht="16.5" customHeight="1">
      <c r="B202" s="32"/>
      <c r="C202" s="184" t="s">
        <v>479</v>
      </c>
      <c r="D202" s="184" t="s">
        <v>534</v>
      </c>
      <c r="E202" s="185" t="s">
        <v>1410</v>
      </c>
      <c r="F202" s="186" t="s">
        <v>1411</v>
      </c>
      <c r="G202" s="187" t="s">
        <v>203</v>
      </c>
      <c r="H202" s="188">
        <v>1</v>
      </c>
      <c r="I202" s="189"/>
      <c r="J202" s="190">
        <f t="shared" si="0"/>
        <v>0</v>
      </c>
      <c r="K202" s="191"/>
      <c r="L202" s="192"/>
      <c r="M202" s="193" t="s">
        <v>1</v>
      </c>
      <c r="N202" s="194" t="s">
        <v>42</v>
      </c>
      <c r="P202" s="153">
        <f t="shared" si="1"/>
        <v>0</v>
      </c>
      <c r="Q202" s="153">
        <v>5.9000000000000003E-4</v>
      </c>
      <c r="R202" s="153">
        <f t="shared" si="2"/>
        <v>5.9000000000000003E-4</v>
      </c>
      <c r="S202" s="153">
        <v>0</v>
      </c>
      <c r="T202" s="154">
        <f t="shared" si="3"/>
        <v>0</v>
      </c>
      <c r="AR202" s="155" t="s">
        <v>497</v>
      </c>
      <c r="AT202" s="155" t="s">
        <v>534</v>
      </c>
      <c r="AU202" s="155" t="s">
        <v>88</v>
      </c>
      <c r="AY202" s="17" t="s">
        <v>162</v>
      </c>
      <c r="BE202" s="156">
        <f t="shared" si="4"/>
        <v>0</v>
      </c>
      <c r="BF202" s="156">
        <f t="shared" si="5"/>
        <v>0</v>
      </c>
      <c r="BG202" s="156">
        <f t="shared" si="6"/>
        <v>0</v>
      </c>
      <c r="BH202" s="156">
        <f t="shared" si="7"/>
        <v>0</v>
      </c>
      <c r="BI202" s="156">
        <f t="shared" si="8"/>
        <v>0</v>
      </c>
      <c r="BJ202" s="17" t="s">
        <v>88</v>
      </c>
      <c r="BK202" s="156">
        <f t="shared" si="9"/>
        <v>0</v>
      </c>
      <c r="BL202" s="17" t="s">
        <v>249</v>
      </c>
      <c r="BM202" s="155" t="s">
        <v>1412</v>
      </c>
    </row>
    <row r="203" spans="2:65" s="1" customFormat="1" ht="24.15" customHeight="1">
      <c r="B203" s="32"/>
      <c r="C203" s="143" t="s">
        <v>484</v>
      </c>
      <c r="D203" s="143" t="s">
        <v>164</v>
      </c>
      <c r="E203" s="144" t="s">
        <v>1413</v>
      </c>
      <c r="F203" s="145" t="s">
        <v>1414</v>
      </c>
      <c r="G203" s="146" t="s">
        <v>208</v>
      </c>
      <c r="H203" s="147">
        <v>46</v>
      </c>
      <c r="I203" s="148"/>
      <c r="J203" s="149">
        <f t="shared" si="0"/>
        <v>0</v>
      </c>
      <c r="K203" s="150"/>
      <c r="L203" s="32"/>
      <c r="M203" s="151" t="s">
        <v>1</v>
      </c>
      <c r="N203" s="152" t="s">
        <v>42</v>
      </c>
      <c r="P203" s="153">
        <f t="shared" si="1"/>
        <v>0</v>
      </c>
      <c r="Q203" s="153">
        <v>1.8000000000000001E-4</v>
      </c>
      <c r="R203" s="153">
        <f t="shared" si="2"/>
        <v>8.2800000000000009E-3</v>
      </c>
      <c r="S203" s="153">
        <v>0</v>
      </c>
      <c r="T203" s="154">
        <f t="shared" si="3"/>
        <v>0</v>
      </c>
      <c r="AR203" s="155" t="s">
        <v>249</v>
      </c>
      <c r="AT203" s="155" t="s">
        <v>164</v>
      </c>
      <c r="AU203" s="155" t="s">
        <v>88</v>
      </c>
      <c r="AY203" s="17" t="s">
        <v>162</v>
      </c>
      <c r="BE203" s="156">
        <f t="shared" si="4"/>
        <v>0</v>
      </c>
      <c r="BF203" s="156">
        <f t="shared" si="5"/>
        <v>0</v>
      </c>
      <c r="BG203" s="156">
        <f t="shared" si="6"/>
        <v>0</v>
      </c>
      <c r="BH203" s="156">
        <f t="shared" si="7"/>
        <v>0</v>
      </c>
      <c r="BI203" s="156">
        <f t="shared" si="8"/>
        <v>0</v>
      </c>
      <c r="BJ203" s="17" t="s">
        <v>88</v>
      </c>
      <c r="BK203" s="156">
        <f t="shared" si="9"/>
        <v>0</v>
      </c>
      <c r="BL203" s="17" t="s">
        <v>249</v>
      </c>
      <c r="BM203" s="155" t="s">
        <v>1415</v>
      </c>
    </row>
    <row r="204" spans="2:65" s="1" customFormat="1" ht="24.15" customHeight="1">
      <c r="B204" s="32"/>
      <c r="C204" s="143" t="s">
        <v>490</v>
      </c>
      <c r="D204" s="143" t="s">
        <v>164</v>
      </c>
      <c r="E204" s="144" t="s">
        <v>1416</v>
      </c>
      <c r="F204" s="145" t="s">
        <v>1417</v>
      </c>
      <c r="G204" s="146" t="s">
        <v>208</v>
      </c>
      <c r="H204" s="147">
        <v>46</v>
      </c>
      <c r="I204" s="148"/>
      <c r="J204" s="149">
        <f t="shared" si="0"/>
        <v>0</v>
      </c>
      <c r="K204" s="150"/>
      <c r="L204" s="32"/>
      <c r="M204" s="151" t="s">
        <v>1</v>
      </c>
      <c r="N204" s="152" t="s">
        <v>42</v>
      </c>
      <c r="P204" s="153">
        <f t="shared" si="1"/>
        <v>0</v>
      </c>
      <c r="Q204" s="153">
        <v>1.0000000000000001E-5</v>
      </c>
      <c r="R204" s="153">
        <f t="shared" si="2"/>
        <v>4.6000000000000001E-4</v>
      </c>
      <c r="S204" s="153">
        <v>0</v>
      </c>
      <c r="T204" s="154">
        <f t="shared" si="3"/>
        <v>0</v>
      </c>
      <c r="AR204" s="155" t="s">
        <v>249</v>
      </c>
      <c r="AT204" s="155" t="s">
        <v>164</v>
      </c>
      <c r="AU204" s="155" t="s">
        <v>88</v>
      </c>
      <c r="AY204" s="17" t="s">
        <v>162</v>
      </c>
      <c r="BE204" s="156">
        <f t="shared" si="4"/>
        <v>0</v>
      </c>
      <c r="BF204" s="156">
        <f t="shared" si="5"/>
        <v>0</v>
      </c>
      <c r="BG204" s="156">
        <f t="shared" si="6"/>
        <v>0</v>
      </c>
      <c r="BH204" s="156">
        <f t="shared" si="7"/>
        <v>0</v>
      </c>
      <c r="BI204" s="156">
        <f t="shared" si="8"/>
        <v>0</v>
      </c>
      <c r="BJ204" s="17" t="s">
        <v>88</v>
      </c>
      <c r="BK204" s="156">
        <f t="shared" si="9"/>
        <v>0</v>
      </c>
      <c r="BL204" s="17" t="s">
        <v>249</v>
      </c>
      <c r="BM204" s="155" t="s">
        <v>1418</v>
      </c>
    </row>
    <row r="205" spans="2:65" s="1" customFormat="1" ht="24.15" customHeight="1">
      <c r="B205" s="32"/>
      <c r="C205" s="143" t="s">
        <v>497</v>
      </c>
      <c r="D205" s="143" t="s">
        <v>164</v>
      </c>
      <c r="E205" s="144" t="s">
        <v>856</v>
      </c>
      <c r="F205" s="145" t="s">
        <v>857</v>
      </c>
      <c r="G205" s="146" t="s">
        <v>183</v>
      </c>
      <c r="H205" s="147">
        <v>1.7000000000000001E-2</v>
      </c>
      <c r="I205" s="148"/>
      <c r="J205" s="149">
        <f t="shared" si="0"/>
        <v>0</v>
      </c>
      <c r="K205" s="150"/>
      <c r="L205" s="32"/>
      <c r="M205" s="151" t="s">
        <v>1</v>
      </c>
      <c r="N205" s="152" t="s">
        <v>42</v>
      </c>
      <c r="P205" s="153">
        <f t="shared" si="1"/>
        <v>0</v>
      </c>
      <c r="Q205" s="153">
        <v>0</v>
      </c>
      <c r="R205" s="153">
        <f t="shared" si="2"/>
        <v>0</v>
      </c>
      <c r="S205" s="153">
        <v>0</v>
      </c>
      <c r="T205" s="154">
        <f t="shared" si="3"/>
        <v>0</v>
      </c>
      <c r="AR205" s="155" t="s">
        <v>249</v>
      </c>
      <c r="AT205" s="155" t="s">
        <v>164</v>
      </c>
      <c r="AU205" s="155" t="s">
        <v>88</v>
      </c>
      <c r="AY205" s="17" t="s">
        <v>162</v>
      </c>
      <c r="BE205" s="156">
        <f t="shared" si="4"/>
        <v>0</v>
      </c>
      <c r="BF205" s="156">
        <f t="shared" si="5"/>
        <v>0</v>
      </c>
      <c r="BG205" s="156">
        <f t="shared" si="6"/>
        <v>0</v>
      </c>
      <c r="BH205" s="156">
        <f t="shared" si="7"/>
        <v>0</v>
      </c>
      <c r="BI205" s="156">
        <f t="shared" si="8"/>
        <v>0</v>
      </c>
      <c r="BJ205" s="17" t="s">
        <v>88</v>
      </c>
      <c r="BK205" s="156">
        <f t="shared" si="9"/>
        <v>0</v>
      </c>
      <c r="BL205" s="17" t="s">
        <v>249</v>
      </c>
      <c r="BM205" s="155" t="s">
        <v>1419</v>
      </c>
    </row>
    <row r="206" spans="2:65" s="11" customFormat="1" ht="22.95" customHeight="1">
      <c r="B206" s="131"/>
      <c r="D206" s="132" t="s">
        <v>75</v>
      </c>
      <c r="E206" s="141" t="s">
        <v>1420</v>
      </c>
      <c r="F206" s="141" t="s">
        <v>1421</v>
      </c>
      <c r="I206" s="134"/>
      <c r="J206" s="142">
        <f>BK206</f>
        <v>0</v>
      </c>
      <c r="L206" s="131"/>
      <c r="M206" s="136"/>
      <c r="P206" s="137">
        <f>SUM(P207:P242)</f>
        <v>0</v>
      </c>
      <c r="R206" s="137">
        <f>SUM(R207:R242)</f>
        <v>0.25183</v>
      </c>
      <c r="T206" s="138">
        <f>SUM(T207:T242)</f>
        <v>0</v>
      </c>
      <c r="AR206" s="132" t="s">
        <v>88</v>
      </c>
      <c r="AT206" s="139" t="s">
        <v>75</v>
      </c>
      <c r="AU206" s="139" t="s">
        <v>83</v>
      </c>
      <c r="AY206" s="132" t="s">
        <v>162</v>
      </c>
      <c r="BK206" s="140">
        <f>SUM(BK207:BK242)</f>
        <v>0</v>
      </c>
    </row>
    <row r="207" spans="2:65" s="1" customFormat="1" ht="24.15" customHeight="1">
      <c r="B207" s="32"/>
      <c r="C207" s="143" t="s">
        <v>504</v>
      </c>
      <c r="D207" s="143" t="s">
        <v>164</v>
      </c>
      <c r="E207" s="144" t="s">
        <v>1422</v>
      </c>
      <c r="F207" s="145" t="s">
        <v>1423</v>
      </c>
      <c r="G207" s="146" t="s">
        <v>203</v>
      </c>
      <c r="H207" s="147">
        <v>2</v>
      </c>
      <c r="I207" s="148"/>
      <c r="J207" s="149">
        <f t="shared" ref="J207:J242" si="10">ROUND(I207*H207,2)</f>
        <v>0</v>
      </c>
      <c r="K207" s="150"/>
      <c r="L207" s="32"/>
      <c r="M207" s="151" t="s">
        <v>1</v>
      </c>
      <c r="N207" s="152" t="s">
        <v>42</v>
      </c>
      <c r="P207" s="153">
        <f t="shared" ref="P207:P242" si="11">O207*H207</f>
        <v>0</v>
      </c>
      <c r="Q207" s="153">
        <v>0</v>
      </c>
      <c r="R207" s="153">
        <f t="shared" ref="R207:R242" si="12">Q207*H207</f>
        <v>0</v>
      </c>
      <c r="S207" s="153">
        <v>0</v>
      </c>
      <c r="T207" s="154">
        <f t="shared" ref="T207:T242" si="13">S207*H207</f>
        <v>0</v>
      </c>
      <c r="AR207" s="155" t="s">
        <v>249</v>
      </c>
      <c r="AT207" s="155" t="s">
        <v>164</v>
      </c>
      <c r="AU207" s="155" t="s">
        <v>88</v>
      </c>
      <c r="AY207" s="17" t="s">
        <v>162</v>
      </c>
      <c r="BE207" s="156">
        <f t="shared" ref="BE207:BE242" si="14">IF(N207="základná",J207,0)</f>
        <v>0</v>
      </c>
      <c r="BF207" s="156">
        <f t="shared" ref="BF207:BF242" si="15">IF(N207="znížená",J207,0)</f>
        <v>0</v>
      </c>
      <c r="BG207" s="156">
        <f t="shared" ref="BG207:BG242" si="16">IF(N207="zákl. prenesená",J207,0)</f>
        <v>0</v>
      </c>
      <c r="BH207" s="156">
        <f t="shared" ref="BH207:BH242" si="17">IF(N207="zníž. prenesená",J207,0)</f>
        <v>0</v>
      </c>
      <c r="BI207" s="156">
        <f t="shared" ref="BI207:BI242" si="18">IF(N207="nulová",J207,0)</f>
        <v>0</v>
      </c>
      <c r="BJ207" s="17" t="s">
        <v>88</v>
      </c>
      <c r="BK207" s="156">
        <f t="shared" ref="BK207:BK242" si="19">ROUND(I207*H207,2)</f>
        <v>0</v>
      </c>
      <c r="BL207" s="17" t="s">
        <v>249</v>
      </c>
      <c r="BM207" s="155" t="s">
        <v>1424</v>
      </c>
    </row>
    <row r="208" spans="2:65" s="1" customFormat="1" ht="37.950000000000003" customHeight="1">
      <c r="B208" s="32"/>
      <c r="C208" s="184" t="s">
        <v>511</v>
      </c>
      <c r="D208" s="184" t="s">
        <v>534</v>
      </c>
      <c r="E208" s="185" t="s">
        <v>1425</v>
      </c>
      <c r="F208" s="186" t="s">
        <v>1426</v>
      </c>
      <c r="G208" s="187" t="s">
        <v>203</v>
      </c>
      <c r="H208" s="188">
        <v>2</v>
      </c>
      <c r="I208" s="189"/>
      <c r="J208" s="190">
        <f t="shared" si="10"/>
        <v>0</v>
      </c>
      <c r="K208" s="191"/>
      <c r="L208" s="192"/>
      <c r="M208" s="193" t="s">
        <v>1</v>
      </c>
      <c r="N208" s="194" t="s">
        <v>42</v>
      </c>
      <c r="P208" s="153">
        <f t="shared" si="11"/>
        <v>0</v>
      </c>
      <c r="Q208" s="153">
        <v>1.6049999999999998E-2</v>
      </c>
      <c r="R208" s="153">
        <f t="shared" si="12"/>
        <v>3.2099999999999997E-2</v>
      </c>
      <c r="S208" s="153">
        <v>0</v>
      </c>
      <c r="T208" s="154">
        <f t="shared" si="13"/>
        <v>0</v>
      </c>
      <c r="AR208" s="155" t="s">
        <v>497</v>
      </c>
      <c r="AT208" s="155" t="s">
        <v>534</v>
      </c>
      <c r="AU208" s="155" t="s">
        <v>88</v>
      </c>
      <c r="AY208" s="17" t="s">
        <v>162</v>
      </c>
      <c r="BE208" s="156">
        <f t="shared" si="14"/>
        <v>0</v>
      </c>
      <c r="BF208" s="156">
        <f t="shared" si="15"/>
        <v>0</v>
      </c>
      <c r="BG208" s="156">
        <f t="shared" si="16"/>
        <v>0</v>
      </c>
      <c r="BH208" s="156">
        <f t="shared" si="17"/>
        <v>0</v>
      </c>
      <c r="BI208" s="156">
        <f t="shared" si="18"/>
        <v>0</v>
      </c>
      <c r="BJ208" s="17" t="s">
        <v>88</v>
      </c>
      <c r="BK208" s="156">
        <f t="shared" si="19"/>
        <v>0</v>
      </c>
      <c r="BL208" s="17" t="s">
        <v>249</v>
      </c>
      <c r="BM208" s="155" t="s">
        <v>1427</v>
      </c>
    </row>
    <row r="209" spans="2:65" s="1" customFormat="1" ht="16.5" customHeight="1">
      <c r="B209" s="32"/>
      <c r="C209" s="143" t="s">
        <v>515</v>
      </c>
      <c r="D209" s="143" t="s">
        <v>164</v>
      </c>
      <c r="E209" s="144" t="s">
        <v>1428</v>
      </c>
      <c r="F209" s="145" t="s">
        <v>1429</v>
      </c>
      <c r="G209" s="146" t="s">
        <v>203</v>
      </c>
      <c r="H209" s="147">
        <v>2</v>
      </c>
      <c r="I209" s="148"/>
      <c r="J209" s="149">
        <f t="shared" si="10"/>
        <v>0</v>
      </c>
      <c r="K209" s="150"/>
      <c r="L209" s="32"/>
      <c r="M209" s="151" t="s">
        <v>1</v>
      </c>
      <c r="N209" s="152" t="s">
        <v>42</v>
      </c>
      <c r="P209" s="153">
        <f t="shared" si="11"/>
        <v>0</v>
      </c>
      <c r="Q209" s="153">
        <v>0</v>
      </c>
      <c r="R209" s="153">
        <f t="shared" si="12"/>
        <v>0</v>
      </c>
      <c r="S209" s="153">
        <v>0</v>
      </c>
      <c r="T209" s="154">
        <f t="shared" si="13"/>
        <v>0</v>
      </c>
      <c r="AR209" s="155" t="s">
        <v>249</v>
      </c>
      <c r="AT209" s="155" t="s">
        <v>164</v>
      </c>
      <c r="AU209" s="155" t="s">
        <v>88</v>
      </c>
      <c r="AY209" s="17" t="s">
        <v>162</v>
      </c>
      <c r="BE209" s="156">
        <f t="shared" si="14"/>
        <v>0</v>
      </c>
      <c r="BF209" s="156">
        <f t="shared" si="15"/>
        <v>0</v>
      </c>
      <c r="BG209" s="156">
        <f t="shared" si="16"/>
        <v>0</v>
      </c>
      <c r="BH209" s="156">
        <f t="shared" si="17"/>
        <v>0</v>
      </c>
      <c r="BI209" s="156">
        <f t="shared" si="18"/>
        <v>0</v>
      </c>
      <c r="BJ209" s="17" t="s">
        <v>88</v>
      </c>
      <c r="BK209" s="156">
        <f t="shared" si="19"/>
        <v>0</v>
      </c>
      <c r="BL209" s="17" t="s">
        <v>249</v>
      </c>
      <c r="BM209" s="155" t="s">
        <v>1430</v>
      </c>
    </row>
    <row r="210" spans="2:65" s="1" customFormat="1" ht="21.75" customHeight="1">
      <c r="B210" s="32"/>
      <c r="C210" s="184" t="s">
        <v>524</v>
      </c>
      <c r="D210" s="184" t="s">
        <v>534</v>
      </c>
      <c r="E210" s="185" t="s">
        <v>1431</v>
      </c>
      <c r="F210" s="186" t="s">
        <v>1432</v>
      </c>
      <c r="G210" s="187" t="s">
        <v>203</v>
      </c>
      <c r="H210" s="188">
        <v>2</v>
      </c>
      <c r="I210" s="189"/>
      <c r="J210" s="190">
        <f t="shared" si="10"/>
        <v>0</v>
      </c>
      <c r="K210" s="191"/>
      <c r="L210" s="192"/>
      <c r="M210" s="193" t="s">
        <v>1</v>
      </c>
      <c r="N210" s="194" t="s">
        <v>42</v>
      </c>
      <c r="P210" s="153">
        <f t="shared" si="11"/>
        <v>0</v>
      </c>
      <c r="Q210" s="153">
        <v>1.35E-2</v>
      </c>
      <c r="R210" s="153">
        <f t="shared" si="12"/>
        <v>2.7E-2</v>
      </c>
      <c r="S210" s="153">
        <v>0</v>
      </c>
      <c r="T210" s="154">
        <f t="shared" si="13"/>
        <v>0</v>
      </c>
      <c r="AR210" s="155" t="s">
        <v>497</v>
      </c>
      <c r="AT210" s="155" t="s">
        <v>534</v>
      </c>
      <c r="AU210" s="155" t="s">
        <v>88</v>
      </c>
      <c r="AY210" s="17" t="s">
        <v>162</v>
      </c>
      <c r="BE210" s="156">
        <f t="shared" si="14"/>
        <v>0</v>
      </c>
      <c r="BF210" s="156">
        <f t="shared" si="15"/>
        <v>0</v>
      </c>
      <c r="BG210" s="156">
        <f t="shared" si="16"/>
        <v>0</v>
      </c>
      <c r="BH210" s="156">
        <f t="shared" si="17"/>
        <v>0</v>
      </c>
      <c r="BI210" s="156">
        <f t="shared" si="18"/>
        <v>0</v>
      </c>
      <c r="BJ210" s="17" t="s">
        <v>88</v>
      </c>
      <c r="BK210" s="156">
        <f t="shared" si="19"/>
        <v>0</v>
      </c>
      <c r="BL210" s="17" t="s">
        <v>249</v>
      </c>
      <c r="BM210" s="155" t="s">
        <v>1433</v>
      </c>
    </row>
    <row r="211" spans="2:65" s="1" customFormat="1" ht="24.15" customHeight="1">
      <c r="B211" s="32"/>
      <c r="C211" s="143" t="s">
        <v>533</v>
      </c>
      <c r="D211" s="143" t="s">
        <v>164</v>
      </c>
      <c r="E211" s="144" t="s">
        <v>1434</v>
      </c>
      <c r="F211" s="145" t="s">
        <v>1435</v>
      </c>
      <c r="G211" s="146" t="s">
        <v>203</v>
      </c>
      <c r="H211" s="147">
        <v>2</v>
      </c>
      <c r="I211" s="148"/>
      <c r="J211" s="149">
        <f t="shared" si="10"/>
        <v>0</v>
      </c>
      <c r="K211" s="150"/>
      <c r="L211" s="32"/>
      <c r="M211" s="151" t="s">
        <v>1</v>
      </c>
      <c r="N211" s="152" t="s">
        <v>42</v>
      </c>
      <c r="P211" s="153">
        <f t="shared" si="11"/>
        <v>0</v>
      </c>
      <c r="Q211" s="153">
        <v>2.3E-3</v>
      </c>
      <c r="R211" s="153">
        <f t="shared" si="12"/>
        <v>4.5999999999999999E-3</v>
      </c>
      <c r="S211" s="153">
        <v>0</v>
      </c>
      <c r="T211" s="154">
        <f t="shared" si="13"/>
        <v>0</v>
      </c>
      <c r="AR211" s="155" t="s">
        <v>249</v>
      </c>
      <c r="AT211" s="155" t="s">
        <v>164</v>
      </c>
      <c r="AU211" s="155" t="s">
        <v>88</v>
      </c>
      <c r="AY211" s="17" t="s">
        <v>162</v>
      </c>
      <c r="BE211" s="156">
        <f t="shared" si="14"/>
        <v>0</v>
      </c>
      <c r="BF211" s="156">
        <f t="shared" si="15"/>
        <v>0</v>
      </c>
      <c r="BG211" s="156">
        <f t="shared" si="16"/>
        <v>0</v>
      </c>
      <c r="BH211" s="156">
        <f t="shared" si="17"/>
        <v>0</v>
      </c>
      <c r="BI211" s="156">
        <f t="shared" si="18"/>
        <v>0</v>
      </c>
      <c r="BJ211" s="17" t="s">
        <v>88</v>
      </c>
      <c r="BK211" s="156">
        <f t="shared" si="19"/>
        <v>0</v>
      </c>
      <c r="BL211" s="17" t="s">
        <v>249</v>
      </c>
      <c r="BM211" s="155" t="s">
        <v>1436</v>
      </c>
    </row>
    <row r="212" spans="2:65" s="1" customFormat="1" ht="16.5" customHeight="1">
      <c r="B212" s="32"/>
      <c r="C212" s="184" t="s">
        <v>539</v>
      </c>
      <c r="D212" s="184" t="s">
        <v>534</v>
      </c>
      <c r="E212" s="185" t="s">
        <v>1437</v>
      </c>
      <c r="F212" s="186" t="s">
        <v>1438</v>
      </c>
      <c r="G212" s="187" t="s">
        <v>203</v>
      </c>
      <c r="H212" s="188">
        <v>2</v>
      </c>
      <c r="I212" s="189"/>
      <c r="J212" s="190">
        <f t="shared" si="10"/>
        <v>0</v>
      </c>
      <c r="K212" s="191"/>
      <c r="L212" s="192"/>
      <c r="M212" s="193" t="s">
        <v>1</v>
      </c>
      <c r="N212" s="194" t="s">
        <v>42</v>
      </c>
      <c r="P212" s="153">
        <f t="shared" si="11"/>
        <v>0</v>
      </c>
      <c r="Q212" s="153">
        <v>6.1999999999999998E-3</v>
      </c>
      <c r="R212" s="153">
        <f t="shared" si="12"/>
        <v>1.24E-2</v>
      </c>
      <c r="S212" s="153">
        <v>0</v>
      </c>
      <c r="T212" s="154">
        <f t="shared" si="13"/>
        <v>0</v>
      </c>
      <c r="AR212" s="155" t="s">
        <v>497</v>
      </c>
      <c r="AT212" s="155" t="s">
        <v>534</v>
      </c>
      <c r="AU212" s="155" t="s">
        <v>88</v>
      </c>
      <c r="AY212" s="17" t="s">
        <v>162</v>
      </c>
      <c r="BE212" s="156">
        <f t="shared" si="14"/>
        <v>0</v>
      </c>
      <c r="BF212" s="156">
        <f t="shared" si="15"/>
        <v>0</v>
      </c>
      <c r="BG212" s="156">
        <f t="shared" si="16"/>
        <v>0</v>
      </c>
      <c r="BH212" s="156">
        <f t="shared" si="17"/>
        <v>0</v>
      </c>
      <c r="BI212" s="156">
        <f t="shared" si="18"/>
        <v>0</v>
      </c>
      <c r="BJ212" s="17" t="s">
        <v>88</v>
      </c>
      <c r="BK212" s="156">
        <f t="shared" si="19"/>
        <v>0</v>
      </c>
      <c r="BL212" s="17" t="s">
        <v>249</v>
      </c>
      <c r="BM212" s="155" t="s">
        <v>1439</v>
      </c>
    </row>
    <row r="213" spans="2:65" s="1" customFormat="1" ht="37.950000000000003" customHeight="1">
      <c r="B213" s="32"/>
      <c r="C213" s="143" t="s">
        <v>545</v>
      </c>
      <c r="D213" s="143" t="s">
        <v>164</v>
      </c>
      <c r="E213" s="144" t="s">
        <v>1440</v>
      </c>
      <c r="F213" s="145" t="s">
        <v>1441</v>
      </c>
      <c r="G213" s="146" t="s">
        <v>203</v>
      </c>
      <c r="H213" s="147">
        <v>2</v>
      </c>
      <c r="I213" s="148"/>
      <c r="J213" s="149">
        <f t="shared" si="10"/>
        <v>0</v>
      </c>
      <c r="K213" s="150"/>
      <c r="L213" s="32"/>
      <c r="M213" s="151" t="s">
        <v>1</v>
      </c>
      <c r="N213" s="152" t="s">
        <v>42</v>
      </c>
      <c r="P213" s="153">
        <f t="shared" si="11"/>
        <v>0</v>
      </c>
      <c r="Q213" s="153">
        <v>9.8999999999999999E-4</v>
      </c>
      <c r="R213" s="153">
        <f t="shared" si="12"/>
        <v>1.98E-3</v>
      </c>
      <c r="S213" s="153">
        <v>0</v>
      </c>
      <c r="T213" s="154">
        <f t="shared" si="13"/>
        <v>0</v>
      </c>
      <c r="AR213" s="155" t="s">
        <v>249</v>
      </c>
      <c r="AT213" s="155" t="s">
        <v>164</v>
      </c>
      <c r="AU213" s="155" t="s">
        <v>88</v>
      </c>
      <c r="AY213" s="17" t="s">
        <v>162</v>
      </c>
      <c r="BE213" s="156">
        <f t="shared" si="14"/>
        <v>0</v>
      </c>
      <c r="BF213" s="156">
        <f t="shared" si="15"/>
        <v>0</v>
      </c>
      <c r="BG213" s="156">
        <f t="shared" si="16"/>
        <v>0</v>
      </c>
      <c r="BH213" s="156">
        <f t="shared" si="17"/>
        <v>0</v>
      </c>
      <c r="BI213" s="156">
        <f t="shared" si="18"/>
        <v>0</v>
      </c>
      <c r="BJ213" s="17" t="s">
        <v>88</v>
      </c>
      <c r="BK213" s="156">
        <f t="shared" si="19"/>
        <v>0</v>
      </c>
      <c r="BL213" s="17" t="s">
        <v>249</v>
      </c>
      <c r="BM213" s="155" t="s">
        <v>1442</v>
      </c>
    </row>
    <row r="214" spans="2:65" s="1" customFormat="1" ht="24.15" customHeight="1">
      <c r="B214" s="32"/>
      <c r="C214" s="184" t="s">
        <v>552</v>
      </c>
      <c r="D214" s="184" t="s">
        <v>534</v>
      </c>
      <c r="E214" s="185" t="s">
        <v>1443</v>
      </c>
      <c r="F214" s="186" t="s">
        <v>1444</v>
      </c>
      <c r="G214" s="187" t="s">
        <v>203</v>
      </c>
      <c r="H214" s="188">
        <v>2</v>
      </c>
      <c r="I214" s="189"/>
      <c r="J214" s="190">
        <f t="shared" si="10"/>
        <v>0</v>
      </c>
      <c r="K214" s="191"/>
      <c r="L214" s="192"/>
      <c r="M214" s="193" t="s">
        <v>1</v>
      </c>
      <c r="N214" s="194" t="s">
        <v>42</v>
      </c>
      <c r="P214" s="153">
        <f t="shared" si="11"/>
        <v>0</v>
      </c>
      <c r="Q214" s="153">
        <v>5.3999999999999999E-2</v>
      </c>
      <c r="R214" s="153">
        <f t="shared" si="12"/>
        <v>0.108</v>
      </c>
      <c r="S214" s="153">
        <v>0</v>
      </c>
      <c r="T214" s="154">
        <f t="shared" si="13"/>
        <v>0</v>
      </c>
      <c r="AR214" s="155" t="s">
        <v>497</v>
      </c>
      <c r="AT214" s="155" t="s">
        <v>534</v>
      </c>
      <c r="AU214" s="155" t="s">
        <v>88</v>
      </c>
      <c r="AY214" s="17" t="s">
        <v>162</v>
      </c>
      <c r="BE214" s="156">
        <f t="shared" si="14"/>
        <v>0</v>
      </c>
      <c r="BF214" s="156">
        <f t="shared" si="15"/>
        <v>0</v>
      </c>
      <c r="BG214" s="156">
        <f t="shared" si="16"/>
        <v>0</v>
      </c>
      <c r="BH214" s="156">
        <f t="shared" si="17"/>
        <v>0</v>
      </c>
      <c r="BI214" s="156">
        <f t="shared" si="18"/>
        <v>0</v>
      </c>
      <c r="BJ214" s="17" t="s">
        <v>88</v>
      </c>
      <c r="BK214" s="156">
        <f t="shared" si="19"/>
        <v>0</v>
      </c>
      <c r="BL214" s="17" t="s">
        <v>249</v>
      </c>
      <c r="BM214" s="155" t="s">
        <v>1445</v>
      </c>
    </row>
    <row r="215" spans="2:65" s="1" customFormat="1" ht="16.5" customHeight="1">
      <c r="B215" s="32"/>
      <c r="C215" s="143" t="s">
        <v>557</v>
      </c>
      <c r="D215" s="143" t="s">
        <v>164</v>
      </c>
      <c r="E215" s="144" t="s">
        <v>1446</v>
      </c>
      <c r="F215" s="145" t="s">
        <v>1447</v>
      </c>
      <c r="G215" s="146" t="s">
        <v>203</v>
      </c>
      <c r="H215" s="147">
        <v>2</v>
      </c>
      <c r="I215" s="148"/>
      <c r="J215" s="149">
        <f t="shared" si="10"/>
        <v>0</v>
      </c>
      <c r="K215" s="150"/>
      <c r="L215" s="32"/>
      <c r="M215" s="151" t="s">
        <v>1</v>
      </c>
      <c r="N215" s="152" t="s">
        <v>42</v>
      </c>
      <c r="P215" s="153">
        <f t="shared" si="11"/>
        <v>0</v>
      </c>
      <c r="Q215" s="153">
        <v>0</v>
      </c>
      <c r="R215" s="153">
        <f t="shared" si="12"/>
        <v>0</v>
      </c>
      <c r="S215" s="153">
        <v>0</v>
      </c>
      <c r="T215" s="154">
        <f t="shared" si="13"/>
        <v>0</v>
      </c>
      <c r="AR215" s="155" t="s">
        <v>249</v>
      </c>
      <c r="AT215" s="155" t="s">
        <v>164</v>
      </c>
      <c r="AU215" s="155" t="s">
        <v>88</v>
      </c>
      <c r="AY215" s="17" t="s">
        <v>162</v>
      </c>
      <c r="BE215" s="156">
        <f t="shared" si="14"/>
        <v>0</v>
      </c>
      <c r="BF215" s="156">
        <f t="shared" si="15"/>
        <v>0</v>
      </c>
      <c r="BG215" s="156">
        <f t="shared" si="16"/>
        <v>0</v>
      </c>
      <c r="BH215" s="156">
        <f t="shared" si="17"/>
        <v>0</v>
      </c>
      <c r="BI215" s="156">
        <f t="shared" si="18"/>
        <v>0</v>
      </c>
      <c r="BJ215" s="17" t="s">
        <v>88</v>
      </c>
      <c r="BK215" s="156">
        <f t="shared" si="19"/>
        <v>0</v>
      </c>
      <c r="BL215" s="17" t="s">
        <v>249</v>
      </c>
      <c r="BM215" s="155" t="s">
        <v>1448</v>
      </c>
    </row>
    <row r="216" spans="2:65" s="1" customFormat="1" ht="16.5" customHeight="1">
      <c r="B216" s="32"/>
      <c r="C216" s="184" t="s">
        <v>563</v>
      </c>
      <c r="D216" s="184" t="s">
        <v>534</v>
      </c>
      <c r="E216" s="185" t="s">
        <v>1449</v>
      </c>
      <c r="F216" s="186" t="s">
        <v>1450</v>
      </c>
      <c r="G216" s="187" t="s">
        <v>203</v>
      </c>
      <c r="H216" s="188">
        <v>2</v>
      </c>
      <c r="I216" s="189"/>
      <c r="J216" s="190">
        <f t="shared" si="10"/>
        <v>0</v>
      </c>
      <c r="K216" s="191"/>
      <c r="L216" s="192"/>
      <c r="M216" s="193" t="s">
        <v>1</v>
      </c>
      <c r="N216" s="194" t="s">
        <v>42</v>
      </c>
      <c r="P216" s="153">
        <f t="shared" si="11"/>
        <v>0</v>
      </c>
      <c r="Q216" s="153">
        <v>2E-3</v>
      </c>
      <c r="R216" s="153">
        <f t="shared" si="12"/>
        <v>4.0000000000000001E-3</v>
      </c>
      <c r="S216" s="153">
        <v>0</v>
      </c>
      <c r="T216" s="154">
        <f t="shared" si="13"/>
        <v>0</v>
      </c>
      <c r="AR216" s="155" t="s">
        <v>497</v>
      </c>
      <c r="AT216" s="155" t="s">
        <v>534</v>
      </c>
      <c r="AU216" s="155" t="s">
        <v>88</v>
      </c>
      <c r="AY216" s="17" t="s">
        <v>162</v>
      </c>
      <c r="BE216" s="156">
        <f t="shared" si="14"/>
        <v>0</v>
      </c>
      <c r="BF216" s="156">
        <f t="shared" si="15"/>
        <v>0</v>
      </c>
      <c r="BG216" s="156">
        <f t="shared" si="16"/>
        <v>0</v>
      </c>
      <c r="BH216" s="156">
        <f t="shared" si="17"/>
        <v>0</v>
      </c>
      <c r="BI216" s="156">
        <f t="shared" si="18"/>
        <v>0</v>
      </c>
      <c r="BJ216" s="17" t="s">
        <v>88</v>
      </c>
      <c r="BK216" s="156">
        <f t="shared" si="19"/>
        <v>0</v>
      </c>
      <c r="BL216" s="17" t="s">
        <v>249</v>
      </c>
      <c r="BM216" s="155" t="s">
        <v>1451</v>
      </c>
    </row>
    <row r="217" spans="2:65" s="1" customFormat="1" ht="37.950000000000003" customHeight="1">
      <c r="B217" s="32"/>
      <c r="C217" s="143" t="s">
        <v>567</v>
      </c>
      <c r="D217" s="143" t="s">
        <v>164</v>
      </c>
      <c r="E217" s="144" t="s">
        <v>1452</v>
      </c>
      <c r="F217" s="145" t="s">
        <v>1453</v>
      </c>
      <c r="G217" s="146" t="s">
        <v>203</v>
      </c>
      <c r="H217" s="147">
        <v>1</v>
      </c>
      <c r="I217" s="148"/>
      <c r="J217" s="149">
        <f t="shared" si="10"/>
        <v>0</v>
      </c>
      <c r="K217" s="150"/>
      <c r="L217" s="32"/>
      <c r="M217" s="151" t="s">
        <v>1</v>
      </c>
      <c r="N217" s="152" t="s">
        <v>42</v>
      </c>
      <c r="P217" s="153">
        <f t="shared" si="11"/>
        <v>0</v>
      </c>
      <c r="Q217" s="153">
        <v>7.7999999999999999E-4</v>
      </c>
      <c r="R217" s="153">
        <f t="shared" si="12"/>
        <v>7.7999999999999999E-4</v>
      </c>
      <c r="S217" s="153">
        <v>0</v>
      </c>
      <c r="T217" s="154">
        <f t="shared" si="13"/>
        <v>0</v>
      </c>
      <c r="AR217" s="155" t="s">
        <v>249</v>
      </c>
      <c r="AT217" s="155" t="s">
        <v>164</v>
      </c>
      <c r="AU217" s="155" t="s">
        <v>88</v>
      </c>
      <c r="AY217" s="17" t="s">
        <v>162</v>
      </c>
      <c r="BE217" s="156">
        <f t="shared" si="14"/>
        <v>0</v>
      </c>
      <c r="BF217" s="156">
        <f t="shared" si="15"/>
        <v>0</v>
      </c>
      <c r="BG217" s="156">
        <f t="shared" si="16"/>
        <v>0</v>
      </c>
      <c r="BH217" s="156">
        <f t="shared" si="17"/>
        <v>0</v>
      </c>
      <c r="BI217" s="156">
        <f t="shared" si="18"/>
        <v>0</v>
      </c>
      <c r="BJ217" s="17" t="s">
        <v>88</v>
      </c>
      <c r="BK217" s="156">
        <f t="shared" si="19"/>
        <v>0</v>
      </c>
      <c r="BL217" s="17" t="s">
        <v>249</v>
      </c>
      <c r="BM217" s="155" t="s">
        <v>1454</v>
      </c>
    </row>
    <row r="218" spans="2:65" s="1" customFormat="1" ht="21.75" customHeight="1">
      <c r="B218" s="32"/>
      <c r="C218" s="184" t="s">
        <v>572</v>
      </c>
      <c r="D218" s="184" t="s">
        <v>534</v>
      </c>
      <c r="E218" s="185" t="s">
        <v>1455</v>
      </c>
      <c r="F218" s="186" t="s">
        <v>1456</v>
      </c>
      <c r="G218" s="187" t="s">
        <v>203</v>
      </c>
      <c r="H218" s="188">
        <v>1</v>
      </c>
      <c r="I218" s="189"/>
      <c r="J218" s="190">
        <f t="shared" si="10"/>
        <v>0</v>
      </c>
      <c r="K218" s="191"/>
      <c r="L218" s="192"/>
      <c r="M218" s="193" t="s">
        <v>1</v>
      </c>
      <c r="N218" s="194" t="s">
        <v>42</v>
      </c>
      <c r="P218" s="153">
        <f t="shared" si="11"/>
        <v>0</v>
      </c>
      <c r="Q218" s="153">
        <v>4.3499999999999997E-3</v>
      </c>
      <c r="R218" s="153">
        <f t="shared" si="12"/>
        <v>4.3499999999999997E-3</v>
      </c>
      <c r="S218" s="153">
        <v>0</v>
      </c>
      <c r="T218" s="154">
        <f t="shared" si="13"/>
        <v>0</v>
      </c>
      <c r="AR218" s="155" t="s">
        <v>497</v>
      </c>
      <c r="AT218" s="155" t="s">
        <v>534</v>
      </c>
      <c r="AU218" s="155" t="s">
        <v>88</v>
      </c>
      <c r="AY218" s="17" t="s">
        <v>162</v>
      </c>
      <c r="BE218" s="156">
        <f t="shared" si="14"/>
        <v>0</v>
      </c>
      <c r="BF218" s="156">
        <f t="shared" si="15"/>
        <v>0</v>
      </c>
      <c r="BG218" s="156">
        <f t="shared" si="16"/>
        <v>0</v>
      </c>
      <c r="BH218" s="156">
        <f t="shared" si="17"/>
        <v>0</v>
      </c>
      <c r="BI218" s="156">
        <f t="shared" si="18"/>
        <v>0</v>
      </c>
      <c r="BJ218" s="17" t="s">
        <v>88</v>
      </c>
      <c r="BK218" s="156">
        <f t="shared" si="19"/>
        <v>0</v>
      </c>
      <c r="BL218" s="17" t="s">
        <v>249</v>
      </c>
      <c r="BM218" s="155" t="s">
        <v>1457</v>
      </c>
    </row>
    <row r="219" spans="2:65" s="1" customFormat="1" ht="24.15" customHeight="1">
      <c r="B219" s="32"/>
      <c r="C219" s="143" t="s">
        <v>579</v>
      </c>
      <c r="D219" s="143" t="s">
        <v>164</v>
      </c>
      <c r="E219" s="144" t="s">
        <v>1458</v>
      </c>
      <c r="F219" s="145" t="s">
        <v>1459</v>
      </c>
      <c r="G219" s="146" t="s">
        <v>203</v>
      </c>
      <c r="H219" s="147">
        <v>1</v>
      </c>
      <c r="I219" s="148"/>
      <c r="J219" s="149">
        <f t="shared" si="10"/>
        <v>0</v>
      </c>
      <c r="K219" s="150"/>
      <c r="L219" s="32"/>
      <c r="M219" s="151" t="s">
        <v>1</v>
      </c>
      <c r="N219" s="152" t="s">
        <v>42</v>
      </c>
      <c r="P219" s="153">
        <f t="shared" si="11"/>
        <v>0</v>
      </c>
      <c r="Q219" s="153">
        <v>1.06E-3</v>
      </c>
      <c r="R219" s="153">
        <f t="shared" si="12"/>
        <v>1.06E-3</v>
      </c>
      <c r="S219" s="153">
        <v>0</v>
      </c>
      <c r="T219" s="154">
        <f t="shared" si="13"/>
        <v>0</v>
      </c>
      <c r="AR219" s="155" t="s">
        <v>249</v>
      </c>
      <c r="AT219" s="155" t="s">
        <v>164</v>
      </c>
      <c r="AU219" s="155" t="s">
        <v>88</v>
      </c>
      <c r="AY219" s="17" t="s">
        <v>162</v>
      </c>
      <c r="BE219" s="156">
        <f t="shared" si="14"/>
        <v>0</v>
      </c>
      <c r="BF219" s="156">
        <f t="shared" si="15"/>
        <v>0</v>
      </c>
      <c r="BG219" s="156">
        <f t="shared" si="16"/>
        <v>0</v>
      </c>
      <c r="BH219" s="156">
        <f t="shared" si="17"/>
        <v>0</v>
      </c>
      <c r="BI219" s="156">
        <f t="shared" si="18"/>
        <v>0</v>
      </c>
      <c r="BJ219" s="17" t="s">
        <v>88</v>
      </c>
      <c r="BK219" s="156">
        <f t="shared" si="19"/>
        <v>0</v>
      </c>
      <c r="BL219" s="17" t="s">
        <v>249</v>
      </c>
      <c r="BM219" s="155" t="s">
        <v>1460</v>
      </c>
    </row>
    <row r="220" spans="2:65" s="1" customFormat="1" ht="24.15" customHeight="1">
      <c r="B220" s="32"/>
      <c r="C220" s="184" t="s">
        <v>584</v>
      </c>
      <c r="D220" s="184" t="s">
        <v>534</v>
      </c>
      <c r="E220" s="185" t="s">
        <v>1461</v>
      </c>
      <c r="F220" s="186" t="s">
        <v>1462</v>
      </c>
      <c r="G220" s="187" t="s">
        <v>203</v>
      </c>
      <c r="H220" s="188">
        <v>1</v>
      </c>
      <c r="I220" s="189"/>
      <c r="J220" s="190">
        <f t="shared" si="10"/>
        <v>0</v>
      </c>
      <c r="K220" s="191"/>
      <c r="L220" s="192"/>
      <c r="M220" s="193" t="s">
        <v>1</v>
      </c>
      <c r="N220" s="194" t="s">
        <v>42</v>
      </c>
      <c r="P220" s="153">
        <f t="shared" si="11"/>
        <v>0</v>
      </c>
      <c r="Q220" s="153">
        <v>3.9100000000000003E-2</v>
      </c>
      <c r="R220" s="153">
        <f t="shared" si="12"/>
        <v>3.9100000000000003E-2</v>
      </c>
      <c r="S220" s="153">
        <v>0</v>
      </c>
      <c r="T220" s="154">
        <f t="shared" si="13"/>
        <v>0</v>
      </c>
      <c r="AR220" s="155" t="s">
        <v>497</v>
      </c>
      <c r="AT220" s="155" t="s">
        <v>534</v>
      </c>
      <c r="AU220" s="155" t="s">
        <v>88</v>
      </c>
      <c r="AY220" s="17" t="s">
        <v>162</v>
      </c>
      <c r="BE220" s="156">
        <f t="shared" si="14"/>
        <v>0</v>
      </c>
      <c r="BF220" s="156">
        <f t="shared" si="15"/>
        <v>0</v>
      </c>
      <c r="BG220" s="156">
        <f t="shared" si="16"/>
        <v>0</v>
      </c>
      <c r="BH220" s="156">
        <f t="shared" si="17"/>
        <v>0</v>
      </c>
      <c r="BI220" s="156">
        <f t="shared" si="18"/>
        <v>0</v>
      </c>
      <c r="BJ220" s="17" t="s">
        <v>88</v>
      </c>
      <c r="BK220" s="156">
        <f t="shared" si="19"/>
        <v>0</v>
      </c>
      <c r="BL220" s="17" t="s">
        <v>249</v>
      </c>
      <c r="BM220" s="155" t="s">
        <v>1463</v>
      </c>
    </row>
    <row r="221" spans="2:65" s="1" customFormat="1" ht="16.5" customHeight="1">
      <c r="B221" s="32"/>
      <c r="C221" s="143" t="s">
        <v>588</v>
      </c>
      <c r="D221" s="143" t="s">
        <v>164</v>
      </c>
      <c r="E221" s="144" t="s">
        <v>1464</v>
      </c>
      <c r="F221" s="145" t="s">
        <v>1465</v>
      </c>
      <c r="G221" s="146" t="s">
        <v>203</v>
      </c>
      <c r="H221" s="147">
        <v>1</v>
      </c>
      <c r="I221" s="148"/>
      <c r="J221" s="149">
        <f t="shared" si="10"/>
        <v>0</v>
      </c>
      <c r="K221" s="150"/>
      <c r="L221" s="32"/>
      <c r="M221" s="151" t="s">
        <v>1</v>
      </c>
      <c r="N221" s="152" t="s">
        <v>42</v>
      </c>
      <c r="P221" s="153">
        <f t="shared" si="11"/>
        <v>0</v>
      </c>
      <c r="Q221" s="153">
        <v>8.0000000000000007E-5</v>
      </c>
      <c r="R221" s="153">
        <f t="shared" si="12"/>
        <v>8.0000000000000007E-5</v>
      </c>
      <c r="S221" s="153">
        <v>0</v>
      </c>
      <c r="T221" s="154">
        <f t="shared" si="13"/>
        <v>0</v>
      </c>
      <c r="AR221" s="155" t="s">
        <v>249</v>
      </c>
      <c r="AT221" s="155" t="s">
        <v>164</v>
      </c>
      <c r="AU221" s="155" t="s">
        <v>88</v>
      </c>
      <c r="AY221" s="17" t="s">
        <v>162</v>
      </c>
      <c r="BE221" s="156">
        <f t="shared" si="14"/>
        <v>0</v>
      </c>
      <c r="BF221" s="156">
        <f t="shared" si="15"/>
        <v>0</v>
      </c>
      <c r="BG221" s="156">
        <f t="shared" si="16"/>
        <v>0</v>
      </c>
      <c r="BH221" s="156">
        <f t="shared" si="17"/>
        <v>0</v>
      </c>
      <c r="BI221" s="156">
        <f t="shared" si="18"/>
        <v>0</v>
      </c>
      <c r="BJ221" s="17" t="s">
        <v>88</v>
      </c>
      <c r="BK221" s="156">
        <f t="shared" si="19"/>
        <v>0</v>
      </c>
      <c r="BL221" s="17" t="s">
        <v>249</v>
      </c>
      <c r="BM221" s="155" t="s">
        <v>1466</v>
      </c>
    </row>
    <row r="222" spans="2:65" s="1" customFormat="1" ht="24.15" customHeight="1">
      <c r="B222" s="32"/>
      <c r="C222" s="184" t="s">
        <v>601</v>
      </c>
      <c r="D222" s="184" t="s">
        <v>534</v>
      </c>
      <c r="E222" s="185" t="s">
        <v>1467</v>
      </c>
      <c r="F222" s="186" t="s">
        <v>1468</v>
      </c>
      <c r="G222" s="187" t="s">
        <v>203</v>
      </c>
      <c r="H222" s="188">
        <v>1</v>
      </c>
      <c r="I222" s="189"/>
      <c r="J222" s="190">
        <f t="shared" si="10"/>
        <v>0</v>
      </c>
      <c r="K222" s="191"/>
      <c r="L222" s="192"/>
      <c r="M222" s="193" t="s">
        <v>1</v>
      </c>
      <c r="N222" s="194" t="s">
        <v>42</v>
      </c>
      <c r="P222" s="153">
        <f t="shared" si="11"/>
        <v>0</v>
      </c>
      <c r="Q222" s="153">
        <v>2.4000000000000001E-4</v>
      </c>
      <c r="R222" s="153">
        <f t="shared" si="12"/>
        <v>2.4000000000000001E-4</v>
      </c>
      <c r="S222" s="153">
        <v>0</v>
      </c>
      <c r="T222" s="154">
        <f t="shared" si="13"/>
        <v>0</v>
      </c>
      <c r="AR222" s="155" t="s">
        <v>497</v>
      </c>
      <c r="AT222" s="155" t="s">
        <v>534</v>
      </c>
      <c r="AU222" s="155" t="s">
        <v>88</v>
      </c>
      <c r="AY222" s="17" t="s">
        <v>162</v>
      </c>
      <c r="BE222" s="156">
        <f t="shared" si="14"/>
        <v>0</v>
      </c>
      <c r="BF222" s="156">
        <f t="shared" si="15"/>
        <v>0</v>
      </c>
      <c r="BG222" s="156">
        <f t="shared" si="16"/>
        <v>0</v>
      </c>
      <c r="BH222" s="156">
        <f t="shared" si="17"/>
        <v>0</v>
      </c>
      <c r="BI222" s="156">
        <f t="shared" si="18"/>
        <v>0</v>
      </c>
      <c r="BJ222" s="17" t="s">
        <v>88</v>
      </c>
      <c r="BK222" s="156">
        <f t="shared" si="19"/>
        <v>0</v>
      </c>
      <c r="BL222" s="17" t="s">
        <v>249</v>
      </c>
      <c r="BM222" s="155" t="s">
        <v>1469</v>
      </c>
    </row>
    <row r="223" spans="2:65" s="1" customFormat="1" ht="21.75" customHeight="1">
      <c r="B223" s="32"/>
      <c r="C223" s="143" t="s">
        <v>605</v>
      </c>
      <c r="D223" s="143" t="s">
        <v>164</v>
      </c>
      <c r="E223" s="144" t="s">
        <v>1470</v>
      </c>
      <c r="F223" s="145" t="s">
        <v>1471</v>
      </c>
      <c r="G223" s="146" t="s">
        <v>203</v>
      </c>
      <c r="H223" s="147">
        <v>8</v>
      </c>
      <c r="I223" s="148"/>
      <c r="J223" s="149">
        <f t="shared" si="10"/>
        <v>0</v>
      </c>
      <c r="K223" s="150"/>
      <c r="L223" s="32"/>
      <c r="M223" s="151" t="s">
        <v>1</v>
      </c>
      <c r="N223" s="152" t="s">
        <v>42</v>
      </c>
      <c r="P223" s="153">
        <f t="shared" si="11"/>
        <v>0</v>
      </c>
      <c r="Q223" s="153">
        <v>8.0000000000000007E-5</v>
      </c>
      <c r="R223" s="153">
        <f t="shared" si="12"/>
        <v>6.4000000000000005E-4</v>
      </c>
      <c r="S223" s="153">
        <v>0</v>
      </c>
      <c r="T223" s="154">
        <f t="shared" si="13"/>
        <v>0</v>
      </c>
      <c r="AR223" s="155" t="s">
        <v>249</v>
      </c>
      <c r="AT223" s="155" t="s">
        <v>164</v>
      </c>
      <c r="AU223" s="155" t="s">
        <v>88</v>
      </c>
      <c r="AY223" s="17" t="s">
        <v>162</v>
      </c>
      <c r="BE223" s="156">
        <f t="shared" si="14"/>
        <v>0</v>
      </c>
      <c r="BF223" s="156">
        <f t="shared" si="15"/>
        <v>0</v>
      </c>
      <c r="BG223" s="156">
        <f t="shared" si="16"/>
        <v>0</v>
      </c>
      <c r="BH223" s="156">
        <f t="shared" si="17"/>
        <v>0</v>
      </c>
      <c r="BI223" s="156">
        <f t="shared" si="18"/>
        <v>0</v>
      </c>
      <c r="BJ223" s="17" t="s">
        <v>88</v>
      </c>
      <c r="BK223" s="156">
        <f t="shared" si="19"/>
        <v>0</v>
      </c>
      <c r="BL223" s="17" t="s">
        <v>249</v>
      </c>
      <c r="BM223" s="155" t="s">
        <v>1472</v>
      </c>
    </row>
    <row r="224" spans="2:65" s="1" customFormat="1" ht="24.15" customHeight="1">
      <c r="B224" s="32"/>
      <c r="C224" s="184" t="s">
        <v>614</v>
      </c>
      <c r="D224" s="184" t="s">
        <v>534</v>
      </c>
      <c r="E224" s="185" t="s">
        <v>1473</v>
      </c>
      <c r="F224" s="186" t="s">
        <v>1474</v>
      </c>
      <c r="G224" s="187" t="s">
        <v>203</v>
      </c>
      <c r="H224" s="188">
        <v>8</v>
      </c>
      <c r="I224" s="189"/>
      <c r="J224" s="190">
        <f t="shared" si="10"/>
        <v>0</v>
      </c>
      <c r="K224" s="191"/>
      <c r="L224" s="192"/>
      <c r="M224" s="193" t="s">
        <v>1</v>
      </c>
      <c r="N224" s="194" t="s">
        <v>42</v>
      </c>
      <c r="P224" s="153">
        <f t="shared" si="11"/>
        <v>0</v>
      </c>
      <c r="Q224" s="153">
        <v>4.0000000000000002E-4</v>
      </c>
      <c r="R224" s="153">
        <f t="shared" si="12"/>
        <v>3.2000000000000002E-3</v>
      </c>
      <c r="S224" s="153">
        <v>0</v>
      </c>
      <c r="T224" s="154">
        <f t="shared" si="13"/>
        <v>0</v>
      </c>
      <c r="AR224" s="155" t="s">
        <v>497</v>
      </c>
      <c r="AT224" s="155" t="s">
        <v>534</v>
      </c>
      <c r="AU224" s="155" t="s">
        <v>88</v>
      </c>
      <c r="AY224" s="17" t="s">
        <v>162</v>
      </c>
      <c r="BE224" s="156">
        <f t="shared" si="14"/>
        <v>0</v>
      </c>
      <c r="BF224" s="156">
        <f t="shared" si="15"/>
        <v>0</v>
      </c>
      <c r="BG224" s="156">
        <f t="shared" si="16"/>
        <v>0</v>
      </c>
      <c r="BH224" s="156">
        <f t="shared" si="17"/>
        <v>0</v>
      </c>
      <c r="BI224" s="156">
        <f t="shared" si="18"/>
        <v>0</v>
      </c>
      <c r="BJ224" s="17" t="s">
        <v>88</v>
      </c>
      <c r="BK224" s="156">
        <f t="shared" si="19"/>
        <v>0</v>
      </c>
      <c r="BL224" s="17" t="s">
        <v>249</v>
      </c>
      <c r="BM224" s="155" t="s">
        <v>1475</v>
      </c>
    </row>
    <row r="225" spans="2:65" s="1" customFormat="1" ht="33" customHeight="1">
      <c r="B225" s="32"/>
      <c r="C225" s="143" t="s">
        <v>620</v>
      </c>
      <c r="D225" s="143" t="s">
        <v>164</v>
      </c>
      <c r="E225" s="144" t="s">
        <v>1476</v>
      </c>
      <c r="F225" s="145" t="s">
        <v>1477</v>
      </c>
      <c r="G225" s="146" t="s">
        <v>203</v>
      </c>
      <c r="H225" s="147">
        <v>3</v>
      </c>
      <c r="I225" s="148"/>
      <c r="J225" s="149">
        <f t="shared" si="10"/>
        <v>0</v>
      </c>
      <c r="K225" s="150"/>
      <c r="L225" s="32"/>
      <c r="M225" s="151" t="s">
        <v>1</v>
      </c>
      <c r="N225" s="152" t="s">
        <v>42</v>
      </c>
      <c r="P225" s="153">
        <f t="shared" si="11"/>
        <v>0</v>
      </c>
      <c r="Q225" s="153">
        <v>1E-4</v>
      </c>
      <c r="R225" s="153">
        <f t="shared" si="12"/>
        <v>3.0000000000000003E-4</v>
      </c>
      <c r="S225" s="153">
        <v>0</v>
      </c>
      <c r="T225" s="154">
        <f t="shared" si="13"/>
        <v>0</v>
      </c>
      <c r="AR225" s="155" t="s">
        <v>249</v>
      </c>
      <c r="AT225" s="155" t="s">
        <v>164</v>
      </c>
      <c r="AU225" s="155" t="s">
        <v>88</v>
      </c>
      <c r="AY225" s="17" t="s">
        <v>162</v>
      </c>
      <c r="BE225" s="156">
        <f t="shared" si="14"/>
        <v>0</v>
      </c>
      <c r="BF225" s="156">
        <f t="shared" si="15"/>
        <v>0</v>
      </c>
      <c r="BG225" s="156">
        <f t="shared" si="16"/>
        <v>0</v>
      </c>
      <c r="BH225" s="156">
        <f t="shared" si="17"/>
        <v>0</v>
      </c>
      <c r="BI225" s="156">
        <f t="shared" si="18"/>
        <v>0</v>
      </c>
      <c r="BJ225" s="17" t="s">
        <v>88</v>
      </c>
      <c r="BK225" s="156">
        <f t="shared" si="19"/>
        <v>0</v>
      </c>
      <c r="BL225" s="17" t="s">
        <v>249</v>
      </c>
      <c r="BM225" s="155" t="s">
        <v>1478</v>
      </c>
    </row>
    <row r="226" spans="2:65" s="1" customFormat="1" ht="16.5" customHeight="1">
      <c r="B226" s="32"/>
      <c r="C226" s="184" t="s">
        <v>626</v>
      </c>
      <c r="D226" s="184" t="s">
        <v>534</v>
      </c>
      <c r="E226" s="185" t="s">
        <v>1479</v>
      </c>
      <c r="F226" s="186" t="s">
        <v>1480</v>
      </c>
      <c r="G226" s="187" t="s">
        <v>203</v>
      </c>
      <c r="H226" s="188">
        <v>2</v>
      </c>
      <c r="I226" s="189"/>
      <c r="J226" s="190">
        <f t="shared" si="10"/>
        <v>0</v>
      </c>
      <c r="K226" s="191"/>
      <c r="L226" s="192"/>
      <c r="M226" s="193" t="s">
        <v>1</v>
      </c>
      <c r="N226" s="194" t="s">
        <v>42</v>
      </c>
      <c r="P226" s="153">
        <f t="shared" si="11"/>
        <v>0</v>
      </c>
      <c r="Q226" s="153">
        <v>2E-3</v>
      </c>
      <c r="R226" s="153">
        <f t="shared" si="12"/>
        <v>4.0000000000000001E-3</v>
      </c>
      <c r="S226" s="153">
        <v>0</v>
      </c>
      <c r="T226" s="154">
        <f t="shared" si="13"/>
        <v>0</v>
      </c>
      <c r="AR226" s="155" t="s">
        <v>497</v>
      </c>
      <c r="AT226" s="155" t="s">
        <v>534</v>
      </c>
      <c r="AU226" s="155" t="s">
        <v>88</v>
      </c>
      <c r="AY226" s="17" t="s">
        <v>162</v>
      </c>
      <c r="BE226" s="156">
        <f t="shared" si="14"/>
        <v>0</v>
      </c>
      <c r="BF226" s="156">
        <f t="shared" si="15"/>
        <v>0</v>
      </c>
      <c r="BG226" s="156">
        <f t="shared" si="16"/>
        <v>0</v>
      </c>
      <c r="BH226" s="156">
        <f t="shared" si="17"/>
        <v>0</v>
      </c>
      <c r="BI226" s="156">
        <f t="shared" si="18"/>
        <v>0</v>
      </c>
      <c r="BJ226" s="17" t="s">
        <v>88</v>
      </c>
      <c r="BK226" s="156">
        <f t="shared" si="19"/>
        <v>0</v>
      </c>
      <c r="BL226" s="17" t="s">
        <v>249</v>
      </c>
      <c r="BM226" s="155" t="s">
        <v>1481</v>
      </c>
    </row>
    <row r="227" spans="2:65" s="1" customFormat="1" ht="16.5" customHeight="1">
      <c r="B227" s="32"/>
      <c r="C227" s="184" t="s">
        <v>631</v>
      </c>
      <c r="D227" s="184" t="s">
        <v>534</v>
      </c>
      <c r="E227" s="185" t="s">
        <v>1482</v>
      </c>
      <c r="F227" s="186" t="s">
        <v>1483</v>
      </c>
      <c r="G227" s="187" t="s">
        <v>203</v>
      </c>
      <c r="H227" s="188">
        <v>1</v>
      </c>
      <c r="I227" s="189"/>
      <c r="J227" s="190">
        <f t="shared" si="10"/>
        <v>0</v>
      </c>
      <c r="K227" s="191"/>
      <c r="L227" s="192"/>
      <c r="M227" s="193" t="s">
        <v>1</v>
      </c>
      <c r="N227" s="194" t="s">
        <v>42</v>
      </c>
      <c r="P227" s="153">
        <f t="shared" si="11"/>
        <v>0</v>
      </c>
      <c r="Q227" s="153">
        <v>1.2999999999999999E-3</v>
      </c>
      <c r="R227" s="153">
        <f t="shared" si="12"/>
        <v>1.2999999999999999E-3</v>
      </c>
      <c r="S227" s="153">
        <v>0</v>
      </c>
      <c r="T227" s="154">
        <f t="shared" si="13"/>
        <v>0</v>
      </c>
      <c r="AR227" s="155" t="s">
        <v>497</v>
      </c>
      <c r="AT227" s="155" t="s">
        <v>534</v>
      </c>
      <c r="AU227" s="155" t="s">
        <v>88</v>
      </c>
      <c r="AY227" s="17" t="s">
        <v>162</v>
      </c>
      <c r="BE227" s="156">
        <f t="shared" si="14"/>
        <v>0</v>
      </c>
      <c r="BF227" s="156">
        <f t="shared" si="15"/>
        <v>0</v>
      </c>
      <c r="BG227" s="156">
        <f t="shared" si="16"/>
        <v>0</v>
      </c>
      <c r="BH227" s="156">
        <f t="shared" si="17"/>
        <v>0</v>
      </c>
      <c r="BI227" s="156">
        <f t="shared" si="18"/>
        <v>0</v>
      </c>
      <c r="BJ227" s="17" t="s">
        <v>88</v>
      </c>
      <c r="BK227" s="156">
        <f t="shared" si="19"/>
        <v>0</v>
      </c>
      <c r="BL227" s="17" t="s">
        <v>249</v>
      </c>
      <c r="BM227" s="155" t="s">
        <v>1484</v>
      </c>
    </row>
    <row r="228" spans="2:65" s="1" customFormat="1" ht="21.75" customHeight="1">
      <c r="B228" s="32"/>
      <c r="C228" s="143" t="s">
        <v>636</v>
      </c>
      <c r="D228" s="143" t="s">
        <v>164</v>
      </c>
      <c r="E228" s="144" t="s">
        <v>1485</v>
      </c>
      <c r="F228" s="145" t="s">
        <v>1486</v>
      </c>
      <c r="G228" s="146" t="s">
        <v>203</v>
      </c>
      <c r="H228" s="147">
        <v>2</v>
      </c>
      <c r="I228" s="148"/>
      <c r="J228" s="149">
        <f t="shared" si="10"/>
        <v>0</v>
      </c>
      <c r="K228" s="150"/>
      <c r="L228" s="32"/>
      <c r="M228" s="151" t="s">
        <v>1</v>
      </c>
      <c r="N228" s="152" t="s">
        <v>42</v>
      </c>
      <c r="P228" s="153">
        <f t="shared" si="11"/>
        <v>0</v>
      </c>
      <c r="Q228" s="153">
        <v>0</v>
      </c>
      <c r="R228" s="153">
        <f t="shared" si="12"/>
        <v>0</v>
      </c>
      <c r="S228" s="153">
        <v>0</v>
      </c>
      <c r="T228" s="154">
        <f t="shared" si="13"/>
        <v>0</v>
      </c>
      <c r="AR228" s="155" t="s">
        <v>249</v>
      </c>
      <c r="AT228" s="155" t="s">
        <v>164</v>
      </c>
      <c r="AU228" s="155" t="s">
        <v>88</v>
      </c>
      <c r="AY228" s="17" t="s">
        <v>162</v>
      </c>
      <c r="BE228" s="156">
        <f t="shared" si="14"/>
        <v>0</v>
      </c>
      <c r="BF228" s="156">
        <f t="shared" si="15"/>
        <v>0</v>
      </c>
      <c r="BG228" s="156">
        <f t="shared" si="16"/>
        <v>0</v>
      </c>
      <c r="BH228" s="156">
        <f t="shared" si="17"/>
        <v>0</v>
      </c>
      <c r="BI228" s="156">
        <f t="shared" si="18"/>
        <v>0</v>
      </c>
      <c r="BJ228" s="17" t="s">
        <v>88</v>
      </c>
      <c r="BK228" s="156">
        <f t="shared" si="19"/>
        <v>0</v>
      </c>
      <c r="BL228" s="17" t="s">
        <v>249</v>
      </c>
      <c r="BM228" s="155" t="s">
        <v>1487</v>
      </c>
    </row>
    <row r="229" spans="2:65" s="1" customFormat="1" ht="24.15" customHeight="1">
      <c r="B229" s="32"/>
      <c r="C229" s="143" t="s">
        <v>643</v>
      </c>
      <c r="D229" s="143" t="s">
        <v>164</v>
      </c>
      <c r="E229" s="144" t="s">
        <v>1488</v>
      </c>
      <c r="F229" s="145" t="s">
        <v>1489</v>
      </c>
      <c r="G229" s="146" t="s">
        <v>203</v>
      </c>
      <c r="H229" s="147">
        <v>2</v>
      </c>
      <c r="I229" s="148"/>
      <c r="J229" s="149">
        <f t="shared" si="10"/>
        <v>0</v>
      </c>
      <c r="K229" s="150"/>
      <c r="L229" s="32"/>
      <c r="M229" s="151" t="s">
        <v>1</v>
      </c>
      <c r="N229" s="152" t="s">
        <v>42</v>
      </c>
      <c r="P229" s="153">
        <f t="shared" si="11"/>
        <v>0</v>
      </c>
      <c r="Q229" s="153">
        <v>0</v>
      </c>
      <c r="R229" s="153">
        <f t="shared" si="12"/>
        <v>0</v>
      </c>
      <c r="S229" s="153">
        <v>0</v>
      </c>
      <c r="T229" s="154">
        <f t="shared" si="13"/>
        <v>0</v>
      </c>
      <c r="AR229" s="155" t="s">
        <v>249</v>
      </c>
      <c r="AT229" s="155" t="s">
        <v>164</v>
      </c>
      <c r="AU229" s="155" t="s">
        <v>88</v>
      </c>
      <c r="AY229" s="17" t="s">
        <v>162</v>
      </c>
      <c r="BE229" s="156">
        <f t="shared" si="14"/>
        <v>0</v>
      </c>
      <c r="BF229" s="156">
        <f t="shared" si="15"/>
        <v>0</v>
      </c>
      <c r="BG229" s="156">
        <f t="shared" si="16"/>
        <v>0</v>
      </c>
      <c r="BH229" s="156">
        <f t="shared" si="17"/>
        <v>0</v>
      </c>
      <c r="BI229" s="156">
        <f t="shared" si="18"/>
        <v>0</v>
      </c>
      <c r="BJ229" s="17" t="s">
        <v>88</v>
      </c>
      <c r="BK229" s="156">
        <f t="shared" si="19"/>
        <v>0</v>
      </c>
      <c r="BL229" s="17" t="s">
        <v>249</v>
      </c>
      <c r="BM229" s="155" t="s">
        <v>1490</v>
      </c>
    </row>
    <row r="230" spans="2:65" s="1" customFormat="1" ht="24.15" customHeight="1">
      <c r="B230" s="32"/>
      <c r="C230" s="184" t="s">
        <v>649</v>
      </c>
      <c r="D230" s="184" t="s">
        <v>534</v>
      </c>
      <c r="E230" s="185" t="s">
        <v>1491</v>
      </c>
      <c r="F230" s="186" t="s">
        <v>1492</v>
      </c>
      <c r="G230" s="187" t="s">
        <v>203</v>
      </c>
      <c r="H230" s="188">
        <v>2</v>
      </c>
      <c r="I230" s="189"/>
      <c r="J230" s="190">
        <f t="shared" si="10"/>
        <v>0</v>
      </c>
      <c r="K230" s="191"/>
      <c r="L230" s="192"/>
      <c r="M230" s="193" t="s">
        <v>1</v>
      </c>
      <c r="N230" s="194" t="s">
        <v>42</v>
      </c>
      <c r="P230" s="153">
        <f t="shared" si="11"/>
        <v>0</v>
      </c>
      <c r="Q230" s="153">
        <v>5.9999999999999995E-4</v>
      </c>
      <c r="R230" s="153">
        <f t="shared" si="12"/>
        <v>1.1999999999999999E-3</v>
      </c>
      <c r="S230" s="153">
        <v>0</v>
      </c>
      <c r="T230" s="154">
        <f t="shared" si="13"/>
        <v>0</v>
      </c>
      <c r="AR230" s="155" t="s">
        <v>497</v>
      </c>
      <c r="AT230" s="155" t="s">
        <v>534</v>
      </c>
      <c r="AU230" s="155" t="s">
        <v>88</v>
      </c>
      <c r="AY230" s="17" t="s">
        <v>162</v>
      </c>
      <c r="BE230" s="156">
        <f t="shared" si="14"/>
        <v>0</v>
      </c>
      <c r="BF230" s="156">
        <f t="shared" si="15"/>
        <v>0</v>
      </c>
      <c r="BG230" s="156">
        <f t="shared" si="16"/>
        <v>0</v>
      </c>
      <c r="BH230" s="156">
        <f t="shared" si="17"/>
        <v>0</v>
      </c>
      <c r="BI230" s="156">
        <f t="shared" si="18"/>
        <v>0</v>
      </c>
      <c r="BJ230" s="17" t="s">
        <v>88</v>
      </c>
      <c r="BK230" s="156">
        <f t="shared" si="19"/>
        <v>0</v>
      </c>
      <c r="BL230" s="17" t="s">
        <v>249</v>
      </c>
      <c r="BM230" s="155" t="s">
        <v>1493</v>
      </c>
    </row>
    <row r="231" spans="2:65" s="1" customFormat="1" ht="24.15" customHeight="1">
      <c r="B231" s="32"/>
      <c r="C231" s="184" t="s">
        <v>655</v>
      </c>
      <c r="D231" s="184" t="s">
        <v>534</v>
      </c>
      <c r="E231" s="185" t="s">
        <v>1494</v>
      </c>
      <c r="F231" s="186" t="s">
        <v>1495</v>
      </c>
      <c r="G231" s="187" t="s">
        <v>203</v>
      </c>
      <c r="H231" s="188">
        <v>2</v>
      </c>
      <c r="I231" s="189"/>
      <c r="J231" s="190">
        <f t="shared" si="10"/>
        <v>0</v>
      </c>
      <c r="K231" s="191"/>
      <c r="L231" s="192"/>
      <c r="M231" s="193" t="s">
        <v>1</v>
      </c>
      <c r="N231" s="194" t="s">
        <v>42</v>
      </c>
      <c r="P231" s="153">
        <f t="shared" si="11"/>
        <v>0</v>
      </c>
      <c r="Q231" s="153">
        <v>7.2000000000000005E-4</v>
      </c>
      <c r="R231" s="153">
        <f t="shared" si="12"/>
        <v>1.4400000000000001E-3</v>
      </c>
      <c r="S231" s="153">
        <v>0</v>
      </c>
      <c r="T231" s="154">
        <f t="shared" si="13"/>
        <v>0</v>
      </c>
      <c r="AR231" s="155" t="s">
        <v>497</v>
      </c>
      <c r="AT231" s="155" t="s">
        <v>534</v>
      </c>
      <c r="AU231" s="155" t="s">
        <v>88</v>
      </c>
      <c r="AY231" s="17" t="s">
        <v>162</v>
      </c>
      <c r="BE231" s="156">
        <f t="shared" si="14"/>
        <v>0</v>
      </c>
      <c r="BF231" s="156">
        <f t="shared" si="15"/>
        <v>0</v>
      </c>
      <c r="BG231" s="156">
        <f t="shared" si="16"/>
        <v>0</v>
      </c>
      <c r="BH231" s="156">
        <f t="shared" si="17"/>
        <v>0</v>
      </c>
      <c r="BI231" s="156">
        <f t="shared" si="18"/>
        <v>0</v>
      </c>
      <c r="BJ231" s="17" t="s">
        <v>88</v>
      </c>
      <c r="BK231" s="156">
        <f t="shared" si="19"/>
        <v>0</v>
      </c>
      <c r="BL231" s="17" t="s">
        <v>249</v>
      </c>
      <c r="BM231" s="155" t="s">
        <v>1496</v>
      </c>
    </row>
    <row r="232" spans="2:65" s="1" customFormat="1" ht="24.15" customHeight="1">
      <c r="B232" s="32"/>
      <c r="C232" s="143" t="s">
        <v>664</v>
      </c>
      <c r="D232" s="143" t="s">
        <v>164</v>
      </c>
      <c r="E232" s="144" t="s">
        <v>1497</v>
      </c>
      <c r="F232" s="145" t="s">
        <v>1498</v>
      </c>
      <c r="G232" s="146" t="s">
        <v>203</v>
      </c>
      <c r="H232" s="147">
        <v>2</v>
      </c>
      <c r="I232" s="148"/>
      <c r="J232" s="149">
        <f t="shared" si="10"/>
        <v>0</v>
      </c>
      <c r="K232" s="150"/>
      <c r="L232" s="32"/>
      <c r="M232" s="151" t="s">
        <v>1</v>
      </c>
      <c r="N232" s="152" t="s">
        <v>42</v>
      </c>
      <c r="P232" s="153">
        <f t="shared" si="11"/>
        <v>0</v>
      </c>
      <c r="Q232" s="153">
        <v>0</v>
      </c>
      <c r="R232" s="153">
        <f t="shared" si="12"/>
        <v>0</v>
      </c>
      <c r="S232" s="153">
        <v>0</v>
      </c>
      <c r="T232" s="154">
        <f t="shared" si="13"/>
        <v>0</v>
      </c>
      <c r="AR232" s="155" t="s">
        <v>249</v>
      </c>
      <c r="AT232" s="155" t="s">
        <v>164</v>
      </c>
      <c r="AU232" s="155" t="s">
        <v>88</v>
      </c>
      <c r="AY232" s="17" t="s">
        <v>162</v>
      </c>
      <c r="BE232" s="156">
        <f t="shared" si="14"/>
        <v>0</v>
      </c>
      <c r="BF232" s="156">
        <f t="shared" si="15"/>
        <v>0</v>
      </c>
      <c r="BG232" s="156">
        <f t="shared" si="16"/>
        <v>0</v>
      </c>
      <c r="BH232" s="156">
        <f t="shared" si="17"/>
        <v>0</v>
      </c>
      <c r="BI232" s="156">
        <f t="shared" si="18"/>
        <v>0</v>
      </c>
      <c r="BJ232" s="17" t="s">
        <v>88</v>
      </c>
      <c r="BK232" s="156">
        <f t="shared" si="19"/>
        <v>0</v>
      </c>
      <c r="BL232" s="17" t="s">
        <v>249</v>
      </c>
      <c r="BM232" s="155" t="s">
        <v>1499</v>
      </c>
    </row>
    <row r="233" spans="2:65" s="1" customFormat="1" ht="21.75" customHeight="1">
      <c r="B233" s="32"/>
      <c r="C233" s="184" t="s">
        <v>671</v>
      </c>
      <c r="D233" s="184" t="s">
        <v>534</v>
      </c>
      <c r="E233" s="185" t="s">
        <v>1500</v>
      </c>
      <c r="F233" s="186" t="s">
        <v>1501</v>
      </c>
      <c r="G233" s="187" t="s">
        <v>203</v>
      </c>
      <c r="H233" s="188">
        <v>2</v>
      </c>
      <c r="I233" s="189"/>
      <c r="J233" s="190">
        <f t="shared" si="10"/>
        <v>0</v>
      </c>
      <c r="K233" s="191"/>
      <c r="L233" s="192"/>
      <c r="M233" s="193" t="s">
        <v>1</v>
      </c>
      <c r="N233" s="194" t="s">
        <v>42</v>
      </c>
      <c r="P233" s="153">
        <f t="shared" si="11"/>
        <v>0</v>
      </c>
      <c r="Q233" s="153">
        <v>3.3E-4</v>
      </c>
      <c r="R233" s="153">
        <f t="shared" si="12"/>
        <v>6.6E-4</v>
      </c>
      <c r="S233" s="153">
        <v>0</v>
      </c>
      <c r="T233" s="154">
        <f t="shared" si="13"/>
        <v>0</v>
      </c>
      <c r="AR233" s="155" t="s">
        <v>497</v>
      </c>
      <c r="AT233" s="155" t="s">
        <v>534</v>
      </c>
      <c r="AU233" s="155" t="s">
        <v>88</v>
      </c>
      <c r="AY233" s="17" t="s">
        <v>162</v>
      </c>
      <c r="BE233" s="156">
        <f t="shared" si="14"/>
        <v>0</v>
      </c>
      <c r="BF233" s="156">
        <f t="shared" si="15"/>
        <v>0</v>
      </c>
      <c r="BG233" s="156">
        <f t="shared" si="16"/>
        <v>0</v>
      </c>
      <c r="BH233" s="156">
        <f t="shared" si="17"/>
        <v>0</v>
      </c>
      <c r="BI233" s="156">
        <f t="shared" si="18"/>
        <v>0</v>
      </c>
      <c r="BJ233" s="17" t="s">
        <v>88</v>
      </c>
      <c r="BK233" s="156">
        <f t="shared" si="19"/>
        <v>0</v>
      </c>
      <c r="BL233" s="17" t="s">
        <v>249</v>
      </c>
      <c r="BM233" s="155" t="s">
        <v>1502</v>
      </c>
    </row>
    <row r="234" spans="2:65" s="1" customFormat="1" ht="33" customHeight="1">
      <c r="B234" s="32"/>
      <c r="C234" s="143" t="s">
        <v>678</v>
      </c>
      <c r="D234" s="143" t="s">
        <v>164</v>
      </c>
      <c r="E234" s="144" t="s">
        <v>1503</v>
      </c>
      <c r="F234" s="145" t="s">
        <v>1504</v>
      </c>
      <c r="G234" s="146" t="s">
        <v>203</v>
      </c>
      <c r="H234" s="147">
        <v>1</v>
      </c>
      <c r="I234" s="148"/>
      <c r="J234" s="149">
        <f t="shared" si="10"/>
        <v>0</v>
      </c>
      <c r="K234" s="150"/>
      <c r="L234" s="32"/>
      <c r="M234" s="151" t="s">
        <v>1</v>
      </c>
      <c r="N234" s="152" t="s">
        <v>42</v>
      </c>
      <c r="P234" s="153">
        <f t="shared" si="11"/>
        <v>0</v>
      </c>
      <c r="Q234" s="153">
        <v>1.0000000000000001E-5</v>
      </c>
      <c r="R234" s="153">
        <f t="shared" si="12"/>
        <v>1.0000000000000001E-5</v>
      </c>
      <c r="S234" s="153">
        <v>0</v>
      </c>
      <c r="T234" s="154">
        <f t="shared" si="13"/>
        <v>0</v>
      </c>
      <c r="AR234" s="155" t="s">
        <v>249</v>
      </c>
      <c r="AT234" s="155" t="s">
        <v>164</v>
      </c>
      <c r="AU234" s="155" t="s">
        <v>88</v>
      </c>
      <c r="AY234" s="17" t="s">
        <v>162</v>
      </c>
      <c r="BE234" s="156">
        <f t="shared" si="14"/>
        <v>0</v>
      </c>
      <c r="BF234" s="156">
        <f t="shared" si="15"/>
        <v>0</v>
      </c>
      <c r="BG234" s="156">
        <f t="shared" si="16"/>
        <v>0</v>
      </c>
      <c r="BH234" s="156">
        <f t="shared" si="17"/>
        <v>0</v>
      </c>
      <c r="BI234" s="156">
        <f t="shared" si="18"/>
        <v>0</v>
      </c>
      <c r="BJ234" s="17" t="s">
        <v>88</v>
      </c>
      <c r="BK234" s="156">
        <f t="shared" si="19"/>
        <v>0</v>
      </c>
      <c r="BL234" s="17" t="s">
        <v>249</v>
      </c>
      <c r="BM234" s="155" t="s">
        <v>1505</v>
      </c>
    </row>
    <row r="235" spans="2:65" s="1" customFormat="1" ht="16.5" customHeight="1">
      <c r="B235" s="32"/>
      <c r="C235" s="184" t="s">
        <v>683</v>
      </c>
      <c r="D235" s="184" t="s">
        <v>534</v>
      </c>
      <c r="E235" s="185" t="s">
        <v>1506</v>
      </c>
      <c r="F235" s="186" t="s">
        <v>1507</v>
      </c>
      <c r="G235" s="187" t="s">
        <v>203</v>
      </c>
      <c r="H235" s="188">
        <v>1</v>
      </c>
      <c r="I235" s="189"/>
      <c r="J235" s="190">
        <f t="shared" si="10"/>
        <v>0</v>
      </c>
      <c r="K235" s="191"/>
      <c r="L235" s="192"/>
      <c r="M235" s="193" t="s">
        <v>1</v>
      </c>
      <c r="N235" s="194" t="s">
        <v>42</v>
      </c>
      <c r="P235" s="153">
        <f t="shared" si="11"/>
        <v>0</v>
      </c>
      <c r="Q235" s="153">
        <v>4.4999999999999999E-4</v>
      </c>
      <c r="R235" s="153">
        <f t="shared" si="12"/>
        <v>4.4999999999999999E-4</v>
      </c>
      <c r="S235" s="153">
        <v>0</v>
      </c>
      <c r="T235" s="154">
        <f t="shared" si="13"/>
        <v>0</v>
      </c>
      <c r="AR235" s="155" t="s">
        <v>497</v>
      </c>
      <c r="AT235" s="155" t="s">
        <v>534</v>
      </c>
      <c r="AU235" s="155" t="s">
        <v>88</v>
      </c>
      <c r="AY235" s="17" t="s">
        <v>162</v>
      </c>
      <c r="BE235" s="156">
        <f t="shared" si="14"/>
        <v>0</v>
      </c>
      <c r="BF235" s="156">
        <f t="shared" si="15"/>
        <v>0</v>
      </c>
      <c r="BG235" s="156">
        <f t="shared" si="16"/>
        <v>0</v>
      </c>
      <c r="BH235" s="156">
        <f t="shared" si="17"/>
        <v>0</v>
      </c>
      <c r="BI235" s="156">
        <f t="shared" si="18"/>
        <v>0</v>
      </c>
      <c r="BJ235" s="17" t="s">
        <v>88</v>
      </c>
      <c r="BK235" s="156">
        <f t="shared" si="19"/>
        <v>0</v>
      </c>
      <c r="BL235" s="17" t="s">
        <v>249</v>
      </c>
      <c r="BM235" s="155" t="s">
        <v>1508</v>
      </c>
    </row>
    <row r="236" spans="2:65" s="1" customFormat="1" ht="33" customHeight="1">
      <c r="B236" s="32"/>
      <c r="C236" s="143" t="s">
        <v>687</v>
      </c>
      <c r="D236" s="143" t="s">
        <v>164</v>
      </c>
      <c r="E236" s="144" t="s">
        <v>1509</v>
      </c>
      <c r="F236" s="145" t="s">
        <v>1510</v>
      </c>
      <c r="G236" s="146" t="s">
        <v>203</v>
      </c>
      <c r="H236" s="147">
        <v>2</v>
      </c>
      <c r="I236" s="148"/>
      <c r="J236" s="149">
        <f t="shared" si="10"/>
        <v>0</v>
      </c>
      <c r="K236" s="150"/>
      <c r="L236" s="32"/>
      <c r="M236" s="151" t="s">
        <v>1</v>
      </c>
      <c r="N236" s="152" t="s">
        <v>42</v>
      </c>
      <c r="P236" s="153">
        <f t="shared" si="11"/>
        <v>0</v>
      </c>
      <c r="Q236" s="153">
        <v>0</v>
      </c>
      <c r="R236" s="153">
        <f t="shared" si="12"/>
        <v>0</v>
      </c>
      <c r="S236" s="153">
        <v>0</v>
      </c>
      <c r="T236" s="154">
        <f t="shared" si="13"/>
        <v>0</v>
      </c>
      <c r="AR236" s="155" t="s">
        <v>249</v>
      </c>
      <c r="AT236" s="155" t="s">
        <v>164</v>
      </c>
      <c r="AU236" s="155" t="s">
        <v>88</v>
      </c>
      <c r="AY236" s="17" t="s">
        <v>162</v>
      </c>
      <c r="BE236" s="156">
        <f t="shared" si="14"/>
        <v>0</v>
      </c>
      <c r="BF236" s="156">
        <f t="shared" si="15"/>
        <v>0</v>
      </c>
      <c r="BG236" s="156">
        <f t="shared" si="16"/>
        <v>0</v>
      </c>
      <c r="BH236" s="156">
        <f t="shared" si="17"/>
        <v>0</v>
      </c>
      <c r="BI236" s="156">
        <f t="shared" si="18"/>
        <v>0</v>
      </c>
      <c r="BJ236" s="17" t="s">
        <v>88</v>
      </c>
      <c r="BK236" s="156">
        <f t="shared" si="19"/>
        <v>0</v>
      </c>
      <c r="BL236" s="17" t="s">
        <v>249</v>
      </c>
      <c r="BM236" s="155" t="s">
        <v>1511</v>
      </c>
    </row>
    <row r="237" spans="2:65" s="1" customFormat="1" ht="44.25" customHeight="1">
      <c r="B237" s="32"/>
      <c r="C237" s="184" t="s">
        <v>693</v>
      </c>
      <c r="D237" s="184" t="s">
        <v>534</v>
      </c>
      <c r="E237" s="185" t="s">
        <v>1512</v>
      </c>
      <c r="F237" s="186" t="s">
        <v>1513</v>
      </c>
      <c r="G237" s="187" t="s">
        <v>203</v>
      </c>
      <c r="H237" s="188">
        <v>2</v>
      </c>
      <c r="I237" s="189"/>
      <c r="J237" s="190">
        <f t="shared" si="10"/>
        <v>0</v>
      </c>
      <c r="K237" s="191"/>
      <c r="L237" s="192"/>
      <c r="M237" s="193" t="s">
        <v>1</v>
      </c>
      <c r="N237" s="194" t="s">
        <v>42</v>
      </c>
      <c r="P237" s="153">
        <f t="shared" si="11"/>
        <v>0</v>
      </c>
      <c r="Q237" s="153">
        <v>2.7999999999999998E-4</v>
      </c>
      <c r="R237" s="153">
        <f t="shared" si="12"/>
        <v>5.5999999999999995E-4</v>
      </c>
      <c r="S237" s="153">
        <v>0</v>
      </c>
      <c r="T237" s="154">
        <f t="shared" si="13"/>
        <v>0</v>
      </c>
      <c r="AR237" s="155" t="s">
        <v>497</v>
      </c>
      <c r="AT237" s="155" t="s">
        <v>534</v>
      </c>
      <c r="AU237" s="155" t="s">
        <v>88</v>
      </c>
      <c r="AY237" s="17" t="s">
        <v>162</v>
      </c>
      <c r="BE237" s="156">
        <f t="shared" si="14"/>
        <v>0</v>
      </c>
      <c r="BF237" s="156">
        <f t="shared" si="15"/>
        <v>0</v>
      </c>
      <c r="BG237" s="156">
        <f t="shared" si="16"/>
        <v>0</v>
      </c>
      <c r="BH237" s="156">
        <f t="shared" si="17"/>
        <v>0</v>
      </c>
      <c r="BI237" s="156">
        <f t="shared" si="18"/>
        <v>0</v>
      </c>
      <c r="BJ237" s="17" t="s">
        <v>88</v>
      </c>
      <c r="BK237" s="156">
        <f t="shared" si="19"/>
        <v>0</v>
      </c>
      <c r="BL237" s="17" t="s">
        <v>249</v>
      </c>
      <c r="BM237" s="155" t="s">
        <v>1514</v>
      </c>
    </row>
    <row r="238" spans="2:65" s="1" customFormat="1" ht="24.15" customHeight="1">
      <c r="B238" s="32"/>
      <c r="C238" s="143" t="s">
        <v>699</v>
      </c>
      <c r="D238" s="143" t="s">
        <v>164</v>
      </c>
      <c r="E238" s="144" t="s">
        <v>1515</v>
      </c>
      <c r="F238" s="145" t="s">
        <v>1516</v>
      </c>
      <c r="G238" s="146" t="s">
        <v>203</v>
      </c>
      <c r="H238" s="147">
        <v>1</v>
      </c>
      <c r="I238" s="148"/>
      <c r="J238" s="149">
        <f t="shared" si="10"/>
        <v>0</v>
      </c>
      <c r="K238" s="150"/>
      <c r="L238" s="32"/>
      <c r="M238" s="151" t="s">
        <v>1</v>
      </c>
      <c r="N238" s="152" t="s">
        <v>42</v>
      </c>
      <c r="P238" s="153">
        <f t="shared" si="11"/>
        <v>0</v>
      </c>
      <c r="Q238" s="153">
        <v>0</v>
      </c>
      <c r="R238" s="153">
        <f t="shared" si="12"/>
        <v>0</v>
      </c>
      <c r="S238" s="153">
        <v>0</v>
      </c>
      <c r="T238" s="154">
        <f t="shared" si="13"/>
        <v>0</v>
      </c>
      <c r="AR238" s="155" t="s">
        <v>249</v>
      </c>
      <c r="AT238" s="155" t="s">
        <v>164</v>
      </c>
      <c r="AU238" s="155" t="s">
        <v>88</v>
      </c>
      <c r="AY238" s="17" t="s">
        <v>162</v>
      </c>
      <c r="BE238" s="156">
        <f t="shared" si="14"/>
        <v>0</v>
      </c>
      <c r="BF238" s="156">
        <f t="shared" si="15"/>
        <v>0</v>
      </c>
      <c r="BG238" s="156">
        <f t="shared" si="16"/>
        <v>0</v>
      </c>
      <c r="BH238" s="156">
        <f t="shared" si="17"/>
        <v>0</v>
      </c>
      <c r="BI238" s="156">
        <f t="shared" si="18"/>
        <v>0</v>
      </c>
      <c r="BJ238" s="17" t="s">
        <v>88</v>
      </c>
      <c r="BK238" s="156">
        <f t="shared" si="19"/>
        <v>0</v>
      </c>
      <c r="BL238" s="17" t="s">
        <v>249</v>
      </c>
      <c r="BM238" s="155" t="s">
        <v>1517</v>
      </c>
    </row>
    <row r="239" spans="2:65" s="1" customFormat="1" ht="24.15" customHeight="1">
      <c r="B239" s="32"/>
      <c r="C239" s="184" t="s">
        <v>704</v>
      </c>
      <c r="D239" s="184" t="s">
        <v>534</v>
      </c>
      <c r="E239" s="185" t="s">
        <v>1518</v>
      </c>
      <c r="F239" s="186" t="s">
        <v>1519</v>
      </c>
      <c r="G239" s="187" t="s">
        <v>203</v>
      </c>
      <c r="H239" s="188">
        <v>1</v>
      </c>
      <c r="I239" s="189"/>
      <c r="J239" s="190">
        <f t="shared" si="10"/>
        <v>0</v>
      </c>
      <c r="K239" s="191"/>
      <c r="L239" s="192"/>
      <c r="M239" s="193" t="s">
        <v>1</v>
      </c>
      <c r="N239" s="194" t="s">
        <v>42</v>
      </c>
      <c r="P239" s="153">
        <f t="shared" si="11"/>
        <v>0</v>
      </c>
      <c r="Q239" s="153">
        <v>8.9999999999999998E-4</v>
      </c>
      <c r="R239" s="153">
        <f t="shared" si="12"/>
        <v>8.9999999999999998E-4</v>
      </c>
      <c r="S239" s="153">
        <v>0</v>
      </c>
      <c r="T239" s="154">
        <f t="shared" si="13"/>
        <v>0</v>
      </c>
      <c r="AR239" s="155" t="s">
        <v>497</v>
      </c>
      <c r="AT239" s="155" t="s">
        <v>534</v>
      </c>
      <c r="AU239" s="155" t="s">
        <v>88</v>
      </c>
      <c r="AY239" s="17" t="s">
        <v>162</v>
      </c>
      <c r="BE239" s="156">
        <f t="shared" si="14"/>
        <v>0</v>
      </c>
      <c r="BF239" s="156">
        <f t="shared" si="15"/>
        <v>0</v>
      </c>
      <c r="BG239" s="156">
        <f t="shared" si="16"/>
        <v>0</v>
      </c>
      <c r="BH239" s="156">
        <f t="shared" si="17"/>
        <v>0</v>
      </c>
      <c r="BI239" s="156">
        <f t="shared" si="18"/>
        <v>0</v>
      </c>
      <c r="BJ239" s="17" t="s">
        <v>88</v>
      </c>
      <c r="BK239" s="156">
        <f t="shared" si="19"/>
        <v>0</v>
      </c>
      <c r="BL239" s="17" t="s">
        <v>249</v>
      </c>
      <c r="BM239" s="155" t="s">
        <v>1520</v>
      </c>
    </row>
    <row r="240" spans="2:65" s="1" customFormat="1" ht="16.5" customHeight="1">
      <c r="B240" s="32"/>
      <c r="C240" s="143" t="s">
        <v>708</v>
      </c>
      <c r="D240" s="143" t="s">
        <v>164</v>
      </c>
      <c r="E240" s="144" t="s">
        <v>1521</v>
      </c>
      <c r="F240" s="145" t="s">
        <v>1522</v>
      </c>
      <c r="G240" s="146" t="s">
        <v>203</v>
      </c>
      <c r="H240" s="147">
        <v>4</v>
      </c>
      <c r="I240" s="148"/>
      <c r="J240" s="149">
        <f t="shared" si="10"/>
        <v>0</v>
      </c>
      <c r="K240" s="150"/>
      <c r="L240" s="32"/>
      <c r="M240" s="151" t="s">
        <v>1</v>
      </c>
      <c r="N240" s="152" t="s">
        <v>42</v>
      </c>
      <c r="P240" s="153">
        <f t="shared" si="11"/>
        <v>0</v>
      </c>
      <c r="Q240" s="153">
        <v>0</v>
      </c>
      <c r="R240" s="153">
        <f t="shared" si="12"/>
        <v>0</v>
      </c>
      <c r="S240" s="153">
        <v>0</v>
      </c>
      <c r="T240" s="154">
        <f t="shared" si="13"/>
        <v>0</v>
      </c>
      <c r="AR240" s="155" t="s">
        <v>249</v>
      </c>
      <c r="AT240" s="155" t="s">
        <v>164</v>
      </c>
      <c r="AU240" s="155" t="s">
        <v>88</v>
      </c>
      <c r="AY240" s="17" t="s">
        <v>162</v>
      </c>
      <c r="BE240" s="156">
        <f t="shared" si="14"/>
        <v>0</v>
      </c>
      <c r="BF240" s="156">
        <f t="shared" si="15"/>
        <v>0</v>
      </c>
      <c r="BG240" s="156">
        <f t="shared" si="16"/>
        <v>0</v>
      </c>
      <c r="BH240" s="156">
        <f t="shared" si="17"/>
        <v>0</v>
      </c>
      <c r="BI240" s="156">
        <f t="shared" si="18"/>
        <v>0</v>
      </c>
      <c r="BJ240" s="17" t="s">
        <v>88</v>
      </c>
      <c r="BK240" s="156">
        <f t="shared" si="19"/>
        <v>0</v>
      </c>
      <c r="BL240" s="17" t="s">
        <v>249</v>
      </c>
      <c r="BM240" s="155" t="s">
        <v>1523</v>
      </c>
    </row>
    <row r="241" spans="2:65" s="1" customFormat="1" ht="16.5" customHeight="1">
      <c r="B241" s="32"/>
      <c r="C241" s="184" t="s">
        <v>714</v>
      </c>
      <c r="D241" s="184" t="s">
        <v>534</v>
      </c>
      <c r="E241" s="185" t="s">
        <v>1524</v>
      </c>
      <c r="F241" s="186" t="s">
        <v>1525</v>
      </c>
      <c r="G241" s="187" t="s">
        <v>203</v>
      </c>
      <c r="H241" s="188">
        <v>4</v>
      </c>
      <c r="I241" s="189"/>
      <c r="J241" s="190">
        <f t="shared" si="10"/>
        <v>0</v>
      </c>
      <c r="K241" s="191"/>
      <c r="L241" s="192"/>
      <c r="M241" s="193" t="s">
        <v>1</v>
      </c>
      <c r="N241" s="194" t="s">
        <v>42</v>
      </c>
      <c r="P241" s="153">
        <f t="shared" si="11"/>
        <v>0</v>
      </c>
      <c r="Q241" s="153">
        <v>3.6999999999999999E-4</v>
      </c>
      <c r="R241" s="153">
        <f t="shared" si="12"/>
        <v>1.48E-3</v>
      </c>
      <c r="S241" s="153">
        <v>0</v>
      </c>
      <c r="T241" s="154">
        <f t="shared" si="13"/>
        <v>0</v>
      </c>
      <c r="AR241" s="155" t="s">
        <v>497</v>
      </c>
      <c r="AT241" s="155" t="s">
        <v>534</v>
      </c>
      <c r="AU241" s="155" t="s">
        <v>88</v>
      </c>
      <c r="AY241" s="17" t="s">
        <v>162</v>
      </c>
      <c r="BE241" s="156">
        <f t="shared" si="14"/>
        <v>0</v>
      </c>
      <c r="BF241" s="156">
        <f t="shared" si="15"/>
        <v>0</v>
      </c>
      <c r="BG241" s="156">
        <f t="shared" si="16"/>
        <v>0</v>
      </c>
      <c r="BH241" s="156">
        <f t="shared" si="17"/>
        <v>0</v>
      </c>
      <c r="BI241" s="156">
        <f t="shared" si="18"/>
        <v>0</v>
      </c>
      <c r="BJ241" s="17" t="s">
        <v>88</v>
      </c>
      <c r="BK241" s="156">
        <f t="shared" si="19"/>
        <v>0</v>
      </c>
      <c r="BL241" s="17" t="s">
        <v>249</v>
      </c>
      <c r="BM241" s="155" t="s">
        <v>1526</v>
      </c>
    </row>
    <row r="242" spans="2:65" s="1" customFormat="1" ht="24.15" customHeight="1">
      <c r="B242" s="32"/>
      <c r="C242" s="143" t="s">
        <v>720</v>
      </c>
      <c r="D242" s="143" t="s">
        <v>164</v>
      </c>
      <c r="E242" s="144" t="s">
        <v>1527</v>
      </c>
      <c r="F242" s="145" t="s">
        <v>1528</v>
      </c>
      <c r="G242" s="146" t="s">
        <v>183</v>
      </c>
      <c r="H242" s="147">
        <v>0.252</v>
      </c>
      <c r="I242" s="148"/>
      <c r="J242" s="149">
        <f t="shared" si="10"/>
        <v>0</v>
      </c>
      <c r="K242" s="150"/>
      <c r="L242" s="32"/>
      <c r="M242" s="179" t="s">
        <v>1</v>
      </c>
      <c r="N242" s="180" t="s">
        <v>42</v>
      </c>
      <c r="O242" s="181"/>
      <c r="P242" s="182">
        <f t="shared" si="11"/>
        <v>0</v>
      </c>
      <c r="Q242" s="182">
        <v>0</v>
      </c>
      <c r="R242" s="182">
        <f t="shared" si="12"/>
        <v>0</v>
      </c>
      <c r="S242" s="182">
        <v>0</v>
      </c>
      <c r="T242" s="183">
        <f t="shared" si="13"/>
        <v>0</v>
      </c>
      <c r="AR242" s="155" t="s">
        <v>249</v>
      </c>
      <c r="AT242" s="155" t="s">
        <v>164</v>
      </c>
      <c r="AU242" s="155" t="s">
        <v>88</v>
      </c>
      <c r="AY242" s="17" t="s">
        <v>162</v>
      </c>
      <c r="BE242" s="156">
        <f t="shared" si="14"/>
        <v>0</v>
      </c>
      <c r="BF242" s="156">
        <f t="shared" si="15"/>
        <v>0</v>
      </c>
      <c r="BG242" s="156">
        <f t="shared" si="16"/>
        <v>0</v>
      </c>
      <c r="BH242" s="156">
        <f t="shared" si="17"/>
        <v>0</v>
      </c>
      <c r="BI242" s="156">
        <f t="shared" si="18"/>
        <v>0</v>
      </c>
      <c r="BJ242" s="17" t="s">
        <v>88</v>
      </c>
      <c r="BK242" s="156">
        <f t="shared" si="19"/>
        <v>0</v>
      </c>
      <c r="BL242" s="17" t="s">
        <v>249</v>
      </c>
      <c r="BM242" s="155" t="s">
        <v>1529</v>
      </c>
    </row>
    <row r="243" spans="2:65" s="1" customFormat="1" ht="6.9" customHeight="1">
      <c r="B243" s="46"/>
      <c r="C243" s="47"/>
      <c r="D243" s="47"/>
      <c r="E243" s="47"/>
      <c r="F243" s="47"/>
      <c r="G243" s="47"/>
      <c r="H243" s="47"/>
      <c r="I243" s="47"/>
      <c r="J243" s="47"/>
      <c r="K243" s="47"/>
      <c r="L243" s="32"/>
    </row>
  </sheetData>
  <sheetProtection algorithmName="SHA-512" hashValue="a3efoVG1t8oTRIa6IQEKIFXHhUjiEdwICZjuq5+v+EBtX9GidWZempKH0MdfgqllFHo49FGmb53/Si5rLs1ugQ==" saltValue="TsEmvQk0h0JWrYiVGCB6paoifrnMX71g0sgoQ4V91xc56a3+HE1H/ptfQObfpJN3H70bBK6aQTe3j7eK6d+K3g==" spinCount="100000" sheet="1" objects="1" scenarios="1" formatColumns="0" formatRows="0" autoFilter="0"/>
  <autoFilter ref="C124:K242" xr:uid="{00000000-0009-0000-0000-000003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48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98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76</v>
      </c>
    </row>
    <row r="4" spans="2:46" ht="24.9" customHeight="1">
      <c r="B4" s="20"/>
      <c r="D4" s="21" t="s">
        <v>131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132</v>
      </c>
      <c r="L8" s="20"/>
    </row>
    <row r="9" spans="2:46" s="1" customFormat="1" ht="23.25" customHeight="1">
      <c r="B9" s="32"/>
      <c r="E9" s="248" t="s">
        <v>133</v>
      </c>
      <c r="F9" s="247"/>
      <c r="G9" s="247"/>
      <c r="H9" s="247"/>
      <c r="L9" s="32"/>
    </row>
    <row r="10" spans="2:46" s="1" customFormat="1" ht="12" customHeight="1">
      <c r="B10" s="32"/>
      <c r="D10" s="27" t="s">
        <v>134</v>
      </c>
      <c r="L10" s="32"/>
    </row>
    <row r="11" spans="2:46" s="1" customFormat="1" ht="16.5" customHeight="1">
      <c r="B11" s="32"/>
      <c r="E11" s="204" t="s">
        <v>1530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 t="str">
        <f>'Rekapitulácia stavby'!AN8</f>
        <v>19. 7. 2023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23</v>
      </c>
      <c r="I16" s="27" t="s">
        <v>24</v>
      </c>
      <c r="J16" s="25" t="s">
        <v>1</v>
      </c>
      <c r="L16" s="32"/>
    </row>
    <row r="17" spans="2:12" s="1" customFormat="1" ht="18" customHeight="1">
      <c r="B17" s="32"/>
      <c r="E17" s="25" t="s">
        <v>25</v>
      </c>
      <c r="I17" s="27" t="s">
        <v>26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27</v>
      </c>
      <c r="I19" s="27" t="s">
        <v>24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36"/>
      <c r="G20" s="236"/>
      <c r="H20" s="236"/>
      <c r="I20" s="27" t="s">
        <v>26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29</v>
      </c>
      <c r="I22" s="27" t="s">
        <v>24</v>
      </c>
      <c r="J22" s="25" t="s">
        <v>1</v>
      </c>
      <c r="L22" s="32"/>
    </row>
    <row r="23" spans="2:12" s="1" customFormat="1" ht="18" customHeight="1">
      <c r="B23" s="32"/>
      <c r="E23" s="25" t="s">
        <v>30</v>
      </c>
      <c r="I23" s="27" t="s">
        <v>26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32</v>
      </c>
      <c r="I25" s="27" t="s">
        <v>24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26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34</v>
      </c>
      <c r="L28" s="32"/>
    </row>
    <row r="29" spans="2:12" s="7" customFormat="1" ht="16.5" customHeight="1">
      <c r="B29" s="95"/>
      <c r="E29" s="240" t="s">
        <v>35</v>
      </c>
      <c r="F29" s="240"/>
      <c r="G29" s="240"/>
      <c r="H29" s="240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36</v>
      </c>
      <c r="J32" s="67">
        <f>ROUND(J122,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38</v>
      </c>
      <c r="I34" s="97" t="s">
        <v>37</v>
      </c>
      <c r="J34" s="97" t="s">
        <v>39</v>
      </c>
      <c r="L34" s="32"/>
    </row>
    <row r="35" spans="2:12" s="1" customFormat="1" ht="14.4" customHeight="1">
      <c r="B35" s="32"/>
      <c r="D35" s="98" t="s">
        <v>40</v>
      </c>
      <c r="E35" s="36" t="s">
        <v>41</v>
      </c>
      <c r="F35" s="99">
        <f>ROUND((SUM(BE122:BE147)),  2)</f>
        <v>0</v>
      </c>
      <c r="G35" s="100"/>
      <c r="H35" s="100"/>
      <c r="I35" s="101">
        <v>0.2</v>
      </c>
      <c r="J35" s="99">
        <f>ROUND(((SUM(BE122:BE147))*I35),  2)</f>
        <v>0</v>
      </c>
      <c r="L35" s="32"/>
    </row>
    <row r="36" spans="2:12" s="1" customFormat="1" ht="14.4" customHeight="1">
      <c r="B36" s="32"/>
      <c r="E36" s="36" t="s">
        <v>42</v>
      </c>
      <c r="F36" s="99">
        <f>ROUND((SUM(BF122:BF147)),  2)</f>
        <v>0</v>
      </c>
      <c r="G36" s="100"/>
      <c r="H36" s="100"/>
      <c r="I36" s="101">
        <v>0.2</v>
      </c>
      <c r="J36" s="99">
        <f>ROUND(((SUM(BF122:BF147))*I36),  2)</f>
        <v>0</v>
      </c>
      <c r="L36" s="32"/>
    </row>
    <row r="37" spans="2:12" s="1" customFormat="1" ht="14.4" hidden="1" customHeight="1">
      <c r="B37" s="32"/>
      <c r="E37" s="27" t="s">
        <v>43</v>
      </c>
      <c r="F37" s="87">
        <f>ROUND((SUM(BG122:BG147)),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44</v>
      </c>
      <c r="F38" s="87">
        <f>ROUND((SUM(BH122:BH147)),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45</v>
      </c>
      <c r="F39" s="99">
        <f>ROUND((SUM(BI122:BI147)),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46</v>
      </c>
      <c r="E41" s="58"/>
      <c r="F41" s="58"/>
      <c r="G41" s="105" t="s">
        <v>47</v>
      </c>
      <c r="H41" s="106" t="s">
        <v>48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51</v>
      </c>
      <c r="E61" s="34"/>
      <c r="F61" s="109" t="s">
        <v>52</v>
      </c>
      <c r="G61" s="45" t="s">
        <v>51</v>
      </c>
      <c r="H61" s="34"/>
      <c r="I61" s="34"/>
      <c r="J61" s="110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51</v>
      </c>
      <c r="E76" s="34"/>
      <c r="F76" s="109" t="s">
        <v>52</v>
      </c>
      <c r="G76" s="45" t="s">
        <v>51</v>
      </c>
      <c r="H76" s="34"/>
      <c r="I76" s="34"/>
      <c r="J76" s="110" t="s">
        <v>52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136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132</v>
      </c>
      <c r="L86" s="20"/>
    </row>
    <row r="87" spans="2:12" s="1" customFormat="1" ht="23.25" customHeight="1">
      <c r="B87" s="32"/>
      <c r="E87" s="248" t="s">
        <v>133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134</v>
      </c>
      <c r="L88" s="32"/>
    </row>
    <row r="89" spans="2:12" s="1" customFormat="1" ht="16.5" customHeight="1">
      <c r="B89" s="32"/>
      <c r="E89" s="204" t="str">
        <f>E11</f>
        <v>04 - SO-01.4  Vykurovanie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 t="str">
        <f>IF(J14="","",J14)</f>
        <v>19. 7. 2023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23</v>
      </c>
      <c r="F93" s="25" t="str">
        <f>E17</f>
        <v>JUMA, s.r.o., Okoč</v>
      </c>
      <c r="I93" s="27" t="s">
        <v>29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27</v>
      </c>
      <c r="F94" s="25" t="str">
        <f>IF(E20="","",E20)</f>
        <v>Vyplň údaj</v>
      </c>
      <c r="I94" s="27" t="s">
        <v>32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137</v>
      </c>
      <c r="D96" s="103"/>
      <c r="E96" s="103"/>
      <c r="F96" s="103"/>
      <c r="G96" s="103"/>
      <c r="H96" s="103"/>
      <c r="I96" s="103"/>
      <c r="J96" s="112" t="s">
        <v>138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139</v>
      </c>
      <c r="J98" s="67">
        <f>J122</f>
        <v>0</v>
      </c>
      <c r="L98" s="32"/>
      <c r="AU98" s="17" t="s">
        <v>140</v>
      </c>
    </row>
    <row r="99" spans="2:47" s="8" customFormat="1" ht="24.9" customHeight="1">
      <c r="B99" s="114"/>
      <c r="D99" s="115" t="s">
        <v>1531</v>
      </c>
      <c r="E99" s="116"/>
      <c r="F99" s="116"/>
      <c r="G99" s="116"/>
      <c r="H99" s="116"/>
      <c r="I99" s="116"/>
      <c r="J99" s="117">
        <f>J123</f>
        <v>0</v>
      </c>
      <c r="L99" s="114"/>
    </row>
    <row r="100" spans="2:47" s="9" customFormat="1" ht="19.95" customHeight="1">
      <c r="B100" s="118"/>
      <c r="D100" s="119" t="s">
        <v>1532</v>
      </c>
      <c r="E100" s="120"/>
      <c r="F100" s="120"/>
      <c r="G100" s="120"/>
      <c r="H100" s="120"/>
      <c r="I100" s="120"/>
      <c r="J100" s="121">
        <f>J124</f>
        <v>0</v>
      </c>
      <c r="L100" s="118"/>
    </row>
    <row r="101" spans="2:47" s="1" customFormat="1" ht="21.75" customHeight="1">
      <c r="B101" s="32"/>
      <c r="L101" s="32"/>
    </row>
    <row r="102" spans="2:47" s="1" customFormat="1" ht="6.9" customHeight="1">
      <c r="B102" s="46"/>
      <c r="C102" s="47"/>
      <c r="D102" s="47"/>
      <c r="E102" s="47"/>
      <c r="F102" s="47"/>
      <c r="G102" s="47"/>
      <c r="H102" s="47"/>
      <c r="I102" s="47"/>
      <c r="J102" s="47"/>
      <c r="K102" s="47"/>
      <c r="L102" s="32"/>
    </row>
    <row r="106" spans="2:47" s="1" customFormat="1" ht="6.9" customHeight="1"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32"/>
    </row>
    <row r="107" spans="2:47" s="1" customFormat="1" ht="24.9" customHeight="1">
      <c r="B107" s="32"/>
      <c r="C107" s="21" t="s">
        <v>148</v>
      </c>
      <c r="L107" s="32"/>
    </row>
    <row r="108" spans="2:47" s="1" customFormat="1" ht="6.9" customHeight="1">
      <c r="B108" s="32"/>
      <c r="L108" s="32"/>
    </row>
    <row r="109" spans="2:47" s="1" customFormat="1" ht="12" customHeight="1">
      <c r="B109" s="32"/>
      <c r="C109" s="27" t="s">
        <v>15</v>
      </c>
      <c r="L109" s="32"/>
    </row>
    <row r="110" spans="2:47" s="1" customFormat="1" ht="26.25" customHeight="1">
      <c r="B110" s="32"/>
      <c r="E110" s="248" t="str">
        <f>E7</f>
        <v>Nízkokapacitné ubytovacie zariadenie - prestavba, prístavba a nadstavba vedľajšej stavby</v>
      </c>
      <c r="F110" s="249"/>
      <c r="G110" s="249"/>
      <c r="H110" s="249"/>
      <c r="L110" s="32"/>
    </row>
    <row r="111" spans="2:47" ht="12" customHeight="1">
      <c r="B111" s="20"/>
      <c r="C111" s="27" t="s">
        <v>132</v>
      </c>
      <c r="L111" s="20"/>
    </row>
    <row r="112" spans="2:47" s="1" customFormat="1" ht="23.25" customHeight="1">
      <c r="B112" s="32"/>
      <c r="E112" s="248" t="s">
        <v>133</v>
      </c>
      <c r="F112" s="247"/>
      <c r="G112" s="247"/>
      <c r="H112" s="247"/>
      <c r="L112" s="32"/>
    </row>
    <row r="113" spans="2:65" s="1" customFormat="1" ht="12" customHeight="1">
      <c r="B113" s="32"/>
      <c r="C113" s="27" t="s">
        <v>134</v>
      </c>
      <c r="L113" s="32"/>
    </row>
    <row r="114" spans="2:65" s="1" customFormat="1" ht="16.5" customHeight="1">
      <c r="B114" s="32"/>
      <c r="E114" s="204" t="str">
        <f>E11</f>
        <v>04 - SO-01.4  Vykurovanie</v>
      </c>
      <c r="F114" s="247"/>
      <c r="G114" s="247"/>
      <c r="H114" s="247"/>
      <c r="L114" s="32"/>
    </row>
    <row r="115" spans="2:65" s="1" customFormat="1" ht="6.9" customHeight="1">
      <c r="B115" s="32"/>
      <c r="L115" s="32"/>
    </row>
    <row r="116" spans="2:65" s="1" customFormat="1" ht="12" customHeight="1">
      <c r="B116" s="32"/>
      <c r="C116" s="27" t="s">
        <v>19</v>
      </c>
      <c r="F116" s="25" t="str">
        <f>F14</f>
        <v>Okoč, Hlavná ulica č. 1780</v>
      </c>
      <c r="I116" s="27" t="s">
        <v>21</v>
      </c>
      <c r="J116" s="54" t="str">
        <f>IF(J14="","",J14)</f>
        <v>19. 7. 2023</v>
      </c>
      <c r="L116" s="32"/>
    </row>
    <row r="117" spans="2:65" s="1" customFormat="1" ht="6.9" customHeight="1">
      <c r="B117" s="32"/>
      <c r="L117" s="32"/>
    </row>
    <row r="118" spans="2:65" s="1" customFormat="1" ht="15.15" customHeight="1">
      <c r="B118" s="32"/>
      <c r="C118" s="27" t="s">
        <v>23</v>
      </c>
      <c r="F118" s="25" t="str">
        <f>E17</f>
        <v>JUMA, s.r.o., Okoč</v>
      </c>
      <c r="I118" s="27" t="s">
        <v>29</v>
      </c>
      <c r="J118" s="30" t="str">
        <f>E23</f>
        <v>Ing. Attila Urbán</v>
      </c>
      <c r="L118" s="32"/>
    </row>
    <row r="119" spans="2:65" s="1" customFormat="1" ht="15.15" customHeight="1">
      <c r="B119" s="32"/>
      <c r="C119" s="27" t="s">
        <v>27</v>
      </c>
      <c r="F119" s="25" t="str">
        <f>IF(E20="","",E20)</f>
        <v>Vyplň údaj</v>
      </c>
      <c r="I119" s="27" t="s">
        <v>32</v>
      </c>
      <c r="J119" s="30" t="str">
        <f>E26</f>
        <v xml:space="preserve"> </v>
      </c>
      <c r="L119" s="32"/>
    </row>
    <row r="120" spans="2:65" s="1" customFormat="1" ht="10.35" customHeight="1">
      <c r="B120" s="32"/>
      <c r="L120" s="32"/>
    </row>
    <row r="121" spans="2:65" s="10" customFormat="1" ht="29.25" customHeight="1">
      <c r="B121" s="122"/>
      <c r="C121" s="123" t="s">
        <v>149</v>
      </c>
      <c r="D121" s="124" t="s">
        <v>61</v>
      </c>
      <c r="E121" s="124" t="s">
        <v>57</v>
      </c>
      <c r="F121" s="124" t="s">
        <v>58</v>
      </c>
      <c r="G121" s="124" t="s">
        <v>150</v>
      </c>
      <c r="H121" s="124" t="s">
        <v>151</v>
      </c>
      <c r="I121" s="124" t="s">
        <v>152</v>
      </c>
      <c r="J121" s="125" t="s">
        <v>138</v>
      </c>
      <c r="K121" s="126" t="s">
        <v>153</v>
      </c>
      <c r="L121" s="122"/>
      <c r="M121" s="60" t="s">
        <v>1</v>
      </c>
      <c r="N121" s="61" t="s">
        <v>40</v>
      </c>
      <c r="O121" s="61" t="s">
        <v>154</v>
      </c>
      <c r="P121" s="61" t="s">
        <v>155</v>
      </c>
      <c r="Q121" s="61" t="s">
        <v>156</v>
      </c>
      <c r="R121" s="61" t="s">
        <v>157</v>
      </c>
      <c r="S121" s="61" t="s">
        <v>158</v>
      </c>
      <c r="T121" s="62" t="s">
        <v>159</v>
      </c>
    </row>
    <row r="122" spans="2:65" s="1" customFormat="1" ht="22.95" customHeight="1">
      <c r="B122" s="32"/>
      <c r="C122" s="65" t="s">
        <v>139</v>
      </c>
      <c r="J122" s="127">
        <f>BK122</f>
        <v>0</v>
      </c>
      <c r="L122" s="32"/>
      <c r="M122" s="63"/>
      <c r="N122" s="55"/>
      <c r="O122" s="55"/>
      <c r="P122" s="128">
        <f>P123</f>
        <v>0</v>
      </c>
      <c r="Q122" s="55"/>
      <c r="R122" s="128">
        <f>R123</f>
        <v>5.4974999999999996E-2</v>
      </c>
      <c r="S122" s="55"/>
      <c r="T122" s="129">
        <f>T123</f>
        <v>0</v>
      </c>
      <c r="AT122" s="17" t="s">
        <v>75</v>
      </c>
      <c r="AU122" s="17" t="s">
        <v>140</v>
      </c>
      <c r="BK122" s="130">
        <f>BK123</f>
        <v>0</v>
      </c>
    </row>
    <row r="123" spans="2:65" s="11" customFormat="1" ht="25.95" customHeight="1">
      <c r="B123" s="131"/>
      <c r="D123" s="132" t="s">
        <v>75</v>
      </c>
      <c r="E123" s="133" t="s">
        <v>534</v>
      </c>
      <c r="F123" s="133" t="s">
        <v>1533</v>
      </c>
      <c r="I123" s="134"/>
      <c r="J123" s="135">
        <f>BK123</f>
        <v>0</v>
      </c>
      <c r="L123" s="131"/>
      <c r="M123" s="136"/>
      <c r="P123" s="137">
        <f>P124</f>
        <v>0</v>
      </c>
      <c r="R123" s="137">
        <f>R124</f>
        <v>5.4974999999999996E-2</v>
      </c>
      <c r="T123" s="138">
        <f>T124</f>
        <v>0</v>
      </c>
      <c r="AR123" s="132" t="s">
        <v>177</v>
      </c>
      <c r="AT123" s="139" t="s">
        <v>75</v>
      </c>
      <c r="AU123" s="139" t="s">
        <v>76</v>
      </c>
      <c r="AY123" s="132" t="s">
        <v>162</v>
      </c>
      <c r="BK123" s="140">
        <f>BK124</f>
        <v>0</v>
      </c>
    </row>
    <row r="124" spans="2:65" s="11" customFormat="1" ht="22.95" customHeight="1">
      <c r="B124" s="131"/>
      <c r="D124" s="132" t="s">
        <v>75</v>
      </c>
      <c r="E124" s="141" t="s">
        <v>1534</v>
      </c>
      <c r="F124" s="141" t="s">
        <v>1535</v>
      </c>
      <c r="I124" s="134"/>
      <c r="J124" s="142">
        <f>BK124</f>
        <v>0</v>
      </c>
      <c r="L124" s="131"/>
      <c r="M124" s="136"/>
      <c r="P124" s="137">
        <f>SUM(P125:P147)</f>
        <v>0</v>
      </c>
      <c r="R124" s="137">
        <f>SUM(R125:R147)</f>
        <v>5.4974999999999996E-2</v>
      </c>
      <c r="T124" s="138">
        <f>SUM(T125:T147)</f>
        <v>0</v>
      </c>
      <c r="AR124" s="132" t="s">
        <v>177</v>
      </c>
      <c r="AT124" s="139" t="s">
        <v>75</v>
      </c>
      <c r="AU124" s="139" t="s">
        <v>83</v>
      </c>
      <c r="AY124" s="132" t="s">
        <v>162</v>
      </c>
      <c r="BK124" s="140">
        <f>SUM(BK125:BK147)</f>
        <v>0</v>
      </c>
    </row>
    <row r="125" spans="2:65" s="1" customFormat="1" ht="21.75" customHeight="1">
      <c r="B125" s="32"/>
      <c r="C125" s="143" t="s">
        <v>83</v>
      </c>
      <c r="D125" s="143" t="s">
        <v>164</v>
      </c>
      <c r="E125" s="144" t="s">
        <v>1536</v>
      </c>
      <c r="F125" s="145" t="s">
        <v>1537</v>
      </c>
      <c r="G125" s="146" t="s">
        <v>203</v>
      </c>
      <c r="H125" s="147">
        <v>12</v>
      </c>
      <c r="I125" s="148"/>
      <c r="J125" s="149">
        <f>ROUND(I125*H125,2)</f>
        <v>0</v>
      </c>
      <c r="K125" s="150"/>
      <c r="L125" s="32"/>
      <c r="M125" s="151" t="s">
        <v>1</v>
      </c>
      <c r="N125" s="152" t="s">
        <v>42</v>
      </c>
      <c r="P125" s="153">
        <f>O125*H125</f>
        <v>0</v>
      </c>
      <c r="Q125" s="153">
        <v>0</v>
      </c>
      <c r="R125" s="153">
        <f>Q125*H125</f>
        <v>0</v>
      </c>
      <c r="S125" s="153">
        <v>0</v>
      </c>
      <c r="T125" s="154">
        <f>S125*H125</f>
        <v>0</v>
      </c>
      <c r="AR125" s="155" t="s">
        <v>699</v>
      </c>
      <c r="AT125" s="155" t="s">
        <v>164</v>
      </c>
      <c r="AU125" s="155" t="s">
        <v>88</v>
      </c>
      <c r="AY125" s="17" t="s">
        <v>162</v>
      </c>
      <c r="BE125" s="156">
        <f>IF(N125="základná",J125,0)</f>
        <v>0</v>
      </c>
      <c r="BF125" s="156">
        <f>IF(N125="znížená",J125,0)</f>
        <v>0</v>
      </c>
      <c r="BG125" s="156">
        <f>IF(N125="zákl. prenesená",J125,0)</f>
        <v>0</v>
      </c>
      <c r="BH125" s="156">
        <f>IF(N125="zníž. prenesená",J125,0)</f>
        <v>0</v>
      </c>
      <c r="BI125" s="156">
        <f>IF(N125="nulová",J125,0)</f>
        <v>0</v>
      </c>
      <c r="BJ125" s="17" t="s">
        <v>88</v>
      </c>
      <c r="BK125" s="156">
        <f>ROUND(I125*H125,2)</f>
        <v>0</v>
      </c>
      <c r="BL125" s="17" t="s">
        <v>699</v>
      </c>
      <c r="BM125" s="155" t="s">
        <v>1538</v>
      </c>
    </row>
    <row r="126" spans="2:65" s="1" customFormat="1" ht="16.5" customHeight="1">
      <c r="B126" s="32"/>
      <c r="C126" s="184" t="s">
        <v>88</v>
      </c>
      <c r="D126" s="184" t="s">
        <v>534</v>
      </c>
      <c r="E126" s="185" t="s">
        <v>1539</v>
      </c>
      <c r="F126" s="186" t="s">
        <v>1540</v>
      </c>
      <c r="G126" s="187" t="s">
        <v>203</v>
      </c>
      <c r="H126" s="188">
        <v>12</v>
      </c>
      <c r="I126" s="189"/>
      <c r="J126" s="190">
        <f>ROUND(I126*H126,2)</f>
        <v>0</v>
      </c>
      <c r="K126" s="191"/>
      <c r="L126" s="192"/>
      <c r="M126" s="193" t="s">
        <v>1</v>
      </c>
      <c r="N126" s="194" t="s">
        <v>42</v>
      </c>
      <c r="P126" s="153">
        <f>O126*H126</f>
        <v>0</v>
      </c>
      <c r="Q126" s="153">
        <v>3.0000000000000001E-5</v>
      </c>
      <c r="R126" s="153">
        <f>Q126*H126</f>
        <v>3.6000000000000002E-4</v>
      </c>
      <c r="S126" s="153">
        <v>0</v>
      </c>
      <c r="T126" s="154">
        <f>S126*H126</f>
        <v>0</v>
      </c>
      <c r="AR126" s="155" t="s">
        <v>1044</v>
      </c>
      <c r="AT126" s="155" t="s">
        <v>534</v>
      </c>
      <c r="AU126" s="155" t="s">
        <v>88</v>
      </c>
      <c r="AY126" s="17" t="s">
        <v>162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7" t="s">
        <v>88</v>
      </c>
      <c r="BK126" s="156">
        <f>ROUND(I126*H126,2)</f>
        <v>0</v>
      </c>
      <c r="BL126" s="17" t="s">
        <v>1044</v>
      </c>
      <c r="BM126" s="155" t="s">
        <v>1541</v>
      </c>
    </row>
    <row r="127" spans="2:65" s="1" customFormat="1" ht="24.15" customHeight="1">
      <c r="B127" s="32"/>
      <c r="C127" s="143" t="s">
        <v>177</v>
      </c>
      <c r="D127" s="143" t="s">
        <v>164</v>
      </c>
      <c r="E127" s="144" t="s">
        <v>1542</v>
      </c>
      <c r="F127" s="145" t="s">
        <v>1543</v>
      </c>
      <c r="G127" s="146" t="s">
        <v>208</v>
      </c>
      <c r="H127" s="147">
        <v>419</v>
      </c>
      <c r="I127" s="148"/>
      <c r="J127" s="149">
        <f>ROUND(I127*H127,2)</f>
        <v>0</v>
      </c>
      <c r="K127" s="150"/>
      <c r="L127" s="32"/>
      <c r="M127" s="151" t="s">
        <v>1</v>
      </c>
      <c r="N127" s="152" t="s">
        <v>42</v>
      </c>
      <c r="P127" s="153">
        <f>O127*H127</f>
        <v>0</v>
      </c>
      <c r="Q127" s="153">
        <v>0</v>
      </c>
      <c r="R127" s="153">
        <f>Q127*H127</f>
        <v>0</v>
      </c>
      <c r="S127" s="153">
        <v>0</v>
      </c>
      <c r="T127" s="154">
        <f>S127*H127</f>
        <v>0</v>
      </c>
      <c r="AR127" s="155" t="s">
        <v>699</v>
      </c>
      <c r="AT127" s="155" t="s">
        <v>164</v>
      </c>
      <c r="AU127" s="155" t="s">
        <v>88</v>
      </c>
      <c r="AY127" s="17" t="s">
        <v>162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7" t="s">
        <v>88</v>
      </c>
      <c r="BK127" s="156">
        <f>ROUND(I127*H127,2)</f>
        <v>0</v>
      </c>
      <c r="BL127" s="17" t="s">
        <v>699</v>
      </c>
      <c r="BM127" s="155" t="s">
        <v>1544</v>
      </c>
    </row>
    <row r="128" spans="2:65" s="12" customFormat="1">
      <c r="B128" s="157"/>
      <c r="D128" s="158" t="s">
        <v>170</v>
      </c>
      <c r="E128" s="159" t="s">
        <v>1</v>
      </c>
      <c r="F128" s="160" t="s">
        <v>1545</v>
      </c>
      <c r="H128" s="161">
        <v>211</v>
      </c>
      <c r="I128" s="162"/>
      <c r="L128" s="157"/>
      <c r="M128" s="163"/>
      <c r="T128" s="164"/>
      <c r="AT128" s="159" t="s">
        <v>170</v>
      </c>
      <c r="AU128" s="159" t="s">
        <v>88</v>
      </c>
      <c r="AV128" s="12" t="s">
        <v>88</v>
      </c>
      <c r="AW128" s="12" t="s">
        <v>31</v>
      </c>
      <c r="AX128" s="12" t="s">
        <v>76</v>
      </c>
      <c r="AY128" s="159" t="s">
        <v>162</v>
      </c>
    </row>
    <row r="129" spans="2:65" s="12" customFormat="1">
      <c r="B129" s="157"/>
      <c r="D129" s="158" t="s">
        <v>170</v>
      </c>
      <c r="E129" s="159" t="s">
        <v>1</v>
      </c>
      <c r="F129" s="160" t="s">
        <v>1546</v>
      </c>
      <c r="H129" s="161">
        <v>208</v>
      </c>
      <c r="I129" s="162"/>
      <c r="L129" s="157"/>
      <c r="M129" s="163"/>
      <c r="T129" s="164"/>
      <c r="AT129" s="159" t="s">
        <v>170</v>
      </c>
      <c r="AU129" s="159" t="s">
        <v>88</v>
      </c>
      <c r="AV129" s="12" t="s">
        <v>88</v>
      </c>
      <c r="AW129" s="12" t="s">
        <v>31</v>
      </c>
      <c r="AX129" s="12" t="s">
        <v>76</v>
      </c>
      <c r="AY129" s="159" t="s">
        <v>162</v>
      </c>
    </row>
    <row r="130" spans="2:65" s="13" customFormat="1">
      <c r="B130" s="165"/>
      <c r="D130" s="158" t="s">
        <v>170</v>
      </c>
      <c r="E130" s="166" t="s">
        <v>1</v>
      </c>
      <c r="F130" s="167" t="s">
        <v>173</v>
      </c>
      <c r="H130" s="168">
        <v>419</v>
      </c>
      <c r="I130" s="169"/>
      <c r="L130" s="165"/>
      <c r="M130" s="170"/>
      <c r="T130" s="171"/>
      <c r="AT130" s="166" t="s">
        <v>170</v>
      </c>
      <c r="AU130" s="166" t="s">
        <v>88</v>
      </c>
      <c r="AV130" s="13" t="s">
        <v>168</v>
      </c>
      <c r="AW130" s="13" t="s">
        <v>31</v>
      </c>
      <c r="AX130" s="13" t="s">
        <v>83</v>
      </c>
      <c r="AY130" s="166" t="s">
        <v>162</v>
      </c>
    </row>
    <row r="131" spans="2:65" s="1" customFormat="1" ht="24.15" customHeight="1">
      <c r="B131" s="32"/>
      <c r="C131" s="184" t="s">
        <v>168</v>
      </c>
      <c r="D131" s="184" t="s">
        <v>534</v>
      </c>
      <c r="E131" s="185" t="s">
        <v>1547</v>
      </c>
      <c r="F131" s="186" t="s">
        <v>1548</v>
      </c>
      <c r="G131" s="187" t="s">
        <v>203</v>
      </c>
      <c r="H131" s="188">
        <v>1</v>
      </c>
      <c r="I131" s="189"/>
      <c r="J131" s="190">
        <f t="shared" ref="J131:J147" si="0">ROUND(I131*H131,2)</f>
        <v>0</v>
      </c>
      <c r="K131" s="191"/>
      <c r="L131" s="192"/>
      <c r="M131" s="193" t="s">
        <v>1</v>
      </c>
      <c r="N131" s="194" t="s">
        <v>42</v>
      </c>
      <c r="P131" s="153">
        <f t="shared" ref="P131:P147" si="1">O131*H131</f>
        <v>0</v>
      </c>
      <c r="Q131" s="153">
        <v>1.8500000000000001E-3</v>
      </c>
      <c r="R131" s="153">
        <f t="shared" ref="R131:R147" si="2">Q131*H131</f>
        <v>1.8500000000000001E-3</v>
      </c>
      <c r="S131" s="153">
        <v>0</v>
      </c>
      <c r="T131" s="154">
        <f t="shared" ref="T131:T147" si="3">S131*H131</f>
        <v>0</v>
      </c>
      <c r="AR131" s="155" t="s">
        <v>1044</v>
      </c>
      <c r="AT131" s="155" t="s">
        <v>534</v>
      </c>
      <c r="AU131" s="155" t="s">
        <v>88</v>
      </c>
      <c r="AY131" s="17" t="s">
        <v>162</v>
      </c>
      <c r="BE131" s="156">
        <f t="shared" ref="BE131:BE147" si="4">IF(N131="základná",J131,0)</f>
        <v>0</v>
      </c>
      <c r="BF131" s="156">
        <f t="shared" ref="BF131:BF147" si="5">IF(N131="znížená",J131,0)</f>
        <v>0</v>
      </c>
      <c r="BG131" s="156">
        <f t="shared" ref="BG131:BG147" si="6">IF(N131="zákl. prenesená",J131,0)</f>
        <v>0</v>
      </c>
      <c r="BH131" s="156">
        <f t="shared" ref="BH131:BH147" si="7">IF(N131="zníž. prenesená",J131,0)</f>
        <v>0</v>
      </c>
      <c r="BI131" s="156">
        <f t="shared" ref="BI131:BI147" si="8">IF(N131="nulová",J131,0)</f>
        <v>0</v>
      </c>
      <c r="BJ131" s="17" t="s">
        <v>88</v>
      </c>
      <c r="BK131" s="156">
        <f t="shared" ref="BK131:BK147" si="9">ROUND(I131*H131,2)</f>
        <v>0</v>
      </c>
      <c r="BL131" s="17" t="s">
        <v>1044</v>
      </c>
      <c r="BM131" s="155" t="s">
        <v>1549</v>
      </c>
    </row>
    <row r="132" spans="2:65" s="1" customFormat="1" ht="24.15" customHeight="1">
      <c r="B132" s="32"/>
      <c r="C132" s="184" t="s">
        <v>188</v>
      </c>
      <c r="D132" s="184" t="s">
        <v>534</v>
      </c>
      <c r="E132" s="185" t="s">
        <v>1550</v>
      </c>
      <c r="F132" s="186" t="s">
        <v>1551</v>
      </c>
      <c r="G132" s="187" t="s">
        <v>203</v>
      </c>
      <c r="H132" s="188">
        <v>1</v>
      </c>
      <c r="I132" s="189"/>
      <c r="J132" s="190">
        <f t="shared" si="0"/>
        <v>0</v>
      </c>
      <c r="K132" s="191"/>
      <c r="L132" s="192"/>
      <c r="M132" s="193" t="s">
        <v>1</v>
      </c>
      <c r="N132" s="194" t="s">
        <v>42</v>
      </c>
      <c r="P132" s="153">
        <f t="shared" si="1"/>
        <v>0</v>
      </c>
      <c r="Q132" s="153">
        <v>2.5500000000000002E-3</v>
      </c>
      <c r="R132" s="153">
        <f t="shared" si="2"/>
        <v>2.5500000000000002E-3</v>
      </c>
      <c r="S132" s="153">
        <v>0</v>
      </c>
      <c r="T132" s="154">
        <f t="shared" si="3"/>
        <v>0</v>
      </c>
      <c r="AR132" s="155" t="s">
        <v>1044</v>
      </c>
      <c r="AT132" s="155" t="s">
        <v>534</v>
      </c>
      <c r="AU132" s="155" t="s">
        <v>88</v>
      </c>
      <c r="AY132" s="17" t="s">
        <v>162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7" t="s">
        <v>88</v>
      </c>
      <c r="BK132" s="156">
        <f t="shared" si="9"/>
        <v>0</v>
      </c>
      <c r="BL132" s="17" t="s">
        <v>1044</v>
      </c>
      <c r="BM132" s="155" t="s">
        <v>1552</v>
      </c>
    </row>
    <row r="133" spans="2:65" s="1" customFormat="1" ht="24.15" customHeight="1">
      <c r="B133" s="32"/>
      <c r="C133" s="184" t="s">
        <v>194</v>
      </c>
      <c r="D133" s="184" t="s">
        <v>534</v>
      </c>
      <c r="E133" s="185" t="s">
        <v>1553</v>
      </c>
      <c r="F133" s="186" t="s">
        <v>1554</v>
      </c>
      <c r="G133" s="187" t="s">
        <v>203</v>
      </c>
      <c r="H133" s="188">
        <v>1</v>
      </c>
      <c r="I133" s="189"/>
      <c r="J133" s="190">
        <f t="shared" si="0"/>
        <v>0</v>
      </c>
      <c r="K133" s="191"/>
      <c r="L133" s="192"/>
      <c r="M133" s="193" t="s">
        <v>1</v>
      </c>
      <c r="N133" s="194" t="s">
        <v>42</v>
      </c>
      <c r="P133" s="153">
        <f t="shared" si="1"/>
        <v>0</v>
      </c>
      <c r="Q133" s="153">
        <v>2.8500000000000001E-3</v>
      </c>
      <c r="R133" s="153">
        <f t="shared" si="2"/>
        <v>2.8500000000000001E-3</v>
      </c>
      <c r="S133" s="153">
        <v>0</v>
      </c>
      <c r="T133" s="154">
        <f t="shared" si="3"/>
        <v>0</v>
      </c>
      <c r="AR133" s="155" t="s">
        <v>1044</v>
      </c>
      <c r="AT133" s="155" t="s">
        <v>534</v>
      </c>
      <c r="AU133" s="155" t="s">
        <v>88</v>
      </c>
      <c r="AY133" s="17" t="s">
        <v>162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7" t="s">
        <v>88</v>
      </c>
      <c r="BK133" s="156">
        <f t="shared" si="9"/>
        <v>0</v>
      </c>
      <c r="BL133" s="17" t="s">
        <v>1044</v>
      </c>
      <c r="BM133" s="155" t="s">
        <v>1555</v>
      </c>
    </row>
    <row r="134" spans="2:65" s="1" customFormat="1" ht="24.15" customHeight="1">
      <c r="B134" s="32"/>
      <c r="C134" s="184" t="s">
        <v>200</v>
      </c>
      <c r="D134" s="184" t="s">
        <v>534</v>
      </c>
      <c r="E134" s="185" t="s">
        <v>1556</v>
      </c>
      <c r="F134" s="186" t="s">
        <v>1557</v>
      </c>
      <c r="G134" s="187" t="s">
        <v>203</v>
      </c>
      <c r="H134" s="188">
        <v>1</v>
      </c>
      <c r="I134" s="189"/>
      <c r="J134" s="190">
        <f t="shared" si="0"/>
        <v>0</v>
      </c>
      <c r="K134" s="191"/>
      <c r="L134" s="192"/>
      <c r="M134" s="193" t="s">
        <v>1</v>
      </c>
      <c r="N134" s="194" t="s">
        <v>42</v>
      </c>
      <c r="P134" s="153">
        <f t="shared" si="1"/>
        <v>0</v>
      </c>
      <c r="Q134" s="153">
        <v>3.8E-3</v>
      </c>
      <c r="R134" s="153">
        <f t="shared" si="2"/>
        <v>3.8E-3</v>
      </c>
      <c r="S134" s="153">
        <v>0</v>
      </c>
      <c r="T134" s="154">
        <f t="shared" si="3"/>
        <v>0</v>
      </c>
      <c r="AR134" s="155" t="s">
        <v>1044</v>
      </c>
      <c r="AT134" s="155" t="s">
        <v>534</v>
      </c>
      <c r="AU134" s="155" t="s">
        <v>88</v>
      </c>
      <c r="AY134" s="17" t="s">
        <v>162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7" t="s">
        <v>88</v>
      </c>
      <c r="BK134" s="156">
        <f t="shared" si="9"/>
        <v>0</v>
      </c>
      <c r="BL134" s="17" t="s">
        <v>1044</v>
      </c>
      <c r="BM134" s="155" t="s">
        <v>1558</v>
      </c>
    </row>
    <row r="135" spans="2:65" s="1" customFormat="1" ht="24.15" customHeight="1">
      <c r="B135" s="32"/>
      <c r="C135" s="184" t="s">
        <v>205</v>
      </c>
      <c r="D135" s="184" t="s">
        <v>534</v>
      </c>
      <c r="E135" s="185" t="s">
        <v>1559</v>
      </c>
      <c r="F135" s="186" t="s">
        <v>1560</v>
      </c>
      <c r="G135" s="187" t="s">
        <v>203</v>
      </c>
      <c r="H135" s="188">
        <v>1</v>
      </c>
      <c r="I135" s="189"/>
      <c r="J135" s="190">
        <f t="shared" si="0"/>
        <v>0</v>
      </c>
      <c r="K135" s="191"/>
      <c r="L135" s="192"/>
      <c r="M135" s="193" t="s">
        <v>1</v>
      </c>
      <c r="N135" s="194" t="s">
        <v>42</v>
      </c>
      <c r="P135" s="153">
        <f t="shared" si="1"/>
        <v>0</v>
      </c>
      <c r="Q135" s="153">
        <v>4.5999999999999999E-3</v>
      </c>
      <c r="R135" s="153">
        <f t="shared" si="2"/>
        <v>4.5999999999999999E-3</v>
      </c>
      <c r="S135" s="153">
        <v>0</v>
      </c>
      <c r="T135" s="154">
        <f t="shared" si="3"/>
        <v>0</v>
      </c>
      <c r="AR135" s="155" t="s">
        <v>1044</v>
      </c>
      <c r="AT135" s="155" t="s">
        <v>534</v>
      </c>
      <c r="AU135" s="155" t="s">
        <v>88</v>
      </c>
      <c r="AY135" s="17" t="s">
        <v>162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7" t="s">
        <v>88</v>
      </c>
      <c r="BK135" s="156">
        <f t="shared" si="9"/>
        <v>0</v>
      </c>
      <c r="BL135" s="17" t="s">
        <v>1044</v>
      </c>
      <c r="BM135" s="155" t="s">
        <v>1561</v>
      </c>
    </row>
    <row r="136" spans="2:65" s="1" customFormat="1" ht="24.15" customHeight="1">
      <c r="B136" s="32"/>
      <c r="C136" s="184" t="s">
        <v>186</v>
      </c>
      <c r="D136" s="184" t="s">
        <v>534</v>
      </c>
      <c r="E136" s="185" t="s">
        <v>1562</v>
      </c>
      <c r="F136" s="186" t="s">
        <v>1563</v>
      </c>
      <c r="G136" s="187" t="s">
        <v>203</v>
      </c>
      <c r="H136" s="188">
        <v>1</v>
      </c>
      <c r="I136" s="189"/>
      <c r="J136" s="190">
        <f t="shared" si="0"/>
        <v>0</v>
      </c>
      <c r="K136" s="191"/>
      <c r="L136" s="192"/>
      <c r="M136" s="193" t="s">
        <v>1</v>
      </c>
      <c r="N136" s="194" t="s">
        <v>42</v>
      </c>
      <c r="P136" s="153">
        <f t="shared" si="1"/>
        <v>0</v>
      </c>
      <c r="Q136" s="153">
        <v>5.4999999999999997E-3</v>
      </c>
      <c r="R136" s="153">
        <f t="shared" si="2"/>
        <v>5.4999999999999997E-3</v>
      </c>
      <c r="S136" s="153">
        <v>0</v>
      </c>
      <c r="T136" s="154">
        <f t="shared" si="3"/>
        <v>0</v>
      </c>
      <c r="AR136" s="155" t="s">
        <v>1044</v>
      </c>
      <c r="AT136" s="155" t="s">
        <v>534</v>
      </c>
      <c r="AU136" s="155" t="s">
        <v>88</v>
      </c>
      <c r="AY136" s="17" t="s">
        <v>162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7" t="s">
        <v>88</v>
      </c>
      <c r="BK136" s="156">
        <f t="shared" si="9"/>
        <v>0</v>
      </c>
      <c r="BL136" s="17" t="s">
        <v>1044</v>
      </c>
      <c r="BM136" s="155" t="s">
        <v>1564</v>
      </c>
    </row>
    <row r="137" spans="2:65" s="1" customFormat="1" ht="24.15" customHeight="1">
      <c r="B137" s="32"/>
      <c r="C137" s="143" t="s">
        <v>220</v>
      </c>
      <c r="D137" s="143" t="s">
        <v>164</v>
      </c>
      <c r="E137" s="144" t="s">
        <v>1565</v>
      </c>
      <c r="F137" s="145" t="s">
        <v>1566</v>
      </c>
      <c r="G137" s="146" t="s">
        <v>203</v>
      </c>
      <c r="H137" s="147">
        <v>6</v>
      </c>
      <c r="I137" s="148"/>
      <c r="J137" s="149">
        <f t="shared" si="0"/>
        <v>0</v>
      </c>
      <c r="K137" s="150"/>
      <c r="L137" s="32"/>
      <c r="M137" s="151" t="s">
        <v>1</v>
      </c>
      <c r="N137" s="152" t="s">
        <v>42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AR137" s="155" t="s">
        <v>699</v>
      </c>
      <c r="AT137" s="155" t="s">
        <v>164</v>
      </c>
      <c r="AU137" s="155" t="s">
        <v>88</v>
      </c>
      <c r="AY137" s="17" t="s">
        <v>162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7" t="s">
        <v>88</v>
      </c>
      <c r="BK137" s="156">
        <f t="shared" si="9"/>
        <v>0</v>
      </c>
      <c r="BL137" s="17" t="s">
        <v>699</v>
      </c>
      <c r="BM137" s="155" t="s">
        <v>1567</v>
      </c>
    </row>
    <row r="138" spans="2:65" s="1" customFormat="1" ht="37.950000000000003" customHeight="1">
      <c r="B138" s="32"/>
      <c r="C138" s="184" t="s">
        <v>224</v>
      </c>
      <c r="D138" s="184" t="s">
        <v>534</v>
      </c>
      <c r="E138" s="185" t="s">
        <v>1568</v>
      </c>
      <c r="F138" s="186" t="s">
        <v>1569</v>
      </c>
      <c r="G138" s="187" t="s">
        <v>203</v>
      </c>
      <c r="H138" s="188">
        <v>6</v>
      </c>
      <c r="I138" s="189"/>
      <c r="J138" s="190">
        <f t="shared" si="0"/>
        <v>0</v>
      </c>
      <c r="K138" s="191"/>
      <c r="L138" s="192"/>
      <c r="M138" s="193" t="s">
        <v>1</v>
      </c>
      <c r="N138" s="194" t="s">
        <v>42</v>
      </c>
      <c r="P138" s="153">
        <f t="shared" si="1"/>
        <v>0</v>
      </c>
      <c r="Q138" s="153">
        <v>1E-3</v>
      </c>
      <c r="R138" s="153">
        <f t="shared" si="2"/>
        <v>6.0000000000000001E-3</v>
      </c>
      <c r="S138" s="153">
        <v>0</v>
      </c>
      <c r="T138" s="154">
        <f t="shared" si="3"/>
        <v>0</v>
      </c>
      <c r="AR138" s="155" t="s">
        <v>1044</v>
      </c>
      <c r="AT138" s="155" t="s">
        <v>534</v>
      </c>
      <c r="AU138" s="155" t="s">
        <v>88</v>
      </c>
      <c r="AY138" s="17" t="s">
        <v>162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7" t="s">
        <v>88</v>
      </c>
      <c r="BK138" s="156">
        <f t="shared" si="9"/>
        <v>0</v>
      </c>
      <c r="BL138" s="17" t="s">
        <v>1044</v>
      </c>
      <c r="BM138" s="155" t="s">
        <v>1570</v>
      </c>
    </row>
    <row r="139" spans="2:65" s="1" customFormat="1" ht="33" customHeight="1">
      <c r="B139" s="32"/>
      <c r="C139" s="184" t="s">
        <v>228</v>
      </c>
      <c r="D139" s="184" t="s">
        <v>534</v>
      </c>
      <c r="E139" s="185" t="s">
        <v>1571</v>
      </c>
      <c r="F139" s="186" t="s">
        <v>1572</v>
      </c>
      <c r="G139" s="187" t="s">
        <v>203</v>
      </c>
      <c r="H139" s="188">
        <v>6</v>
      </c>
      <c r="I139" s="189"/>
      <c r="J139" s="190">
        <f t="shared" si="0"/>
        <v>0</v>
      </c>
      <c r="K139" s="191"/>
      <c r="L139" s="192"/>
      <c r="M139" s="193" t="s">
        <v>1</v>
      </c>
      <c r="N139" s="194" t="s">
        <v>42</v>
      </c>
      <c r="P139" s="153">
        <f t="shared" si="1"/>
        <v>0</v>
      </c>
      <c r="Q139" s="153">
        <v>1E-4</v>
      </c>
      <c r="R139" s="153">
        <f t="shared" si="2"/>
        <v>6.0000000000000006E-4</v>
      </c>
      <c r="S139" s="153">
        <v>0</v>
      </c>
      <c r="T139" s="154">
        <f t="shared" si="3"/>
        <v>0</v>
      </c>
      <c r="AR139" s="155" t="s">
        <v>1044</v>
      </c>
      <c r="AT139" s="155" t="s">
        <v>534</v>
      </c>
      <c r="AU139" s="155" t="s">
        <v>88</v>
      </c>
      <c r="AY139" s="17" t="s">
        <v>162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7" t="s">
        <v>88</v>
      </c>
      <c r="BK139" s="156">
        <f t="shared" si="9"/>
        <v>0</v>
      </c>
      <c r="BL139" s="17" t="s">
        <v>1044</v>
      </c>
      <c r="BM139" s="155" t="s">
        <v>1573</v>
      </c>
    </row>
    <row r="140" spans="2:65" s="1" customFormat="1" ht="24.15" customHeight="1">
      <c r="B140" s="32"/>
      <c r="C140" s="143" t="s">
        <v>232</v>
      </c>
      <c r="D140" s="143" t="s">
        <v>164</v>
      </c>
      <c r="E140" s="144" t="s">
        <v>1574</v>
      </c>
      <c r="F140" s="145" t="s">
        <v>1575</v>
      </c>
      <c r="G140" s="146" t="s">
        <v>203</v>
      </c>
      <c r="H140" s="147">
        <v>6</v>
      </c>
      <c r="I140" s="148"/>
      <c r="J140" s="149">
        <f t="shared" si="0"/>
        <v>0</v>
      </c>
      <c r="K140" s="150"/>
      <c r="L140" s="32"/>
      <c r="M140" s="151" t="s">
        <v>1</v>
      </c>
      <c r="N140" s="152" t="s">
        <v>42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AR140" s="155" t="s">
        <v>699</v>
      </c>
      <c r="AT140" s="155" t="s">
        <v>164</v>
      </c>
      <c r="AU140" s="155" t="s">
        <v>88</v>
      </c>
      <c r="AY140" s="17" t="s">
        <v>162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7" t="s">
        <v>88</v>
      </c>
      <c r="BK140" s="156">
        <f t="shared" si="9"/>
        <v>0</v>
      </c>
      <c r="BL140" s="17" t="s">
        <v>699</v>
      </c>
      <c r="BM140" s="155" t="s">
        <v>1576</v>
      </c>
    </row>
    <row r="141" spans="2:65" s="1" customFormat="1" ht="24.15" customHeight="1">
      <c r="B141" s="32"/>
      <c r="C141" s="184" t="s">
        <v>237</v>
      </c>
      <c r="D141" s="184" t="s">
        <v>534</v>
      </c>
      <c r="E141" s="185" t="s">
        <v>1577</v>
      </c>
      <c r="F141" s="186" t="s">
        <v>1578</v>
      </c>
      <c r="G141" s="187" t="s">
        <v>203</v>
      </c>
      <c r="H141" s="188">
        <v>6</v>
      </c>
      <c r="I141" s="189"/>
      <c r="J141" s="190">
        <f t="shared" si="0"/>
        <v>0</v>
      </c>
      <c r="K141" s="191"/>
      <c r="L141" s="192"/>
      <c r="M141" s="193" t="s">
        <v>1</v>
      </c>
      <c r="N141" s="194" t="s">
        <v>42</v>
      </c>
      <c r="P141" s="153">
        <f t="shared" si="1"/>
        <v>0</v>
      </c>
      <c r="Q141" s="153">
        <v>1.9000000000000001E-4</v>
      </c>
      <c r="R141" s="153">
        <f t="shared" si="2"/>
        <v>1.14E-3</v>
      </c>
      <c r="S141" s="153">
        <v>0</v>
      </c>
      <c r="T141" s="154">
        <f t="shared" si="3"/>
        <v>0</v>
      </c>
      <c r="AR141" s="155" t="s">
        <v>1044</v>
      </c>
      <c r="AT141" s="155" t="s">
        <v>534</v>
      </c>
      <c r="AU141" s="155" t="s">
        <v>88</v>
      </c>
      <c r="AY141" s="17" t="s">
        <v>162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7" t="s">
        <v>88</v>
      </c>
      <c r="BK141" s="156">
        <f t="shared" si="9"/>
        <v>0</v>
      </c>
      <c r="BL141" s="17" t="s">
        <v>1044</v>
      </c>
      <c r="BM141" s="155" t="s">
        <v>1579</v>
      </c>
    </row>
    <row r="142" spans="2:65" s="1" customFormat="1" ht="21.75" customHeight="1">
      <c r="B142" s="32"/>
      <c r="C142" s="143" t="s">
        <v>245</v>
      </c>
      <c r="D142" s="143" t="s">
        <v>164</v>
      </c>
      <c r="E142" s="144" t="s">
        <v>1580</v>
      </c>
      <c r="F142" s="145" t="s">
        <v>1581</v>
      </c>
      <c r="G142" s="146" t="s">
        <v>208</v>
      </c>
      <c r="H142" s="147">
        <v>70</v>
      </c>
      <c r="I142" s="148"/>
      <c r="J142" s="149">
        <f t="shared" si="0"/>
        <v>0</v>
      </c>
      <c r="K142" s="150"/>
      <c r="L142" s="32"/>
      <c r="M142" s="151" t="s">
        <v>1</v>
      </c>
      <c r="N142" s="152" t="s">
        <v>42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AR142" s="155" t="s">
        <v>699</v>
      </c>
      <c r="AT142" s="155" t="s">
        <v>164</v>
      </c>
      <c r="AU142" s="155" t="s">
        <v>88</v>
      </c>
      <c r="AY142" s="17" t="s">
        <v>162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7" t="s">
        <v>88</v>
      </c>
      <c r="BK142" s="156">
        <f t="shared" si="9"/>
        <v>0</v>
      </c>
      <c r="BL142" s="17" t="s">
        <v>699</v>
      </c>
      <c r="BM142" s="155" t="s">
        <v>1582</v>
      </c>
    </row>
    <row r="143" spans="2:65" s="1" customFormat="1" ht="16.5" customHeight="1">
      <c r="B143" s="32"/>
      <c r="C143" s="184" t="s">
        <v>249</v>
      </c>
      <c r="D143" s="184" t="s">
        <v>534</v>
      </c>
      <c r="E143" s="185" t="s">
        <v>1583</v>
      </c>
      <c r="F143" s="186" t="s">
        <v>1584</v>
      </c>
      <c r="G143" s="187" t="s">
        <v>208</v>
      </c>
      <c r="H143" s="188">
        <v>73.5</v>
      </c>
      <c r="I143" s="189"/>
      <c r="J143" s="190">
        <f t="shared" si="0"/>
        <v>0</v>
      </c>
      <c r="K143" s="191"/>
      <c r="L143" s="192"/>
      <c r="M143" s="193" t="s">
        <v>1</v>
      </c>
      <c r="N143" s="194" t="s">
        <v>42</v>
      </c>
      <c r="P143" s="153">
        <f t="shared" si="1"/>
        <v>0</v>
      </c>
      <c r="Q143" s="153">
        <v>1.9000000000000001E-4</v>
      </c>
      <c r="R143" s="153">
        <f t="shared" si="2"/>
        <v>1.3965E-2</v>
      </c>
      <c r="S143" s="153">
        <v>0</v>
      </c>
      <c r="T143" s="154">
        <f t="shared" si="3"/>
        <v>0</v>
      </c>
      <c r="AR143" s="155" t="s">
        <v>1044</v>
      </c>
      <c r="AT143" s="155" t="s">
        <v>534</v>
      </c>
      <c r="AU143" s="155" t="s">
        <v>88</v>
      </c>
      <c r="AY143" s="17" t="s">
        <v>162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7" t="s">
        <v>88</v>
      </c>
      <c r="BK143" s="156">
        <f t="shared" si="9"/>
        <v>0</v>
      </c>
      <c r="BL143" s="17" t="s">
        <v>1044</v>
      </c>
      <c r="BM143" s="155" t="s">
        <v>1585</v>
      </c>
    </row>
    <row r="144" spans="2:65" s="1" customFormat="1" ht="21.75" customHeight="1">
      <c r="B144" s="32"/>
      <c r="C144" s="143" t="s">
        <v>262</v>
      </c>
      <c r="D144" s="143" t="s">
        <v>164</v>
      </c>
      <c r="E144" s="144" t="s">
        <v>1586</v>
      </c>
      <c r="F144" s="145" t="s">
        <v>1587</v>
      </c>
      <c r="G144" s="146" t="s">
        <v>208</v>
      </c>
      <c r="H144" s="147">
        <v>70</v>
      </c>
      <c r="I144" s="148"/>
      <c r="J144" s="149">
        <f t="shared" si="0"/>
        <v>0</v>
      </c>
      <c r="K144" s="150"/>
      <c r="L144" s="32"/>
      <c r="M144" s="151" t="s">
        <v>1</v>
      </c>
      <c r="N144" s="152" t="s">
        <v>42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AR144" s="155" t="s">
        <v>699</v>
      </c>
      <c r="AT144" s="155" t="s">
        <v>164</v>
      </c>
      <c r="AU144" s="155" t="s">
        <v>88</v>
      </c>
      <c r="AY144" s="17" t="s">
        <v>162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7" t="s">
        <v>88</v>
      </c>
      <c r="BK144" s="156">
        <f t="shared" si="9"/>
        <v>0</v>
      </c>
      <c r="BL144" s="17" t="s">
        <v>699</v>
      </c>
      <c r="BM144" s="155" t="s">
        <v>1588</v>
      </c>
    </row>
    <row r="145" spans="2:65" s="1" customFormat="1" ht="16.5" customHeight="1">
      <c r="B145" s="32"/>
      <c r="C145" s="184" t="s">
        <v>269</v>
      </c>
      <c r="D145" s="184" t="s">
        <v>534</v>
      </c>
      <c r="E145" s="185" t="s">
        <v>1589</v>
      </c>
      <c r="F145" s="186" t="s">
        <v>1590</v>
      </c>
      <c r="G145" s="187" t="s">
        <v>208</v>
      </c>
      <c r="H145" s="188">
        <v>73.5</v>
      </c>
      <c r="I145" s="189"/>
      <c r="J145" s="190">
        <f t="shared" si="0"/>
        <v>0</v>
      </c>
      <c r="K145" s="191"/>
      <c r="L145" s="192"/>
      <c r="M145" s="193" t="s">
        <v>1</v>
      </c>
      <c r="N145" s="194" t="s">
        <v>42</v>
      </c>
      <c r="P145" s="153">
        <f t="shared" si="1"/>
        <v>0</v>
      </c>
      <c r="Q145" s="153">
        <v>1.6000000000000001E-4</v>
      </c>
      <c r="R145" s="153">
        <f t="shared" si="2"/>
        <v>1.1760000000000001E-2</v>
      </c>
      <c r="S145" s="153">
        <v>0</v>
      </c>
      <c r="T145" s="154">
        <f t="shared" si="3"/>
        <v>0</v>
      </c>
      <c r="AR145" s="155" t="s">
        <v>1044</v>
      </c>
      <c r="AT145" s="155" t="s">
        <v>534</v>
      </c>
      <c r="AU145" s="155" t="s">
        <v>88</v>
      </c>
      <c r="AY145" s="17" t="s">
        <v>162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7" t="s">
        <v>88</v>
      </c>
      <c r="BK145" s="156">
        <f t="shared" si="9"/>
        <v>0</v>
      </c>
      <c r="BL145" s="17" t="s">
        <v>1044</v>
      </c>
      <c r="BM145" s="155" t="s">
        <v>1591</v>
      </c>
    </row>
    <row r="146" spans="2:65" s="1" customFormat="1" ht="16.5" customHeight="1">
      <c r="B146" s="32"/>
      <c r="C146" s="143" t="s">
        <v>274</v>
      </c>
      <c r="D146" s="143" t="s">
        <v>164</v>
      </c>
      <c r="E146" s="144" t="s">
        <v>1592</v>
      </c>
      <c r="F146" s="145" t="s">
        <v>1593</v>
      </c>
      <c r="G146" s="146" t="s">
        <v>1594</v>
      </c>
      <c r="H146" s="201"/>
      <c r="I146" s="148"/>
      <c r="J146" s="149">
        <f t="shared" si="0"/>
        <v>0</v>
      </c>
      <c r="K146" s="150"/>
      <c r="L146" s="32"/>
      <c r="M146" s="151" t="s">
        <v>1</v>
      </c>
      <c r="N146" s="152" t="s">
        <v>42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AR146" s="155" t="s">
        <v>1044</v>
      </c>
      <c r="AT146" s="155" t="s">
        <v>164</v>
      </c>
      <c r="AU146" s="155" t="s">
        <v>88</v>
      </c>
      <c r="AY146" s="17" t="s">
        <v>162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7" t="s">
        <v>88</v>
      </c>
      <c r="BK146" s="156">
        <f t="shared" si="9"/>
        <v>0</v>
      </c>
      <c r="BL146" s="17" t="s">
        <v>1044</v>
      </c>
      <c r="BM146" s="155" t="s">
        <v>1595</v>
      </c>
    </row>
    <row r="147" spans="2:65" s="1" customFormat="1" ht="16.5" customHeight="1">
      <c r="B147" s="32"/>
      <c r="C147" s="143" t="s">
        <v>7</v>
      </c>
      <c r="D147" s="143" t="s">
        <v>164</v>
      </c>
      <c r="E147" s="144" t="s">
        <v>1596</v>
      </c>
      <c r="F147" s="145" t="s">
        <v>1597</v>
      </c>
      <c r="G147" s="146" t="s">
        <v>1594</v>
      </c>
      <c r="H147" s="201"/>
      <c r="I147" s="148"/>
      <c r="J147" s="149">
        <f t="shared" si="0"/>
        <v>0</v>
      </c>
      <c r="K147" s="150"/>
      <c r="L147" s="32"/>
      <c r="M147" s="179" t="s">
        <v>1</v>
      </c>
      <c r="N147" s="180" t="s">
        <v>42</v>
      </c>
      <c r="O147" s="181"/>
      <c r="P147" s="182">
        <f t="shared" si="1"/>
        <v>0</v>
      </c>
      <c r="Q147" s="182">
        <v>0</v>
      </c>
      <c r="R147" s="182">
        <f t="shared" si="2"/>
        <v>0</v>
      </c>
      <c r="S147" s="182">
        <v>0</v>
      </c>
      <c r="T147" s="183">
        <f t="shared" si="3"/>
        <v>0</v>
      </c>
      <c r="AR147" s="155" t="s">
        <v>699</v>
      </c>
      <c r="AT147" s="155" t="s">
        <v>164</v>
      </c>
      <c r="AU147" s="155" t="s">
        <v>88</v>
      </c>
      <c r="AY147" s="17" t="s">
        <v>162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7" t="s">
        <v>88</v>
      </c>
      <c r="BK147" s="156">
        <f t="shared" si="9"/>
        <v>0</v>
      </c>
      <c r="BL147" s="17" t="s">
        <v>699</v>
      </c>
      <c r="BM147" s="155" t="s">
        <v>1598</v>
      </c>
    </row>
    <row r="148" spans="2:65" s="1" customFormat="1" ht="6.9" customHeight="1">
      <c r="B148" s="46"/>
      <c r="C148" s="47"/>
      <c r="D148" s="47"/>
      <c r="E148" s="47"/>
      <c r="F148" s="47"/>
      <c r="G148" s="47"/>
      <c r="H148" s="47"/>
      <c r="I148" s="47"/>
      <c r="J148" s="47"/>
      <c r="K148" s="47"/>
      <c r="L148" s="32"/>
    </row>
  </sheetData>
  <sheetProtection algorithmName="SHA-512" hashValue="2bKTKPmBENpH1eYIYrn4qmCkTUK+r9HBP3YVCwWVVdqQkl28VGLaGt6Mtta4kCTljGP8mEXKg12QQcfZ07yRtQ==" saltValue="EstXkborWSppeJeKWezQsUy9ZDAiKEVagKyaDuvwp6YjzVJQHSqA5NhQ0CLH6t1TDDDY6SFce0x6f9s9w0FdiQ==" spinCount="100000" sheet="1" objects="1" scenarios="1" formatColumns="0" formatRows="0" autoFilter="0"/>
  <autoFilter ref="C121:K147" xr:uid="{00000000-0009-0000-0000-000004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87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101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76</v>
      </c>
    </row>
    <row r="4" spans="2:46" ht="24.9" customHeight="1">
      <c r="B4" s="20"/>
      <c r="D4" s="21" t="s">
        <v>131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132</v>
      </c>
      <c r="L8" s="20"/>
    </row>
    <row r="9" spans="2:46" s="1" customFormat="1" ht="23.25" customHeight="1">
      <c r="B9" s="32"/>
      <c r="E9" s="248" t="s">
        <v>133</v>
      </c>
      <c r="F9" s="247"/>
      <c r="G9" s="247"/>
      <c r="H9" s="247"/>
      <c r="L9" s="32"/>
    </row>
    <row r="10" spans="2:46" s="1" customFormat="1" ht="12" customHeight="1">
      <c r="B10" s="32"/>
      <c r="D10" s="27" t="s">
        <v>134</v>
      </c>
      <c r="L10" s="32"/>
    </row>
    <row r="11" spans="2:46" s="1" customFormat="1" ht="16.5" customHeight="1">
      <c r="B11" s="32"/>
      <c r="E11" s="204" t="s">
        <v>1599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 t="str">
        <f>'Rekapitulácia stavby'!AN8</f>
        <v>19. 7. 2023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23</v>
      </c>
      <c r="I16" s="27" t="s">
        <v>24</v>
      </c>
      <c r="J16" s="25" t="s">
        <v>1</v>
      </c>
      <c r="L16" s="32"/>
    </row>
    <row r="17" spans="2:12" s="1" customFormat="1" ht="18" customHeight="1">
      <c r="B17" s="32"/>
      <c r="E17" s="25" t="s">
        <v>25</v>
      </c>
      <c r="I17" s="27" t="s">
        <v>26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27</v>
      </c>
      <c r="I19" s="27" t="s">
        <v>24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36"/>
      <c r="G20" s="236"/>
      <c r="H20" s="236"/>
      <c r="I20" s="27" t="s">
        <v>26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29</v>
      </c>
      <c r="I22" s="27" t="s">
        <v>24</v>
      </c>
      <c r="J22" s="25" t="s">
        <v>1</v>
      </c>
      <c r="L22" s="32"/>
    </row>
    <row r="23" spans="2:12" s="1" customFormat="1" ht="18" customHeight="1">
      <c r="B23" s="32"/>
      <c r="E23" s="25" t="s">
        <v>30</v>
      </c>
      <c r="I23" s="27" t="s">
        <v>26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32</v>
      </c>
      <c r="I25" s="27" t="s">
        <v>24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26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34</v>
      </c>
      <c r="L28" s="32"/>
    </row>
    <row r="29" spans="2:12" s="7" customFormat="1" ht="16.5" customHeight="1">
      <c r="B29" s="95"/>
      <c r="E29" s="240" t="s">
        <v>35</v>
      </c>
      <c r="F29" s="240"/>
      <c r="G29" s="240"/>
      <c r="H29" s="240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36</v>
      </c>
      <c r="J32" s="67">
        <f>ROUND(J123,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38</v>
      </c>
      <c r="I34" s="97" t="s">
        <v>37</v>
      </c>
      <c r="J34" s="97" t="s">
        <v>39</v>
      </c>
      <c r="L34" s="32"/>
    </row>
    <row r="35" spans="2:12" s="1" customFormat="1" ht="14.4" customHeight="1">
      <c r="B35" s="32"/>
      <c r="D35" s="98" t="s">
        <v>40</v>
      </c>
      <c r="E35" s="36" t="s">
        <v>41</v>
      </c>
      <c r="F35" s="99">
        <f>ROUND((SUM(BE123:BE186)),  2)</f>
        <v>0</v>
      </c>
      <c r="G35" s="100"/>
      <c r="H35" s="100"/>
      <c r="I35" s="101">
        <v>0.2</v>
      </c>
      <c r="J35" s="99">
        <f>ROUND(((SUM(BE123:BE186))*I35),  2)</f>
        <v>0</v>
      </c>
      <c r="L35" s="32"/>
    </row>
    <row r="36" spans="2:12" s="1" customFormat="1" ht="14.4" customHeight="1">
      <c r="B36" s="32"/>
      <c r="E36" s="36" t="s">
        <v>42</v>
      </c>
      <c r="F36" s="99">
        <f>ROUND((SUM(BF123:BF186)),  2)</f>
        <v>0</v>
      </c>
      <c r="G36" s="100"/>
      <c r="H36" s="100"/>
      <c r="I36" s="101">
        <v>0.2</v>
      </c>
      <c r="J36" s="99">
        <f>ROUND(((SUM(BF123:BF186))*I36),  2)</f>
        <v>0</v>
      </c>
      <c r="L36" s="32"/>
    </row>
    <row r="37" spans="2:12" s="1" customFormat="1" ht="14.4" hidden="1" customHeight="1">
      <c r="B37" s="32"/>
      <c r="E37" s="27" t="s">
        <v>43</v>
      </c>
      <c r="F37" s="87">
        <f>ROUND((SUM(BG123:BG186)),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44</v>
      </c>
      <c r="F38" s="87">
        <f>ROUND((SUM(BH123:BH186)),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45</v>
      </c>
      <c r="F39" s="99">
        <f>ROUND((SUM(BI123:BI186)),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46</v>
      </c>
      <c r="E41" s="58"/>
      <c r="F41" s="58"/>
      <c r="G41" s="105" t="s">
        <v>47</v>
      </c>
      <c r="H41" s="106" t="s">
        <v>48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51</v>
      </c>
      <c r="E61" s="34"/>
      <c r="F61" s="109" t="s">
        <v>52</v>
      </c>
      <c r="G61" s="45" t="s">
        <v>51</v>
      </c>
      <c r="H61" s="34"/>
      <c r="I61" s="34"/>
      <c r="J61" s="110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51</v>
      </c>
      <c r="E76" s="34"/>
      <c r="F76" s="109" t="s">
        <v>52</v>
      </c>
      <c r="G76" s="45" t="s">
        <v>51</v>
      </c>
      <c r="H76" s="34"/>
      <c r="I76" s="34"/>
      <c r="J76" s="110" t="s">
        <v>52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136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132</v>
      </c>
      <c r="L86" s="20"/>
    </row>
    <row r="87" spans="2:12" s="1" customFormat="1" ht="23.25" customHeight="1">
      <c r="B87" s="32"/>
      <c r="E87" s="248" t="s">
        <v>133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134</v>
      </c>
      <c r="L88" s="32"/>
    </row>
    <row r="89" spans="2:12" s="1" customFormat="1" ht="16.5" customHeight="1">
      <c r="B89" s="32"/>
      <c r="E89" s="204" t="str">
        <f>E11</f>
        <v>05 - SO-01.5  Elektroinštalácia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 t="str">
        <f>IF(J14="","",J14)</f>
        <v>19. 7. 2023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23</v>
      </c>
      <c r="F93" s="25" t="str">
        <f>E17</f>
        <v>JUMA, s.r.o., Okoč</v>
      </c>
      <c r="I93" s="27" t="s">
        <v>29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27</v>
      </c>
      <c r="F94" s="25" t="str">
        <f>IF(E20="","",E20)</f>
        <v>Vyplň údaj</v>
      </c>
      <c r="I94" s="27" t="s">
        <v>32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137</v>
      </c>
      <c r="D96" s="103"/>
      <c r="E96" s="103"/>
      <c r="F96" s="103"/>
      <c r="G96" s="103"/>
      <c r="H96" s="103"/>
      <c r="I96" s="103"/>
      <c r="J96" s="112" t="s">
        <v>138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139</v>
      </c>
      <c r="J98" s="67">
        <f>J123</f>
        <v>0</v>
      </c>
      <c r="L98" s="32"/>
      <c r="AU98" s="17" t="s">
        <v>140</v>
      </c>
    </row>
    <row r="99" spans="2:47" s="8" customFormat="1" ht="24.9" customHeight="1">
      <c r="B99" s="114"/>
      <c r="D99" s="115" t="s">
        <v>1531</v>
      </c>
      <c r="E99" s="116"/>
      <c r="F99" s="116"/>
      <c r="G99" s="116"/>
      <c r="H99" s="116"/>
      <c r="I99" s="116"/>
      <c r="J99" s="117">
        <f>J124</f>
        <v>0</v>
      </c>
      <c r="L99" s="114"/>
    </row>
    <row r="100" spans="2:47" s="9" customFormat="1" ht="19.95" customHeight="1">
      <c r="B100" s="118"/>
      <c r="D100" s="119" t="s">
        <v>1532</v>
      </c>
      <c r="E100" s="120"/>
      <c r="F100" s="120"/>
      <c r="G100" s="120"/>
      <c r="H100" s="120"/>
      <c r="I100" s="120"/>
      <c r="J100" s="121">
        <f>J125</f>
        <v>0</v>
      </c>
      <c r="L100" s="118"/>
    </row>
    <row r="101" spans="2:47" s="8" customFormat="1" ht="24.9" customHeight="1">
      <c r="B101" s="114"/>
      <c r="D101" s="115" t="s">
        <v>1600</v>
      </c>
      <c r="E101" s="116"/>
      <c r="F101" s="116"/>
      <c r="G101" s="116"/>
      <c r="H101" s="116"/>
      <c r="I101" s="116"/>
      <c r="J101" s="117">
        <f>J185</f>
        <v>0</v>
      </c>
      <c r="L101" s="114"/>
    </row>
    <row r="102" spans="2:47" s="1" customFormat="1" ht="21.75" customHeight="1">
      <c r="B102" s="32"/>
      <c r="L102" s="32"/>
    </row>
    <row r="103" spans="2:47" s="1" customFormat="1" ht="6.9" customHeight="1"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32"/>
    </row>
    <row r="107" spans="2:47" s="1" customFormat="1" ht="6.9" customHeight="1"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32"/>
    </row>
    <row r="108" spans="2:47" s="1" customFormat="1" ht="24.9" customHeight="1">
      <c r="B108" s="32"/>
      <c r="C108" s="21" t="s">
        <v>148</v>
      </c>
      <c r="L108" s="32"/>
    </row>
    <row r="109" spans="2:47" s="1" customFormat="1" ht="6.9" customHeight="1">
      <c r="B109" s="32"/>
      <c r="L109" s="32"/>
    </row>
    <row r="110" spans="2:47" s="1" customFormat="1" ht="12" customHeight="1">
      <c r="B110" s="32"/>
      <c r="C110" s="27" t="s">
        <v>15</v>
      </c>
      <c r="L110" s="32"/>
    </row>
    <row r="111" spans="2:47" s="1" customFormat="1" ht="26.25" customHeight="1">
      <c r="B111" s="32"/>
      <c r="E111" s="248" t="str">
        <f>E7</f>
        <v>Nízkokapacitné ubytovacie zariadenie - prestavba, prístavba a nadstavba vedľajšej stavby</v>
      </c>
      <c r="F111" s="249"/>
      <c r="G111" s="249"/>
      <c r="H111" s="249"/>
      <c r="L111" s="32"/>
    </row>
    <row r="112" spans="2:47" ht="12" customHeight="1">
      <c r="B112" s="20"/>
      <c r="C112" s="27" t="s">
        <v>132</v>
      </c>
      <c r="L112" s="20"/>
    </row>
    <row r="113" spans="2:65" s="1" customFormat="1" ht="23.25" customHeight="1">
      <c r="B113" s="32"/>
      <c r="E113" s="248" t="s">
        <v>133</v>
      </c>
      <c r="F113" s="247"/>
      <c r="G113" s="247"/>
      <c r="H113" s="247"/>
      <c r="L113" s="32"/>
    </row>
    <row r="114" spans="2:65" s="1" customFormat="1" ht="12" customHeight="1">
      <c r="B114" s="32"/>
      <c r="C114" s="27" t="s">
        <v>134</v>
      </c>
      <c r="L114" s="32"/>
    </row>
    <row r="115" spans="2:65" s="1" customFormat="1" ht="16.5" customHeight="1">
      <c r="B115" s="32"/>
      <c r="E115" s="204" t="str">
        <f>E11</f>
        <v>05 - SO-01.5  Elektroinštalácia</v>
      </c>
      <c r="F115" s="247"/>
      <c r="G115" s="247"/>
      <c r="H115" s="247"/>
      <c r="L115" s="32"/>
    </row>
    <row r="116" spans="2:65" s="1" customFormat="1" ht="6.9" customHeight="1">
      <c r="B116" s="32"/>
      <c r="L116" s="32"/>
    </row>
    <row r="117" spans="2:65" s="1" customFormat="1" ht="12" customHeight="1">
      <c r="B117" s="32"/>
      <c r="C117" s="27" t="s">
        <v>19</v>
      </c>
      <c r="F117" s="25" t="str">
        <f>F14</f>
        <v>Okoč, Hlavná ulica č. 1780</v>
      </c>
      <c r="I117" s="27" t="s">
        <v>21</v>
      </c>
      <c r="J117" s="54" t="str">
        <f>IF(J14="","",J14)</f>
        <v>19. 7. 2023</v>
      </c>
      <c r="L117" s="32"/>
    </row>
    <row r="118" spans="2:65" s="1" customFormat="1" ht="6.9" customHeight="1">
      <c r="B118" s="32"/>
      <c r="L118" s="32"/>
    </row>
    <row r="119" spans="2:65" s="1" customFormat="1" ht="15.15" customHeight="1">
      <c r="B119" s="32"/>
      <c r="C119" s="27" t="s">
        <v>23</v>
      </c>
      <c r="F119" s="25" t="str">
        <f>E17</f>
        <v>JUMA, s.r.o., Okoč</v>
      </c>
      <c r="I119" s="27" t="s">
        <v>29</v>
      </c>
      <c r="J119" s="30" t="str">
        <f>E23</f>
        <v>Ing. Attila Urbán</v>
      </c>
      <c r="L119" s="32"/>
    </row>
    <row r="120" spans="2:65" s="1" customFormat="1" ht="15.15" customHeight="1">
      <c r="B120" s="32"/>
      <c r="C120" s="27" t="s">
        <v>27</v>
      </c>
      <c r="F120" s="25" t="str">
        <f>IF(E20="","",E20)</f>
        <v>Vyplň údaj</v>
      </c>
      <c r="I120" s="27" t="s">
        <v>32</v>
      </c>
      <c r="J120" s="30" t="str">
        <f>E26</f>
        <v xml:space="preserve"> </v>
      </c>
      <c r="L120" s="32"/>
    </row>
    <row r="121" spans="2:65" s="1" customFormat="1" ht="10.35" customHeight="1">
      <c r="B121" s="32"/>
      <c r="L121" s="32"/>
    </row>
    <row r="122" spans="2:65" s="10" customFormat="1" ht="29.25" customHeight="1">
      <c r="B122" s="122"/>
      <c r="C122" s="123" t="s">
        <v>149</v>
      </c>
      <c r="D122" s="124" t="s">
        <v>61</v>
      </c>
      <c r="E122" s="124" t="s">
        <v>57</v>
      </c>
      <c r="F122" s="124" t="s">
        <v>58</v>
      </c>
      <c r="G122" s="124" t="s">
        <v>150</v>
      </c>
      <c r="H122" s="124" t="s">
        <v>151</v>
      </c>
      <c r="I122" s="124" t="s">
        <v>152</v>
      </c>
      <c r="J122" s="125" t="s">
        <v>138</v>
      </c>
      <c r="K122" s="126" t="s">
        <v>153</v>
      </c>
      <c r="L122" s="122"/>
      <c r="M122" s="60" t="s">
        <v>1</v>
      </c>
      <c r="N122" s="61" t="s">
        <v>40</v>
      </c>
      <c r="O122" s="61" t="s">
        <v>154</v>
      </c>
      <c r="P122" s="61" t="s">
        <v>155</v>
      </c>
      <c r="Q122" s="61" t="s">
        <v>156</v>
      </c>
      <c r="R122" s="61" t="s">
        <v>157</v>
      </c>
      <c r="S122" s="61" t="s">
        <v>158</v>
      </c>
      <c r="T122" s="62" t="s">
        <v>159</v>
      </c>
    </row>
    <row r="123" spans="2:65" s="1" customFormat="1" ht="22.95" customHeight="1">
      <c r="B123" s="32"/>
      <c r="C123" s="65" t="s">
        <v>139</v>
      </c>
      <c r="J123" s="127">
        <f>BK123</f>
        <v>0</v>
      </c>
      <c r="L123" s="32"/>
      <c r="M123" s="63"/>
      <c r="N123" s="55"/>
      <c r="O123" s="55"/>
      <c r="P123" s="128">
        <f>P124+P185</f>
        <v>0</v>
      </c>
      <c r="Q123" s="55"/>
      <c r="R123" s="128">
        <f>R124+R185</f>
        <v>9.3884999999999996E-2</v>
      </c>
      <c r="S123" s="55"/>
      <c r="T123" s="129">
        <f>T124+T185</f>
        <v>0</v>
      </c>
      <c r="AT123" s="17" t="s">
        <v>75</v>
      </c>
      <c r="AU123" s="17" t="s">
        <v>140</v>
      </c>
      <c r="BK123" s="130">
        <f>BK124+BK185</f>
        <v>0</v>
      </c>
    </row>
    <row r="124" spans="2:65" s="11" customFormat="1" ht="25.95" customHeight="1">
      <c r="B124" s="131"/>
      <c r="D124" s="132" t="s">
        <v>75</v>
      </c>
      <c r="E124" s="133" t="s">
        <v>534</v>
      </c>
      <c r="F124" s="133" t="s">
        <v>1533</v>
      </c>
      <c r="I124" s="134"/>
      <c r="J124" s="135">
        <f>BK124</f>
        <v>0</v>
      </c>
      <c r="L124" s="131"/>
      <c r="M124" s="136"/>
      <c r="P124" s="137">
        <f>P125</f>
        <v>0</v>
      </c>
      <c r="R124" s="137">
        <f>R125</f>
        <v>9.3884999999999996E-2</v>
      </c>
      <c r="T124" s="138">
        <f>T125</f>
        <v>0</v>
      </c>
      <c r="AR124" s="132" t="s">
        <v>177</v>
      </c>
      <c r="AT124" s="139" t="s">
        <v>75</v>
      </c>
      <c r="AU124" s="139" t="s">
        <v>76</v>
      </c>
      <c r="AY124" s="132" t="s">
        <v>162</v>
      </c>
      <c r="BK124" s="140">
        <f>BK125</f>
        <v>0</v>
      </c>
    </row>
    <row r="125" spans="2:65" s="11" customFormat="1" ht="22.95" customHeight="1">
      <c r="B125" s="131"/>
      <c r="D125" s="132" t="s">
        <v>75</v>
      </c>
      <c r="E125" s="141" t="s">
        <v>1534</v>
      </c>
      <c r="F125" s="141" t="s">
        <v>1535</v>
      </c>
      <c r="I125" s="134"/>
      <c r="J125" s="142">
        <f>BK125</f>
        <v>0</v>
      </c>
      <c r="L125" s="131"/>
      <c r="M125" s="136"/>
      <c r="P125" s="137">
        <f>SUM(P126:P184)</f>
        <v>0</v>
      </c>
      <c r="R125" s="137">
        <f>SUM(R126:R184)</f>
        <v>9.3884999999999996E-2</v>
      </c>
      <c r="T125" s="138">
        <f>SUM(T126:T184)</f>
        <v>0</v>
      </c>
      <c r="AR125" s="132" t="s">
        <v>177</v>
      </c>
      <c r="AT125" s="139" t="s">
        <v>75</v>
      </c>
      <c r="AU125" s="139" t="s">
        <v>83</v>
      </c>
      <c r="AY125" s="132" t="s">
        <v>162</v>
      </c>
      <c r="BK125" s="140">
        <f>SUM(BK126:BK184)</f>
        <v>0</v>
      </c>
    </row>
    <row r="126" spans="2:65" s="1" customFormat="1" ht="24.15" customHeight="1">
      <c r="B126" s="32"/>
      <c r="C126" s="143" t="s">
        <v>83</v>
      </c>
      <c r="D126" s="143" t="s">
        <v>164</v>
      </c>
      <c r="E126" s="144" t="s">
        <v>1601</v>
      </c>
      <c r="F126" s="145" t="s">
        <v>1602</v>
      </c>
      <c r="G126" s="146" t="s">
        <v>208</v>
      </c>
      <c r="H126" s="147">
        <v>50</v>
      </c>
      <c r="I126" s="148"/>
      <c r="J126" s="149">
        <f>ROUND(I126*H126,2)</f>
        <v>0</v>
      </c>
      <c r="K126" s="150"/>
      <c r="L126" s="32"/>
      <c r="M126" s="151" t="s">
        <v>1</v>
      </c>
      <c r="N126" s="152" t="s">
        <v>42</v>
      </c>
      <c r="P126" s="153">
        <f>O126*H126</f>
        <v>0</v>
      </c>
      <c r="Q126" s="153">
        <v>0</v>
      </c>
      <c r="R126" s="153">
        <f>Q126*H126</f>
        <v>0</v>
      </c>
      <c r="S126" s="153">
        <v>0</v>
      </c>
      <c r="T126" s="154">
        <f>S126*H126</f>
        <v>0</v>
      </c>
      <c r="AR126" s="155" t="s">
        <v>699</v>
      </c>
      <c r="AT126" s="155" t="s">
        <v>164</v>
      </c>
      <c r="AU126" s="155" t="s">
        <v>88</v>
      </c>
      <c r="AY126" s="17" t="s">
        <v>162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7" t="s">
        <v>88</v>
      </c>
      <c r="BK126" s="156">
        <f>ROUND(I126*H126,2)</f>
        <v>0</v>
      </c>
      <c r="BL126" s="17" t="s">
        <v>699</v>
      </c>
      <c r="BM126" s="155" t="s">
        <v>1603</v>
      </c>
    </row>
    <row r="127" spans="2:65" s="12" customFormat="1">
      <c r="B127" s="157"/>
      <c r="D127" s="158" t="s">
        <v>170</v>
      </c>
      <c r="E127" s="159" t="s">
        <v>1</v>
      </c>
      <c r="F127" s="160" t="s">
        <v>1604</v>
      </c>
      <c r="H127" s="161">
        <v>50</v>
      </c>
      <c r="I127" s="162"/>
      <c r="L127" s="157"/>
      <c r="M127" s="163"/>
      <c r="T127" s="164"/>
      <c r="AT127" s="159" t="s">
        <v>170</v>
      </c>
      <c r="AU127" s="159" t="s">
        <v>88</v>
      </c>
      <c r="AV127" s="12" t="s">
        <v>88</v>
      </c>
      <c r="AW127" s="12" t="s">
        <v>31</v>
      </c>
      <c r="AX127" s="12" t="s">
        <v>83</v>
      </c>
      <c r="AY127" s="159" t="s">
        <v>162</v>
      </c>
    </row>
    <row r="128" spans="2:65" s="1" customFormat="1" ht="21.75" customHeight="1">
      <c r="B128" s="32"/>
      <c r="C128" s="184" t="s">
        <v>88</v>
      </c>
      <c r="D128" s="184" t="s">
        <v>534</v>
      </c>
      <c r="E128" s="185" t="s">
        <v>1605</v>
      </c>
      <c r="F128" s="186" t="s">
        <v>1606</v>
      </c>
      <c r="G128" s="187" t="s">
        <v>208</v>
      </c>
      <c r="H128" s="188">
        <v>52.5</v>
      </c>
      <c r="I128" s="189"/>
      <c r="J128" s="190">
        <f>ROUND(I128*H128,2)</f>
        <v>0</v>
      </c>
      <c r="K128" s="191"/>
      <c r="L128" s="192"/>
      <c r="M128" s="193" t="s">
        <v>1</v>
      </c>
      <c r="N128" s="194" t="s">
        <v>42</v>
      </c>
      <c r="P128" s="153">
        <f>O128*H128</f>
        <v>0</v>
      </c>
      <c r="Q128" s="153">
        <v>1.7000000000000001E-4</v>
      </c>
      <c r="R128" s="153">
        <f>Q128*H128</f>
        <v>8.9250000000000006E-3</v>
      </c>
      <c r="S128" s="153">
        <v>0</v>
      </c>
      <c r="T128" s="154">
        <f>S128*H128</f>
        <v>0</v>
      </c>
      <c r="AR128" s="155" t="s">
        <v>1044</v>
      </c>
      <c r="AT128" s="155" t="s">
        <v>534</v>
      </c>
      <c r="AU128" s="155" t="s">
        <v>88</v>
      </c>
      <c r="AY128" s="17" t="s">
        <v>162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7" t="s">
        <v>88</v>
      </c>
      <c r="BK128" s="156">
        <f>ROUND(I128*H128,2)</f>
        <v>0</v>
      </c>
      <c r="BL128" s="17" t="s">
        <v>1044</v>
      </c>
      <c r="BM128" s="155" t="s">
        <v>1607</v>
      </c>
    </row>
    <row r="129" spans="2:65" s="1" customFormat="1" ht="21.75" customHeight="1">
      <c r="B129" s="32"/>
      <c r="C129" s="143" t="s">
        <v>177</v>
      </c>
      <c r="D129" s="143" t="s">
        <v>164</v>
      </c>
      <c r="E129" s="144" t="s">
        <v>1536</v>
      </c>
      <c r="F129" s="145" t="s">
        <v>1537</v>
      </c>
      <c r="G129" s="146" t="s">
        <v>203</v>
      </c>
      <c r="H129" s="147">
        <v>40</v>
      </c>
      <c r="I129" s="148"/>
      <c r="J129" s="149">
        <f>ROUND(I129*H129,2)</f>
        <v>0</v>
      </c>
      <c r="K129" s="150"/>
      <c r="L129" s="32"/>
      <c r="M129" s="151" t="s">
        <v>1</v>
      </c>
      <c r="N129" s="152" t="s">
        <v>42</v>
      </c>
      <c r="P129" s="153">
        <f>O129*H129</f>
        <v>0</v>
      </c>
      <c r="Q129" s="153">
        <v>0</v>
      </c>
      <c r="R129" s="153">
        <f>Q129*H129</f>
        <v>0</v>
      </c>
      <c r="S129" s="153">
        <v>0</v>
      </c>
      <c r="T129" s="154">
        <f>S129*H129</f>
        <v>0</v>
      </c>
      <c r="AR129" s="155" t="s">
        <v>699</v>
      </c>
      <c r="AT129" s="155" t="s">
        <v>164</v>
      </c>
      <c r="AU129" s="155" t="s">
        <v>88</v>
      </c>
      <c r="AY129" s="17" t="s">
        <v>162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7" t="s">
        <v>88</v>
      </c>
      <c r="BK129" s="156">
        <f>ROUND(I129*H129,2)</f>
        <v>0</v>
      </c>
      <c r="BL129" s="17" t="s">
        <v>699</v>
      </c>
      <c r="BM129" s="155" t="s">
        <v>1608</v>
      </c>
    </row>
    <row r="130" spans="2:65" s="12" customFormat="1">
      <c r="B130" s="157"/>
      <c r="D130" s="158" t="s">
        <v>170</v>
      </c>
      <c r="E130" s="159" t="s">
        <v>1</v>
      </c>
      <c r="F130" s="160" t="s">
        <v>1609</v>
      </c>
      <c r="H130" s="161">
        <v>40</v>
      </c>
      <c r="I130" s="162"/>
      <c r="L130" s="157"/>
      <c r="M130" s="163"/>
      <c r="T130" s="164"/>
      <c r="AT130" s="159" t="s">
        <v>170</v>
      </c>
      <c r="AU130" s="159" t="s">
        <v>88</v>
      </c>
      <c r="AV130" s="12" t="s">
        <v>88</v>
      </c>
      <c r="AW130" s="12" t="s">
        <v>31</v>
      </c>
      <c r="AX130" s="12" t="s">
        <v>83</v>
      </c>
      <c r="AY130" s="159" t="s">
        <v>162</v>
      </c>
    </row>
    <row r="131" spans="2:65" s="1" customFormat="1" ht="16.5" customHeight="1">
      <c r="B131" s="32"/>
      <c r="C131" s="184" t="s">
        <v>168</v>
      </c>
      <c r="D131" s="184" t="s">
        <v>534</v>
      </c>
      <c r="E131" s="185" t="s">
        <v>1539</v>
      </c>
      <c r="F131" s="186" t="s">
        <v>1540</v>
      </c>
      <c r="G131" s="187" t="s">
        <v>203</v>
      </c>
      <c r="H131" s="188">
        <v>40</v>
      </c>
      <c r="I131" s="189"/>
      <c r="J131" s="190">
        <f>ROUND(I131*H131,2)</f>
        <v>0</v>
      </c>
      <c r="K131" s="191"/>
      <c r="L131" s="192"/>
      <c r="M131" s="193" t="s">
        <v>1</v>
      </c>
      <c r="N131" s="194" t="s">
        <v>42</v>
      </c>
      <c r="P131" s="153">
        <f>O131*H131</f>
        <v>0</v>
      </c>
      <c r="Q131" s="153">
        <v>3.0000000000000001E-5</v>
      </c>
      <c r="R131" s="153">
        <f>Q131*H131</f>
        <v>1.2000000000000001E-3</v>
      </c>
      <c r="S131" s="153">
        <v>0</v>
      </c>
      <c r="T131" s="154">
        <f>S131*H131</f>
        <v>0</v>
      </c>
      <c r="AR131" s="155" t="s">
        <v>1044</v>
      </c>
      <c r="AT131" s="155" t="s">
        <v>534</v>
      </c>
      <c r="AU131" s="155" t="s">
        <v>88</v>
      </c>
      <c r="AY131" s="17" t="s">
        <v>162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7" t="s">
        <v>88</v>
      </c>
      <c r="BK131" s="156">
        <f>ROUND(I131*H131,2)</f>
        <v>0</v>
      </c>
      <c r="BL131" s="17" t="s">
        <v>1044</v>
      </c>
      <c r="BM131" s="155" t="s">
        <v>1610</v>
      </c>
    </row>
    <row r="132" spans="2:65" s="1" customFormat="1" ht="24.15" customHeight="1">
      <c r="B132" s="32"/>
      <c r="C132" s="143" t="s">
        <v>188</v>
      </c>
      <c r="D132" s="143" t="s">
        <v>164</v>
      </c>
      <c r="E132" s="144" t="s">
        <v>1611</v>
      </c>
      <c r="F132" s="145" t="s">
        <v>1612</v>
      </c>
      <c r="G132" s="146" t="s">
        <v>203</v>
      </c>
      <c r="H132" s="147">
        <v>15</v>
      </c>
      <c r="I132" s="148"/>
      <c r="J132" s="149">
        <f>ROUND(I132*H132,2)</f>
        <v>0</v>
      </c>
      <c r="K132" s="150"/>
      <c r="L132" s="32"/>
      <c r="M132" s="151" t="s">
        <v>1</v>
      </c>
      <c r="N132" s="152" t="s">
        <v>42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AR132" s="155" t="s">
        <v>699</v>
      </c>
      <c r="AT132" s="155" t="s">
        <v>164</v>
      </c>
      <c r="AU132" s="155" t="s">
        <v>88</v>
      </c>
      <c r="AY132" s="17" t="s">
        <v>162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7" t="s">
        <v>88</v>
      </c>
      <c r="BK132" s="156">
        <f>ROUND(I132*H132,2)</f>
        <v>0</v>
      </c>
      <c r="BL132" s="17" t="s">
        <v>699</v>
      </c>
      <c r="BM132" s="155" t="s">
        <v>1613</v>
      </c>
    </row>
    <row r="133" spans="2:65" s="12" customFormat="1">
      <c r="B133" s="157"/>
      <c r="D133" s="158" t="s">
        <v>170</v>
      </c>
      <c r="E133" s="159" t="s">
        <v>1</v>
      </c>
      <c r="F133" s="160" t="s">
        <v>1614</v>
      </c>
      <c r="H133" s="161">
        <v>15</v>
      </c>
      <c r="I133" s="162"/>
      <c r="L133" s="157"/>
      <c r="M133" s="163"/>
      <c r="T133" s="164"/>
      <c r="AT133" s="159" t="s">
        <v>170</v>
      </c>
      <c r="AU133" s="159" t="s">
        <v>88</v>
      </c>
      <c r="AV133" s="12" t="s">
        <v>88</v>
      </c>
      <c r="AW133" s="12" t="s">
        <v>31</v>
      </c>
      <c r="AX133" s="12" t="s">
        <v>83</v>
      </c>
      <c r="AY133" s="159" t="s">
        <v>162</v>
      </c>
    </row>
    <row r="134" spans="2:65" s="1" customFormat="1" ht="24.15" customHeight="1">
      <c r="B134" s="32"/>
      <c r="C134" s="184" t="s">
        <v>194</v>
      </c>
      <c r="D134" s="184" t="s">
        <v>534</v>
      </c>
      <c r="E134" s="185" t="s">
        <v>1615</v>
      </c>
      <c r="F134" s="186" t="s">
        <v>1616</v>
      </c>
      <c r="G134" s="187" t="s">
        <v>203</v>
      </c>
      <c r="H134" s="188">
        <v>15</v>
      </c>
      <c r="I134" s="189"/>
      <c r="J134" s="190">
        <f t="shared" ref="J134:J171" si="0">ROUND(I134*H134,2)</f>
        <v>0</v>
      </c>
      <c r="K134" s="191"/>
      <c r="L134" s="192"/>
      <c r="M134" s="193" t="s">
        <v>1</v>
      </c>
      <c r="N134" s="194" t="s">
        <v>42</v>
      </c>
      <c r="P134" s="153">
        <f t="shared" ref="P134:P171" si="1">O134*H134</f>
        <v>0</v>
      </c>
      <c r="Q134" s="153">
        <v>1E-4</v>
      </c>
      <c r="R134" s="153">
        <f t="shared" ref="R134:R171" si="2">Q134*H134</f>
        <v>1.5E-3</v>
      </c>
      <c r="S134" s="153">
        <v>0</v>
      </c>
      <c r="T134" s="154">
        <f t="shared" ref="T134:T171" si="3">S134*H134</f>
        <v>0</v>
      </c>
      <c r="AR134" s="155" t="s">
        <v>1044</v>
      </c>
      <c r="AT134" s="155" t="s">
        <v>534</v>
      </c>
      <c r="AU134" s="155" t="s">
        <v>88</v>
      </c>
      <c r="AY134" s="17" t="s">
        <v>162</v>
      </c>
      <c r="BE134" s="156">
        <f t="shared" ref="BE134:BE171" si="4">IF(N134="základná",J134,0)</f>
        <v>0</v>
      </c>
      <c r="BF134" s="156">
        <f t="shared" ref="BF134:BF171" si="5">IF(N134="znížená",J134,0)</f>
        <v>0</v>
      </c>
      <c r="BG134" s="156">
        <f t="shared" ref="BG134:BG171" si="6">IF(N134="zákl. prenesená",J134,0)</f>
        <v>0</v>
      </c>
      <c r="BH134" s="156">
        <f t="shared" ref="BH134:BH171" si="7">IF(N134="zníž. prenesená",J134,0)</f>
        <v>0</v>
      </c>
      <c r="BI134" s="156">
        <f t="shared" ref="BI134:BI171" si="8">IF(N134="nulová",J134,0)</f>
        <v>0</v>
      </c>
      <c r="BJ134" s="17" t="s">
        <v>88</v>
      </c>
      <c r="BK134" s="156">
        <f t="shared" ref="BK134:BK171" si="9">ROUND(I134*H134,2)</f>
        <v>0</v>
      </c>
      <c r="BL134" s="17" t="s">
        <v>1044</v>
      </c>
      <c r="BM134" s="155" t="s">
        <v>1617</v>
      </c>
    </row>
    <row r="135" spans="2:65" s="1" customFormat="1" ht="24.15" customHeight="1">
      <c r="B135" s="32"/>
      <c r="C135" s="143" t="s">
        <v>200</v>
      </c>
      <c r="D135" s="143" t="s">
        <v>164</v>
      </c>
      <c r="E135" s="144" t="s">
        <v>1618</v>
      </c>
      <c r="F135" s="145" t="s">
        <v>1619</v>
      </c>
      <c r="G135" s="146" t="s">
        <v>203</v>
      </c>
      <c r="H135" s="147">
        <v>104</v>
      </c>
      <c r="I135" s="148"/>
      <c r="J135" s="149">
        <f t="shared" si="0"/>
        <v>0</v>
      </c>
      <c r="K135" s="150"/>
      <c r="L135" s="32"/>
      <c r="M135" s="151" t="s">
        <v>1</v>
      </c>
      <c r="N135" s="152" t="s">
        <v>42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AR135" s="155" t="s">
        <v>699</v>
      </c>
      <c r="AT135" s="155" t="s">
        <v>164</v>
      </c>
      <c r="AU135" s="155" t="s">
        <v>88</v>
      </c>
      <c r="AY135" s="17" t="s">
        <v>162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7" t="s">
        <v>88</v>
      </c>
      <c r="BK135" s="156">
        <f t="shared" si="9"/>
        <v>0</v>
      </c>
      <c r="BL135" s="17" t="s">
        <v>699</v>
      </c>
      <c r="BM135" s="155" t="s">
        <v>1620</v>
      </c>
    </row>
    <row r="136" spans="2:65" s="1" customFormat="1" ht="16.5" customHeight="1">
      <c r="B136" s="32"/>
      <c r="C136" s="184" t="s">
        <v>205</v>
      </c>
      <c r="D136" s="184" t="s">
        <v>534</v>
      </c>
      <c r="E136" s="185" t="s">
        <v>1621</v>
      </c>
      <c r="F136" s="186" t="s">
        <v>1622</v>
      </c>
      <c r="G136" s="187" t="s">
        <v>203</v>
      </c>
      <c r="H136" s="188">
        <v>104</v>
      </c>
      <c r="I136" s="189"/>
      <c r="J136" s="190">
        <f t="shared" si="0"/>
        <v>0</v>
      </c>
      <c r="K136" s="191"/>
      <c r="L136" s="192"/>
      <c r="M136" s="193" t="s">
        <v>1</v>
      </c>
      <c r="N136" s="194" t="s">
        <v>42</v>
      </c>
      <c r="P136" s="153">
        <f t="shared" si="1"/>
        <v>0</v>
      </c>
      <c r="Q136" s="153">
        <v>3.0000000000000001E-5</v>
      </c>
      <c r="R136" s="153">
        <f t="shared" si="2"/>
        <v>3.1199999999999999E-3</v>
      </c>
      <c r="S136" s="153">
        <v>0</v>
      </c>
      <c r="T136" s="154">
        <f t="shared" si="3"/>
        <v>0</v>
      </c>
      <c r="AR136" s="155" t="s">
        <v>1044</v>
      </c>
      <c r="AT136" s="155" t="s">
        <v>534</v>
      </c>
      <c r="AU136" s="155" t="s">
        <v>88</v>
      </c>
      <c r="AY136" s="17" t="s">
        <v>162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7" t="s">
        <v>88</v>
      </c>
      <c r="BK136" s="156">
        <f t="shared" si="9"/>
        <v>0</v>
      </c>
      <c r="BL136" s="17" t="s">
        <v>1044</v>
      </c>
      <c r="BM136" s="155" t="s">
        <v>1623</v>
      </c>
    </row>
    <row r="137" spans="2:65" s="1" customFormat="1" ht="24.15" customHeight="1">
      <c r="B137" s="32"/>
      <c r="C137" s="143" t="s">
        <v>186</v>
      </c>
      <c r="D137" s="143" t="s">
        <v>164</v>
      </c>
      <c r="E137" s="144" t="s">
        <v>1624</v>
      </c>
      <c r="F137" s="145" t="s">
        <v>1625</v>
      </c>
      <c r="G137" s="146" t="s">
        <v>203</v>
      </c>
      <c r="H137" s="147">
        <v>10</v>
      </c>
      <c r="I137" s="148"/>
      <c r="J137" s="149">
        <f t="shared" si="0"/>
        <v>0</v>
      </c>
      <c r="K137" s="150"/>
      <c r="L137" s="32"/>
      <c r="M137" s="151" t="s">
        <v>1</v>
      </c>
      <c r="N137" s="152" t="s">
        <v>42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AR137" s="155" t="s">
        <v>699</v>
      </c>
      <c r="AT137" s="155" t="s">
        <v>164</v>
      </c>
      <c r="AU137" s="155" t="s">
        <v>88</v>
      </c>
      <c r="AY137" s="17" t="s">
        <v>162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7" t="s">
        <v>88</v>
      </c>
      <c r="BK137" s="156">
        <f t="shared" si="9"/>
        <v>0</v>
      </c>
      <c r="BL137" s="17" t="s">
        <v>699</v>
      </c>
      <c r="BM137" s="155" t="s">
        <v>1626</v>
      </c>
    </row>
    <row r="138" spans="2:65" s="1" customFormat="1" ht="16.5" customHeight="1">
      <c r="B138" s="32"/>
      <c r="C138" s="184" t="s">
        <v>220</v>
      </c>
      <c r="D138" s="184" t="s">
        <v>534</v>
      </c>
      <c r="E138" s="185" t="s">
        <v>1627</v>
      </c>
      <c r="F138" s="186" t="s">
        <v>1628</v>
      </c>
      <c r="G138" s="187" t="s">
        <v>203</v>
      </c>
      <c r="H138" s="188">
        <v>10</v>
      </c>
      <c r="I138" s="189"/>
      <c r="J138" s="190">
        <f t="shared" si="0"/>
        <v>0</v>
      </c>
      <c r="K138" s="191"/>
      <c r="L138" s="192"/>
      <c r="M138" s="193" t="s">
        <v>1</v>
      </c>
      <c r="N138" s="194" t="s">
        <v>42</v>
      </c>
      <c r="P138" s="153">
        <f t="shared" si="1"/>
        <v>0</v>
      </c>
      <c r="Q138" s="153">
        <v>3.0000000000000001E-5</v>
      </c>
      <c r="R138" s="153">
        <f t="shared" si="2"/>
        <v>3.0000000000000003E-4</v>
      </c>
      <c r="S138" s="153">
        <v>0</v>
      </c>
      <c r="T138" s="154">
        <f t="shared" si="3"/>
        <v>0</v>
      </c>
      <c r="AR138" s="155" t="s">
        <v>1044</v>
      </c>
      <c r="AT138" s="155" t="s">
        <v>534</v>
      </c>
      <c r="AU138" s="155" t="s">
        <v>88</v>
      </c>
      <c r="AY138" s="17" t="s">
        <v>162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7" t="s">
        <v>88</v>
      </c>
      <c r="BK138" s="156">
        <f t="shared" si="9"/>
        <v>0</v>
      </c>
      <c r="BL138" s="17" t="s">
        <v>1044</v>
      </c>
      <c r="BM138" s="155" t="s">
        <v>1629</v>
      </c>
    </row>
    <row r="139" spans="2:65" s="1" customFormat="1" ht="24.15" customHeight="1">
      <c r="B139" s="32"/>
      <c r="C139" s="143" t="s">
        <v>224</v>
      </c>
      <c r="D139" s="143" t="s">
        <v>164</v>
      </c>
      <c r="E139" s="144" t="s">
        <v>1630</v>
      </c>
      <c r="F139" s="145" t="s">
        <v>1631</v>
      </c>
      <c r="G139" s="146" t="s">
        <v>203</v>
      </c>
      <c r="H139" s="147">
        <v>3</v>
      </c>
      <c r="I139" s="148"/>
      <c r="J139" s="149">
        <f t="shared" si="0"/>
        <v>0</v>
      </c>
      <c r="K139" s="150"/>
      <c r="L139" s="32"/>
      <c r="M139" s="151" t="s">
        <v>1</v>
      </c>
      <c r="N139" s="152" t="s">
        <v>42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AR139" s="155" t="s">
        <v>699</v>
      </c>
      <c r="AT139" s="155" t="s">
        <v>164</v>
      </c>
      <c r="AU139" s="155" t="s">
        <v>88</v>
      </c>
      <c r="AY139" s="17" t="s">
        <v>162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7" t="s">
        <v>88</v>
      </c>
      <c r="BK139" s="156">
        <f t="shared" si="9"/>
        <v>0</v>
      </c>
      <c r="BL139" s="17" t="s">
        <v>699</v>
      </c>
      <c r="BM139" s="155" t="s">
        <v>1632</v>
      </c>
    </row>
    <row r="140" spans="2:65" s="1" customFormat="1" ht="16.5" customHeight="1">
      <c r="B140" s="32"/>
      <c r="C140" s="184" t="s">
        <v>228</v>
      </c>
      <c r="D140" s="184" t="s">
        <v>534</v>
      </c>
      <c r="E140" s="185" t="s">
        <v>1633</v>
      </c>
      <c r="F140" s="186" t="s">
        <v>1634</v>
      </c>
      <c r="G140" s="187" t="s">
        <v>203</v>
      </c>
      <c r="H140" s="188">
        <v>3</v>
      </c>
      <c r="I140" s="189"/>
      <c r="J140" s="190">
        <f t="shared" si="0"/>
        <v>0</v>
      </c>
      <c r="K140" s="191"/>
      <c r="L140" s="192"/>
      <c r="M140" s="193" t="s">
        <v>1</v>
      </c>
      <c r="N140" s="194" t="s">
        <v>42</v>
      </c>
      <c r="P140" s="153">
        <f t="shared" si="1"/>
        <v>0</v>
      </c>
      <c r="Q140" s="153">
        <v>8.0000000000000007E-5</v>
      </c>
      <c r="R140" s="153">
        <f t="shared" si="2"/>
        <v>2.4000000000000003E-4</v>
      </c>
      <c r="S140" s="153">
        <v>0</v>
      </c>
      <c r="T140" s="154">
        <f t="shared" si="3"/>
        <v>0</v>
      </c>
      <c r="AR140" s="155" t="s">
        <v>1044</v>
      </c>
      <c r="AT140" s="155" t="s">
        <v>534</v>
      </c>
      <c r="AU140" s="155" t="s">
        <v>88</v>
      </c>
      <c r="AY140" s="17" t="s">
        <v>162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7" t="s">
        <v>88</v>
      </c>
      <c r="BK140" s="156">
        <f t="shared" si="9"/>
        <v>0</v>
      </c>
      <c r="BL140" s="17" t="s">
        <v>1044</v>
      </c>
      <c r="BM140" s="155" t="s">
        <v>1635</v>
      </c>
    </row>
    <row r="141" spans="2:65" s="1" customFormat="1" ht="16.5" customHeight="1">
      <c r="B141" s="32"/>
      <c r="C141" s="184" t="s">
        <v>232</v>
      </c>
      <c r="D141" s="184" t="s">
        <v>534</v>
      </c>
      <c r="E141" s="185" t="s">
        <v>1636</v>
      </c>
      <c r="F141" s="186" t="s">
        <v>1637</v>
      </c>
      <c r="G141" s="187" t="s">
        <v>203</v>
      </c>
      <c r="H141" s="188">
        <v>3</v>
      </c>
      <c r="I141" s="189"/>
      <c r="J141" s="190">
        <f t="shared" si="0"/>
        <v>0</v>
      </c>
      <c r="K141" s="191"/>
      <c r="L141" s="192"/>
      <c r="M141" s="193" t="s">
        <v>1</v>
      </c>
      <c r="N141" s="194" t="s">
        <v>42</v>
      </c>
      <c r="P141" s="153">
        <f t="shared" si="1"/>
        <v>0</v>
      </c>
      <c r="Q141" s="153">
        <v>2.0000000000000002E-5</v>
      </c>
      <c r="R141" s="153">
        <f t="shared" si="2"/>
        <v>6.0000000000000008E-5</v>
      </c>
      <c r="S141" s="153">
        <v>0</v>
      </c>
      <c r="T141" s="154">
        <f t="shared" si="3"/>
        <v>0</v>
      </c>
      <c r="AR141" s="155" t="s">
        <v>1044</v>
      </c>
      <c r="AT141" s="155" t="s">
        <v>534</v>
      </c>
      <c r="AU141" s="155" t="s">
        <v>88</v>
      </c>
      <c r="AY141" s="17" t="s">
        <v>162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7" t="s">
        <v>88</v>
      </c>
      <c r="BK141" s="156">
        <f t="shared" si="9"/>
        <v>0</v>
      </c>
      <c r="BL141" s="17" t="s">
        <v>1044</v>
      </c>
      <c r="BM141" s="155" t="s">
        <v>1638</v>
      </c>
    </row>
    <row r="142" spans="2:65" s="1" customFormat="1" ht="24.15" customHeight="1">
      <c r="B142" s="32"/>
      <c r="C142" s="143" t="s">
        <v>237</v>
      </c>
      <c r="D142" s="143" t="s">
        <v>164</v>
      </c>
      <c r="E142" s="144" t="s">
        <v>1639</v>
      </c>
      <c r="F142" s="145" t="s">
        <v>1640</v>
      </c>
      <c r="G142" s="146" t="s">
        <v>203</v>
      </c>
      <c r="H142" s="147">
        <v>5</v>
      </c>
      <c r="I142" s="148"/>
      <c r="J142" s="149">
        <f t="shared" si="0"/>
        <v>0</v>
      </c>
      <c r="K142" s="150"/>
      <c r="L142" s="32"/>
      <c r="M142" s="151" t="s">
        <v>1</v>
      </c>
      <c r="N142" s="152" t="s">
        <v>42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AR142" s="155" t="s">
        <v>699</v>
      </c>
      <c r="AT142" s="155" t="s">
        <v>164</v>
      </c>
      <c r="AU142" s="155" t="s">
        <v>88</v>
      </c>
      <c r="AY142" s="17" t="s">
        <v>162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7" t="s">
        <v>88</v>
      </c>
      <c r="BK142" s="156">
        <f t="shared" si="9"/>
        <v>0</v>
      </c>
      <c r="BL142" s="17" t="s">
        <v>699</v>
      </c>
      <c r="BM142" s="155" t="s">
        <v>1641</v>
      </c>
    </row>
    <row r="143" spans="2:65" s="1" customFormat="1" ht="16.5" customHeight="1">
      <c r="B143" s="32"/>
      <c r="C143" s="184" t="s">
        <v>245</v>
      </c>
      <c r="D143" s="184" t="s">
        <v>534</v>
      </c>
      <c r="E143" s="185" t="s">
        <v>1642</v>
      </c>
      <c r="F143" s="186" t="s">
        <v>1643</v>
      </c>
      <c r="G143" s="187" t="s">
        <v>203</v>
      </c>
      <c r="H143" s="188">
        <v>5</v>
      </c>
      <c r="I143" s="189"/>
      <c r="J143" s="190">
        <f t="shared" si="0"/>
        <v>0</v>
      </c>
      <c r="K143" s="191"/>
      <c r="L143" s="192"/>
      <c r="M143" s="193" t="s">
        <v>1</v>
      </c>
      <c r="N143" s="194" t="s">
        <v>42</v>
      </c>
      <c r="P143" s="153">
        <f t="shared" si="1"/>
        <v>0</v>
      </c>
      <c r="Q143" s="153">
        <v>8.0000000000000007E-5</v>
      </c>
      <c r="R143" s="153">
        <f t="shared" si="2"/>
        <v>4.0000000000000002E-4</v>
      </c>
      <c r="S143" s="153">
        <v>0</v>
      </c>
      <c r="T143" s="154">
        <f t="shared" si="3"/>
        <v>0</v>
      </c>
      <c r="AR143" s="155" t="s">
        <v>1044</v>
      </c>
      <c r="AT143" s="155" t="s">
        <v>534</v>
      </c>
      <c r="AU143" s="155" t="s">
        <v>88</v>
      </c>
      <c r="AY143" s="17" t="s">
        <v>162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7" t="s">
        <v>88</v>
      </c>
      <c r="BK143" s="156">
        <f t="shared" si="9"/>
        <v>0</v>
      </c>
      <c r="BL143" s="17" t="s">
        <v>1044</v>
      </c>
      <c r="BM143" s="155" t="s">
        <v>1644</v>
      </c>
    </row>
    <row r="144" spans="2:65" s="1" customFormat="1" ht="16.5" customHeight="1">
      <c r="B144" s="32"/>
      <c r="C144" s="184" t="s">
        <v>249</v>
      </c>
      <c r="D144" s="184" t="s">
        <v>534</v>
      </c>
      <c r="E144" s="185" t="s">
        <v>1636</v>
      </c>
      <c r="F144" s="186" t="s">
        <v>1637</v>
      </c>
      <c r="G144" s="187" t="s">
        <v>203</v>
      </c>
      <c r="H144" s="188">
        <v>5</v>
      </c>
      <c r="I144" s="189"/>
      <c r="J144" s="190">
        <f t="shared" si="0"/>
        <v>0</v>
      </c>
      <c r="K144" s="191"/>
      <c r="L144" s="192"/>
      <c r="M144" s="193" t="s">
        <v>1</v>
      </c>
      <c r="N144" s="194" t="s">
        <v>42</v>
      </c>
      <c r="P144" s="153">
        <f t="shared" si="1"/>
        <v>0</v>
      </c>
      <c r="Q144" s="153">
        <v>2.0000000000000002E-5</v>
      </c>
      <c r="R144" s="153">
        <f t="shared" si="2"/>
        <v>1E-4</v>
      </c>
      <c r="S144" s="153">
        <v>0</v>
      </c>
      <c r="T144" s="154">
        <f t="shared" si="3"/>
        <v>0</v>
      </c>
      <c r="AR144" s="155" t="s">
        <v>1044</v>
      </c>
      <c r="AT144" s="155" t="s">
        <v>534</v>
      </c>
      <c r="AU144" s="155" t="s">
        <v>88</v>
      </c>
      <c r="AY144" s="17" t="s">
        <v>162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7" t="s">
        <v>88</v>
      </c>
      <c r="BK144" s="156">
        <f t="shared" si="9"/>
        <v>0</v>
      </c>
      <c r="BL144" s="17" t="s">
        <v>1044</v>
      </c>
      <c r="BM144" s="155" t="s">
        <v>1645</v>
      </c>
    </row>
    <row r="145" spans="2:65" s="1" customFormat="1" ht="24.15" customHeight="1">
      <c r="B145" s="32"/>
      <c r="C145" s="143" t="s">
        <v>262</v>
      </c>
      <c r="D145" s="143" t="s">
        <v>164</v>
      </c>
      <c r="E145" s="144" t="s">
        <v>1646</v>
      </c>
      <c r="F145" s="145" t="s">
        <v>1647</v>
      </c>
      <c r="G145" s="146" t="s">
        <v>203</v>
      </c>
      <c r="H145" s="147">
        <v>4</v>
      </c>
      <c r="I145" s="148"/>
      <c r="J145" s="149">
        <f t="shared" si="0"/>
        <v>0</v>
      </c>
      <c r="K145" s="150"/>
      <c r="L145" s="32"/>
      <c r="M145" s="151" t="s">
        <v>1</v>
      </c>
      <c r="N145" s="152" t="s">
        <v>42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AR145" s="155" t="s">
        <v>699</v>
      </c>
      <c r="AT145" s="155" t="s">
        <v>164</v>
      </c>
      <c r="AU145" s="155" t="s">
        <v>88</v>
      </c>
      <c r="AY145" s="17" t="s">
        <v>162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7" t="s">
        <v>88</v>
      </c>
      <c r="BK145" s="156">
        <f t="shared" si="9"/>
        <v>0</v>
      </c>
      <c r="BL145" s="17" t="s">
        <v>699</v>
      </c>
      <c r="BM145" s="155" t="s">
        <v>1648</v>
      </c>
    </row>
    <row r="146" spans="2:65" s="1" customFormat="1" ht="16.5" customHeight="1">
      <c r="B146" s="32"/>
      <c r="C146" s="184" t="s">
        <v>269</v>
      </c>
      <c r="D146" s="184" t="s">
        <v>534</v>
      </c>
      <c r="E146" s="185" t="s">
        <v>1649</v>
      </c>
      <c r="F146" s="186" t="s">
        <v>1650</v>
      </c>
      <c r="G146" s="187" t="s">
        <v>203</v>
      </c>
      <c r="H146" s="188">
        <v>4</v>
      </c>
      <c r="I146" s="189"/>
      <c r="J146" s="190">
        <f t="shared" si="0"/>
        <v>0</v>
      </c>
      <c r="K146" s="191"/>
      <c r="L146" s="192"/>
      <c r="M146" s="193" t="s">
        <v>1</v>
      </c>
      <c r="N146" s="194" t="s">
        <v>42</v>
      </c>
      <c r="P146" s="153">
        <f t="shared" si="1"/>
        <v>0</v>
      </c>
      <c r="Q146" s="153">
        <v>8.0000000000000007E-5</v>
      </c>
      <c r="R146" s="153">
        <f t="shared" si="2"/>
        <v>3.2000000000000003E-4</v>
      </c>
      <c r="S146" s="153">
        <v>0</v>
      </c>
      <c r="T146" s="154">
        <f t="shared" si="3"/>
        <v>0</v>
      </c>
      <c r="AR146" s="155" t="s">
        <v>1044</v>
      </c>
      <c r="AT146" s="155" t="s">
        <v>534</v>
      </c>
      <c r="AU146" s="155" t="s">
        <v>88</v>
      </c>
      <c r="AY146" s="17" t="s">
        <v>162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7" t="s">
        <v>88</v>
      </c>
      <c r="BK146" s="156">
        <f t="shared" si="9"/>
        <v>0</v>
      </c>
      <c r="BL146" s="17" t="s">
        <v>1044</v>
      </c>
      <c r="BM146" s="155" t="s">
        <v>1651</v>
      </c>
    </row>
    <row r="147" spans="2:65" s="1" customFormat="1" ht="16.5" customHeight="1">
      <c r="B147" s="32"/>
      <c r="C147" s="184" t="s">
        <v>274</v>
      </c>
      <c r="D147" s="184" t="s">
        <v>534</v>
      </c>
      <c r="E147" s="185" t="s">
        <v>1636</v>
      </c>
      <c r="F147" s="186" t="s">
        <v>1637</v>
      </c>
      <c r="G147" s="187" t="s">
        <v>203</v>
      </c>
      <c r="H147" s="188">
        <v>4</v>
      </c>
      <c r="I147" s="189"/>
      <c r="J147" s="190">
        <f t="shared" si="0"/>
        <v>0</v>
      </c>
      <c r="K147" s="191"/>
      <c r="L147" s="192"/>
      <c r="M147" s="193" t="s">
        <v>1</v>
      </c>
      <c r="N147" s="194" t="s">
        <v>42</v>
      </c>
      <c r="P147" s="153">
        <f t="shared" si="1"/>
        <v>0</v>
      </c>
      <c r="Q147" s="153">
        <v>2.0000000000000002E-5</v>
      </c>
      <c r="R147" s="153">
        <f t="shared" si="2"/>
        <v>8.0000000000000007E-5</v>
      </c>
      <c r="S147" s="153">
        <v>0</v>
      </c>
      <c r="T147" s="154">
        <f t="shared" si="3"/>
        <v>0</v>
      </c>
      <c r="AR147" s="155" t="s">
        <v>1044</v>
      </c>
      <c r="AT147" s="155" t="s">
        <v>534</v>
      </c>
      <c r="AU147" s="155" t="s">
        <v>88</v>
      </c>
      <c r="AY147" s="17" t="s">
        <v>162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7" t="s">
        <v>88</v>
      </c>
      <c r="BK147" s="156">
        <f t="shared" si="9"/>
        <v>0</v>
      </c>
      <c r="BL147" s="17" t="s">
        <v>1044</v>
      </c>
      <c r="BM147" s="155" t="s">
        <v>1652</v>
      </c>
    </row>
    <row r="148" spans="2:65" s="1" customFormat="1" ht="24.15" customHeight="1">
      <c r="B148" s="32"/>
      <c r="C148" s="143" t="s">
        <v>7</v>
      </c>
      <c r="D148" s="143" t="s">
        <v>164</v>
      </c>
      <c r="E148" s="144" t="s">
        <v>1653</v>
      </c>
      <c r="F148" s="145" t="s">
        <v>1654</v>
      </c>
      <c r="G148" s="146" t="s">
        <v>203</v>
      </c>
      <c r="H148" s="147">
        <v>2</v>
      </c>
      <c r="I148" s="148"/>
      <c r="J148" s="149">
        <f t="shared" si="0"/>
        <v>0</v>
      </c>
      <c r="K148" s="150"/>
      <c r="L148" s="32"/>
      <c r="M148" s="151" t="s">
        <v>1</v>
      </c>
      <c r="N148" s="152" t="s">
        <v>42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AR148" s="155" t="s">
        <v>699</v>
      </c>
      <c r="AT148" s="155" t="s">
        <v>164</v>
      </c>
      <c r="AU148" s="155" t="s">
        <v>88</v>
      </c>
      <c r="AY148" s="17" t="s">
        <v>162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7" t="s">
        <v>88</v>
      </c>
      <c r="BK148" s="156">
        <f t="shared" si="9"/>
        <v>0</v>
      </c>
      <c r="BL148" s="17" t="s">
        <v>699</v>
      </c>
      <c r="BM148" s="155" t="s">
        <v>1655</v>
      </c>
    </row>
    <row r="149" spans="2:65" s="1" customFormat="1" ht="21.75" customHeight="1">
      <c r="B149" s="32"/>
      <c r="C149" s="184" t="s">
        <v>284</v>
      </c>
      <c r="D149" s="184" t="s">
        <v>534</v>
      </c>
      <c r="E149" s="185" t="s">
        <v>1656</v>
      </c>
      <c r="F149" s="186" t="s">
        <v>1657</v>
      </c>
      <c r="G149" s="187" t="s">
        <v>203</v>
      </c>
      <c r="H149" s="188">
        <v>2</v>
      </c>
      <c r="I149" s="189"/>
      <c r="J149" s="190">
        <f t="shared" si="0"/>
        <v>0</v>
      </c>
      <c r="K149" s="191"/>
      <c r="L149" s="192"/>
      <c r="M149" s="193" t="s">
        <v>1</v>
      </c>
      <c r="N149" s="194" t="s">
        <v>42</v>
      </c>
      <c r="P149" s="153">
        <f t="shared" si="1"/>
        <v>0</v>
      </c>
      <c r="Q149" s="153">
        <v>9.0000000000000006E-5</v>
      </c>
      <c r="R149" s="153">
        <f t="shared" si="2"/>
        <v>1.8000000000000001E-4</v>
      </c>
      <c r="S149" s="153">
        <v>0</v>
      </c>
      <c r="T149" s="154">
        <f t="shared" si="3"/>
        <v>0</v>
      </c>
      <c r="AR149" s="155" t="s">
        <v>1658</v>
      </c>
      <c r="AT149" s="155" t="s">
        <v>534</v>
      </c>
      <c r="AU149" s="155" t="s">
        <v>88</v>
      </c>
      <c r="AY149" s="17" t="s">
        <v>162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7" t="s">
        <v>88</v>
      </c>
      <c r="BK149" s="156">
        <f t="shared" si="9"/>
        <v>0</v>
      </c>
      <c r="BL149" s="17" t="s">
        <v>699</v>
      </c>
      <c r="BM149" s="155" t="s">
        <v>1659</v>
      </c>
    </row>
    <row r="150" spans="2:65" s="1" customFormat="1" ht="16.5" customHeight="1">
      <c r="B150" s="32"/>
      <c r="C150" s="184" t="s">
        <v>292</v>
      </c>
      <c r="D150" s="184" t="s">
        <v>534</v>
      </c>
      <c r="E150" s="185" t="s">
        <v>1636</v>
      </c>
      <c r="F150" s="186" t="s">
        <v>1637</v>
      </c>
      <c r="G150" s="187" t="s">
        <v>203</v>
      </c>
      <c r="H150" s="188">
        <v>2</v>
      </c>
      <c r="I150" s="189"/>
      <c r="J150" s="190">
        <f t="shared" si="0"/>
        <v>0</v>
      </c>
      <c r="K150" s="191"/>
      <c r="L150" s="192"/>
      <c r="M150" s="193" t="s">
        <v>1</v>
      </c>
      <c r="N150" s="194" t="s">
        <v>42</v>
      </c>
      <c r="P150" s="153">
        <f t="shared" si="1"/>
        <v>0</v>
      </c>
      <c r="Q150" s="153">
        <v>2.0000000000000002E-5</v>
      </c>
      <c r="R150" s="153">
        <f t="shared" si="2"/>
        <v>4.0000000000000003E-5</v>
      </c>
      <c r="S150" s="153">
        <v>0</v>
      </c>
      <c r="T150" s="154">
        <f t="shared" si="3"/>
        <v>0</v>
      </c>
      <c r="AR150" s="155" t="s">
        <v>1044</v>
      </c>
      <c r="AT150" s="155" t="s">
        <v>534</v>
      </c>
      <c r="AU150" s="155" t="s">
        <v>88</v>
      </c>
      <c r="AY150" s="17" t="s">
        <v>162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7" t="s">
        <v>88</v>
      </c>
      <c r="BK150" s="156">
        <f t="shared" si="9"/>
        <v>0</v>
      </c>
      <c r="BL150" s="17" t="s">
        <v>1044</v>
      </c>
      <c r="BM150" s="155" t="s">
        <v>1660</v>
      </c>
    </row>
    <row r="151" spans="2:65" s="1" customFormat="1" ht="24.15" customHeight="1">
      <c r="B151" s="32"/>
      <c r="C151" s="143" t="s">
        <v>297</v>
      </c>
      <c r="D151" s="143" t="s">
        <v>164</v>
      </c>
      <c r="E151" s="144" t="s">
        <v>1661</v>
      </c>
      <c r="F151" s="145" t="s">
        <v>1662</v>
      </c>
      <c r="G151" s="146" t="s">
        <v>203</v>
      </c>
      <c r="H151" s="147">
        <v>18</v>
      </c>
      <c r="I151" s="148"/>
      <c r="J151" s="149">
        <f t="shared" si="0"/>
        <v>0</v>
      </c>
      <c r="K151" s="150"/>
      <c r="L151" s="32"/>
      <c r="M151" s="151" t="s">
        <v>1</v>
      </c>
      <c r="N151" s="152" t="s">
        <v>42</v>
      </c>
      <c r="P151" s="153">
        <f t="shared" si="1"/>
        <v>0</v>
      </c>
      <c r="Q151" s="153">
        <v>0</v>
      </c>
      <c r="R151" s="153">
        <f t="shared" si="2"/>
        <v>0</v>
      </c>
      <c r="S151" s="153">
        <v>0</v>
      </c>
      <c r="T151" s="154">
        <f t="shared" si="3"/>
        <v>0</v>
      </c>
      <c r="AR151" s="155" t="s">
        <v>699</v>
      </c>
      <c r="AT151" s="155" t="s">
        <v>164</v>
      </c>
      <c r="AU151" s="155" t="s">
        <v>88</v>
      </c>
      <c r="AY151" s="17" t="s">
        <v>162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7" t="s">
        <v>88</v>
      </c>
      <c r="BK151" s="156">
        <f t="shared" si="9"/>
        <v>0</v>
      </c>
      <c r="BL151" s="17" t="s">
        <v>699</v>
      </c>
      <c r="BM151" s="155" t="s">
        <v>1663</v>
      </c>
    </row>
    <row r="152" spans="2:65" s="1" customFormat="1" ht="16.5" customHeight="1">
      <c r="B152" s="32"/>
      <c r="C152" s="184" t="s">
        <v>301</v>
      </c>
      <c r="D152" s="184" t="s">
        <v>534</v>
      </c>
      <c r="E152" s="185" t="s">
        <v>1664</v>
      </c>
      <c r="F152" s="186" t="s">
        <v>1665</v>
      </c>
      <c r="G152" s="187" t="s">
        <v>203</v>
      </c>
      <c r="H152" s="188">
        <v>18</v>
      </c>
      <c r="I152" s="189"/>
      <c r="J152" s="190">
        <f t="shared" si="0"/>
        <v>0</v>
      </c>
      <c r="K152" s="191"/>
      <c r="L152" s="192"/>
      <c r="M152" s="193" t="s">
        <v>1</v>
      </c>
      <c r="N152" s="194" t="s">
        <v>42</v>
      </c>
      <c r="P152" s="153">
        <f t="shared" si="1"/>
        <v>0</v>
      </c>
      <c r="Q152" s="153">
        <v>0</v>
      </c>
      <c r="R152" s="153">
        <f t="shared" si="2"/>
        <v>0</v>
      </c>
      <c r="S152" s="153">
        <v>0</v>
      </c>
      <c r="T152" s="154">
        <f t="shared" si="3"/>
        <v>0</v>
      </c>
      <c r="AR152" s="155" t="s">
        <v>1044</v>
      </c>
      <c r="AT152" s="155" t="s">
        <v>534</v>
      </c>
      <c r="AU152" s="155" t="s">
        <v>88</v>
      </c>
      <c r="AY152" s="17" t="s">
        <v>162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7" t="s">
        <v>88</v>
      </c>
      <c r="BK152" s="156">
        <f t="shared" si="9"/>
        <v>0</v>
      </c>
      <c r="BL152" s="17" t="s">
        <v>1044</v>
      </c>
      <c r="BM152" s="155" t="s">
        <v>1666</v>
      </c>
    </row>
    <row r="153" spans="2:65" s="1" customFormat="1" ht="16.5" customHeight="1">
      <c r="B153" s="32"/>
      <c r="C153" s="184" t="s">
        <v>308</v>
      </c>
      <c r="D153" s="184" t="s">
        <v>534</v>
      </c>
      <c r="E153" s="185" t="s">
        <v>1636</v>
      </c>
      <c r="F153" s="186" t="s">
        <v>1637</v>
      </c>
      <c r="G153" s="187" t="s">
        <v>203</v>
      </c>
      <c r="H153" s="188">
        <v>18</v>
      </c>
      <c r="I153" s="189"/>
      <c r="J153" s="190">
        <f t="shared" si="0"/>
        <v>0</v>
      </c>
      <c r="K153" s="191"/>
      <c r="L153" s="192"/>
      <c r="M153" s="193" t="s">
        <v>1</v>
      </c>
      <c r="N153" s="194" t="s">
        <v>42</v>
      </c>
      <c r="P153" s="153">
        <f t="shared" si="1"/>
        <v>0</v>
      </c>
      <c r="Q153" s="153">
        <v>2.0000000000000002E-5</v>
      </c>
      <c r="R153" s="153">
        <f t="shared" si="2"/>
        <v>3.6000000000000002E-4</v>
      </c>
      <c r="S153" s="153">
        <v>0</v>
      </c>
      <c r="T153" s="154">
        <f t="shared" si="3"/>
        <v>0</v>
      </c>
      <c r="AR153" s="155" t="s">
        <v>1044</v>
      </c>
      <c r="AT153" s="155" t="s">
        <v>534</v>
      </c>
      <c r="AU153" s="155" t="s">
        <v>88</v>
      </c>
      <c r="AY153" s="17" t="s">
        <v>162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7" t="s">
        <v>88</v>
      </c>
      <c r="BK153" s="156">
        <f t="shared" si="9"/>
        <v>0</v>
      </c>
      <c r="BL153" s="17" t="s">
        <v>1044</v>
      </c>
      <c r="BM153" s="155" t="s">
        <v>1667</v>
      </c>
    </row>
    <row r="154" spans="2:65" s="1" customFormat="1" ht="24.15" customHeight="1">
      <c r="B154" s="32"/>
      <c r="C154" s="143" t="s">
        <v>312</v>
      </c>
      <c r="D154" s="143" t="s">
        <v>164</v>
      </c>
      <c r="E154" s="144" t="s">
        <v>1668</v>
      </c>
      <c r="F154" s="145" t="s">
        <v>1669</v>
      </c>
      <c r="G154" s="146" t="s">
        <v>203</v>
      </c>
      <c r="H154" s="147">
        <v>7</v>
      </c>
      <c r="I154" s="148"/>
      <c r="J154" s="149">
        <f t="shared" si="0"/>
        <v>0</v>
      </c>
      <c r="K154" s="150"/>
      <c r="L154" s="32"/>
      <c r="M154" s="151" t="s">
        <v>1</v>
      </c>
      <c r="N154" s="152" t="s">
        <v>42</v>
      </c>
      <c r="P154" s="153">
        <f t="shared" si="1"/>
        <v>0</v>
      </c>
      <c r="Q154" s="153">
        <v>0</v>
      </c>
      <c r="R154" s="153">
        <f t="shared" si="2"/>
        <v>0</v>
      </c>
      <c r="S154" s="153">
        <v>0</v>
      </c>
      <c r="T154" s="154">
        <f t="shared" si="3"/>
        <v>0</v>
      </c>
      <c r="AR154" s="155" t="s">
        <v>699</v>
      </c>
      <c r="AT154" s="155" t="s">
        <v>164</v>
      </c>
      <c r="AU154" s="155" t="s">
        <v>88</v>
      </c>
      <c r="AY154" s="17" t="s">
        <v>162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7" t="s">
        <v>88</v>
      </c>
      <c r="BK154" s="156">
        <f t="shared" si="9"/>
        <v>0</v>
      </c>
      <c r="BL154" s="17" t="s">
        <v>699</v>
      </c>
      <c r="BM154" s="155" t="s">
        <v>1670</v>
      </c>
    </row>
    <row r="155" spans="2:65" s="1" customFormat="1" ht="21.75" customHeight="1">
      <c r="B155" s="32"/>
      <c r="C155" s="184" t="s">
        <v>465</v>
      </c>
      <c r="D155" s="184" t="s">
        <v>534</v>
      </c>
      <c r="E155" s="185" t="s">
        <v>1671</v>
      </c>
      <c r="F155" s="186" t="s">
        <v>1672</v>
      </c>
      <c r="G155" s="187" t="s">
        <v>203</v>
      </c>
      <c r="H155" s="188">
        <v>7</v>
      </c>
      <c r="I155" s="189"/>
      <c r="J155" s="190">
        <f t="shared" si="0"/>
        <v>0</v>
      </c>
      <c r="K155" s="191"/>
      <c r="L155" s="192"/>
      <c r="M155" s="193" t="s">
        <v>1</v>
      </c>
      <c r="N155" s="194" t="s">
        <v>42</v>
      </c>
      <c r="P155" s="153">
        <f t="shared" si="1"/>
        <v>0</v>
      </c>
      <c r="Q155" s="153">
        <v>0</v>
      </c>
      <c r="R155" s="153">
        <f t="shared" si="2"/>
        <v>0</v>
      </c>
      <c r="S155" s="153">
        <v>0</v>
      </c>
      <c r="T155" s="154">
        <f t="shared" si="3"/>
        <v>0</v>
      </c>
      <c r="AR155" s="155" t="s">
        <v>1044</v>
      </c>
      <c r="AT155" s="155" t="s">
        <v>534</v>
      </c>
      <c r="AU155" s="155" t="s">
        <v>88</v>
      </c>
      <c r="AY155" s="17" t="s">
        <v>162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7" t="s">
        <v>88</v>
      </c>
      <c r="BK155" s="156">
        <f t="shared" si="9"/>
        <v>0</v>
      </c>
      <c r="BL155" s="17" t="s">
        <v>1044</v>
      </c>
      <c r="BM155" s="155" t="s">
        <v>1673</v>
      </c>
    </row>
    <row r="156" spans="2:65" s="1" customFormat="1" ht="37.950000000000003" customHeight="1">
      <c r="B156" s="32"/>
      <c r="C156" s="143" t="s">
        <v>473</v>
      </c>
      <c r="D156" s="143" t="s">
        <v>164</v>
      </c>
      <c r="E156" s="144" t="s">
        <v>1674</v>
      </c>
      <c r="F156" s="145" t="s">
        <v>1675</v>
      </c>
      <c r="G156" s="146" t="s">
        <v>203</v>
      </c>
      <c r="H156" s="147">
        <v>1</v>
      </c>
      <c r="I156" s="148"/>
      <c r="J156" s="149">
        <f t="shared" si="0"/>
        <v>0</v>
      </c>
      <c r="K156" s="150"/>
      <c r="L156" s="32"/>
      <c r="M156" s="151" t="s">
        <v>1</v>
      </c>
      <c r="N156" s="152" t="s">
        <v>42</v>
      </c>
      <c r="P156" s="153">
        <f t="shared" si="1"/>
        <v>0</v>
      </c>
      <c r="Q156" s="153">
        <v>0</v>
      </c>
      <c r="R156" s="153">
        <f t="shared" si="2"/>
        <v>0</v>
      </c>
      <c r="S156" s="153">
        <v>0</v>
      </c>
      <c r="T156" s="154">
        <f t="shared" si="3"/>
        <v>0</v>
      </c>
      <c r="AR156" s="155" t="s">
        <v>699</v>
      </c>
      <c r="AT156" s="155" t="s">
        <v>164</v>
      </c>
      <c r="AU156" s="155" t="s">
        <v>88</v>
      </c>
      <c r="AY156" s="17" t="s">
        <v>162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7" t="s">
        <v>88</v>
      </c>
      <c r="BK156" s="156">
        <f t="shared" si="9"/>
        <v>0</v>
      </c>
      <c r="BL156" s="17" t="s">
        <v>699</v>
      </c>
      <c r="BM156" s="155" t="s">
        <v>1676</v>
      </c>
    </row>
    <row r="157" spans="2:65" s="1" customFormat="1" ht="16.5" customHeight="1">
      <c r="B157" s="32"/>
      <c r="C157" s="184" t="s">
        <v>479</v>
      </c>
      <c r="D157" s="184" t="s">
        <v>534</v>
      </c>
      <c r="E157" s="185" t="s">
        <v>1677</v>
      </c>
      <c r="F157" s="186" t="s">
        <v>1678</v>
      </c>
      <c r="G157" s="187" t="s">
        <v>203</v>
      </c>
      <c r="H157" s="188">
        <v>1</v>
      </c>
      <c r="I157" s="189"/>
      <c r="J157" s="190">
        <f t="shared" si="0"/>
        <v>0</v>
      </c>
      <c r="K157" s="191"/>
      <c r="L157" s="192"/>
      <c r="M157" s="193" t="s">
        <v>1</v>
      </c>
      <c r="N157" s="194" t="s">
        <v>42</v>
      </c>
      <c r="P157" s="153">
        <f t="shared" si="1"/>
        <v>0</v>
      </c>
      <c r="Q157" s="153">
        <v>2.1000000000000001E-4</v>
      </c>
      <c r="R157" s="153">
        <f t="shared" si="2"/>
        <v>2.1000000000000001E-4</v>
      </c>
      <c r="S157" s="153">
        <v>0</v>
      </c>
      <c r="T157" s="154">
        <f t="shared" si="3"/>
        <v>0</v>
      </c>
      <c r="AR157" s="155" t="s">
        <v>1044</v>
      </c>
      <c r="AT157" s="155" t="s">
        <v>534</v>
      </c>
      <c r="AU157" s="155" t="s">
        <v>88</v>
      </c>
      <c r="AY157" s="17" t="s">
        <v>162</v>
      </c>
      <c r="BE157" s="156">
        <f t="shared" si="4"/>
        <v>0</v>
      </c>
      <c r="BF157" s="156">
        <f t="shared" si="5"/>
        <v>0</v>
      </c>
      <c r="BG157" s="156">
        <f t="shared" si="6"/>
        <v>0</v>
      </c>
      <c r="BH157" s="156">
        <f t="shared" si="7"/>
        <v>0</v>
      </c>
      <c r="BI157" s="156">
        <f t="shared" si="8"/>
        <v>0</v>
      </c>
      <c r="BJ157" s="17" t="s">
        <v>88</v>
      </c>
      <c r="BK157" s="156">
        <f t="shared" si="9"/>
        <v>0</v>
      </c>
      <c r="BL157" s="17" t="s">
        <v>1044</v>
      </c>
      <c r="BM157" s="155" t="s">
        <v>1679</v>
      </c>
    </row>
    <row r="158" spans="2:65" s="1" customFormat="1" ht="24.15" customHeight="1">
      <c r="B158" s="32"/>
      <c r="C158" s="143" t="s">
        <v>484</v>
      </c>
      <c r="D158" s="143" t="s">
        <v>164</v>
      </c>
      <c r="E158" s="144" t="s">
        <v>1680</v>
      </c>
      <c r="F158" s="145" t="s">
        <v>1681</v>
      </c>
      <c r="G158" s="146" t="s">
        <v>203</v>
      </c>
      <c r="H158" s="147">
        <v>1</v>
      </c>
      <c r="I158" s="148"/>
      <c r="J158" s="149">
        <f t="shared" si="0"/>
        <v>0</v>
      </c>
      <c r="K158" s="150"/>
      <c r="L158" s="32"/>
      <c r="M158" s="151" t="s">
        <v>1</v>
      </c>
      <c r="N158" s="152" t="s">
        <v>42</v>
      </c>
      <c r="P158" s="153">
        <f t="shared" si="1"/>
        <v>0</v>
      </c>
      <c r="Q158" s="153">
        <v>0</v>
      </c>
      <c r="R158" s="153">
        <f t="shared" si="2"/>
        <v>0</v>
      </c>
      <c r="S158" s="153">
        <v>0</v>
      </c>
      <c r="T158" s="154">
        <f t="shared" si="3"/>
        <v>0</v>
      </c>
      <c r="AR158" s="155" t="s">
        <v>699</v>
      </c>
      <c r="AT158" s="155" t="s">
        <v>164</v>
      </c>
      <c r="AU158" s="155" t="s">
        <v>88</v>
      </c>
      <c r="AY158" s="17" t="s">
        <v>162</v>
      </c>
      <c r="BE158" s="156">
        <f t="shared" si="4"/>
        <v>0</v>
      </c>
      <c r="BF158" s="156">
        <f t="shared" si="5"/>
        <v>0</v>
      </c>
      <c r="BG158" s="156">
        <f t="shared" si="6"/>
        <v>0</v>
      </c>
      <c r="BH158" s="156">
        <f t="shared" si="7"/>
        <v>0</v>
      </c>
      <c r="BI158" s="156">
        <f t="shared" si="8"/>
        <v>0</v>
      </c>
      <c r="BJ158" s="17" t="s">
        <v>88</v>
      </c>
      <c r="BK158" s="156">
        <f t="shared" si="9"/>
        <v>0</v>
      </c>
      <c r="BL158" s="17" t="s">
        <v>699</v>
      </c>
      <c r="BM158" s="155" t="s">
        <v>1682</v>
      </c>
    </row>
    <row r="159" spans="2:65" s="1" customFormat="1" ht="37.950000000000003" customHeight="1">
      <c r="B159" s="32"/>
      <c r="C159" s="184" t="s">
        <v>490</v>
      </c>
      <c r="D159" s="184" t="s">
        <v>534</v>
      </c>
      <c r="E159" s="185" t="s">
        <v>1683</v>
      </c>
      <c r="F159" s="186" t="s">
        <v>1684</v>
      </c>
      <c r="G159" s="187" t="s">
        <v>203</v>
      </c>
      <c r="H159" s="188">
        <v>1</v>
      </c>
      <c r="I159" s="189"/>
      <c r="J159" s="190">
        <f t="shared" si="0"/>
        <v>0</v>
      </c>
      <c r="K159" s="191"/>
      <c r="L159" s="192"/>
      <c r="M159" s="193" t="s">
        <v>1</v>
      </c>
      <c r="N159" s="194" t="s">
        <v>42</v>
      </c>
      <c r="P159" s="153">
        <f t="shared" si="1"/>
        <v>0</v>
      </c>
      <c r="Q159" s="153">
        <v>1.643E-2</v>
      </c>
      <c r="R159" s="153">
        <f t="shared" si="2"/>
        <v>1.643E-2</v>
      </c>
      <c r="S159" s="153">
        <v>0</v>
      </c>
      <c r="T159" s="154">
        <f t="shared" si="3"/>
        <v>0</v>
      </c>
      <c r="AR159" s="155" t="s">
        <v>1044</v>
      </c>
      <c r="AT159" s="155" t="s">
        <v>534</v>
      </c>
      <c r="AU159" s="155" t="s">
        <v>88</v>
      </c>
      <c r="AY159" s="17" t="s">
        <v>162</v>
      </c>
      <c r="BE159" s="156">
        <f t="shared" si="4"/>
        <v>0</v>
      </c>
      <c r="BF159" s="156">
        <f t="shared" si="5"/>
        <v>0</v>
      </c>
      <c r="BG159" s="156">
        <f t="shared" si="6"/>
        <v>0</v>
      </c>
      <c r="BH159" s="156">
        <f t="shared" si="7"/>
        <v>0</v>
      </c>
      <c r="BI159" s="156">
        <f t="shared" si="8"/>
        <v>0</v>
      </c>
      <c r="BJ159" s="17" t="s">
        <v>88</v>
      </c>
      <c r="BK159" s="156">
        <f t="shared" si="9"/>
        <v>0</v>
      </c>
      <c r="BL159" s="17" t="s">
        <v>1044</v>
      </c>
      <c r="BM159" s="155" t="s">
        <v>1685</v>
      </c>
    </row>
    <row r="160" spans="2:65" s="1" customFormat="1" ht="21.75" customHeight="1">
      <c r="B160" s="32"/>
      <c r="C160" s="143" t="s">
        <v>497</v>
      </c>
      <c r="D160" s="143" t="s">
        <v>164</v>
      </c>
      <c r="E160" s="144" t="s">
        <v>1686</v>
      </c>
      <c r="F160" s="145" t="s">
        <v>1687</v>
      </c>
      <c r="G160" s="146" t="s">
        <v>203</v>
      </c>
      <c r="H160" s="147">
        <v>5</v>
      </c>
      <c r="I160" s="148"/>
      <c r="J160" s="149">
        <f t="shared" si="0"/>
        <v>0</v>
      </c>
      <c r="K160" s="150"/>
      <c r="L160" s="32"/>
      <c r="M160" s="151" t="s">
        <v>1</v>
      </c>
      <c r="N160" s="152" t="s">
        <v>42</v>
      </c>
      <c r="P160" s="153">
        <f t="shared" si="1"/>
        <v>0</v>
      </c>
      <c r="Q160" s="153">
        <v>0</v>
      </c>
      <c r="R160" s="153">
        <f t="shared" si="2"/>
        <v>0</v>
      </c>
      <c r="S160" s="153">
        <v>0</v>
      </c>
      <c r="T160" s="154">
        <f t="shared" si="3"/>
        <v>0</v>
      </c>
      <c r="AR160" s="155" t="s">
        <v>699</v>
      </c>
      <c r="AT160" s="155" t="s">
        <v>164</v>
      </c>
      <c r="AU160" s="155" t="s">
        <v>88</v>
      </c>
      <c r="AY160" s="17" t="s">
        <v>162</v>
      </c>
      <c r="BE160" s="156">
        <f t="shared" si="4"/>
        <v>0</v>
      </c>
      <c r="BF160" s="156">
        <f t="shared" si="5"/>
        <v>0</v>
      </c>
      <c r="BG160" s="156">
        <f t="shared" si="6"/>
        <v>0</v>
      </c>
      <c r="BH160" s="156">
        <f t="shared" si="7"/>
        <v>0</v>
      </c>
      <c r="BI160" s="156">
        <f t="shared" si="8"/>
        <v>0</v>
      </c>
      <c r="BJ160" s="17" t="s">
        <v>88</v>
      </c>
      <c r="BK160" s="156">
        <f t="shared" si="9"/>
        <v>0</v>
      </c>
      <c r="BL160" s="17" t="s">
        <v>699</v>
      </c>
      <c r="BM160" s="155" t="s">
        <v>1688</v>
      </c>
    </row>
    <row r="161" spans="2:65" s="1" customFormat="1" ht="16.5" customHeight="1">
      <c r="B161" s="32"/>
      <c r="C161" s="184" t="s">
        <v>504</v>
      </c>
      <c r="D161" s="184" t="s">
        <v>534</v>
      </c>
      <c r="E161" s="185" t="s">
        <v>1689</v>
      </c>
      <c r="F161" s="186" t="s">
        <v>1690</v>
      </c>
      <c r="G161" s="187" t="s">
        <v>203</v>
      </c>
      <c r="H161" s="188">
        <v>2</v>
      </c>
      <c r="I161" s="189"/>
      <c r="J161" s="190">
        <f t="shared" si="0"/>
        <v>0</v>
      </c>
      <c r="K161" s="191"/>
      <c r="L161" s="192"/>
      <c r="M161" s="193" t="s">
        <v>1</v>
      </c>
      <c r="N161" s="194" t="s">
        <v>42</v>
      </c>
      <c r="P161" s="153">
        <f t="shared" si="1"/>
        <v>0</v>
      </c>
      <c r="Q161" s="153">
        <v>5.5999999999999999E-3</v>
      </c>
      <c r="R161" s="153">
        <f t="shared" si="2"/>
        <v>1.12E-2</v>
      </c>
      <c r="S161" s="153">
        <v>0</v>
      </c>
      <c r="T161" s="154">
        <f t="shared" si="3"/>
        <v>0</v>
      </c>
      <c r="AR161" s="155" t="s">
        <v>1044</v>
      </c>
      <c r="AT161" s="155" t="s">
        <v>534</v>
      </c>
      <c r="AU161" s="155" t="s">
        <v>88</v>
      </c>
      <c r="AY161" s="17" t="s">
        <v>162</v>
      </c>
      <c r="BE161" s="156">
        <f t="shared" si="4"/>
        <v>0</v>
      </c>
      <c r="BF161" s="156">
        <f t="shared" si="5"/>
        <v>0</v>
      </c>
      <c r="BG161" s="156">
        <f t="shared" si="6"/>
        <v>0</v>
      </c>
      <c r="BH161" s="156">
        <f t="shared" si="7"/>
        <v>0</v>
      </c>
      <c r="BI161" s="156">
        <f t="shared" si="8"/>
        <v>0</v>
      </c>
      <c r="BJ161" s="17" t="s">
        <v>88</v>
      </c>
      <c r="BK161" s="156">
        <f t="shared" si="9"/>
        <v>0</v>
      </c>
      <c r="BL161" s="17" t="s">
        <v>1044</v>
      </c>
      <c r="BM161" s="155" t="s">
        <v>1691</v>
      </c>
    </row>
    <row r="162" spans="2:65" s="1" customFormat="1" ht="16.5" customHeight="1">
      <c r="B162" s="32"/>
      <c r="C162" s="184" t="s">
        <v>511</v>
      </c>
      <c r="D162" s="184" t="s">
        <v>534</v>
      </c>
      <c r="E162" s="185" t="s">
        <v>1692</v>
      </c>
      <c r="F162" s="186" t="s">
        <v>1693</v>
      </c>
      <c r="G162" s="187" t="s">
        <v>203</v>
      </c>
      <c r="H162" s="188">
        <v>3</v>
      </c>
      <c r="I162" s="189"/>
      <c r="J162" s="190">
        <f t="shared" si="0"/>
        <v>0</v>
      </c>
      <c r="K162" s="191"/>
      <c r="L162" s="192"/>
      <c r="M162" s="193" t="s">
        <v>1</v>
      </c>
      <c r="N162" s="194" t="s">
        <v>42</v>
      </c>
      <c r="P162" s="153">
        <f t="shared" si="1"/>
        <v>0</v>
      </c>
      <c r="Q162" s="153">
        <v>5.5999999999999999E-3</v>
      </c>
      <c r="R162" s="153">
        <f t="shared" si="2"/>
        <v>1.6799999999999999E-2</v>
      </c>
      <c r="S162" s="153">
        <v>0</v>
      </c>
      <c r="T162" s="154">
        <f t="shared" si="3"/>
        <v>0</v>
      </c>
      <c r="AR162" s="155" t="s">
        <v>1044</v>
      </c>
      <c r="AT162" s="155" t="s">
        <v>534</v>
      </c>
      <c r="AU162" s="155" t="s">
        <v>88</v>
      </c>
      <c r="AY162" s="17" t="s">
        <v>162</v>
      </c>
      <c r="BE162" s="156">
        <f t="shared" si="4"/>
        <v>0</v>
      </c>
      <c r="BF162" s="156">
        <f t="shared" si="5"/>
        <v>0</v>
      </c>
      <c r="BG162" s="156">
        <f t="shared" si="6"/>
        <v>0</v>
      </c>
      <c r="BH162" s="156">
        <f t="shared" si="7"/>
        <v>0</v>
      </c>
      <c r="BI162" s="156">
        <f t="shared" si="8"/>
        <v>0</v>
      </c>
      <c r="BJ162" s="17" t="s">
        <v>88</v>
      </c>
      <c r="BK162" s="156">
        <f t="shared" si="9"/>
        <v>0</v>
      </c>
      <c r="BL162" s="17" t="s">
        <v>1044</v>
      </c>
      <c r="BM162" s="155" t="s">
        <v>1694</v>
      </c>
    </row>
    <row r="163" spans="2:65" s="1" customFormat="1" ht="24.15" customHeight="1">
      <c r="B163" s="32"/>
      <c r="C163" s="143" t="s">
        <v>515</v>
      </c>
      <c r="D163" s="143" t="s">
        <v>164</v>
      </c>
      <c r="E163" s="144" t="s">
        <v>1695</v>
      </c>
      <c r="F163" s="145" t="s">
        <v>1696</v>
      </c>
      <c r="G163" s="146" t="s">
        <v>203</v>
      </c>
      <c r="H163" s="147">
        <v>9</v>
      </c>
      <c r="I163" s="148"/>
      <c r="J163" s="149">
        <f t="shared" si="0"/>
        <v>0</v>
      </c>
      <c r="K163" s="150"/>
      <c r="L163" s="32"/>
      <c r="M163" s="151" t="s">
        <v>1</v>
      </c>
      <c r="N163" s="152" t="s">
        <v>42</v>
      </c>
      <c r="P163" s="153">
        <f t="shared" si="1"/>
        <v>0</v>
      </c>
      <c r="Q163" s="153">
        <v>0</v>
      </c>
      <c r="R163" s="153">
        <f t="shared" si="2"/>
        <v>0</v>
      </c>
      <c r="S163" s="153">
        <v>0</v>
      </c>
      <c r="T163" s="154">
        <f t="shared" si="3"/>
        <v>0</v>
      </c>
      <c r="AR163" s="155" t="s">
        <v>699</v>
      </c>
      <c r="AT163" s="155" t="s">
        <v>164</v>
      </c>
      <c r="AU163" s="155" t="s">
        <v>88</v>
      </c>
      <c r="AY163" s="17" t="s">
        <v>162</v>
      </c>
      <c r="BE163" s="156">
        <f t="shared" si="4"/>
        <v>0</v>
      </c>
      <c r="BF163" s="156">
        <f t="shared" si="5"/>
        <v>0</v>
      </c>
      <c r="BG163" s="156">
        <f t="shared" si="6"/>
        <v>0</v>
      </c>
      <c r="BH163" s="156">
        <f t="shared" si="7"/>
        <v>0</v>
      </c>
      <c r="BI163" s="156">
        <f t="shared" si="8"/>
        <v>0</v>
      </c>
      <c r="BJ163" s="17" t="s">
        <v>88</v>
      </c>
      <c r="BK163" s="156">
        <f t="shared" si="9"/>
        <v>0</v>
      </c>
      <c r="BL163" s="17" t="s">
        <v>699</v>
      </c>
      <c r="BM163" s="155" t="s">
        <v>1697</v>
      </c>
    </row>
    <row r="164" spans="2:65" s="1" customFormat="1" ht="16.5" customHeight="1">
      <c r="B164" s="32"/>
      <c r="C164" s="184" t="s">
        <v>524</v>
      </c>
      <c r="D164" s="184" t="s">
        <v>534</v>
      </c>
      <c r="E164" s="185" t="s">
        <v>1698</v>
      </c>
      <c r="F164" s="186" t="s">
        <v>1699</v>
      </c>
      <c r="G164" s="187" t="s">
        <v>203</v>
      </c>
      <c r="H164" s="188">
        <v>7</v>
      </c>
      <c r="I164" s="189"/>
      <c r="J164" s="190">
        <f t="shared" si="0"/>
        <v>0</v>
      </c>
      <c r="K164" s="191"/>
      <c r="L164" s="192"/>
      <c r="M164" s="193" t="s">
        <v>1</v>
      </c>
      <c r="N164" s="194" t="s">
        <v>42</v>
      </c>
      <c r="P164" s="153">
        <f t="shared" si="1"/>
        <v>0</v>
      </c>
      <c r="Q164" s="153">
        <v>1.2999999999999999E-3</v>
      </c>
      <c r="R164" s="153">
        <f t="shared" si="2"/>
        <v>9.1000000000000004E-3</v>
      </c>
      <c r="S164" s="153">
        <v>0</v>
      </c>
      <c r="T164" s="154">
        <f t="shared" si="3"/>
        <v>0</v>
      </c>
      <c r="AR164" s="155" t="s">
        <v>1044</v>
      </c>
      <c r="AT164" s="155" t="s">
        <v>534</v>
      </c>
      <c r="AU164" s="155" t="s">
        <v>88</v>
      </c>
      <c r="AY164" s="17" t="s">
        <v>162</v>
      </c>
      <c r="BE164" s="156">
        <f t="shared" si="4"/>
        <v>0</v>
      </c>
      <c r="BF164" s="156">
        <f t="shared" si="5"/>
        <v>0</v>
      </c>
      <c r="BG164" s="156">
        <f t="shared" si="6"/>
        <v>0</v>
      </c>
      <c r="BH164" s="156">
        <f t="shared" si="7"/>
        <v>0</v>
      </c>
      <c r="BI164" s="156">
        <f t="shared" si="8"/>
        <v>0</v>
      </c>
      <c r="BJ164" s="17" t="s">
        <v>88</v>
      </c>
      <c r="BK164" s="156">
        <f t="shared" si="9"/>
        <v>0</v>
      </c>
      <c r="BL164" s="17" t="s">
        <v>1044</v>
      </c>
      <c r="BM164" s="155" t="s">
        <v>1700</v>
      </c>
    </row>
    <row r="165" spans="2:65" s="1" customFormat="1" ht="16.5" customHeight="1">
      <c r="B165" s="32"/>
      <c r="C165" s="184" t="s">
        <v>533</v>
      </c>
      <c r="D165" s="184" t="s">
        <v>534</v>
      </c>
      <c r="E165" s="185" t="s">
        <v>1701</v>
      </c>
      <c r="F165" s="186" t="s">
        <v>1702</v>
      </c>
      <c r="G165" s="187" t="s">
        <v>203</v>
      </c>
      <c r="H165" s="188">
        <v>2</v>
      </c>
      <c r="I165" s="189"/>
      <c r="J165" s="190">
        <f t="shared" si="0"/>
        <v>0</v>
      </c>
      <c r="K165" s="191"/>
      <c r="L165" s="192"/>
      <c r="M165" s="193" t="s">
        <v>1</v>
      </c>
      <c r="N165" s="194" t="s">
        <v>42</v>
      </c>
      <c r="P165" s="153">
        <f t="shared" si="1"/>
        <v>0</v>
      </c>
      <c r="Q165" s="153">
        <v>6.4999999999999997E-3</v>
      </c>
      <c r="R165" s="153">
        <f t="shared" si="2"/>
        <v>1.2999999999999999E-2</v>
      </c>
      <c r="S165" s="153">
        <v>0</v>
      </c>
      <c r="T165" s="154">
        <f t="shared" si="3"/>
        <v>0</v>
      </c>
      <c r="AR165" s="155" t="s">
        <v>1044</v>
      </c>
      <c r="AT165" s="155" t="s">
        <v>534</v>
      </c>
      <c r="AU165" s="155" t="s">
        <v>88</v>
      </c>
      <c r="AY165" s="17" t="s">
        <v>162</v>
      </c>
      <c r="BE165" s="156">
        <f t="shared" si="4"/>
        <v>0</v>
      </c>
      <c r="BF165" s="156">
        <f t="shared" si="5"/>
        <v>0</v>
      </c>
      <c r="BG165" s="156">
        <f t="shared" si="6"/>
        <v>0</v>
      </c>
      <c r="BH165" s="156">
        <f t="shared" si="7"/>
        <v>0</v>
      </c>
      <c r="BI165" s="156">
        <f t="shared" si="8"/>
        <v>0</v>
      </c>
      <c r="BJ165" s="17" t="s">
        <v>88</v>
      </c>
      <c r="BK165" s="156">
        <f t="shared" si="9"/>
        <v>0</v>
      </c>
      <c r="BL165" s="17" t="s">
        <v>1044</v>
      </c>
      <c r="BM165" s="155" t="s">
        <v>1703</v>
      </c>
    </row>
    <row r="166" spans="2:65" s="1" customFormat="1" ht="16.5" customHeight="1">
      <c r="B166" s="32"/>
      <c r="C166" s="143" t="s">
        <v>539</v>
      </c>
      <c r="D166" s="143" t="s">
        <v>164</v>
      </c>
      <c r="E166" s="144" t="s">
        <v>1704</v>
      </c>
      <c r="F166" s="145" t="s">
        <v>1705</v>
      </c>
      <c r="G166" s="146" t="s">
        <v>203</v>
      </c>
      <c r="H166" s="147">
        <v>2</v>
      </c>
      <c r="I166" s="148"/>
      <c r="J166" s="149">
        <f t="shared" si="0"/>
        <v>0</v>
      </c>
      <c r="K166" s="150"/>
      <c r="L166" s="32"/>
      <c r="M166" s="151" t="s">
        <v>1</v>
      </c>
      <c r="N166" s="152" t="s">
        <v>42</v>
      </c>
      <c r="P166" s="153">
        <f t="shared" si="1"/>
        <v>0</v>
      </c>
      <c r="Q166" s="153">
        <v>0</v>
      </c>
      <c r="R166" s="153">
        <f t="shared" si="2"/>
        <v>0</v>
      </c>
      <c r="S166" s="153">
        <v>0</v>
      </c>
      <c r="T166" s="154">
        <f t="shared" si="3"/>
        <v>0</v>
      </c>
      <c r="AR166" s="155" t="s">
        <v>699</v>
      </c>
      <c r="AT166" s="155" t="s">
        <v>164</v>
      </c>
      <c r="AU166" s="155" t="s">
        <v>88</v>
      </c>
      <c r="AY166" s="17" t="s">
        <v>162</v>
      </c>
      <c r="BE166" s="156">
        <f t="shared" si="4"/>
        <v>0</v>
      </c>
      <c r="BF166" s="156">
        <f t="shared" si="5"/>
        <v>0</v>
      </c>
      <c r="BG166" s="156">
        <f t="shared" si="6"/>
        <v>0</v>
      </c>
      <c r="BH166" s="156">
        <f t="shared" si="7"/>
        <v>0</v>
      </c>
      <c r="BI166" s="156">
        <f t="shared" si="8"/>
        <v>0</v>
      </c>
      <c r="BJ166" s="17" t="s">
        <v>88</v>
      </c>
      <c r="BK166" s="156">
        <f t="shared" si="9"/>
        <v>0</v>
      </c>
      <c r="BL166" s="17" t="s">
        <v>699</v>
      </c>
      <c r="BM166" s="155" t="s">
        <v>1706</v>
      </c>
    </row>
    <row r="167" spans="2:65" s="1" customFormat="1" ht="16.5" customHeight="1">
      <c r="B167" s="32"/>
      <c r="C167" s="143" t="s">
        <v>545</v>
      </c>
      <c r="D167" s="143" t="s">
        <v>164</v>
      </c>
      <c r="E167" s="144" t="s">
        <v>1707</v>
      </c>
      <c r="F167" s="145" t="s">
        <v>1708</v>
      </c>
      <c r="G167" s="146" t="s">
        <v>203</v>
      </c>
      <c r="H167" s="147">
        <v>7</v>
      </c>
      <c r="I167" s="148"/>
      <c r="J167" s="149">
        <f t="shared" si="0"/>
        <v>0</v>
      </c>
      <c r="K167" s="150"/>
      <c r="L167" s="32"/>
      <c r="M167" s="151" t="s">
        <v>1</v>
      </c>
      <c r="N167" s="152" t="s">
        <v>42</v>
      </c>
      <c r="P167" s="153">
        <f t="shared" si="1"/>
        <v>0</v>
      </c>
      <c r="Q167" s="153">
        <v>0</v>
      </c>
      <c r="R167" s="153">
        <f t="shared" si="2"/>
        <v>0</v>
      </c>
      <c r="S167" s="153">
        <v>0</v>
      </c>
      <c r="T167" s="154">
        <f t="shared" si="3"/>
        <v>0</v>
      </c>
      <c r="AR167" s="155" t="s">
        <v>699</v>
      </c>
      <c r="AT167" s="155" t="s">
        <v>164</v>
      </c>
      <c r="AU167" s="155" t="s">
        <v>88</v>
      </c>
      <c r="AY167" s="17" t="s">
        <v>162</v>
      </c>
      <c r="BE167" s="156">
        <f t="shared" si="4"/>
        <v>0</v>
      </c>
      <c r="BF167" s="156">
        <f t="shared" si="5"/>
        <v>0</v>
      </c>
      <c r="BG167" s="156">
        <f t="shared" si="6"/>
        <v>0</v>
      </c>
      <c r="BH167" s="156">
        <f t="shared" si="7"/>
        <v>0</v>
      </c>
      <c r="BI167" s="156">
        <f t="shared" si="8"/>
        <v>0</v>
      </c>
      <c r="BJ167" s="17" t="s">
        <v>88</v>
      </c>
      <c r="BK167" s="156">
        <f t="shared" si="9"/>
        <v>0</v>
      </c>
      <c r="BL167" s="17" t="s">
        <v>699</v>
      </c>
      <c r="BM167" s="155" t="s">
        <v>1709</v>
      </c>
    </row>
    <row r="168" spans="2:65" s="1" customFormat="1" ht="16.5" customHeight="1">
      <c r="B168" s="32"/>
      <c r="C168" s="143" t="s">
        <v>552</v>
      </c>
      <c r="D168" s="143" t="s">
        <v>164</v>
      </c>
      <c r="E168" s="144" t="s">
        <v>1710</v>
      </c>
      <c r="F168" s="145" t="s">
        <v>1711</v>
      </c>
      <c r="G168" s="146" t="s">
        <v>203</v>
      </c>
      <c r="H168" s="147">
        <v>3</v>
      </c>
      <c r="I168" s="148"/>
      <c r="J168" s="149">
        <f t="shared" si="0"/>
        <v>0</v>
      </c>
      <c r="K168" s="150"/>
      <c r="L168" s="32"/>
      <c r="M168" s="151" t="s">
        <v>1</v>
      </c>
      <c r="N168" s="152" t="s">
        <v>42</v>
      </c>
      <c r="P168" s="153">
        <f t="shared" si="1"/>
        <v>0</v>
      </c>
      <c r="Q168" s="153">
        <v>0</v>
      </c>
      <c r="R168" s="153">
        <f t="shared" si="2"/>
        <v>0</v>
      </c>
      <c r="S168" s="153">
        <v>0</v>
      </c>
      <c r="T168" s="154">
        <f t="shared" si="3"/>
        <v>0</v>
      </c>
      <c r="AR168" s="155" t="s">
        <v>699</v>
      </c>
      <c r="AT168" s="155" t="s">
        <v>164</v>
      </c>
      <c r="AU168" s="155" t="s">
        <v>88</v>
      </c>
      <c r="AY168" s="17" t="s">
        <v>162</v>
      </c>
      <c r="BE168" s="156">
        <f t="shared" si="4"/>
        <v>0</v>
      </c>
      <c r="BF168" s="156">
        <f t="shared" si="5"/>
        <v>0</v>
      </c>
      <c r="BG168" s="156">
        <f t="shared" si="6"/>
        <v>0</v>
      </c>
      <c r="BH168" s="156">
        <f t="shared" si="7"/>
        <v>0</v>
      </c>
      <c r="BI168" s="156">
        <f t="shared" si="8"/>
        <v>0</v>
      </c>
      <c r="BJ168" s="17" t="s">
        <v>88</v>
      </c>
      <c r="BK168" s="156">
        <f t="shared" si="9"/>
        <v>0</v>
      </c>
      <c r="BL168" s="17" t="s">
        <v>699</v>
      </c>
      <c r="BM168" s="155" t="s">
        <v>1712</v>
      </c>
    </row>
    <row r="169" spans="2:65" s="1" customFormat="1" ht="16.5" customHeight="1">
      <c r="B169" s="32"/>
      <c r="C169" s="143" t="s">
        <v>557</v>
      </c>
      <c r="D169" s="143" t="s">
        <v>164</v>
      </c>
      <c r="E169" s="144" t="s">
        <v>1713</v>
      </c>
      <c r="F169" s="145" t="s">
        <v>1714</v>
      </c>
      <c r="G169" s="146" t="s">
        <v>203</v>
      </c>
      <c r="H169" s="147">
        <v>2</v>
      </c>
      <c r="I169" s="148"/>
      <c r="J169" s="149">
        <f t="shared" si="0"/>
        <v>0</v>
      </c>
      <c r="K169" s="150"/>
      <c r="L169" s="32"/>
      <c r="M169" s="151" t="s">
        <v>1</v>
      </c>
      <c r="N169" s="152" t="s">
        <v>42</v>
      </c>
      <c r="P169" s="153">
        <f t="shared" si="1"/>
        <v>0</v>
      </c>
      <c r="Q169" s="153">
        <v>0</v>
      </c>
      <c r="R169" s="153">
        <f t="shared" si="2"/>
        <v>0</v>
      </c>
      <c r="S169" s="153">
        <v>0</v>
      </c>
      <c r="T169" s="154">
        <f t="shared" si="3"/>
        <v>0</v>
      </c>
      <c r="AR169" s="155" t="s">
        <v>699</v>
      </c>
      <c r="AT169" s="155" t="s">
        <v>164</v>
      </c>
      <c r="AU169" s="155" t="s">
        <v>88</v>
      </c>
      <c r="AY169" s="17" t="s">
        <v>162</v>
      </c>
      <c r="BE169" s="156">
        <f t="shared" si="4"/>
        <v>0</v>
      </c>
      <c r="BF169" s="156">
        <f t="shared" si="5"/>
        <v>0</v>
      </c>
      <c r="BG169" s="156">
        <f t="shared" si="6"/>
        <v>0</v>
      </c>
      <c r="BH169" s="156">
        <f t="shared" si="7"/>
        <v>0</v>
      </c>
      <c r="BI169" s="156">
        <f t="shared" si="8"/>
        <v>0</v>
      </c>
      <c r="BJ169" s="17" t="s">
        <v>88</v>
      </c>
      <c r="BK169" s="156">
        <f t="shared" si="9"/>
        <v>0</v>
      </c>
      <c r="BL169" s="17" t="s">
        <v>699</v>
      </c>
      <c r="BM169" s="155" t="s">
        <v>1715</v>
      </c>
    </row>
    <row r="170" spans="2:65" s="1" customFormat="1" ht="24.15" customHeight="1">
      <c r="B170" s="32"/>
      <c r="C170" s="143" t="s">
        <v>563</v>
      </c>
      <c r="D170" s="143" t="s">
        <v>164</v>
      </c>
      <c r="E170" s="144" t="s">
        <v>1716</v>
      </c>
      <c r="F170" s="145" t="s">
        <v>1717</v>
      </c>
      <c r="G170" s="146" t="s">
        <v>208</v>
      </c>
      <c r="H170" s="147">
        <v>15</v>
      </c>
      <c r="I170" s="148"/>
      <c r="J170" s="149">
        <f t="shared" si="0"/>
        <v>0</v>
      </c>
      <c r="K170" s="150"/>
      <c r="L170" s="32"/>
      <c r="M170" s="151" t="s">
        <v>1</v>
      </c>
      <c r="N170" s="152" t="s">
        <v>42</v>
      </c>
      <c r="P170" s="153">
        <f t="shared" si="1"/>
        <v>0</v>
      </c>
      <c r="Q170" s="153">
        <v>0</v>
      </c>
      <c r="R170" s="153">
        <f t="shared" si="2"/>
        <v>0</v>
      </c>
      <c r="S170" s="153">
        <v>0</v>
      </c>
      <c r="T170" s="154">
        <f t="shared" si="3"/>
        <v>0</v>
      </c>
      <c r="AR170" s="155" t="s">
        <v>699</v>
      </c>
      <c r="AT170" s="155" t="s">
        <v>164</v>
      </c>
      <c r="AU170" s="155" t="s">
        <v>88</v>
      </c>
      <c r="AY170" s="17" t="s">
        <v>162</v>
      </c>
      <c r="BE170" s="156">
        <f t="shared" si="4"/>
        <v>0</v>
      </c>
      <c r="BF170" s="156">
        <f t="shared" si="5"/>
        <v>0</v>
      </c>
      <c r="BG170" s="156">
        <f t="shared" si="6"/>
        <v>0</v>
      </c>
      <c r="BH170" s="156">
        <f t="shared" si="7"/>
        <v>0</v>
      </c>
      <c r="BI170" s="156">
        <f t="shared" si="8"/>
        <v>0</v>
      </c>
      <c r="BJ170" s="17" t="s">
        <v>88</v>
      </c>
      <c r="BK170" s="156">
        <f t="shared" si="9"/>
        <v>0</v>
      </c>
      <c r="BL170" s="17" t="s">
        <v>699</v>
      </c>
      <c r="BM170" s="155" t="s">
        <v>1718</v>
      </c>
    </row>
    <row r="171" spans="2:65" s="1" customFormat="1" ht="16.5" customHeight="1">
      <c r="B171" s="32"/>
      <c r="C171" s="184" t="s">
        <v>567</v>
      </c>
      <c r="D171" s="184" t="s">
        <v>534</v>
      </c>
      <c r="E171" s="185" t="s">
        <v>1719</v>
      </c>
      <c r="F171" s="186" t="s">
        <v>1720</v>
      </c>
      <c r="G171" s="187" t="s">
        <v>1721</v>
      </c>
      <c r="H171" s="188">
        <v>9.8000000000000007</v>
      </c>
      <c r="I171" s="189"/>
      <c r="J171" s="190">
        <f t="shared" si="0"/>
        <v>0</v>
      </c>
      <c r="K171" s="191"/>
      <c r="L171" s="192"/>
      <c r="M171" s="193" t="s">
        <v>1</v>
      </c>
      <c r="N171" s="194" t="s">
        <v>42</v>
      </c>
      <c r="P171" s="153">
        <f t="shared" si="1"/>
        <v>0</v>
      </c>
      <c r="Q171" s="153">
        <v>1E-3</v>
      </c>
      <c r="R171" s="153">
        <f t="shared" si="2"/>
        <v>9.8000000000000014E-3</v>
      </c>
      <c r="S171" s="153">
        <v>0</v>
      </c>
      <c r="T171" s="154">
        <f t="shared" si="3"/>
        <v>0</v>
      </c>
      <c r="AR171" s="155" t="s">
        <v>1044</v>
      </c>
      <c r="AT171" s="155" t="s">
        <v>534</v>
      </c>
      <c r="AU171" s="155" t="s">
        <v>88</v>
      </c>
      <c r="AY171" s="17" t="s">
        <v>162</v>
      </c>
      <c r="BE171" s="156">
        <f t="shared" si="4"/>
        <v>0</v>
      </c>
      <c r="BF171" s="156">
        <f t="shared" si="5"/>
        <v>0</v>
      </c>
      <c r="BG171" s="156">
        <f t="shared" si="6"/>
        <v>0</v>
      </c>
      <c r="BH171" s="156">
        <f t="shared" si="7"/>
        <v>0</v>
      </c>
      <c r="BI171" s="156">
        <f t="shared" si="8"/>
        <v>0</v>
      </c>
      <c r="BJ171" s="17" t="s">
        <v>88</v>
      </c>
      <c r="BK171" s="156">
        <f t="shared" si="9"/>
        <v>0</v>
      </c>
      <c r="BL171" s="17" t="s">
        <v>1044</v>
      </c>
      <c r="BM171" s="155" t="s">
        <v>1722</v>
      </c>
    </row>
    <row r="172" spans="2:65" s="12" customFormat="1">
      <c r="B172" s="157"/>
      <c r="D172" s="158" t="s">
        <v>170</v>
      </c>
      <c r="E172" s="159" t="s">
        <v>1</v>
      </c>
      <c r="F172" s="160" t="s">
        <v>1723</v>
      </c>
      <c r="H172" s="161">
        <v>9.75</v>
      </c>
      <c r="I172" s="162"/>
      <c r="L172" s="157"/>
      <c r="M172" s="163"/>
      <c r="T172" s="164"/>
      <c r="AT172" s="159" t="s">
        <v>170</v>
      </c>
      <c r="AU172" s="159" t="s">
        <v>88</v>
      </c>
      <c r="AV172" s="12" t="s">
        <v>88</v>
      </c>
      <c r="AW172" s="12" t="s">
        <v>31</v>
      </c>
      <c r="AX172" s="12" t="s">
        <v>76</v>
      </c>
      <c r="AY172" s="159" t="s">
        <v>162</v>
      </c>
    </row>
    <row r="173" spans="2:65" s="12" customFormat="1">
      <c r="B173" s="157"/>
      <c r="D173" s="158" t="s">
        <v>170</v>
      </c>
      <c r="E173" s="159" t="s">
        <v>1</v>
      </c>
      <c r="F173" s="160" t="s">
        <v>219</v>
      </c>
      <c r="H173" s="161">
        <v>0.05</v>
      </c>
      <c r="I173" s="162"/>
      <c r="L173" s="157"/>
      <c r="M173" s="163"/>
      <c r="T173" s="164"/>
      <c r="AT173" s="159" t="s">
        <v>170</v>
      </c>
      <c r="AU173" s="159" t="s">
        <v>88</v>
      </c>
      <c r="AV173" s="12" t="s">
        <v>88</v>
      </c>
      <c r="AW173" s="12" t="s">
        <v>31</v>
      </c>
      <c r="AX173" s="12" t="s">
        <v>76</v>
      </c>
      <c r="AY173" s="159" t="s">
        <v>162</v>
      </c>
    </row>
    <row r="174" spans="2:65" s="13" customFormat="1">
      <c r="B174" s="165"/>
      <c r="D174" s="158" t="s">
        <v>170</v>
      </c>
      <c r="E174" s="166" t="s">
        <v>1</v>
      </c>
      <c r="F174" s="167" t="s">
        <v>173</v>
      </c>
      <c r="H174" s="168">
        <v>9.8000000000000007</v>
      </c>
      <c r="I174" s="169"/>
      <c r="L174" s="165"/>
      <c r="M174" s="170"/>
      <c r="T174" s="171"/>
      <c r="AT174" s="166" t="s">
        <v>170</v>
      </c>
      <c r="AU174" s="166" t="s">
        <v>88</v>
      </c>
      <c r="AV174" s="13" t="s">
        <v>168</v>
      </c>
      <c r="AW174" s="13" t="s">
        <v>31</v>
      </c>
      <c r="AX174" s="13" t="s">
        <v>83</v>
      </c>
      <c r="AY174" s="166" t="s">
        <v>162</v>
      </c>
    </row>
    <row r="175" spans="2:65" s="1" customFormat="1" ht="21.75" customHeight="1">
      <c r="B175" s="32"/>
      <c r="C175" s="143" t="s">
        <v>572</v>
      </c>
      <c r="D175" s="143" t="s">
        <v>164</v>
      </c>
      <c r="E175" s="144" t="s">
        <v>1724</v>
      </c>
      <c r="F175" s="145" t="s">
        <v>1725</v>
      </c>
      <c r="G175" s="146" t="s">
        <v>203</v>
      </c>
      <c r="H175" s="147">
        <v>1</v>
      </c>
      <c r="I175" s="148"/>
      <c r="J175" s="149">
        <f>ROUND(I175*H175,2)</f>
        <v>0</v>
      </c>
      <c r="K175" s="150"/>
      <c r="L175" s="32"/>
      <c r="M175" s="151" t="s">
        <v>1</v>
      </c>
      <c r="N175" s="152" t="s">
        <v>42</v>
      </c>
      <c r="P175" s="153">
        <f>O175*H175</f>
        <v>0</v>
      </c>
      <c r="Q175" s="153">
        <v>0</v>
      </c>
      <c r="R175" s="153">
        <f>Q175*H175</f>
        <v>0</v>
      </c>
      <c r="S175" s="153">
        <v>0</v>
      </c>
      <c r="T175" s="154">
        <f>S175*H175</f>
        <v>0</v>
      </c>
      <c r="AR175" s="155" t="s">
        <v>699</v>
      </c>
      <c r="AT175" s="155" t="s">
        <v>164</v>
      </c>
      <c r="AU175" s="155" t="s">
        <v>88</v>
      </c>
      <c r="AY175" s="17" t="s">
        <v>162</v>
      </c>
      <c r="BE175" s="156">
        <f>IF(N175="základná",J175,0)</f>
        <v>0</v>
      </c>
      <c r="BF175" s="156">
        <f>IF(N175="znížená",J175,0)</f>
        <v>0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7" t="s">
        <v>88</v>
      </c>
      <c r="BK175" s="156">
        <f>ROUND(I175*H175,2)</f>
        <v>0</v>
      </c>
      <c r="BL175" s="17" t="s">
        <v>699</v>
      </c>
      <c r="BM175" s="155" t="s">
        <v>1726</v>
      </c>
    </row>
    <row r="176" spans="2:65" s="1" customFormat="1" ht="24.15" customHeight="1">
      <c r="B176" s="32"/>
      <c r="C176" s="184" t="s">
        <v>579</v>
      </c>
      <c r="D176" s="184" t="s">
        <v>534</v>
      </c>
      <c r="E176" s="185" t="s">
        <v>1727</v>
      </c>
      <c r="F176" s="186" t="s">
        <v>1728</v>
      </c>
      <c r="G176" s="187" t="s">
        <v>203</v>
      </c>
      <c r="H176" s="188">
        <v>1</v>
      </c>
      <c r="I176" s="189"/>
      <c r="J176" s="190">
        <f>ROUND(I176*H176,2)</f>
        <v>0</v>
      </c>
      <c r="K176" s="191"/>
      <c r="L176" s="192"/>
      <c r="M176" s="193" t="s">
        <v>1</v>
      </c>
      <c r="N176" s="194" t="s">
        <v>42</v>
      </c>
      <c r="P176" s="153">
        <f>O176*H176</f>
        <v>0</v>
      </c>
      <c r="Q176" s="153">
        <v>2.7999999999999998E-4</v>
      </c>
      <c r="R176" s="153">
        <f>Q176*H176</f>
        <v>2.7999999999999998E-4</v>
      </c>
      <c r="S176" s="153">
        <v>0</v>
      </c>
      <c r="T176" s="154">
        <f>S176*H176</f>
        <v>0</v>
      </c>
      <c r="AR176" s="155" t="s">
        <v>1044</v>
      </c>
      <c r="AT176" s="155" t="s">
        <v>534</v>
      </c>
      <c r="AU176" s="155" t="s">
        <v>88</v>
      </c>
      <c r="AY176" s="17" t="s">
        <v>162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7" t="s">
        <v>88</v>
      </c>
      <c r="BK176" s="156">
        <f>ROUND(I176*H176,2)</f>
        <v>0</v>
      </c>
      <c r="BL176" s="17" t="s">
        <v>1044</v>
      </c>
      <c r="BM176" s="155" t="s">
        <v>1729</v>
      </c>
    </row>
    <row r="177" spans="2:65" s="1" customFormat="1" ht="16.5" customHeight="1">
      <c r="B177" s="32"/>
      <c r="C177" s="184" t="s">
        <v>584</v>
      </c>
      <c r="D177" s="184" t="s">
        <v>534</v>
      </c>
      <c r="E177" s="185" t="s">
        <v>1730</v>
      </c>
      <c r="F177" s="186" t="s">
        <v>1731</v>
      </c>
      <c r="G177" s="187" t="s">
        <v>203</v>
      </c>
      <c r="H177" s="188">
        <v>1</v>
      </c>
      <c r="I177" s="189"/>
      <c r="J177" s="190">
        <f>ROUND(I177*H177,2)</f>
        <v>0</v>
      </c>
      <c r="K177" s="191"/>
      <c r="L177" s="192"/>
      <c r="M177" s="193" t="s">
        <v>1</v>
      </c>
      <c r="N177" s="194" t="s">
        <v>42</v>
      </c>
      <c r="P177" s="153">
        <f>O177*H177</f>
        <v>0</v>
      </c>
      <c r="Q177" s="153">
        <v>2.4000000000000001E-4</v>
      </c>
      <c r="R177" s="153">
        <f>Q177*H177</f>
        <v>2.4000000000000001E-4</v>
      </c>
      <c r="S177" s="153">
        <v>0</v>
      </c>
      <c r="T177" s="154">
        <f>S177*H177</f>
        <v>0</v>
      </c>
      <c r="AR177" s="155" t="s">
        <v>1044</v>
      </c>
      <c r="AT177" s="155" t="s">
        <v>534</v>
      </c>
      <c r="AU177" s="155" t="s">
        <v>88</v>
      </c>
      <c r="AY177" s="17" t="s">
        <v>162</v>
      </c>
      <c r="BE177" s="156">
        <f>IF(N177="základná",J177,0)</f>
        <v>0</v>
      </c>
      <c r="BF177" s="156">
        <f>IF(N177="znížená",J177,0)</f>
        <v>0</v>
      </c>
      <c r="BG177" s="156">
        <f>IF(N177="zákl. prenesená",J177,0)</f>
        <v>0</v>
      </c>
      <c r="BH177" s="156">
        <f>IF(N177="zníž. prenesená",J177,0)</f>
        <v>0</v>
      </c>
      <c r="BI177" s="156">
        <f>IF(N177="nulová",J177,0)</f>
        <v>0</v>
      </c>
      <c r="BJ177" s="17" t="s">
        <v>88</v>
      </c>
      <c r="BK177" s="156">
        <f>ROUND(I177*H177,2)</f>
        <v>0</v>
      </c>
      <c r="BL177" s="17" t="s">
        <v>1044</v>
      </c>
      <c r="BM177" s="155" t="s">
        <v>1732</v>
      </c>
    </row>
    <row r="178" spans="2:65" s="1" customFormat="1" ht="24.15" customHeight="1">
      <c r="B178" s="32"/>
      <c r="C178" s="143" t="s">
        <v>588</v>
      </c>
      <c r="D178" s="143" t="s">
        <v>164</v>
      </c>
      <c r="E178" s="144" t="s">
        <v>1733</v>
      </c>
      <c r="F178" s="145" t="s">
        <v>1734</v>
      </c>
      <c r="G178" s="146" t="s">
        <v>1735</v>
      </c>
      <c r="H178" s="147">
        <v>1</v>
      </c>
      <c r="I178" s="148"/>
      <c r="J178" s="149">
        <f>ROUND(I178*H178,2)</f>
        <v>0</v>
      </c>
      <c r="K178" s="150"/>
      <c r="L178" s="32"/>
      <c r="M178" s="151" t="s">
        <v>1</v>
      </c>
      <c r="N178" s="152" t="s">
        <v>42</v>
      </c>
      <c r="P178" s="153">
        <f>O178*H178</f>
        <v>0</v>
      </c>
      <c r="Q178" s="153">
        <v>0</v>
      </c>
      <c r="R178" s="153">
        <f>Q178*H178</f>
        <v>0</v>
      </c>
      <c r="S178" s="153">
        <v>0</v>
      </c>
      <c r="T178" s="154">
        <f>S178*H178</f>
        <v>0</v>
      </c>
      <c r="AR178" s="155" t="s">
        <v>699</v>
      </c>
      <c r="AT178" s="155" t="s">
        <v>164</v>
      </c>
      <c r="AU178" s="155" t="s">
        <v>88</v>
      </c>
      <c r="AY178" s="17" t="s">
        <v>162</v>
      </c>
      <c r="BE178" s="156">
        <f>IF(N178="základná",J178,0)</f>
        <v>0</v>
      </c>
      <c r="BF178" s="156">
        <f>IF(N178="znížená",J178,0)</f>
        <v>0</v>
      </c>
      <c r="BG178" s="156">
        <f>IF(N178="zákl. prenesená",J178,0)</f>
        <v>0</v>
      </c>
      <c r="BH178" s="156">
        <f>IF(N178="zníž. prenesená",J178,0)</f>
        <v>0</v>
      </c>
      <c r="BI178" s="156">
        <f>IF(N178="nulová",J178,0)</f>
        <v>0</v>
      </c>
      <c r="BJ178" s="17" t="s">
        <v>88</v>
      </c>
      <c r="BK178" s="156">
        <f>ROUND(I178*H178,2)</f>
        <v>0</v>
      </c>
      <c r="BL178" s="17" t="s">
        <v>699</v>
      </c>
      <c r="BM178" s="155" t="s">
        <v>1736</v>
      </c>
    </row>
    <row r="179" spans="2:65" s="1" customFormat="1" ht="33" customHeight="1">
      <c r="B179" s="32"/>
      <c r="C179" s="143" t="s">
        <v>601</v>
      </c>
      <c r="D179" s="143" t="s">
        <v>164</v>
      </c>
      <c r="E179" s="144" t="s">
        <v>1737</v>
      </c>
      <c r="F179" s="145" t="s">
        <v>1738</v>
      </c>
      <c r="G179" s="146" t="s">
        <v>248</v>
      </c>
      <c r="H179" s="147">
        <v>90.2</v>
      </c>
      <c r="I179" s="148"/>
      <c r="J179" s="149">
        <f>ROUND(I179*H179,2)</f>
        <v>0</v>
      </c>
      <c r="K179" s="150"/>
      <c r="L179" s="32"/>
      <c r="M179" s="151" t="s">
        <v>1</v>
      </c>
      <c r="N179" s="152" t="s">
        <v>42</v>
      </c>
      <c r="P179" s="153">
        <f>O179*H179</f>
        <v>0</v>
      </c>
      <c r="Q179" s="153">
        <v>0</v>
      </c>
      <c r="R179" s="153">
        <f>Q179*H179</f>
        <v>0</v>
      </c>
      <c r="S179" s="153">
        <v>0</v>
      </c>
      <c r="T179" s="154">
        <f>S179*H179</f>
        <v>0</v>
      </c>
      <c r="AR179" s="155" t="s">
        <v>699</v>
      </c>
      <c r="AT179" s="155" t="s">
        <v>164</v>
      </c>
      <c r="AU179" s="155" t="s">
        <v>88</v>
      </c>
      <c r="AY179" s="17" t="s">
        <v>162</v>
      </c>
      <c r="BE179" s="156">
        <f>IF(N179="základná",J179,0)</f>
        <v>0</v>
      </c>
      <c r="BF179" s="156">
        <f>IF(N179="znížená",J179,0)</f>
        <v>0</v>
      </c>
      <c r="BG179" s="156">
        <f>IF(N179="zákl. prenesená",J179,0)</f>
        <v>0</v>
      </c>
      <c r="BH179" s="156">
        <f>IF(N179="zníž. prenesená",J179,0)</f>
        <v>0</v>
      </c>
      <c r="BI179" s="156">
        <f>IF(N179="nulová",J179,0)</f>
        <v>0</v>
      </c>
      <c r="BJ179" s="17" t="s">
        <v>88</v>
      </c>
      <c r="BK179" s="156">
        <f>ROUND(I179*H179,2)</f>
        <v>0</v>
      </c>
      <c r="BL179" s="17" t="s">
        <v>699</v>
      </c>
      <c r="BM179" s="155" t="s">
        <v>1739</v>
      </c>
    </row>
    <row r="180" spans="2:65" s="12" customFormat="1">
      <c r="B180" s="157"/>
      <c r="D180" s="158" t="s">
        <v>170</v>
      </c>
      <c r="E180" s="159" t="s">
        <v>1</v>
      </c>
      <c r="F180" s="160" t="s">
        <v>1740</v>
      </c>
      <c r="H180" s="161">
        <v>46.96</v>
      </c>
      <c r="I180" s="162"/>
      <c r="L180" s="157"/>
      <c r="M180" s="163"/>
      <c r="T180" s="164"/>
      <c r="AT180" s="159" t="s">
        <v>170</v>
      </c>
      <c r="AU180" s="159" t="s">
        <v>88</v>
      </c>
      <c r="AV180" s="12" t="s">
        <v>88</v>
      </c>
      <c r="AW180" s="12" t="s">
        <v>31</v>
      </c>
      <c r="AX180" s="12" t="s">
        <v>76</v>
      </c>
      <c r="AY180" s="159" t="s">
        <v>162</v>
      </c>
    </row>
    <row r="181" spans="2:65" s="12" customFormat="1">
      <c r="B181" s="157"/>
      <c r="D181" s="158" t="s">
        <v>170</v>
      </c>
      <c r="E181" s="159" t="s">
        <v>1</v>
      </c>
      <c r="F181" s="160" t="s">
        <v>692</v>
      </c>
      <c r="H181" s="161">
        <v>43.24</v>
      </c>
      <c r="I181" s="162"/>
      <c r="L181" s="157"/>
      <c r="M181" s="163"/>
      <c r="T181" s="164"/>
      <c r="AT181" s="159" t="s">
        <v>170</v>
      </c>
      <c r="AU181" s="159" t="s">
        <v>88</v>
      </c>
      <c r="AV181" s="12" t="s">
        <v>88</v>
      </c>
      <c r="AW181" s="12" t="s">
        <v>31</v>
      </c>
      <c r="AX181" s="12" t="s">
        <v>76</v>
      </c>
      <c r="AY181" s="159" t="s">
        <v>162</v>
      </c>
    </row>
    <row r="182" spans="2:65" s="13" customFormat="1" ht="20.399999999999999">
      <c r="B182" s="165"/>
      <c r="D182" s="158" t="s">
        <v>170</v>
      </c>
      <c r="E182" s="166" t="s">
        <v>1</v>
      </c>
      <c r="F182" s="167" t="s">
        <v>1741</v>
      </c>
      <c r="H182" s="168">
        <v>90.2</v>
      </c>
      <c r="I182" s="169"/>
      <c r="L182" s="165"/>
      <c r="M182" s="170"/>
      <c r="T182" s="171"/>
      <c r="AT182" s="166" t="s">
        <v>170</v>
      </c>
      <c r="AU182" s="166" t="s">
        <v>88</v>
      </c>
      <c r="AV182" s="13" t="s">
        <v>168</v>
      </c>
      <c r="AW182" s="13" t="s">
        <v>31</v>
      </c>
      <c r="AX182" s="13" t="s">
        <v>83</v>
      </c>
      <c r="AY182" s="166" t="s">
        <v>162</v>
      </c>
    </row>
    <row r="183" spans="2:65" s="1" customFormat="1" ht="16.5" customHeight="1">
      <c r="B183" s="32"/>
      <c r="C183" s="143" t="s">
        <v>605</v>
      </c>
      <c r="D183" s="143" t="s">
        <v>164</v>
      </c>
      <c r="E183" s="144" t="s">
        <v>1592</v>
      </c>
      <c r="F183" s="145" t="s">
        <v>1593</v>
      </c>
      <c r="G183" s="146" t="s">
        <v>1594</v>
      </c>
      <c r="H183" s="201"/>
      <c r="I183" s="148"/>
      <c r="J183" s="149">
        <f>ROUND(I183*H183,2)</f>
        <v>0</v>
      </c>
      <c r="K183" s="150"/>
      <c r="L183" s="32"/>
      <c r="M183" s="151" t="s">
        <v>1</v>
      </c>
      <c r="N183" s="152" t="s">
        <v>42</v>
      </c>
      <c r="P183" s="153">
        <f>O183*H183</f>
        <v>0</v>
      </c>
      <c r="Q183" s="153">
        <v>0</v>
      </c>
      <c r="R183" s="153">
        <f>Q183*H183</f>
        <v>0</v>
      </c>
      <c r="S183" s="153">
        <v>0</v>
      </c>
      <c r="T183" s="154">
        <f>S183*H183</f>
        <v>0</v>
      </c>
      <c r="AR183" s="155" t="s">
        <v>1044</v>
      </c>
      <c r="AT183" s="155" t="s">
        <v>164</v>
      </c>
      <c r="AU183" s="155" t="s">
        <v>88</v>
      </c>
      <c r="AY183" s="17" t="s">
        <v>162</v>
      </c>
      <c r="BE183" s="156">
        <f>IF(N183="základná",J183,0)</f>
        <v>0</v>
      </c>
      <c r="BF183" s="156">
        <f>IF(N183="znížená",J183,0)</f>
        <v>0</v>
      </c>
      <c r="BG183" s="156">
        <f>IF(N183="zákl. prenesená",J183,0)</f>
        <v>0</v>
      </c>
      <c r="BH183" s="156">
        <f>IF(N183="zníž. prenesená",J183,0)</f>
        <v>0</v>
      </c>
      <c r="BI183" s="156">
        <f>IF(N183="nulová",J183,0)</f>
        <v>0</v>
      </c>
      <c r="BJ183" s="17" t="s">
        <v>88</v>
      </c>
      <c r="BK183" s="156">
        <f>ROUND(I183*H183,2)</f>
        <v>0</v>
      </c>
      <c r="BL183" s="17" t="s">
        <v>1044</v>
      </c>
      <c r="BM183" s="155" t="s">
        <v>1742</v>
      </c>
    </row>
    <row r="184" spans="2:65" s="1" customFormat="1" ht="16.5" customHeight="1">
      <c r="B184" s="32"/>
      <c r="C184" s="143" t="s">
        <v>614</v>
      </c>
      <c r="D184" s="143" t="s">
        <v>164</v>
      </c>
      <c r="E184" s="144" t="s">
        <v>1596</v>
      </c>
      <c r="F184" s="145" t="s">
        <v>1597</v>
      </c>
      <c r="G184" s="146" t="s">
        <v>1594</v>
      </c>
      <c r="H184" s="201"/>
      <c r="I184" s="148"/>
      <c r="J184" s="149">
        <f>ROUND(I184*H184,2)</f>
        <v>0</v>
      </c>
      <c r="K184" s="150"/>
      <c r="L184" s="32"/>
      <c r="M184" s="151" t="s">
        <v>1</v>
      </c>
      <c r="N184" s="152" t="s">
        <v>42</v>
      </c>
      <c r="P184" s="153">
        <f>O184*H184</f>
        <v>0</v>
      </c>
      <c r="Q184" s="153">
        <v>0</v>
      </c>
      <c r="R184" s="153">
        <f>Q184*H184</f>
        <v>0</v>
      </c>
      <c r="S184" s="153">
        <v>0</v>
      </c>
      <c r="T184" s="154">
        <f>S184*H184</f>
        <v>0</v>
      </c>
      <c r="AR184" s="155" t="s">
        <v>699</v>
      </c>
      <c r="AT184" s="155" t="s">
        <v>164</v>
      </c>
      <c r="AU184" s="155" t="s">
        <v>88</v>
      </c>
      <c r="AY184" s="17" t="s">
        <v>162</v>
      </c>
      <c r="BE184" s="156">
        <f>IF(N184="základná",J184,0)</f>
        <v>0</v>
      </c>
      <c r="BF184" s="156">
        <f>IF(N184="znížená",J184,0)</f>
        <v>0</v>
      </c>
      <c r="BG184" s="156">
        <f>IF(N184="zákl. prenesená",J184,0)</f>
        <v>0</v>
      </c>
      <c r="BH184" s="156">
        <f>IF(N184="zníž. prenesená",J184,0)</f>
        <v>0</v>
      </c>
      <c r="BI184" s="156">
        <f>IF(N184="nulová",J184,0)</f>
        <v>0</v>
      </c>
      <c r="BJ184" s="17" t="s">
        <v>88</v>
      </c>
      <c r="BK184" s="156">
        <f>ROUND(I184*H184,2)</f>
        <v>0</v>
      </c>
      <c r="BL184" s="17" t="s">
        <v>699</v>
      </c>
      <c r="BM184" s="155" t="s">
        <v>1743</v>
      </c>
    </row>
    <row r="185" spans="2:65" s="11" customFormat="1" ht="25.95" customHeight="1">
      <c r="B185" s="131"/>
      <c r="D185" s="132" t="s">
        <v>75</v>
      </c>
      <c r="E185" s="133" t="s">
        <v>1744</v>
      </c>
      <c r="F185" s="133" t="s">
        <v>1745</v>
      </c>
      <c r="I185" s="134"/>
      <c r="J185" s="135">
        <f>BK185</f>
        <v>0</v>
      </c>
      <c r="L185" s="131"/>
      <c r="M185" s="136"/>
      <c r="P185" s="137">
        <f>P186</f>
        <v>0</v>
      </c>
      <c r="R185" s="137">
        <f>R186</f>
        <v>0</v>
      </c>
      <c r="T185" s="138">
        <f>T186</f>
        <v>0</v>
      </c>
      <c r="AR185" s="132" t="s">
        <v>168</v>
      </c>
      <c r="AT185" s="139" t="s">
        <v>75</v>
      </c>
      <c r="AU185" s="139" t="s">
        <v>76</v>
      </c>
      <c r="AY185" s="132" t="s">
        <v>162</v>
      </c>
      <c r="BK185" s="140">
        <f>BK186</f>
        <v>0</v>
      </c>
    </row>
    <row r="186" spans="2:65" s="1" customFormat="1" ht="24.15" customHeight="1">
      <c r="B186" s="32"/>
      <c r="C186" s="143" t="s">
        <v>620</v>
      </c>
      <c r="D186" s="143" t="s">
        <v>164</v>
      </c>
      <c r="E186" s="144" t="s">
        <v>1746</v>
      </c>
      <c r="F186" s="145" t="s">
        <v>1747</v>
      </c>
      <c r="G186" s="146" t="s">
        <v>1748</v>
      </c>
      <c r="H186" s="147">
        <v>8</v>
      </c>
      <c r="I186" s="148"/>
      <c r="J186" s="149">
        <f>ROUND(I186*H186,2)</f>
        <v>0</v>
      </c>
      <c r="K186" s="150"/>
      <c r="L186" s="32"/>
      <c r="M186" s="179" t="s">
        <v>1</v>
      </c>
      <c r="N186" s="180" t="s">
        <v>42</v>
      </c>
      <c r="O186" s="181"/>
      <c r="P186" s="182">
        <f>O186*H186</f>
        <v>0</v>
      </c>
      <c r="Q186" s="182">
        <v>0</v>
      </c>
      <c r="R186" s="182">
        <f>Q186*H186</f>
        <v>0</v>
      </c>
      <c r="S186" s="182">
        <v>0</v>
      </c>
      <c r="T186" s="183">
        <f>S186*H186</f>
        <v>0</v>
      </c>
      <c r="AR186" s="155" t="s">
        <v>1749</v>
      </c>
      <c r="AT186" s="155" t="s">
        <v>164</v>
      </c>
      <c r="AU186" s="155" t="s">
        <v>83</v>
      </c>
      <c r="AY186" s="17" t="s">
        <v>162</v>
      </c>
      <c r="BE186" s="156">
        <f>IF(N186="základná",J186,0)</f>
        <v>0</v>
      </c>
      <c r="BF186" s="156">
        <f>IF(N186="znížená",J186,0)</f>
        <v>0</v>
      </c>
      <c r="BG186" s="156">
        <f>IF(N186="zákl. prenesená",J186,0)</f>
        <v>0</v>
      </c>
      <c r="BH186" s="156">
        <f>IF(N186="zníž. prenesená",J186,0)</f>
        <v>0</v>
      </c>
      <c r="BI186" s="156">
        <f>IF(N186="nulová",J186,0)</f>
        <v>0</v>
      </c>
      <c r="BJ186" s="17" t="s">
        <v>88</v>
      </c>
      <c r="BK186" s="156">
        <f>ROUND(I186*H186,2)</f>
        <v>0</v>
      </c>
      <c r="BL186" s="17" t="s">
        <v>1749</v>
      </c>
      <c r="BM186" s="155" t="s">
        <v>1750</v>
      </c>
    </row>
    <row r="187" spans="2:65" s="1" customFormat="1" ht="6.9" customHeight="1">
      <c r="B187" s="46"/>
      <c r="C187" s="47"/>
      <c r="D187" s="47"/>
      <c r="E187" s="47"/>
      <c r="F187" s="47"/>
      <c r="G187" s="47"/>
      <c r="H187" s="47"/>
      <c r="I187" s="47"/>
      <c r="J187" s="47"/>
      <c r="K187" s="47"/>
      <c r="L187" s="32"/>
    </row>
  </sheetData>
  <sheetProtection algorithmName="SHA-512" hashValue="OrJRL1SIWtTZgY0LL0ayJNxn0SoevrLjzIUP2jXBt1RTLIl1Uqf/NQMXzkxJLPb2cs1MdWT8FQXR5lTvsIrYBQ==" saltValue="7t/KgkeAEpLlSPf1HLG1NUDlmUMR0DdDLtJEexko3jvgzotePbZ7VDlJ/aAF+NeRImOqeq8GJiCULMMzlnQn1Q==" spinCount="100000" sheet="1" objects="1" scenarios="1" formatColumns="0" formatRows="0" autoFilter="0"/>
  <autoFilter ref="C122:K186" xr:uid="{00000000-0009-0000-0000-000005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71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104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76</v>
      </c>
    </row>
    <row r="4" spans="2:46" ht="24.9" customHeight="1">
      <c r="B4" s="20"/>
      <c r="D4" s="21" t="s">
        <v>131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132</v>
      </c>
      <c r="L8" s="20"/>
    </row>
    <row r="9" spans="2:46" s="1" customFormat="1" ht="23.25" customHeight="1">
      <c r="B9" s="32"/>
      <c r="E9" s="248" t="s">
        <v>133</v>
      </c>
      <c r="F9" s="247"/>
      <c r="G9" s="247"/>
      <c r="H9" s="247"/>
      <c r="L9" s="32"/>
    </row>
    <row r="10" spans="2:46" s="1" customFormat="1" ht="12" customHeight="1">
      <c r="B10" s="32"/>
      <c r="D10" s="27" t="s">
        <v>134</v>
      </c>
      <c r="L10" s="32"/>
    </row>
    <row r="11" spans="2:46" s="1" customFormat="1" ht="16.5" customHeight="1">
      <c r="B11" s="32"/>
      <c r="E11" s="204" t="s">
        <v>1751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 t="str">
        <f>'Rekapitulácia stavby'!AN8</f>
        <v>19. 7. 2023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23</v>
      </c>
      <c r="I16" s="27" t="s">
        <v>24</v>
      </c>
      <c r="J16" s="25" t="s">
        <v>1</v>
      </c>
      <c r="L16" s="32"/>
    </row>
    <row r="17" spans="2:12" s="1" customFormat="1" ht="18" customHeight="1">
      <c r="B17" s="32"/>
      <c r="E17" s="25" t="s">
        <v>25</v>
      </c>
      <c r="I17" s="27" t="s">
        <v>26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27</v>
      </c>
      <c r="I19" s="27" t="s">
        <v>24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36"/>
      <c r="G20" s="236"/>
      <c r="H20" s="236"/>
      <c r="I20" s="27" t="s">
        <v>26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29</v>
      </c>
      <c r="I22" s="27" t="s">
        <v>24</v>
      </c>
      <c r="J22" s="25" t="s">
        <v>1</v>
      </c>
      <c r="L22" s="32"/>
    </row>
    <row r="23" spans="2:12" s="1" customFormat="1" ht="18" customHeight="1">
      <c r="B23" s="32"/>
      <c r="E23" s="25" t="s">
        <v>30</v>
      </c>
      <c r="I23" s="27" t="s">
        <v>26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32</v>
      </c>
      <c r="I25" s="27" t="s">
        <v>24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26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34</v>
      </c>
      <c r="L28" s="32"/>
    </row>
    <row r="29" spans="2:12" s="7" customFormat="1" ht="16.5" customHeight="1">
      <c r="B29" s="95"/>
      <c r="E29" s="240" t="s">
        <v>35</v>
      </c>
      <c r="F29" s="240"/>
      <c r="G29" s="240"/>
      <c r="H29" s="240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36</v>
      </c>
      <c r="J32" s="67">
        <f>ROUND(J123,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38</v>
      </c>
      <c r="I34" s="97" t="s">
        <v>37</v>
      </c>
      <c r="J34" s="97" t="s">
        <v>39</v>
      </c>
      <c r="L34" s="32"/>
    </row>
    <row r="35" spans="2:12" s="1" customFormat="1" ht="14.4" customHeight="1">
      <c r="B35" s="32"/>
      <c r="D35" s="98" t="s">
        <v>40</v>
      </c>
      <c r="E35" s="36" t="s">
        <v>41</v>
      </c>
      <c r="F35" s="99">
        <f>ROUND((SUM(BE123:BE170)),  2)</f>
        <v>0</v>
      </c>
      <c r="G35" s="100"/>
      <c r="H35" s="100"/>
      <c r="I35" s="101">
        <v>0.2</v>
      </c>
      <c r="J35" s="99">
        <f>ROUND(((SUM(BE123:BE170))*I35),  2)</f>
        <v>0</v>
      </c>
      <c r="L35" s="32"/>
    </row>
    <row r="36" spans="2:12" s="1" customFormat="1" ht="14.4" customHeight="1">
      <c r="B36" s="32"/>
      <c r="E36" s="36" t="s">
        <v>42</v>
      </c>
      <c r="F36" s="99">
        <f>ROUND((SUM(BF123:BF170)),  2)</f>
        <v>0</v>
      </c>
      <c r="G36" s="100"/>
      <c r="H36" s="100"/>
      <c r="I36" s="101">
        <v>0.2</v>
      </c>
      <c r="J36" s="99">
        <f>ROUND(((SUM(BF123:BF170))*I36),  2)</f>
        <v>0</v>
      </c>
      <c r="L36" s="32"/>
    </row>
    <row r="37" spans="2:12" s="1" customFormat="1" ht="14.4" hidden="1" customHeight="1">
      <c r="B37" s="32"/>
      <c r="E37" s="27" t="s">
        <v>43</v>
      </c>
      <c r="F37" s="87">
        <f>ROUND((SUM(BG123:BG170)),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44</v>
      </c>
      <c r="F38" s="87">
        <f>ROUND((SUM(BH123:BH170)),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45</v>
      </c>
      <c r="F39" s="99">
        <f>ROUND((SUM(BI123:BI170)),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46</v>
      </c>
      <c r="E41" s="58"/>
      <c r="F41" s="58"/>
      <c r="G41" s="105" t="s">
        <v>47</v>
      </c>
      <c r="H41" s="106" t="s">
        <v>48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51</v>
      </c>
      <c r="E61" s="34"/>
      <c r="F61" s="109" t="s">
        <v>52</v>
      </c>
      <c r="G61" s="45" t="s">
        <v>51</v>
      </c>
      <c r="H61" s="34"/>
      <c r="I61" s="34"/>
      <c r="J61" s="110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51</v>
      </c>
      <c r="E76" s="34"/>
      <c r="F76" s="109" t="s">
        <v>52</v>
      </c>
      <c r="G76" s="45" t="s">
        <v>51</v>
      </c>
      <c r="H76" s="34"/>
      <c r="I76" s="34"/>
      <c r="J76" s="110" t="s">
        <v>52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136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132</v>
      </c>
      <c r="L86" s="20"/>
    </row>
    <row r="87" spans="2:12" s="1" customFormat="1" ht="23.25" customHeight="1">
      <c r="B87" s="32"/>
      <c r="E87" s="248" t="s">
        <v>133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134</v>
      </c>
      <c r="L88" s="32"/>
    </row>
    <row r="89" spans="2:12" s="1" customFormat="1" ht="16.5" customHeight="1">
      <c r="B89" s="32"/>
      <c r="E89" s="204" t="str">
        <f>E11</f>
        <v>06 - SO-01.6  Uzemnenie a bleskozvod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 t="str">
        <f>IF(J14="","",J14)</f>
        <v>19. 7. 2023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23</v>
      </c>
      <c r="F93" s="25" t="str">
        <f>E17</f>
        <v>JUMA, s.r.o., Okoč</v>
      </c>
      <c r="I93" s="27" t="s">
        <v>29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27</v>
      </c>
      <c r="F94" s="25" t="str">
        <f>IF(E20="","",E20)</f>
        <v>Vyplň údaj</v>
      </c>
      <c r="I94" s="27" t="s">
        <v>32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137</v>
      </c>
      <c r="D96" s="103"/>
      <c r="E96" s="103"/>
      <c r="F96" s="103"/>
      <c r="G96" s="103"/>
      <c r="H96" s="103"/>
      <c r="I96" s="103"/>
      <c r="J96" s="112" t="s">
        <v>138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139</v>
      </c>
      <c r="J98" s="67">
        <f>J123</f>
        <v>0</v>
      </c>
      <c r="L98" s="32"/>
      <c r="AU98" s="17" t="s">
        <v>140</v>
      </c>
    </row>
    <row r="99" spans="2:47" s="8" customFormat="1" ht="24.9" customHeight="1">
      <c r="B99" s="114"/>
      <c r="D99" s="115" t="s">
        <v>1531</v>
      </c>
      <c r="E99" s="116"/>
      <c r="F99" s="116"/>
      <c r="G99" s="116"/>
      <c r="H99" s="116"/>
      <c r="I99" s="116"/>
      <c r="J99" s="117">
        <f>J124</f>
        <v>0</v>
      </c>
      <c r="L99" s="114"/>
    </row>
    <row r="100" spans="2:47" s="9" customFormat="1" ht="19.95" customHeight="1">
      <c r="B100" s="118"/>
      <c r="D100" s="119" t="s">
        <v>1532</v>
      </c>
      <c r="E100" s="120"/>
      <c r="F100" s="120"/>
      <c r="G100" s="120"/>
      <c r="H100" s="120"/>
      <c r="I100" s="120"/>
      <c r="J100" s="121">
        <f>J125</f>
        <v>0</v>
      </c>
      <c r="L100" s="118"/>
    </row>
    <row r="101" spans="2:47" s="8" customFormat="1" ht="24.9" customHeight="1">
      <c r="B101" s="114"/>
      <c r="D101" s="115" t="s">
        <v>1600</v>
      </c>
      <c r="E101" s="116"/>
      <c r="F101" s="116"/>
      <c r="G101" s="116"/>
      <c r="H101" s="116"/>
      <c r="I101" s="116"/>
      <c r="J101" s="117">
        <f>J169</f>
        <v>0</v>
      </c>
      <c r="L101" s="114"/>
    </row>
    <row r="102" spans="2:47" s="1" customFormat="1" ht="21.75" customHeight="1">
      <c r="B102" s="32"/>
      <c r="L102" s="32"/>
    </row>
    <row r="103" spans="2:47" s="1" customFormat="1" ht="6.9" customHeight="1"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32"/>
    </row>
    <row r="107" spans="2:47" s="1" customFormat="1" ht="6.9" customHeight="1"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32"/>
    </row>
    <row r="108" spans="2:47" s="1" customFormat="1" ht="24.9" customHeight="1">
      <c r="B108" s="32"/>
      <c r="C108" s="21" t="s">
        <v>148</v>
      </c>
      <c r="L108" s="32"/>
    </row>
    <row r="109" spans="2:47" s="1" customFormat="1" ht="6.9" customHeight="1">
      <c r="B109" s="32"/>
      <c r="L109" s="32"/>
    </row>
    <row r="110" spans="2:47" s="1" customFormat="1" ht="12" customHeight="1">
      <c r="B110" s="32"/>
      <c r="C110" s="27" t="s">
        <v>15</v>
      </c>
      <c r="L110" s="32"/>
    </row>
    <row r="111" spans="2:47" s="1" customFormat="1" ht="26.25" customHeight="1">
      <c r="B111" s="32"/>
      <c r="E111" s="248" t="str">
        <f>E7</f>
        <v>Nízkokapacitné ubytovacie zariadenie - prestavba, prístavba a nadstavba vedľajšej stavby</v>
      </c>
      <c r="F111" s="249"/>
      <c r="G111" s="249"/>
      <c r="H111" s="249"/>
      <c r="L111" s="32"/>
    </row>
    <row r="112" spans="2:47" ht="12" customHeight="1">
      <c r="B112" s="20"/>
      <c r="C112" s="27" t="s">
        <v>132</v>
      </c>
      <c r="L112" s="20"/>
    </row>
    <row r="113" spans="2:65" s="1" customFormat="1" ht="23.25" customHeight="1">
      <c r="B113" s="32"/>
      <c r="E113" s="248" t="s">
        <v>133</v>
      </c>
      <c r="F113" s="247"/>
      <c r="G113" s="247"/>
      <c r="H113" s="247"/>
      <c r="L113" s="32"/>
    </row>
    <row r="114" spans="2:65" s="1" customFormat="1" ht="12" customHeight="1">
      <c r="B114" s="32"/>
      <c r="C114" s="27" t="s">
        <v>134</v>
      </c>
      <c r="L114" s="32"/>
    </row>
    <row r="115" spans="2:65" s="1" customFormat="1" ht="16.5" customHeight="1">
      <c r="B115" s="32"/>
      <c r="E115" s="204" t="str">
        <f>E11</f>
        <v>06 - SO-01.6  Uzemnenie a bleskozvod</v>
      </c>
      <c r="F115" s="247"/>
      <c r="G115" s="247"/>
      <c r="H115" s="247"/>
      <c r="L115" s="32"/>
    </row>
    <row r="116" spans="2:65" s="1" customFormat="1" ht="6.9" customHeight="1">
      <c r="B116" s="32"/>
      <c r="L116" s="32"/>
    </row>
    <row r="117" spans="2:65" s="1" customFormat="1" ht="12" customHeight="1">
      <c r="B117" s="32"/>
      <c r="C117" s="27" t="s">
        <v>19</v>
      </c>
      <c r="F117" s="25" t="str">
        <f>F14</f>
        <v>Okoč, Hlavná ulica č. 1780</v>
      </c>
      <c r="I117" s="27" t="s">
        <v>21</v>
      </c>
      <c r="J117" s="54" t="str">
        <f>IF(J14="","",J14)</f>
        <v>19. 7. 2023</v>
      </c>
      <c r="L117" s="32"/>
    </row>
    <row r="118" spans="2:65" s="1" customFormat="1" ht="6.9" customHeight="1">
      <c r="B118" s="32"/>
      <c r="L118" s="32"/>
    </row>
    <row r="119" spans="2:65" s="1" customFormat="1" ht="15.15" customHeight="1">
      <c r="B119" s="32"/>
      <c r="C119" s="27" t="s">
        <v>23</v>
      </c>
      <c r="F119" s="25" t="str">
        <f>E17</f>
        <v>JUMA, s.r.o., Okoč</v>
      </c>
      <c r="I119" s="27" t="s">
        <v>29</v>
      </c>
      <c r="J119" s="30" t="str">
        <f>E23</f>
        <v>Ing. Attila Urbán</v>
      </c>
      <c r="L119" s="32"/>
    </row>
    <row r="120" spans="2:65" s="1" customFormat="1" ht="15.15" customHeight="1">
      <c r="B120" s="32"/>
      <c r="C120" s="27" t="s">
        <v>27</v>
      </c>
      <c r="F120" s="25" t="str">
        <f>IF(E20="","",E20)</f>
        <v>Vyplň údaj</v>
      </c>
      <c r="I120" s="27" t="s">
        <v>32</v>
      </c>
      <c r="J120" s="30" t="str">
        <f>E26</f>
        <v xml:space="preserve"> </v>
      </c>
      <c r="L120" s="32"/>
    </row>
    <row r="121" spans="2:65" s="1" customFormat="1" ht="10.35" customHeight="1">
      <c r="B121" s="32"/>
      <c r="L121" s="32"/>
    </row>
    <row r="122" spans="2:65" s="10" customFormat="1" ht="29.25" customHeight="1">
      <c r="B122" s="122"/>
      <c r="C122" s="123" t="s">
        <v>149</v>
      </c>
      <c r="D122" s="124" t="s">
        <v>61</v>
      </c>
      <c r="E122" s="124" t="s">
        <v>57</v>
      </c>
      <c r="F122" s="124" t="s">
        <v>58</v>
      </c>
      <c r="G122" s="124" t="s">
        <v>150</v>
      </c>
      <c r="H122" s="124" t="s">
        <v>151</v>
      </c>
      <c r="I122" s="124" t="s">
        <v>152</v>
      </c>
      <c r="J122" s="125" t="s">
        <v>138</v>
      </c>
      <c r="K122" s="126" t="s">
        <v>153</v>
      </c>
      <c r="L122" s="122"/>
      <c r="M122" s="60" t="s">
        <v>1</v>
      </c>
      <c r="N122" s="61" t="s">
        <v>40</v>
      </c>
      <c r="O122" s="61" t="s">
        <v>154</v>
      </c>
      <c r="P122" s="61" t="s">
        <v>155</v>
      </c>
      <c r="Q122" s="61" t="s">
        <v>156</v>
      </c>
      <c r="R122" s="61" t="s">
        <v>157</v>
      </c>
      <c r="S122" s="61" t="s">
        <v>158</v>
      </c>
      <c r="T122" s="62" t="s">
        <v>159</v>
      </c>
    </row>
    <row r="123" spans="2:65" s="1" customFormat="1" ht="22.95" customHeight="1">
      <c r="B123" s="32"/>
      <c r="C123" s="65" t="s">
        <v>139</v>
      </c>
      <c r="J123" s="127">
        <f>BK123</f>
        <v>0</v>
      </c>
      <c r="L123" s="32"/>
      <c r="M123" s="63"/>
      <c r="N123" s="55"/>
      <c r="O123" s="55"/>
      <c r="P123" s="128">
        <f>P124+P169</f>
        <v>0</v>
      </c>
      <c r="Q123" s="55"/>
      <c r="R123" s="128">
        <f>R124+R169</f>
        <v>6.3710000000000003E-2</v>
      </c>
      <c r="S123" s="55"/>
      <c r="T123" s="129">
        <f>T124+T169</f>
        <v>0</v>
      </c>
      <c r="AT123" s="17" t="s">
        <v>75</v>
      </c>
      <c r="AU123" s="17" t="s">
        <v>140</v>
      </c>
      <c r="BK123" s="130">
        <f>BK124+BK169</f>
        <v>0</v>
      </c>
    </row>
    <row r="124" spans="2:65" s="11" customFormat="1" ht="25.95" customHeight="1">
      <c r="B124" s="131"/>
      <c r="D124" s="132" t="s">
        <v>75</v>
      </c>
      <c r="E124" s="133" t="s">
        <v>534</v>
      </c>
      <c r="F124" s="133" t="s">
        <v>1533</v>
      </c>
      <c r="I124" s="134"/>
      <c r="J124" s="135">
        <f>BK124</f>
        <v>0</v>
      </c>
      <c r="L124" s="131"/>
      <c r="M124" s="136"/>
      <c r="P124" s="137">
        <f>P125</f>
        <v>0</v>
      </c>
      <c r="R124" s="137">
        <f>R125</f>
        <v>6.3710000000000003E-2</v>
      </c>
      <c r="T124" s="138">
        <f>T125</f>
        <v>0</v>
      </c>
      <c r="AR124" s="132" t="s">
        <v>177</v>
      </c>
      <c r="AT124" s="139" t="s">
        <v>75</v>
      </c>
      <c r="AU124" s="139" t="s">
        <v>76</v>
      </c>
      <c r="AY124" s="132" t="s">
        <v>162</v>
      </c>
      <c r="BK124" s="140">
        <f>BK125</f>
        <v>0</v>
      </c>
    </row>
    <row r="125" spans="2:65" s="11" customFormat="1" ht="22.95" customHeight="1">
      <c r="B125" s="131"/>
      <c r="D125" s="132" t="s">
        <v>75</v>
      </c>
      <c r="E125" s="141" t="s">
        <v>1534</v>
      </c>
      <c r="F125" s="141" t="s">
        <v>1535</v>
      </c>
      <c r="I125" s="134"/>
      <c r="J125" s="142">
        <f>BK125</f>
        <v>0</v>
      </c>
      <c r="L125" s="131"/>
      <c r="M125" s="136"/>
      <c r="P125" s="137">
        <f>SUM(P126:P168)</f>
        <v>0</v>
      </c>
      <c r="R125" s="137">
        <f>SUM(R126:R168)</f>
        <v>6.3710000000000003E-2</v>
      </c>
      <c r="T125" s="138">
        <f>SUM(T126:T168)</f>
        <v>0</v>
      </c>
      <c r="AR125" s="132" t="s">
        <v>177</v>
      </c>
      <c r="AT125" s="139" t="s">
        <v>75</v>
      </c>
      <c r="AU125" s="139" t="s">
        <v>83</v>
      </c>
      <c r="AY125" s="132" t="s">
        <v>162</v>
      </c>
      <c r="BK125" s="140">
        <f>SUM(BK126:BK168)</f>
        <v>0</v>
      </c>
    </row>
    <row r="126" spans="2:65" s="1" customFormat="1" ht="24.15" customHeight="1">
      <c r="B126" s="32"/>
      <c r="C126" s="143" t="s">
        <v>83</v>
      </c>
      <c r="D126" s="143" t="s">
        <v>164</v>
      </c>
      <c r="E126" s="144" t="s">
        <v>1752</v>
      </c>
      <c r="F126" s="145" t="s">
        <v>1753</v>
      </c>
      <c r="G126" s="146" t="s">
        <v>203</v>
      </c>
      <c r="H126" s="147">
        <v>4</v>
      </c>
      <c r="I126" s="148"/>
      <c r="J126" s="149">
        <f>ROUND(I126*H126,2)</f>
        <v>0</v>
      </c>
      <c r="K126" s="150"/>
      <c r="L126" s="32"/>
      <c r="M126" s="151" t="s">
        <v>1</v>
      </c>
      <c r="N126" s="152" t="s">
        <v>42</v>
      </c>
      <c r="P126" s="153">
        <f>O126*H126</f>
        <v>0</v>
      </c>
      <c r="Q126" s="153">
        <v>0</v>
      </c>
      <c r="R126" s="153">
        <f>Q126*H126</f>
        <v>0</v>
      </c>
      <c r="S126" s="153">
        <v>0</v>
      </c>
      <c r="T126" s="154">
        <f>S126*H126</f>
        <v>0</v>
      </c>
      <c r="AR126" s="155" t="s">
        <v>699</v>
      </c>
      <c r="AT126" s="155" t="s">
        <v>164</v>
      </c>
      <c r="AU126" s="155" t="s">
        <v>88</v>
      </c>
      <c r="AY126" s="17" t="s">
        <v>162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7" t="s">
        <v>88</v>
      </c>
      <c r="BK126" s="156">
        <f>ROUND(I126*H126,2)</f>
        <v>0</v>
      </c>
      <c r="BL126" s="17" t="s">
        <v>699</v>
      </c>
      <c r="BM126" s="155" t="s">
        <v>1754</v>
      </c>
    </row>
    <row r="127" spans="2:65" s="1" customFormat="1" ht="24.15" customHeight="1">
      <c r="B127" s="32"/>
      <c r="C127" s="184" t="s">
        <v>88</v>
      </c>
      <c r="D127" s="184" t="s">
        <v>534</v>
      </c>
      <c r="E127" s="185" t="s">
        <v>1755</v>
      </c>
      <c r="F127" s="186" t="s">
        <v>1756</v>
      </c>
      <c r="G127" s="187" t="s">
        <v>203</v>
      </c>
      <c r="H127" s="188">
        <v>4</v>
      </c>
      <c r="I127" s="189"/>
      <c r="J127" s="190">
        <f>ROUND(I127*H127,2)</f>
        <v>0</v>
      </c>
      <c r="K127" s="191"/>
      <c r="L127" s="192"/>
      <c r="M127" s="193" t="s">
        <v>1</v>
      </c>
      <c r="N127" s="194" t="s">
        <v>42</v>
      </c>
      <c r="P127" s="153">
        <f>O127*H127</f>
        <v>0</v>
      </c>
      <c r="Q127" s="153">
        <v>2.5999999999999998E-4</v>
      </c>
      <c r="R127" s="153">
        <f>Q127*H127</f>
        <v>1.0399999999999999E-3</v>
      </c>
      <c r="S127" s="153">
        <v>0</v>
      </c>
      <c r="T127" s="154">
        <f>S127*H127</f>
        <v>0</v>
      </c>
      <c r="AR127" s="155" t="s">
        <v>1044</v>
      </c>
      <c r="AT127" s="155" t="s">
        <v>534</v>
      </c>
      <c r="AU127" s="155" t="s">
        <v>88</v>
      </c>
      <c r="AY127" s="17" t="s">
        <v>162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7" t="s">
        <v>88</v>
      </c>
      <c r="BK127" s="156">
        <f>ROUND(I127*H127,2)</f>
        <v>0</v>
      </c>
      <c r="BL127" s="17" t="s">
        <v>1044</v>
      </c>
      <c r="BM127" s="155" t="s">
        <v>1757</v>
      </c>
    </row>
    <row r="128" spans="2:65" s="1" customFormat="1" ht="24.15" customHeight="1">
      <c r="B128" s="32"/>
      <c r="C128" s="143" t="s">
        <v>177</v>
      </c>
      <c r="D128" s="143" t="s">
        <v>164</v>
      </c>
      <c r="E128" s="144" t="s">
        <v>1758</v>
      </c>
      <c r="F128" s="145" t="s">
        <v>1759</v>
      </c>
      <c r="G128" s="146" t="s">
        <v>208</v>
      </c>
      <c r="H128" s="147">
        <v>32</v>
      </c>
      <c r="I128" s="148"/>
      <c r="J128" s="149">
        <f>ROUND(I128*H128,2)</f>
        <v>0</v>
      </c>
      <c r="K128" s="150"/>
      <c r="L128" s="32"/>
      <c r="M128" s="151" t="s">
        <v>1</v>
      </c>
      <c r="N128" s="152" t="s">
        <v>42</v>
      </c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AR128" s="155" t="s">
        <v>699</v>
      </c>
      <c r="AT128" s="155" t="s">
        <v>164</v>
      </c>
      <c r="AU128" s="155" t="s">
        <v>88</v>
      </c>
      <c r="AY128" s="17" t="s">
        <v>162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7" t="s">
        <v>88</v>
      </c>
      <c r="BK128" s="156">
        <f>ROUND(I128*H128,2)</f>
        <v>0</v>
      </c>
      <c r="BL128" s="17" t="s">
        <v>699</v>
      </c>
      <c r="BM128" s="155" t="s">
        <v>1760</v>
      </c>
    </row>
    <row r="129" spans="2:65" s="12" customFormat="1">
      <c r="B129" s="157"/>
      <c r="D129" s="158" t="s">
        <v>170</v>
      </c>
      <c r="E129" s="159" t="s">
        <v>1</v>
      </c>
      <c r="F129" s="160" t="s">
        <v>1761</v>
      </c>
      <c r="H129" s="161">
        <v>31.2</v>
      </c>
      <c r="I129" s="162"/>
      <c r="L129" s="157"/>
      <c r="M129" s="163"/>
      <c r="T129" s="164"/>
      <c r="AT129" s="159" t="s">
        <v>170</v>
      </c>
      <c r="AU129" s="159" t="s">
        <v>88</v>
      </c>
      <c r="AV129" s="12" t="s">
        <v>88</v>
      </c>
      <c r="AW129" s="12" t="s">
        <v>31</v>
      </c>
      <c r="AX129" s="12" t="s">
        <v>76</v>
      </c>
      <c r="AY129" s="159" t="s">
        <v>162</v>
      </c>
    </row>
    <row r="130" spans="2:65" s="12" customFormat="1">
      <c r="B130" s="157"/>
      <c r="D130" s="158" t="s">
        <v>170</v>
      </c>
      <c r="E130" s="159" t="s">
        <v>1</v>
      </c>
      <c r="F130" s="160" t="s">
        <v>1762</v>
      </c>
      <c r="H130" s="161">
        <v>0.8</v>
      </c>
      <c r="I130" s="162"/>
      <c r="L130" s="157"/>
      <c r="M130" s="163"/>
      <c r="T130" s="164"/>
      <c r="AT130" s="159" t="s">
        <v>170</v>
      </c>
      <c r="AU130" s="159" t="s">
        <v>88</v>
      </c>
      <c r="AV130" s="12" t="s">
        <v>88</v>
      </c>
      <c r="AW130" s="12" t="s">
        <v>31</v>
      </c>
      <c r="AX130" s="12" t="s">
        <v>76</v>
      </c>
      <c r="AY130" s="159" t="s">
        <v>162</v>
      </c>
    </row>
    <row r="131" spans="2:65" s="13" customFormat="1">
      <c r="B131" s="165"/>
      <c r="D131" s="158" t="s">
        <v>170</v>
      </c>
      <c r="E131" s="166" t="s">
        <v>1</v>
      </c>
      <c r="F131" s="167" t="s">
        <v>173</v>
      </c>
      <c r="H131" s="168">
        <v>32</v>
      </c>
      <c r="I131" s="169"/>
      <c r="L131" s="165"/>
      <c r="M131" s="170"/>
      <c r="T131" s="171"/>
      <c r="AT131" s="166" t="s">
        <v>170</v>
      </c>
      <c r="AU131" s="166" t="s">
        <v>88</v>
      </c>
      <c r="AV131" s="13" t="s">
        <v>168</v>
      </c>
      <c r="AW131" s="13" t="s">
        <v>31</v>
      </c>
      <c r="AX131" s="13" t="s">
        <v>83</v>
      </c>
      <c r="AY131" s="166" t="s">
        <v>162</v>
      </c>
    </row>
    <row r="132" spans="2:65" s="1" customFormat="1" ht="16.5" customHeight="1">
      <c r="B132" s="32"/>
      <c r="C132" s="184" t="s">
        <v>168</v>
      </c>
      <c r="D132" s="184" t="s">
        <v>534</v>
      </c>
      <c r="E132" s="185" t="s">
        <v>1763</v>
      </c>
      <c r="F132" s="186" t="s">
        <v>1764</v>
      </c>
      <c r="G132" s="187" t="s">
        <v>1721</v>
      </c>
      <c r="H132" s="188">
        <v>30.4</v>
      </c>
      <c r="I132" s="189"/>
      <c r="J132" s="190">
        <f>ROUND(I132*H132,2)</f>
        <v>0</v>
      </c>
      <c r="K132" s="191"/>
      <c r="L132" s="192"/>
      <c r="M132" s="193" t="s">
        <v>1</v>
      </c>
      <c r="N132" s="194" t="s">
        <v>42</v>
      </c>
      <c r="P132" s="153">
        <f>O132*H132</f>
        <v>0</v>
      </c>
      <c r="Q132" s="153">
        <v>1E-3</v>
      </c>
      <c r="R132" s="153">
        <f>Q132*H132</f>
        <v>3.04E-2</v>
      </c>
      <c r="S132" s="153">
        <v>0</v>
      </c>
      <c r="T132" s="154">
        <f>S132*H132</f>
        <v>0</v>
      </c>
      <c r="AR132" s="155" t="s">
        <v>1044</v>
      </c>
      <c r="AT132" s="155" t="s">
        <v>534</v>
      </c>
      <c r="AU132" s="155" t="s">
        <v>88</v>
      </c>
      <c r="AY132" s="17" t="s">
        <v>162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7" t="s">
        <v>88</v>
      </c>
      <c r="BK132" s="156">
        <f>ROUND(I132*H132,2)</f>
        <v>0</v>
      </c>
      <c r="BL132" s="17" t="s">
        <v>1044</v>
      </c>
      <c r="BM132" s="155" t="s">
        <v>1765</v>
      </c>
    </row>
    <row r="133" spans="2:65" s="12" customFormat="1">
      <c r="B133" s="157"/>
      <c r="D133" s="158" t="s">
        <v>170</v>
      </c>
      <c r="E133" s="159" t="s">
        <v>1</v>
      </c>
      <c r="F133" s="160" t="s">
        <v>1766</v>
      </c>
      <c r="H133" s="161">
        <v>30.4</v>
      </c>
      <c r="I133" s="162"/>
      <c r="L133" s="157"/>
      <c r="M133" s="163"/>
      <c r="T133" s="164"/>
      <c r="AT133" s="159" t="s">
        <v>170</v>
      </c>
      <c r="AU133" s="159" t="s">
        <v>88</v>
      </c>
      <c r="AV133" s="12" t="s">
        <v>88</v>
      </c>
      <c r="AW133" s="12" t="s">
        <v>31</v>
      </c>
      <c r="AX133" s="12" t="s">
        <v>83</v>
      </c>
      <c r="AY133" s="159" t="s">
        <v>162</v>
      </c>
    </row>
    <row r="134" spans="2:65" s="1" customFormat="1" ht="24.15" customHeight="1">
      <c r="B134" s="32"/>
      <c r="C134" s="143" t="s">
        <v>188</v>
      </c>
      <c r="D134" s="143" t="s">
        <v>164</v>
      </c>
      <c r="E134" s="144" t="s">
        <v>1767</v>
      </c>
      <c r="F134" s="145" t="s">
        <v>1768</v>
      </c>
      <c r="G134" s="146" t="s">
        <v>208</v>
      </c>
      <c r="H134" s="147">
        <v>10</v>
      </c>
      <c r="I134" s="148"/>
      <c r="J134" s="149">
        <f>ROUND(I134*H134,2)</f>
        <v>0</v>
      </c>
      <c r="K134" s="150"/>
      <c r="L134" s="32"/>
      <c r="M134" s="151" t="s">
        <v>1</v>
      </c>
      <c r="N134" s="152" t="s">
        <v>42</v>
      </c>
      <c r="P134" s="153">
        <f>O134*H134</f>
        <v>0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AR134" s="155" t="s">
        <v>699</v>
      </c>
      <c r="AT134" s="155" t="s">
        <v>164</v>
      </c>
      <c r="AU134" s="155" t="s">
        <v>88</v>
      </c>
      <c r="AY134" s="17" t="s">
        <v>162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7" t="s">
        <v>88</v>
      </c>
      <c r="BK134" s="156">
        <f>ROUND(I134*H134,2)</f>
        <v>0</v>
      </c>
      <c r="BL134" s="17" t="s">
        <v>699</v>
      </c>
      <c r="BM134" s="155" t="s">
        <v>1769</v>
      </c>
    </row>
    <row r="135" spans="2:65" s="12" customFormat="1">
      <c r="B135" s="157"/>
      <c r="D135" s="158" t="s">
        <v>170</v>
      </c>
      <c r="E135" s="159" t="s">
        <v>1</v>
      </c>
      <c r="F135" s="160" t="s">
        <v>1770</v>
      </c>
      <c r="H135" s="161">
        <v>10</v>
      </c>
      <c r="I135" s="162"/>
      <c r="L135" s="157"/>
      <c r="M135" s="163"/>
      <c r="T135" s="164"/>
      <c r="AT135" s="159" t="s">
        <v>170</v>
      </c>
      <c r="AU135" s="159" t="s">
        <v>88</v>
      </c>
      <c r="AV135" s="12" t="s">
        <v>88</v>
      </c>
      <c r="AW135" s="12" t="s">
        <v>31</v>
      </c>
      <c r="AX135" s="12" t="s">
        <v>83</v>
      </c>
      <c r="AY135" s="159" t="s">
        <v>162</v>
      </c>
    </row>
    <row r="136" spans="2:65" s="1" customFormat="1" ht="16.5" customHeight="1">
      <c r="B136" s="32"/>
      <c r="C136" s="184" t="s">
        <v>194</v>
      </c>
      <c r="D136" s="184" t="s">
        <v>534</v>
      </c>
      <c r="E136" s="185" t="s">
        <v>1719</v>
      </c>
      <c r="F136" s="186" t="s">
        <v>1720</v>
      </c>
      <c r="G136" s="187" t="s">
        <v>1721</v>
      </c>
      <c r="H136" s="188">
        <v>6.5</v>
      </c>
      <c r="I136" s="189"/>
      <c r="J136" s="190">
        <f>ROUND(I136*H136,2)</f>
        <v>0</v>
      </c>
      <c r="K136" s="191"/>
      <c r="L136" s="192"/>
      <c r="M136" s="193" t="s">
        <v>1</v>
      </c>
      <c r="N136" s="194" t="s">
        <v>42</v>
      </c>
      <c r="P136" s="153">
        <f>O136*H136</f>
        <v>0</v>
      </c>
      <c r="Q136" s="153">
        <v>1E-3</v>
      </c>
      <c r="R136" s="153">
        <f>Q136*H136</f>
        <v>6.5000000000000006E-3</v>
      </c>
      <c r="S136" s="153">
        <v>0</v>
      </c>
      <c r="T136" s="154">
        <f>S136*H136</f>
        <v>0</v>
      </c>
      <c r="AR136" s="155" t="s">
        <v>1044</v>
      </c>
      <c r="AT136" s="155" t="s">
        <v>534</v>
      </c>
      <c r="AU136" s="155" t="s">
        <v>88</v>
      </c>
      <c r="AY136" s="17" t="s">
        <v>162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7" t="s">
        <v>88</v>
      </c>
      <c r="BK136" s="156">
        <f>ROUND(I136*H136,2)</f>
        <v>0</v>
      </c>
      <c r="BL136" s="17" t="s">
        <v>1044</v>
      </c>
      <c r="BM136" s="155" t="s">
        <v>1771</v>
      </c>
    </row>
    <row r="137" spans="2:65" s="12" customFormat="1">
      <c r="B137" s="157"/>
      <c r="D137" s="158" t="s">
        <v>170</v>
      </c>
      <c r="E137" s="159" t="s">
        <v>1</v>
      </c>
      <c r="F137" s="160" t="s">
        <v>1772</v>
      </c>
      <c r="H137" s="161">
        <v>6.5</v>
      </c>
      <c r="I137" s="162"/>
      <c r="L137" s="157"/>
      <c r="M137" s="163"/>
      <c r="T137" s="164"/>
      <c r="AT137" s="159" t="s">
        <v>170</v>
      </c>
      <c r="AU137" s="159" t="s">
        <v>88</v>
      </c>
      <c r="AV137" s="12" t="s">
        <v>88</v>
      </c>
      <c r="AW137" s="12" t="s">
        <v>31</v>
      </c>
      <c r="AX137" s="12" t="s">
        <v>83</v>
      </c>
      <c r="AY137" s="159" t="s">
        <v>162</v>
      </c>
    </row>
    <row r="138" spans="2:65" s="1" customFormat="1" ht="21.75" customHeight="1">
      <c r="B138" s="32"/>
      <c r="C138" s="143" t="s">
        <v>200</v>
      </c>
      <c r="D138" s="143" t="s">
        <v>164</v>
      </c>
      <c r="E138" s="144" t="s">
        <v>1773</v>
      </c>
      <c r="F138" s="145" t="s">
        <v>1774</v>
      </c>
      <c r="G138" s="146" t="s">
        <v>203</v>
      </c>
      <c r="H138" s="147">
        <v>12</v>
      </c>
      <c r="I138" s="148"/>
      <c r="J138" s="149">
        <f t="shared" ref="J138:J156" si="0">ROUND(I138*H138,2)</f>
        <v>0</v>
      </c>
      <c r="K138" s="150"/>
      <c r="L138" s="32"/>
      <c r="M138" s="151" t="s">
        <v>1</v>
      </c>
      <c r="N138" s="152" t="s">
        <v>42</v>
      </c>
      <c r="P138" s="153">
        <f t="shared" ref="P138:P156" si="1">O138*H138</f>
        <v>0</v>
      </c>
      <c r="Q138" s="153">
        <v>0</v>
      </c>
      <c r="R138" s="153">
        <f t="shared" ref="R138:R156" si="2">Q138*H138</f>
        <v>0</v>
      </c>
      <c r="S138" s="153">
        <v>0</v>
      </c>
      <c r="T138" s="154">
        <f t="shared" ref="T138:T156" si="3">S138*H138</f>
        <v>0</v>
      </c>
      <c r="AR138" s="155" t="s">
        <v>699</v>
      </c>
      <c r="AT138" s="155" t="s">
        <v>164</v>
      </c>
      <c r="AU138" s="155" t="s">
        <v>88</v>
      </c>
      <c r="AY138" s="17" t="s">
        <v>162</v>
      </c>
      <c r="BE138" s="156">
        <f t="shared" ref="BE138:BE156" si="4">IF(N138="základná",J138,0)</f>
        <v>0</v>
      </c>
      <c r="BF138" s="156">
        <f t="shared" ref="BF138:BF156" si="5">IF(N138="znížená",J138,0)</f>
        <v>0</v>
      </c>
      <c r="BG138" s="156">
        <f t="shared" ref="BG138:BG156" si="6">IF(N138="zákl. prenesená",J138,0)</f>
        <v>0</v>
      </c>
      <c r="BH138" s="156">
        <f t="shared" ref="BH138:BH156" si="7">IF(N138="zníž. prenesená",J138,0)</f>
        <v>0</v>
      </c>
      <c r="BI138" s="156">
        <f t="shared" ref="BI138:BI156" si="8">IF(N138="nulová",J138,0)</f>
        <v>0</v>
      </c>
      <c r="BJ138" s="17" t="s">
        <v>88</v>
      </c>
      <c r="BK138" s="156">
        <f t="shared" ref="BK138:BK156" si="9">ROUND(I138*H138,2)</f>
        <v>0</v>
      </c>
      <c r="BL138" s="17" t="s">
        <v>699</v>
      </c>
      <c r="BM138" s="155" t="s">
        <v>1775</v>
      </c>
    </row>
    <row r="139" spans="2:65" s="1" customFormat="1" ht="24.15" customHeight="1">
      <c r="B139" s="32"/>
      <c r="C139" s="184" t="s">
        <v>205</v>
      </c>
      <c r="D139" s="184" t="s">
        <v>534</v>
      </c>
      <c r="E139" s="185" t="s">
        <v>1776</v>
      </c>
      <c r="F139" s="186" t="s">
        <v>1777</v>
      </c>
      <c r="G139" s="187" t="s">
        <v>203</v>
      </c>
      <c r="H139" s="188">
        <v>12</v>
      </c>
      <c r="I139" s="189"/>
      <c r="J139" s="190">
        <f t="shared" si="0"/>
        <v>0</v>
      </c>
      <c r="K139" s="191"/>
      <c r="L139" s="192"/>
      <c r="M139" s="193" t="s">
        <v>1</v>
      </c>
      <c r="N139" s="194" t="s">
        <v>42</v>
      </c>
      <c r="P139" s="153">
        <f t="shared" si="1"/>
        <v>0</v>
      </c>
      <c r="Q139" s="153">
        <v>3.3E-4</v>
      </c>
      <c r="R139" s="153">
        <f t="shared" si="2"/>
        <v>3.96E-3</v>
      </c>
      <c r="S139" s="153">
        <v>0</v>
      </c>
      <c r="T139" s="154">
        <f t="shared" si="3"/>
        <v>0</v>
      </c>
      <c r="AR139" s="155" t="s">
        <v>1044</v>
      </c>
      <c r="AT139" s="155" t="s">
        <v>534</v>
      </c>
      <c r="AU139" s="155" t="s">
        <v>88</v>
      </c>
      <c r="AY139" s="17" t="s">
        <v>162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7" t="s">
        <v>88</v>
      </c>
      <c r="BK139" s="156">
        <f t="shared" si="9"/>
        <v>0</v>
      </c>
      <c r="BL139" s="17" t="s">
        <v>1044</v>
      </c>
      <c r="BM139" s="155" t="s">
        <v>1778</v>
      </c>
    </row>
    <row r="140" spans="2:65" s="1" customFormat="1" ht="24.15" customHeight="1">
      <c r="B140" s="32"/>
      <c r="C140" s="143" t="s">
        <v>186</v>
      </c>
      <c r="D140" s="143" t="s">
        <v>164</v>
      </c>
      <c r="E140" s="144" t="s">
        <v>1779</v>
      </c>
      <c r="F140" s="145" t="s">
        <v>1780</v>
      </c>
      <c r="G140" s="146" t="s">
        <v>203</v>
      </c>
      <c r="H140" s="147">
        <v>24</v>
      </c>
      <c r="I140" s="148"/>
      <c r="J140" s="149">
        <f t="shared" si="0"/>
        <v>0</v>
      </c>
      <c r="K140" s="150"/>
      <c r="L140" s="32"/>
      <c r="M140" s="151" t="s">
        <v>1</v>
      </c>
      <c r="N140" s="152" t="s">
        <v>42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AR140" s="155" t="s">
        <v>699</v>
      </c>
      <c r="AT140" s="155" t="s">
        <v>164</v>
      </c>
      <c r="AU140" s="155" t="s">
        <v>88</v>
      </c>
      <c r="AY140" s="17" t="s">
        <v>162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7" t="s">
        <v>88</v>
      </c>
      <c r="BK140" s="156">
        <f t="shared" si="9"/>
        <v>0</v>
      </c>
      <c r="BL140" s="17" t="s">
        <v>699</v>
      </c>
      <c r="BM140" s="155" t="s">
        <v>1781</v>
      </c>
    </row>
    <row r="141" spans="2:65" s="1" customFormat="1" ht="24.15" customHeight="1">
      <c r="B141" s="32"/>
      <c r="C141" s="184" t="s">
        <v>220</v>
      </c>
      <c r="D141" s="184" t="s">
        <v>534</v>
      </c>
      <c r="E141" s="185" t="s">
        <v>1782</v>
      </c>
      <c r="F141" s="186" t="s">
        <v>1783</v>
      </c>
      <c r="G141" s="187" t="s">
        <v>203</v>
      </c>
      <c r="H141" s="188">
        <v>24</v>
      </c>
      <c r="I141" s="189"/>
      <c r="J141" s="190">
        <f t="shared" si="0"/>
        <v>0</v>
      </c>
      <c r="K141" s="191"/>
      <c r="L141" s="192"/>
      <c r="M141" s="193" t="s">
        <v>1</v>
      </c>
      <c r="N141" s="194" t="s">
        <v>42</v>
      </c>
      <c r="P141" s="153">
        <f t="shared" si="1"/>
        <v>0</v>
      </c>
      <c r="Q141" s="153">
        <v>2.9E-4</v>
      </c>
      <c r="R141" s="153">
        <f t="shared" si="2"/>
        <v>6.96E-3</v>
      </c>
      <c r="S141" s="153">
        <v>0</v>
      </c>
      <c r="T141" s="154">
        <f t="shared" si="3"/>
        <v>0</v>
      </c>
      <c r="AR141" s="155" t="s">
        <v>1044</v>
      </c>
      <c r="AT141" s="155" t="s">
        <v>534</v>
      </c>
      <c r="AU141" s="155" t="s">
        <v>88</v>
      </c>
      <c r="AY141" s="17" t="s">
        <v>162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7" t="s">
        <v>88</v>
      </c>
      <c r="BK141" s="156">
        <f t="shared" si="9"/>
        <v>0</v>
      </c>
      <c r="BL141" s="17" t="s">
        <v>1044</v>
      </c>
      <c r="BM141" s="155" t="s">
        <v>1784</v>
      </c>
    </row>
    <row r="142" spans="2:65" s="1" customFormat="1" ht="24.15" customHeight="1">
      <c r="B142" s="32"/>
      <c r="C142" s="143" t="s">
        <v>224</v>
      </c>
      <c r="D142" s="143" t="s">
        <v>164</v>
      </c>
      <c r="E142" s="144" t="s">
        <v>1785</v>
      </c>
      <c r="F142" s="145" t="s">
        <v>1786</v>
      </c>
      <c r="G142" s="146" t="s">
        <v>203</v>
      </c>
      <c r="H142" s="147">
        <v>1</v>
      </c>
      <c r="I142" s="148"/>
      <c r="J142" s="149">
        <f t="shared" si="0"/>
        <v>0</v>
      </c>
      <c r="K142" s="150"/>
      <c r="L142" s="32"/>
      <c r="M142" s="151" t="s">
        <v>1</v>
      </c>
      <c r="N142" s="152" t="s">
        <v>42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AR142" s="155" t="s">
        <v>699</v>
      </c>
      <c r="AT142" s="155" t="s">
        <v>164</v>
      </c>
      <c r="AU142" s="155" t="s">
        <v>88</v>
      </c>
      <c r="AY142" s="17" t="s">
        <v>162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7" t="s">
        <v>88</v>
      </c>
      <c r="BK142" s="156">
        <f t="shared" si="9"/>
        <v>0</v>
      </c>
      <c r="BL142" s="17" t="s">
        <v>699</v>
      </c>
      <c r="BM142" s="155" t="s">
        <v>1787</v>
      </c>
    </row>
    <row r="143" spans="2:65" s="1" customFormat="1" ht="24.15" customHeight="1">
      <c r="B143" s="32"/>
      <c r="C143" s="184" t="s">
        <v>228</v>
      </c>
      <c r="D143" s="184" t="s">
        <v>534</v>
      </c>
      <c r="E143" s="185" t="s">
        <v>1788</v>
      </c>
      <c r="F143" s="186" t="s">
        <v>1789</v>
      </c>
      <c r="G143" s="187" t="s">
        <v>203</v>
      </c>
      <c r="H143" s="188">
        <v>1</v>
      </c>
      <c r="I143" s="189"/>
      <c r="J143" s="190">
        <f t="shared" si="0"/>
        <v>0</v>
      </c>
      <c r="K143" s="191"/>
      <c r="L143" s="192"/>
      <c r="M143" s="193" t="s">
        <v>1</v>
      </c>
      <c r="N143" s="194" t="s">
        <v>42</v>
      </c>
      <c r="P143" s="153">
        <f t="shared" si="1"/>
        <v>0</v>
      </c>
      <c r="Q143" s="153">
        <v>3.1199999999999999E-3</v>
      </c>
      <c r="R143" s="153">
        <f t="shared" si="2"/>
        <v>3.1199999999999999E-3</v>
      </c>
      <c r="S143" s="153">
        <v>0</v>
      </c>
      <c r="T143" s="154">
        <f t="shared" si="3"/>
        <v>0</v>
      </c>
      <c r="AR143" s="155" t="s">
        <v>1044</v>
      </c>
      <c r="AT143" s="155" t="s">
        <v>534</v>
      </c>
      <c r="AU143" s="155" t="s">
        <v>88</v>
      </c>
      <c r="AY143" s="17" t="s">
        <v>162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7" t="s">
        <v>88</v>
      </c>
      <c r="BK143" s="156">
        <f t="shared" si="9"/>
        <v>0</v>
      </c>
      <c r="BL143" s="17" t="s">
        <v>1044</v>
      </c>
      <c r="BM143" s="155" t="s">
        <v>1790</v>
      </c>
    </row>
    <row r="144" spans="2:65" s="1" customFormat="1" ht="16.5" customHeight="1">
      <c r="B144" s="32"/>
      <c r="C144" s="143" t="s">
        <v>232</v>
      </c>
      <c r="D144" s="143" t="s">
        <v>164</v>
      </c>
      <c r="E144" s="144" t="s">
        <v>1791</v>
      </c>
      <c r="F144" s="145" t="s">
        <v>1792</v>
      </c>
      <c r="G144" s="146" t="s">
        <v>203</v>
      </c>
      <c r="H144" s="147">
        <v>1</v>
      </c>
      <c r="I144" s="148"/>
      <c r="J144" s="149">
        <f t="shared" si="0"/>
        <v>0</v>
      </c>
      <c r="K144" s="150"/>
      <c r="L144" s="32"/>
      <c r="M144" s="151" t="s">
        <v>1</v>
      </c>
      <c r="N144" s="152" t="s">
        <v>42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AR144" s="155" t="s">
        <v>699</v>
      </c>
      <c r="AT144" s="155" t="s">
        <v>164</v>
      </c>
      <c r="AU144" s="155" t="s">
        <v>88</v>
      </c>
      <c r="AY144" s="17" t="s">
        <v>162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7" t="s">
        <v>88</v>
      </c>
      <c r="BK144" s="156">
        <f t="shared" si="9"/>
        <v>0</v>
      </c>
      <c r="BL144" s="17" t="s">
        <v>699</v>
      </c>
      <c r="BM144" s="155" t="s">
        <v>1793</v>
      </c>
    </row>
    <row r="145" spans="2:65" s="1" customFormat="1" ht="16.5" customHeight="1">
      <c r="B145" s="32"/>
      <c r="C145" s="184" t="s">
        <v>237</v>
      </c>
      <c r="D145" s="184" t="s">
        <v>534</v>
      </c>
      <c r="E145" s="185" t="s">
        <v>1794</v>
      </c>
      <c r="F145" s="186" t="s">
        <v>1795</v>
      </c>
      <c r="G145" s="187" t="s">
        <v>203</v>
      </c>
      <c r="H145" s="188">
        <v>1</v>
      </c>
      <c r="I145" s="189"/>
      <c r="J145" s="190">
        <f t="shared" si="0"/>
        <v>0</v>
      </c>
      <c r="K145" s="191"/>
      <c r="L145" s="192"/>
      <c r="M145" s="193" t="s">
        <v>1</v>
      </c>
      <c r="N145" s="194" t="s">
        <v>42</v>
      </c>
      <c r="P145" s="153">
        <f t="shared" si="1"/>
        <v>0</v>
      </c>
      <c r="Q145" s="153">
        <v>1.7000000000000001E-4</v>
      </c>
      <c r="R145" s="153">
        <f t="shared" si="2"/>
        <v>1.7000000000000001E-4</v>
      </c>
      <c r="S145" s="153">
        <v>0</v>
      </c>
      <c r="T145" s="154">
        <f t="shared" si="3"/>
        <v>0</v>
      </c>
      <c r="AR145" s="155" t="s">
        <v>1044</v>
      </c>
      <c r="AT145" s="155" t="s">
        <v>534</v>
      </c>
      <c r="AU145" s="155" t="s">
        <v>88</v>
      </c>
      <c r="AY145" s="17" t="s">
        <v>162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7" t="s">
        <v>88</v>
      </c>
      <c r="BK145" s="156">
        <f t="shared" si="9"/>
        <v>0</v>
      </c>
      <c r="BL145" s="17" t="s">
        <v>1044</v>
      </c>
      <c r="BM145" s="155" t="s">
        <v>1796</v>
      </c>
    </row>
    <row r="146" spans="2:65" s="1" customFormat="1" ht="16.5" customHeight="1">
      <c r="B146" s="32"/>
      <c r="C146" s="143" t="s">
        <v>245</v>
      </c>
      <c r="D146" s="143" t="s">
        <v>164</v>
      </c>
      <c r="E146" s="144" t="s">
        <v>1797</v>
      </c>
      <c r="F146" s="145" t="s">
        <v>1798</v>
      </c>
      <c r="G146" s="146" t="s">
        <v>203</v>
      </c>
      <c r="H146" s="147">
        <v>1</v>
      </c>
      <c r="I146" s="148"/>
      <c r="J146" s="149">
        <f t="shared" si="0"/>
        <v>0</v>
      </c>
      <c r="K146" s="150"/>
      <c r="L146" s="32"/>
      <c r="M146" s="151" t="s">
        <v>1</v>
      </c>
      <c r="N146" s="152" t="s">
        <v>42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AR146" s="155" t="s">
        <v>699</v>
      </c>
      <c r="AT146" s="155" t="s">
        <v>164</v>
      </c>
      <c r="AU146" s="155" t="s">
        <v>88</v>
      </c>
      <c r="AY146" s="17" t="s">
        <v>162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7" t="s">
        <v>88</v>
      </c>
      <c r="BK146" s="156">
        <f t="shared" si="9"/>
        <v>0</v>
      </c>
      <c r="BL146" s="17" t="s">
        <v>699</v>
      </c>
      <c r="BM146" s="155" t="s">
        <v>1799</v>
      </c>
    </row>
    <row r="147" spans="2:65" s="1" customFormat="1" ht="21.75" customHeight="1">
      <c r="B147" s="32"/>
      <c r="C147" s="184" t="s">
        <v>249</v>
      </c>
      <c r="D147" s="184" t="s">
        <v>534</v>
      </c>
      <c r="E147" s="185" t="s">
        <v>1800</v>
      </c>
      <c r="F147" s="186" t="s">
        <v>1801</v>
      </c>
      <c r="G147" s="187" t="s">
        <v>203</v>
      </c>
      <c r="H147" s="188">
        <v>1</v>
      </c>
      <c r="I147" s="189"/>
      <c r="J147" s="190">
        <f t="shared" si="0"/>
        <v>0</v>
      </c>
      <c r="K147" s="191"/>
      <c r="L147" s="192"/>
      <c r="M147" s="193" t="s">
        <v>1</v>
      </c>
      <c r="N147" s="194" t="s">
        <v>42</v>
      </c>
      <c r="P147" s="153">
        <f t="shared" si="1"/>
        <v>0</v>
      </c>
      <c r="Q147" s="153">
        <v>4.0000000000000002E-4</v>
      </c>
      <c r="R147" s="153">
        <f t="shared" si="2"/>
        <v>4.0000000000000002E-4</v>
      </c>
      <c r="S147" s="153">
        <v>0</v>
      </c>
      <c r="T147" s="154">
        <f t="shared" si="3"/>
        <v>0</v>
      </c>
      <c r="AR147" s="155" t="s">
        <v>1044</v>
      </c>
      <c r="AT147" s="155" t="s">
        <v>534</v>
      </c>
      <c r="AU147" s="155" t="s">
        <v>88</v>
      </c>
      <c r="AY147" s="17" t="s">
        <v>162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7" t="s">
        <v>88</v>
      </c>
      <c r="BK147" s="156">
        <f t="shared" si="9"/>
        <v>0</v>
      </c>
      <c r="BL147" s="17" t="s">
        <v>1044</v>
      </c>
      <c r="BM147" s="155" t="s">
        <v>1802</v>
      </c>
    </row>
    <row r="148" spans="2:65" s="1" customFormat="1" ht="16.5" customHeight="1">
      <c r="B148" s="32"/>
      <c r="C148" s="143" t="s">
        <v>262</v>
      </c>
      <c r="D148" s="143" t="s">
        <v>164</v>
      </c>
      <c r="E148" s="144" t="s">
        <v>1803</v>
      </c>
      <c r="F148" s="145" t="s">
        <v>1804</v>
      </c>
      <c r="G148" s="146" t="s">
        <v>203</v>
      </c>
      <c r="H148" s="147">
        <v>14</v>
      </c>
      <c r="I148" s="148"/>
      <c r="J148" s="149">
        <f t="shared" si="0"/>
        <v>0</v>
      </c>
      <c r="K148" s="150"/>
      <c r="L148" s="32"/>
      <c r="M148" s="151" t="s">
        <v>1</v>
      </c>
      <c r="N148" s="152" t="s">
        <v>42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AR148" s="155" t="s">
        <v>699</v>
      </c>
      <c r="AT148" s="155" t="s">
        <v>164</v>
      </c>
      <c r="AU148" s="155" t="s">
        <v>88</v>
      </c>
      <c r="AY148" s="17" t="s">
        <v>162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7" t="s">
        <v>88</v>
      </c>
      <c r="BK148" s="156">
        <f t="shared" si="9"/>
        <v>0</v>
      </c>
      <c r="BL148" s="17" t="s">
        <v>699</v>
      </c>
      <c r="BM148" s="155" t="s">
        <v>1805</v>
      </c>
    </row>
    <row r="149" spans="2:65" s="1" customFormat="1" ht="16.5" customHeight="1">
      <c r="B149" s="32"/>
      <c r="C149" s="184" t="s">
        <v>269</v>
      </c>
      <c r="D149" s="184" t="s">
        <v>534</v>
      </c>
      <c r="E149" s="185" t="s">
        <v>1806</v>
      </c>
      <c r="F149" s="186" t="s">
        <v>1807</v>
      </c>
      <c r="G149" s="187" t="s">
        <v>203</v>
      </c>
      <c r="H149" s="188">
        <v>14</v>
      </c>
      <c r="I149" s="189"/>
      <c r="J149" s="190">
        <f t="shared" si="0"/>
        <v>0</v>
      </c>
      <c r="K149" s="191"/>
      <c r="L149" s="192"/>
      <c r="M149" s="193" t="s">
        <v>1</v>
      </c>
      <c r="N149" s="194" t="s">
        <v>42</v>
      </c>
      <c r="P149" s="153">
        <f t="shared" si="1"/>
        <v>0</v>
      </c>
      <c r="Q149" s="153">
        <v>1.2E-4</v>
      </c>
      <c r="R149" s="153">
        <f t="shared" si="2"/>
        <v>1.6800000000000001E-3</v>
      </c>
      <c r="S149" s="153">
        <v>0</v>
      </c>
      <c r="T149" s="154">
        <f t="shared" si="3"/>
        <v>0</v>
      </c>
      <c r="AR149" s="155" t="s">
        <v>1044</v>
      </c>
      <c r="AT149" s="155" t="s">
        <v>534</v>
      </c>
      <c r="AU149" s="155" t="s">
        <v>88</v>
      </c>
      <c r="AY149" s="17" t="s">
        <v>162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7" t="s">
        <v>88</v>
      </c>
      <c r="BK149" s="156">
        <f t="shared" si="9"/>
        <v>0</v>
      </c>
      <c r="BL149" s="17" t="s">
        <v>1044</v>
      </c>
      <c r="BM149" s="155" t="s">
        <v>1808</v>
      </c>
    </row>
    <row r="150" spans="2:65" s="1" customFormat="1" ht="16.5" customHeight="1">
      <c r="B150" s="32"/>
      <c r="C150" s="143" t="s">
        <v>274</v>
      </c>
      <c r="D150" s="143" t="s">
        <v>164</v>
      </c>
      <c r="E150" s="144" t="s">
        <v>1809</v>
      </c>
      <c r="F150" s="145" t="s">
        <v>1810</v>
      </c>
      <c r="G150" s="146" t="s">
        <v>203</v>
      </c>
      <c r="H150" s="147">
        <v>4</v>
      </c>
      <c r="I150" s="148"/>
      <c r="J150" s="149">
        <f t="shared" si="0"/>
        <v>0</v>
      </c>
      <c r="K150" s="150"/>
      <c r="L150" s="32"/>
      <c r="M150" s="151" t="s">
        <v>1</v>
      </c>
      <c r="N150" s="152" t="s">
        <v>42</v>
      </c>
      <c r="P150" s="153">
        <f t="shared" si="1"/>
        <v>0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AR150" s="155" t="s">
        <v>699</v>
      </c>
      <c r="AT150" s="155" t="s">
        <v>164</v>
      </c>
      <c r="AU150" s="155" t="s">
        <v>88</v>
      </c>
      <c r="AY150" s="17" t="s">
        <v>162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7" t="s">
        <v>88</v>
      </c>
      <c r="BK150" s="156">
        <f t="shared" si="9"/>
        <v>0</v>
      </c>
      <c r="BL150" s="17" t="s">
        <v>699</v>
      </c>
      <c r="BM150" s="155" t="s">
        <v>1811</v>
      </c>
    </row>
    <row r="151" spans="2:65" s="1" customFormat="1" ht="16.5" customHeight="1">
      <c r="B151" s="32"/>
      <c r="C151" s="184" t="s">
        <v>7</v>
      </c>
      <c r="D151" s="184" t="s">
        <v>534</v>
      </c>
      <c r="E151" s="185" t="s">
        <v>1812</v>
      </c>
      <c r="F151" s="186" t="s">
        <v>1813</v>
      </c>
      <c r="G151" s="187" t="s">
        <v>203</v>
      </c>
      <c r="H151" s="188">
        <v>4</v>
      </c>
      <c r="I151" s="189"/>
      <c r="J151" s="190">
        <f t="shared" si="0"/>
        <v>0</v>
      </c>
      <c r="K151" s="191"/>
      <c r="L151" s="192"/>
      <c r="M151" s="193" t="s">
        <v>1</v>
      </c>
      <c r="N151" s="194" t="s">
        <v>42</v>
      </c>
      <c r="P151" s="153">
        <f t="shared" si="1"/>
        <v>0</v>
      </c>
      <c r="Q151" s="153">
        <v>2.9E-4</v>
      </c>
      <c r="R151" s="153">
        <f t="shared" si="2"/>
        <v>1.16E-3</v>
      </c>
      <c r="S151" s="153">
        <v>0</v>
      </c>
      <c r="T151" s="154">
        <f t="shared" si="3"/>
        <v>0</v>
      </c>
      <c r="AR151" s="155" t="s">
        <v>1044</v>
      </c>
      <c r="AT151" s="155" t="s">
        <v>534</v>
      </c>
      <c r="AU151" s="155" t="s">
        <v>88</v>
      </c>
      <c r="AY151" s="17" t="s">
        <v>162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7" t="s">
        <v>88</v>
      </c>
      <c r="BK151" s="156">
        <f t="shared" si="9"/>
        <v>0</v>
      </c>
      <c r="BL151" s="17" t="s">
        <v>1044</v>
      </c>
      <c r="BM151" s="155" t="s">
        <v>1814</v>
      </c>
    </row>
    <row r="152" spans="2:65" s="1" customFormat="1" ht="16.5" customHeight="1">
      <c r="B152" s="32"/>
      <c r="C152" s="143" t="s">
        <v>284</v>
      </c>
      <c r="D152" s="143" t="s">
        <v>164</v>
      </c>
      <c r="E152" s="144" t="s">
        <v>1815</v>
      </c>
      <c r="F152" s="145" t="s">
        <v>1816</v>
      </c>
      <c r="G152" s="146" t="s">
        <v>203</v>
      </c>
      <c r="H152" s="147">
        <v>4</v>
      </c>
      <c r="I152" s="148"/>
      <c r="J152" s="149">
        <f t="shared" si="0"/>
        <v>0</v>
      </c>
      <c r="K152" s="150"/>
      <c r="L152" s="32"/>
      <c r="M152" s="151" t="s">
        <v>1</v>
      </c>
      <c r="N152" s="152" t="s">
        <v>42</v>
      </c>
      <c r="P152" s="153">
        <f t="shared" si="1"/>
        <v>0</v>
      </c>
      <c r="Q152" s="153">
        <v>0</v>
      </c>
      <c r="R152" s="153">
        <f t="shared" si="2"/>
        <v>0</v>
      </c>
      <c r="S152" s="153">
        <v>0</v>
      </c>
      <c r="T152" s="154">
        <f t="shared" si="3"/>
        <v>0</v>
      </c>
      <c r="AR152" s="155" t="s">
        <v>699</v>
      </c>
      <c r="AT152" s="155" t="s">
        <v>164</v>
      </c>
      <c r="AU152" s="155" t="s">
        <v>88</v>
      </c>
      <c r="AY152" s="17" t="s">
        <v>162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7" t="s">
        <v>88</v>
      </c>
      <c r="BK152" s="156">
        <f t="shared" si="9"/>
        <v>0</v>
      </c>
      <c r="BL152" s="17" t="s">
        <v>699</v>
      </c>
      <c r="BM152" s="155" t="s">
        <v>1817</v>
      </c>
    </row>
    <row r="153" spans="2:65" s="1" customFormat="1" ht="16.5" customHeight="1">
      <c r="B153" s="32"/>
      <c r="C153" s="184" t="s">
        <v>292</v>
      </c>
      <c r="D153" s="184" t="s">
        <v>534</v>
      </c>
      <c r="E153" s="185" t="s">
        <v>1818</v>
      </c>
      <c r="F153" s="186" t="s">
        <v>1819</v>
      </c>
      <c r="G153" s="187" t="s">
        <v>203</v>
      </c>
      <c r="H153" s="188">
        <v>4</v>
      </c>
      <c r="I153" s="189"/>
      <c r="J153" s="190">
        <f t="shared" si="0"/>
        <v>0</v>
      </c>
      <c r="K153" s="191"/>
      <c r="L153" s="192"/>
      <c r="M153" s="193" t="s">
        <v>1</v>
      </c>
      <c r="N153" s="194" t="s">
        <v>42</v>
      </c>
      <c r="P153" s="153">
        <f t="shared" si="1"/>
        <v>0</v>
      </c>
      <c r="Q153" s="153">
        <v>1.7000000000000001E-4</v>
      </c>
      <c r="R153" s="153">
        <f t="shared" si="2"/>
        <v>6.8000000000000005E-4</v>
      </c>
      <c r="S153" s="153">
        <v>0</v>
      </c>
      <c r="T153" s="154">
        <f t="shared" si="3"/>
        <v>0</v>
      </c>
      <c r="AR153" s="155" t="s">
        <v>1044</v>
      </c>
      <c r="AT153" s="155" t="s">
        <v>534</v>
      </c>
      <c r="AU153" s="155" t="s">
        <v>88</v>
      </c>
      <c r="AY153" s="17" t="s">
        <v>162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7" t="s">
        <v>88</v>
      </c>
      <c r="BK153" s="156">
        <f t="shared" si="9"/>
        <v>0</v>
      </c>
      <c r="BL153" s="17" t="s">
        <v>1044</v>
      </c>
      <c r="BM153" s="155" t="s">
        <v>1820</v>
      </c>
    </row>
    <row r="154" spans="2:65" s="1" customFormat="1" ht="16.5" customHeight="1">
      <c r="B154" s="32"/>
      <c r="C154" s="143" t="s">
        <v>297</v>
      </c>
      <c r="D154" s="143" t="s">
        <v>164</v>
      </c>
      <c r="E154" s="144" t="s">
        <v>1821</v>
      </c>
      <c r="F154" s="145" t="s">
        <v>1822</v>
      </c>
      <c r="G154" s="146" t="s">
        <v>203</v>
      </c>
      <c r="H154" s="147">
        <v>4</v>
      </c>
      <c r="I154" s="148"/>
      <c r="J154" s="149">
        <f t="shared" si="0"/>
        <v>0</v>
      </c>
      <c r="K154" s="150"/>
      <c r="L154" s="32"/>
      <c r="M154" s="151" t="s">
        <v>1</v>
      </c>
      <c r="N154" s="152" t="s">
        <v>42</v>
      </c>
      <c r="P154" s="153">
        <f t="shared" si="1"/>
        <v>0</v>
      </c>
      <c r="Q154" s="153">
        <v>0</v>
      </c>
      <c r="R154" s="153">
        <f t="shared" si="2"/>
        <v>0</v>
      </c>
      <c r="S154" s="153">
        <v>0</v>
      </c>
      <c r="T154" s="154">
        <f t="shared" si="3"/>
        <v>0</v>
      </c>
      <c r="AR154" s="155" t="s">
        <v>699</v>
      </c>
      <c r="AT154" s="155" t="s">
        <v>164</v>
      </c>
      <c r="AU154" s="155" t="s">
        <v>88</v>
      </c>
      <c r="AY154" s="17" t="s">
        <v>162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7" t="s">
        <v>88</v>
      </c>
      <c r="BK154" s="156">
        <f t="shared" si="9"/>
        <v>0</v>
      </c>
      <c r="BL154" s="17" t="s">
        <v>699</v>
      </c>
      <c r="BM154" s="155" t="s">
        <v>1823</v>
      </c>
    </row>
    <row r="155" spans="2:65" s="1" customFormat="1" ht="16.5" customHeight="1">
      <c r="B155" s="32"/>
      <c r="C155" s="184" t="s">
        <v>301</v>
      </c>
      <c r="D155" s="184" t="s">
        <v>534</v>
      </c>
      <c r="E155" s="185" t="s">
        <v>1824</v>
      </c>
      <c r="F155" s="186" t="s">
        <v>1825</v>
      </c>
      <c r="G155" s="187" t="s">
        <v>203</v>
      </c>
      <c r="H155" s="188">
        <v>4</v>
      </c>
      <c r="I155" s="189"/>
      <c r="J155" s="190">
        <f t="shared" si="0"/>
        <v>0</v>
      </c>
      <c r="K155" s="191"/>
      <c r="L155" s="192"/>
      <c r="M155" s="193" t="s">
        <v>1</v>
      </c>
      <c r="N155" s="194" t="s">
        <v>42</v>
      </c>
      <c r="P155" s="153">
        <f t="shared" si="1"/>
        <v>0</v>
      </c>
      <c r="Q155" s="153">
        <v>2.1000000000000001E-4</v>
      </c>
      <c r="R155" s="153">
        <f t="shared" si="2"/>
        <v>8.4000000000000003E-4</v>
      </c>
      <c r="S155" s="153">
        <v>0</v>
      </c>
      <c r="T155" s="154">
        <f t="shared" si="3"/>
        <v>0</v>
      </c>
      <c r="AR155" s="155" t="s">
        <v>1044</v>
      </c>
      <c r="AT155" s="155" t="s">
        <v>534</v>
      </c>
      <c r="AU155" s="155" t="s">
        <v>88</v>
      </c>
      <c r="AY155" s="17" t="s">
        <v>162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7" t="s">
        <v>88</v>
      </c>
      <c r="BK155" s="156">
        <f t="shared" si="9"/>
        <v>0</v>
      </c>
      <c r="BL155" s="17" t="s">
        <v>1044</v>
      </c>
      <c r="BM155" s="155" t="s">
        <v>1826</v>
      </c>
    </row>
    <row r="156" spans="2:65" s="1" customFormat="1" ht="24.15" customHeight="1">
      <c r="B156" s="32"/>
      <c r="C156" s="143" t="s">
        <v>308</v>
      </c>
      <c r="D156" s="143" t="s">
        <v>164</v>
      </c>
      <c r="E156" s="144" t="s">
        <v>1827</v>
      </c>
      <c r="F156" s="145" t="s">
        <v>1828</v>
      </c>
      <c r="G156" s="146" t="s">
        <v>208</v>
      </c>
      <c r="H156" s="147">
        <v>50</v>
      </c>
      <c r="I156" s="148"/>
      <c r="J156" s="149">
        <f t="shared" si="0"/>
        <v>0</v>
      </c>
      <c r="K156" s="150"/>
      <c r="L156" s="32"/>
      <c r="M156" s="151" t="s">
        <v>1</v>
      </c>
      <c r="N156" s="152" t="s">
        <v>42</v>
      </c>
      <c r="P156" s="153">
        <f t="shared" si="1"/>
        <v>0</v>
      </c>
      <c r="Q156" s="153">
        <v>0</v>
      </c>
      <c r="R156" s="153">
        <f t="shared" si="2"/>
        <v>0</v>
      </c>
      <c r="S156" s="153">
        <v>0</v>
      </c>
      <c r="T156" s="154">
        <f t="shared" si="3"/>
        <v>0</v>
      </c>
      <c r="AR156" s="155" t="s">
        <v>699</v>
      </c>
      <c r="AT156" s="155" t="s">
        <v>164</v>
      </c>
      <c r="AU156" s="155" t="s">
        <v>88</v>
      </c>
      <c r="AY156" s="17" t="s">
        <v>162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7" t="s">
        <v>88</v>
      </c>
      <c r="BK156" s="156">
        <f t="shared" si="9"/>
        <v>0</v>
      </c>
      <c r="BL156" s="17" t="s">
        <v>699</v>
      </c>
      <c r="BM156" s="155" t="s">
        <v>1829</v>
      </c>
    </row>
    <row r="157" spans="2:65" s="12" customFormat="1">
      <c r="B157" s="157"/>
      <c r="D157" s="158" t="s">
        <v>170</v>
      </c>
      <c r="E157" s="159" t="s">
        <v>1</v>
      </c>
      <c r="F157" s="160" t="s">
        <v>1830</v>
      </c>
      <c r="H157" s="161">
        <v>13.8</v>
      </c>
      <c r="I157" s="162"/>
      <c r="L157" s="157"/>
      <c r="M157" s="163"/>
      <c r="T157" s="164"/>
      <c r="AT157" s="159" t="s">
        <v>170</v>
      </c>
      <c r="AU157" s="159" t="s">
        <v>88</v>
      </c>
      <c r="AV157" s="12" t="s">
        <v>88</v>
      </c>
      <c r="AW157" s="12" t="s">
        <v>31</v>
      </c>
      <c r="AX157" s="12" t="s">
        <v>76</v>
      </c>
      <c r="AY157" s="159" t="s">
        <v>162</v>
      </c>
    </row>
    <row r="158" spans="2:65" s="12" customFormat="1">
      <c r="B158" s="157"/>
      <c r="D158" s="158" t="s">
        <v>170</v>
      </c>
      <c r="E158" s="159" t="s">
        <v>1</v>
      </c>
      <c r="F158" s="160" t="s">
        <v>1831</v>
      </c>
      <c r="H158" s="161">
        <v>20</v>
      </c>
      <c r="I158" s="162"/>
      <c r="L158" s="157"/>
      <c r="M158" s="163"/>
      <c r="T158" s="164"/>
      <c r="AT158" s="159" t="s">
        <v>170</v>
      </c>
      <c r="AU158" s="159" t="s">
        <v>88</v>
      </c>
      <c r="AV158" s="12" t="s">
        <v>88</v>
      </c>
      <c r="AW158" s="12" t="s">
        <v>31</v>
      </c>
      <c r="AX158" s="12" t="s">
        <v>76</v>
      </c>
      <c r="AY158" s="159" t="s">
        <v>162</v>
      </c>
    </row>
    <row r="159" spans="2:65" s="12" customFormat="1">
      <c r="B159" s="157"/>
      <c r="D159" s="158" t="s">
        <v>170</v>
      </c>
      <c r="E159" s="159" t="s">
        <v>1</v>
      </c>
      <c r="F159" s="160" t="s">
        <v>1832</v>
      </c>
      <c r="H159" s="161">
        <v>16</v>
      </c>
      <c r="I159" s="162"/>
      <c r="L159" s="157"/>
      <c r="M159" s="163"/>
      <c r="T159" s="164"/>
      <c r="AT159" s="159" t="s">
        <v>170</v>
      </c>
      <c r="AU159" s="159" t="s">
        <v>88</v>
      </c>
      <c r="AV159" s="12" t="s">
        <v>88</v>
      </c>
      <c r="AW159" s="12" t="s">
        <v>31</v>
      </c>
      <c r="AX159" s="12" t="s">
        <v>76</v>
      </c>
      <c r="AY159" s="159" t="s">
        <v>162</v>
      </c>
    </row>
    <row r="160" spans="2:65" s="14" customFormat="1">
      <c r="B160" s="172"/>
      <c r="D160" s="158" t="s">
        <v>170</v>
      </c>
      <c r="E160" s="173" t="s">
        <v>1</v>
      </c>
      <c r="F160" s="174" t="s">
        <v>218</v>
      </c>
      <c r="H160" s="175">
        <v>49.8</v>
      </c>
      <c r="I160" s="176"/>
      <c r="L160" s="172"/>
      <c r="M160" s="177"/>
      <c r="T160" s="178"/>
      <c r="AT160" s="173" t="s">
        <v>170</v>
      </c>
      <c r="AU160" s="173" t="s">
        <v>88</v>
      </c>
      <c r="AV160" s="14" t="s">
        <v>177</v>
      </c>
      <c r="AW160" s="14" t="s">
        <v>31</v>
      </c>
      <c r="AX160" s="14" t="s">
        <v>76</v>
      </c>
      <c r="AY160" s="173" t="s">
        <v>162</v>
      </c>
    </row>
    <row r="161" spans="2:65" s="12" customFormat="1">
      <c r="B161" s="157"/>
      <c r="D161" s="158" t="s">
        <v>170</v>
      </c>
      <c r="E161" s="159" t="s">
        <v>1</v>
      </c>
      <c r="F161" s="160" t="s">
        <v>1315</v>
      </c>
      <c r="H161" s="161">
        <v>0.2</v>
      </c>
      <c r="I161" s="162"/>
      <c r="L161" s="157"/>
      <c r="M161" s="163"/>
      <c r="T161" s="164"/>
      <c r="AT161" s="159" t="s">
        <v>170</v>
      </c>
      <c r="AU161" s="159" t="s">
        <v>88</v>
      </c>
      <c r="AV161" s="12" t="s">
        <v>88</v>
      </c>
      <c r="AW161" s="12" t="s">
        <v>31</v>
      </c>
      <c r="AX161" s="12" t="s">
        <v>76</v>
      </c>
      <c r="AY161" s="159" t="s">
        <v>162</v>
      </c>
    </row>
    <row r="162" spans="2:65" s="13" customFormat="1">
      <c r="B162" s="165"/>
      <c r="D162" s="158" t="s">
        <v>170</v>
      </c>
      <c r="E162" s="166" t="s">
        <v>1</v>
      </c>
      <c r="F162" s="167" t="s">
        <v>173</v>
      </c>
      <c r="H162" s="168">
        <v>50</v>
      </c>
      <c r="I162" s="169"/>
      <c r="L162" s="165"/>
      <c r="M162" s="170"/>
      <c r="T162" s="171"/>
      <c r="AT162" s="166" t="s">
        <v>170</v>
      </c>
      <c r="AU162" s="166" t="s">
        <v>88</v>
      </c>
      <c r="AV162" s="13" t="s">
        <v>168</v>
      </c>
      <c r="AW162" s="13" t="s">
        <v>31</v>
      </c>
      <c r="AX162" s="13" t="s">
        <v>83</v>
      </c>
      <c r="AY162" s="166" t="s">
        <v>162</v>
      </c>
    </row>
    <row r="163" spans="2:65" s="1" customFormat="1" ht="16.5" customHeight="1">
      <c r="B163" s="32"/>
      <c r="C163" s="184" t="s">
        <v>312</v>
      </c>
      <c r="D163" s="184" t="s">
        <v>534</v>
      </c>
      <c r="E163" s="185" t="s">
        <v>1833</v>
      </c>
      <c r="F163" s="186" t="s">
        <v>1834</v>
      </c>
      <c r="G163" s="187" t="s">
        <v>1721</v>
      </c>
      <c r="H163" s="188">
        <v>6.8</v>
      </c>
      <c r="I163" s="189"/>
      <c r="J163" s="190">
        <f>ROUND(I163*H163,2)</f>
        <v>0</v>
      </c>
      <c r="K163" s="191"/>
      <c r="L163" s="192"/>
      <c r="M163" s="193" t="s">
        <v>1</v>
      </c>
      <c r="N163" s="194" t="s">
        <v>42</v>
      </c>
      <c r="P163" s="153">
        <f>O163*H163</f>
        <v>0</v>
      </c>
      <c r="Q163" s="153">
        <v>1E-3</v>
      </c>
      <c r="R163" s="153">
        <f>Q163*H163</f>
        <v>6.7999999999999996E-3</v>
      </c>
      <c r="S163" s="153">
        <v>0</v>
      </c>
      <c r="T163" s="154">
        <f>S163*H163</f>
        <v>0</v>
      </c>
      <c r="AR163" s="155" t="s">
        <v>1044</v>
      </c>
      <c r="AT163" s="155" t="s">
        <v>534</v>
      </c>
      <c r="AU163" s="155" t="s">
        <v>88</v>
      </c>
      <c r="AY163" s="17" t="s">
        <v>162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7" t="s">
        <v>88</v>
      </c>
      <c r="BK163" s="156">
        <f>ROUND(I163*H163,2)</f>
        <v>0</v>
      </c>
      <c r="BL163" s="17" t="s">
        <v>1044</v>
      </c>
      <c r="BM163" s="155" t="s">
        <v>1835</v>
      </c>
    </row>
    <row r="164" spans="2:65" s="12" customFormat="1">
      <c r="B164" s="157"/>
      <c r="D164" s="158" t="s">
        <v>170</v>
      </c>
      <c r="E164" s="159" t="s">
        <v>1</v>
      </c>
      <c r="F164" s="160" t="s">
        <v>1836</v>
      </c>
      <c r="H164" s="161">
        <v>6.75</v>
      </c>
      <c r="I164" s="162"/>
      <c r="L164" s="157"/>
      <c r="M164" s="163"/>
      <c r="T164" s="164"/>
      <c r="AT164" s="159" t="s">
        <v>170</v>
      </c>
      <c r="AU164" s="159" t="s">
        <v>88</v>
      </c>
      <c r="AV164" s="12" t="s">
        <v>88</v>
      </c>
      <c r="AW164" s="12" t="s">
        <v>31</v>
      </c>
      <c r="AX164" s="12" t="s">
        <v>76</v>
      </c>
      <c r="AY164" s="159" t="s">
        <v>162</v>
      </c>
    </row>
    <row r="165" spans="2:65" s="12" customFormat="1">
      <c r="B165" s="157"/>
      <c r="D165" s="158" t="s">
        <v>170</v>
      </c>
      <c r="E165" s="159" t="s">
        <v>1</v>
      </c>
      <c r="F165" s="160" t="s">
        <v>219</v>
      </c>
      <c r="H165" s="161">
        <v>0.05</v>
      </c>
      <c r="I165" s="162"/>
      <c r="L165" s="157"/>
      <c r="M165" s="163"/>
      <c r="T165" s="164"/>
      <c r="AT165" s="159" t="s">
        <v>170</v>
      </c>
      <c r="AU165" s="159" t="s">
        <v>88</v>
      </c>
      <c r="AV165" s="12" t="s">
        <v>88</v>
      </c>
      <c r="AW165" s="12" t="s">
        <v>31</v>
      </c>
      <c r="AX165" s="12" t="s">
        <v>76</v>
      </c>
      <c r="AY165" s="159" t="s">
        <v>162</v>
      </c>
    </row>
    <row r="166" spans="2:65" s="13" customFormat="1">
      <c r="B166" s="165"/>
      <c r="D166" s="158" t="s">
        <v>170</v>
      </c>
      <c r="E166" s="166" t="s">
        <v>1</v>
      </c>
      <c r="F166" s="167" t="s">
        <v>173</v>
      </c>
      <c r="H166" s="168">
        <v>6.8</v>
      </c>
      <c r="I166" s="169"/>
      <c r="L166" s="165"/>
      <c r="M166" s="170"/>
      <c r="T166" s="171"/>
      <c r="AT166" s="166" t="s">
        <v>170</v>
      </c>
      <c r="AU166" s="166" t="s">
        <v>88</v>
      </c>
      <c r="AV166" s="13" t="s">
        <v>168</v>
      </c>
      <c r="AW166" s="13" t="s">
        <v>31</v>
      </c>
      <c r="AX166" s="13" t="s">
        <v>83</v>
      </c>
      <c r="AY166" s="166" t="s">
        <v>162</v>
      </c>
    </row>
    <row r="167" spans="2:65" s="1" customFormat="1" ht="16.5" customHeight="1">
      <c r="B167" s="32"/>
      <c r="C167" s="143" t="s">
        <v>465</v>
      </c>
      <c r="D167" s="143" t="s">
        <v>164</v>
      </c>
      <c r="E167" s="144" t="s">
        <v>1837</v>
      </c>
      <c r="F167" s="145" t="s">
        <v>1593</v>
      </c>
      <c r="G167" s="146" t="s">
        <v>1594</v>
      </c>
      <c r="H167" s="201"/>
      <c r="I167" s="148"/>
      <c r="J167" s="149">
        <f>ROUND(I167*H167,2)</f>
        <v>0</v>
      </c>
      <c r="K167" s="150"/>
      <c r="L167" s="32"/>
      <c r="M167" s="151" t="s">
        <v>1</v>
      </c>
      <c r="N167" s="152" t="s">
        <v>42</v>
      </c>
      <c r="P167" s="153">
        <f>O167*H167</f>
        <v>0</v>
      </c>
      <c r="Q167" s="153">
        <v>0</v>
      </c>
      <c r="R167" s="153">
        <f>Q167*H167</f>
        <v>0</v>
      </c>
      <c r="S167" s="153">
        <v>0</v>
      </c>
      <c r="T167" s="154">
        <f>S167*H167</f>
        <v>0</v>
      </c>
      <c r="AR167" s="155" t="s">
        <v>1044</v>
      </c>
      <c r="AT167" s="155" t="s">
        <v>164</v>
      </c>
      <c r="AU167" s="155" t="s">
        <v>88</v>
      </c>
      <c r="AY167" s="17" t="s">
        <v>162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7" t="s">
        <v>88</v>
      </c>
      <c r="BK167" s="156">
        <f>ROUND(I167*H167,2)</f>
        <v>0</v>
      </c>
      <c r="BL167" s="17" t="s">
        <v>1044</v>
      </c>
      <c r="BM167" s="155" t="s">
        <v>1838</v>
      </c>
    </row>
    <row r="168" spans="2:65" s="1" customFormat="1" ht="16.5" customHeight="1">
      <c r="B168" s="32"/>
      <c r="C168" s="143" t="s">
        <v>473</v>
      </c>
      <c r="D168" s="143" t="s">
        <v>164</v>
      </c>
      <c r="E168" s="144" t="s">
        <v>1839</v>
      </c>
      <c r="F168" s="145" t="s">
        <v>1597</v>
      </c>
      <c r="G168" s="146" t="s">
        <v>1594</v>
      </c>
      <c r="H168" s="201"/>
      <c r="I168" s="148"/>
      <c r="J168" s="149">
        <f>ROUND(I168*H168,2)</f>
        <v>0</v>
      </c>
      <c r="K168" s="150"/>
      <c r="L168" s="32"/>
      <c r="M168" s="151" t="s">
        <v>1</v>
      </c>
      <c r="N168" s="152" t="s">
        <v>42</v>
      </c>
      <c r="P168" s="153">
        <f>O168*H168</f>
        <v>0</v>
      </c>
      <c r="Q168" s="153">
        <v>0</v>
      </c>
      <c r="R168" s="153">
        <f>Q168*H168</f>
        <v>0</v>
      </c>
      <c r="S168" s="153">
        <v>0</v>
      </c>
      <c r="T168" s="154">
        <f>S168*H168</f>
        <v>0</v>
      </c>
      <c r="AR168" s="155" t="s">
        <v>699</v>
      </c>
      <c r="AT168" s="155" t="s">
        <v>164</v>
      </c>
      <c r="AU168" s="155" t="s">
        <v>88</v>
      </c>
      <c r="AY168" s="17" t="s">
        <v>162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7" t="s">
        <v>88</v>
      </c>
      <c r="BK168" s="156">
        <f>ROUND(I168*H168,2)</f>
        <v>0</v>
      </c>
      <c r="BL168" s="17" t="s">
        <v>699</v>
      </c>
      <c r="BM168" s="155" t="s">
        <v>1840</v>
      </c>
    </row>
    <row r="169" spans="2:65" s="11" customFormat="1" ht="25.95" customHeight="1">
      <c r="B169" s="131"/>
      <c r="D169" s="132" t="s">
        <v>75</v>
      </c>
      <c r="E169" s="133" t="s">
        <v>1744</v>
      </c>
      <c r="F169" s="133" t="s">
        <v>1745</v>
      </c>
      <c r="I169" s="134"/>
      <c r="J169" s="135">
        <f>BK169</f>
        <v>0</v>
      </c>
      <c r="L169" s="131"/>
      <c r="M169" s="136"/>
      <c r="P169" s="137">
        <f>P170</f>
        <v>0</v>
      </c>
      <c r="R169" s="137">
        <f>R170</f>
        <v>0</v>
      </c>
      <c r="T169" s="138">
        <f>T170</f>
        <v>0</v>
      </c>
      <c r="AR169" s="132" t="s">
        <v>168</v>
      </c>
      <c r="AT169" s="139" t="s">
        <v>75</v>
      </c>
      <c r="AU169" s="139" t="s">
        <v>76</v>
      </c>
      <c r="AY169" s="132" t="s">
        <v>162</v>
      </c>
      <c r="BK169" s="140">
        <f>BK170</f>
        <v>0</v>
      </c>
    </row>
    <row r="170" spans="2:65" s="1" customFormat="1" ht="37.950000000000003" customHeight="1">
      <c r="B170" s="32"/>
      <c r="C170" s="143" t="s">
        <v>479</v>
      </c>
      <c r="D170" s="143" t="s">
        <v>164</v>
      </c>
      <c r="E170" s="144" t="s">
        <v>1746</v>
      </c>
      <c r="F170" s="145" t="s">
        <v>1841</v>
      </c>
      <c r="G170" s="146" t="s">
        <v>1748</v>
      </c>
      <c r="H170" s="147">
        <v>5</v>
      </c>
      <c r="I170" s="148"/>
      <c r="J170" s="149">
        <f>ROUND(I170*H170,2)</f>
        <v>0</v>
      </c>
      <c r="K170" s="150"/>
      <c r="L170" s="32"/>
      <c r="M170" s="179" t="s">
        <v>1</v>
      </c>
      <c r="N170" s="180" t="s">
        <v>42</v>
      </c>
      <c r="O170" s="181"/>
      <c r="P170" s="182">
        <f>O170*H170</f>
        <v>0</v>
      </c>
      <c r="Q170" s="182">
        <v>0</v>
      </c>
      <c r="R170" s="182">
        <f>Q170*H170</f>
        <v>0</v>
      </c>
      <c r="S170" s="182">
        <v>0</v>
      </c>
      <c r="T170" s="183">
        <f>S170*H170</f>
        <v>0</v>
      </c>
      <c r="AR170" s="155" t="s">
        <v>1749</v>
      </c>
      <c r="AT170" s="155" t="s">
        <v>164</v>
      </c>
      <c r="AU170" s="155" t="s">
        <v>83</v>
      </c>
      <c r="AY170" s="17" t="s">
        <v>162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7" t="s">
        <v>88</v>
      </c>
      <c r="BK170" s="156">
        <f>ROUND(I170*H170,2)</f>
        <v>0</v>
      </c>
      <c r="BL170" s="17" t="s">
        <v>1749</v>
      </c>
      <c r="BM170" s="155" t="s">
        <v>1842</v>
      </c>
    </row>
    <row r="171" spans="2:65" s="1" customFormat="1" ht="6.9" customHeight="1">
      <c r="B171" s="46"/>
      <c r="C171" s="47"/>
      <c r="D171" s="47"/>
      <c r="E171" s="47"/>
      <c r="F171" s="47"/>
      <c r="G171" s="47"/>
      <c r="H171" s="47"/>
      <c r="I171" s="47"/>
      <c r="J171" s="47"/>
      <c r="K171" s="47"/>
      <c r="L171" s="32"/>
    </row>
  </sheetData>
  <sheetProtection algorithmName="SHA-512" hashValue="32v7Vm6lL41WZ1WMFgst48JwEjMLhVmfhtXOA9yGPbZPGw/60yerSl2MmajtpUUbVjClxIOaBV/m9jitdAwQrg==" saltValue="P/PQ62BER5P/ywonSyBrdf+P5VKGSk0+ZmDF3Tauhj+CrrDgz8X0+UuhdV/TEPLvE+ua3kL3zRxVW0pn0gKt5Q==" spinCount="100000" sheet="1" objects="1" scenarios="1" formatColumns="0" formatRows="0" autoFilter="0"/>
  <autoFilter ref="C122:K170" xr:uid="{00000000-0009-0000-0000-000006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43"/>
  <sheetViews>
    <sheetView showGridLines="0" tabSelected="1" topLeftCell="A154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107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76</v>
      </c>
    </row>
    <row r="4" spans="2:46" ht="24.9" customHeight="1">
      <c r="B4" s="20"/>
      <c r="D4" s="21" t="s">
        <v>131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132</v>
      </c>
      <c r="L8" s="20"/>
    </row>
    <row r="9" spans="2:46" s="1" customFormat="1" ht="23.25" customHeight="1">
      <c r="B9" s="32"/>
      <c r="E9" s="248" t="s">
        <v>133</v>
      </c>
      <c r="F9" s="247"/>
      <c r="G9" s="247"/>
      <c r="H9" s="247"/>
      <c r="L9" s="32"/>
    </row>
    <row r="10" spans="2:46" s="1" customFormat="1" ht="12" customHeight="1">
      <c r="B10" s="32"/>
      <c r="D10" s="27" t="s">
        <v>134</v>
      </c>
      <c r="L10" s="32"/>
    </row>
    <row r="11" spans="2:46" s="1" customFormat="1" ht="16.5" customHeight="1">
      <c r="B11" s="32"/>
      <c r="E11" s="204" t="s">
        <v>1843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 t="str">
        <f>'Rekapitulácia stavby'!AN8</f>
        <v>19. 7. 2023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23</v>
      </c>
      <c r="I16" s="27" t="s">
        <v>24</v>
      </c>
      <c r="J16" s="25" t="s">
        <v>1</v>
      </c>
      <c r="L16" s="32"/>
    </row>
    <row r="17" spans="2:12" s="1" customFormat="1" ht="18" customHeight="1">
      <c r="B17" s="32"/>
      <c r="E17" s="25" t="s">
        <v>25</v>
      </c>
      <c r="I17" s="27" t="s">
        <v>26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27</v>
      </c>
      <c r="I19" s="27" t="s">
        <v>24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36"/>
      <c r="G20" s="236"/>
      <c r="H20" s="236"/>
      <c r="I20" s="27" t="s">
        <v>26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29</v>
      </c>
      <c r="I22" s="27" t="s">
        <v>24</v>
      </c>
      <c r="J22" s="25" t="s">
        <v>1</v>
      </c>
      <c r="L22" s="32"/>
    </row>
    <row r="23" spans="2:12" s="1" customFormat="1" ht="18" customHeight="1">
      <c r="B23" s="32"/>
      <c r="E23" s="25" t="s">
        <v>30</v>
      </c>
      <c r="I23" s="27" t="s">
        <v>26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32</v>
      </c>
      <c r="I25" s="27" t="s">
        <v>24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26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34</v>
      </c>
      <c r="L28" s="32"/>
    </row>
    <row r="29" spans="2:12" s="7" customFormat="1" ht="16.5" customHeight="1">
      <c r="B29" s="95"/>
      <c r="E29" s="240" t="s">
        <v>35</v>
      </c>
      <c r="F29" s="240"/>
      <c r="G29" s="240"/>
      <c r="H29" s="240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36</v>
      </c>
      <c r="J32" s="67">
        <f>ROUND(J123,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38</v>
      </c>
      <c r="I34" s="97" t="s">
        <v>37</v>
      </c>
      <c r="J34" s="97" t="s">
        <v>39</v>
      </c>
      <c r="L34" s="32"/>
    </row>
    <row r="35" spans="2:12" s="1" customFormat="1" ht="14.4" customHeight="1">
      <c r="B35" s="32"/>
      <c r="D35" s="98" t="s">
        <v>40</v>
      </c>
      <c r="E35" s="36" t="s">
        <v>41</v>
      </c>
      <c r="F35" s="99">
        <f>ROUND((SUM(BE123:BE142)),  2)</f>
        <v>0</v>
      </c>
      <c r="G35" s="100"/>
      <c r="H35" s="100"/>
      <c r="I35" s="101">
        <v>0.2</v>
      </c>
      <c r="J35" s="99">
        <f>ROUND(((SUM(BE123:BE142))*I35),  2)</f>
        <v>0</v>
      </c>
      <c r="L35" s="32"/>
    </row>
    <row r="36" spans="2:12" s="1" customFormat="1" ht="14.4" customHeight="1">
      <c r="B36" s="32"/>
      <c r="E36" s="36" t="s">
        <v>42</v>
      </c>
      <c r="F36" s="99">
        <f>ROUND((SUM(BF123:BF142)),  2)</f>
        <v>0</v>
      </c>
      <c r="G36" s="100"/>
      <c r="H36" s="100"/>
      <c r="I36" s="101">
        <v>0.2</v>
      </c>
      <c r="J36" s="99">
        <f>ROUND(((SUM(BF123:BF142))*I36),  2)</f>
        <v>0</v>
      </c>
      <c r="L36" s="32"/>
    </row>
    <row r="37" spans="2:12" s="1" customFormat="1" ht="14.4" hidden="1" customHeight="1">
      <c r="B37" s="32"/>
      <c r="E37" s="27" t="s">
        <v>43</v>
      </c>
      <c r="F37" s="87">
        <f>ROUND((SUM(BG123:BG142)),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44</v>
      </c>
      <c r="F38" s="87">
        <f>ROUND((SUM(BH123:BH142)),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45</v>
      </c>
      <c r="F39" s="99">
        <f>ROUND((SUM(BI123:BI142)),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46</v>
      </c>
      <c r="E41" s="58"/>
      <c r="F41" s="58"/>
      <c r="G41" s="105" t="s">
        <v>47</v>
      </c>
      <c r="H41" s="106" t="s">
        <v>48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51</v>
      </c>
      <c r="E61" s="34"/>
      <c r="F61" s="109" t="s">
        <v>52</v>
      </c>
      <c r="G61" s="45" t="s">
        <v>51</v>
      </c>
      <c r="H61" s="34"/>
      <c r="I61" s="34"/>
      <c r="J61" s="110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51</v>
      </c>
      <c r="E76" s="34"/>
      <c r="F76" s="109" t="s">
        <v>52</v>
      </c>
      <c r="G76" s="45" t="s">
        <v>51</v>
      </c>
      <c r="H76" s="34"/>
      <c r="I76" s="34"/>
      <c r="J76" s="110" t="s">
        <v>52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136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132</v>
      </c>
      <c r="L86" s="20"/>
    </row>
    <row r="87" spans="2:12" s="1" customFormat="1" ht="23.25" customHeight="1">
      <c r="B87" s="32"/>
      <c r="E87" s="248" t="s">
        <v>133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134</v>
      </c>
      <c r="L88" s="32"/>
    </row>
    <row r="89" spans="2:12" s="1" customFormat="1" ht="16.5" customHeight="1">
      <c r="B89" s="32"/>
      <c r="E89" s="204" t="str">
        <f>E11</f>
        <v>07 - SO-01.7  Fotovoltický systém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 t="str">
        <f>IF(J14="","",J14)</f>
        <v>19. 7. 2023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23</v>
      </c>
      <c r="F93" s="25" t="str">
        <f>E17</f>
        <v>JUMA, s.r.o., Okoč</v>
      </c>
      <c r="I93" s="27" t="s">
        <v>29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27</v>
      </c>
      <c r="F94" s="25" t="str">
        <f>IF(E20="","",E20)</f>
        <v>Vyplň údaj</v>
      </c>
      <c r="I94" s="27" t="s">
        <v>32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137</v>
      </c>
      <c r="D96" s="103"/>
      <c r="E96" s="103"/>
      <c r="F96" s="103"/>
      <c r="G96" s="103"/>
      <c r="H96" s="103"/>
      <c r="I96" s="103"/>
      <c r="J96" s="112" t="s">
        <v>138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139</v>
      </c>
      <c r="J98" s="67">
        <f>J123</f>
        <v>0</v>
      </c>
      <c r="L98" s="32"/>
      <c r="AU98" s="17" t="s">
        <v>140</v>
      </c>
    </row>
    <row r="99" spans="2:47" s="8" customFormat="1" ht="24.9" customHeight="1">
      <c r="B99" s="114"/>
      <c r="D99" s="115" t="s">
        <v>1531</v>
      </c>
      <c r="E99" s="116"/>
      <c r="F99" s="116"/>
      <c r="G99" s="116"/>
      <c r="H99" s="116"/>
      <c r="I99" s="116"/>
      <c r="J99" s="117">
        <f>J124</f>
        <v>0</v>
      </c>
      <c r="L99" s="114"/>
    </row>
    <row r="100" spans="2:47" s="9" customFormat="1" ht="19.95" customHeight="1">
      <c r="B100" s="118"/>
      <c r="D100" s="119" t="s">
        <v>1532</v>
      </c>
      <c r="E100" s="120"/>
      <c r="F100" s="120"/>
      <c r="G100" s="120"/>
      <c r="H100" s="120"/>
      <c r="I100" s="120"/>
      <c r="J100" s="121">
        <f>J125</f>
        <v>0</v>
      </c>
      <c r="L100" s="118"/>
    </row>
    <row r="101" spans="2:47" s="8" customFormat="1" ht="24.9" customHeight="1">
      <c r="B101" s="114"/>
      <c r="D101" s="115" t="s">
        <v>1844</v>
      </c>
      <c r="E101" s="116"/>
      <c r="F101" s="116"/>
      <c r="G101" s="116"/>
      <c r="H101" s="116"/>
      <c r="I101" s="116"/>
      <c r="J101" s="117">
        <f>J141</f>
        <v>0</v>
      </c>
      <c r="L101" s="114"/>
    </row>
    <row r="102" spans="2:47" s="1" customFormat="1" ht="21.75" customHeight="1">
      <c r="B102" s="32"/>
      <c r="L102" s="32"/>
    </row>
    <row r="103" spans="2:47" s="1" customFormat="1" ht="6.9" customHeight="1"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32"/>
    </row>
    <row r="107" spans="2:47" s="1" customFormat="1" ht="6.9" customHeight="1"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32"/>
    </row>
    <row r="108" spans="2:47" s="1" customFormat="1" ht="24.9" customHeight="1">
      <c r="B108" s="32"/>
      <c r="C108" s="21" t="s">
        <v>148</v>
      </c>
      <c r="L108" s="32"/>
    </row>
    <row r="109" spans="2:47" s="1" customFormat="1" ht="6.9" customHeight="1">
      <c r="B109" s="32"/>
      <c r="L109" s="32"/>
    </row>
    <row r="110" spans="2:47" s="1" customFormat="1" ht="12" customHeight="1">
      <c r="B110" s="32"/>
      <c r="C110" s="27" t="s">
        <v>15</v>
      </c>
      <c r="L110" s="32"/>
    </row>
    <row r="111" spans="2:47" s="1" customFormat="1" ht="26.25" customHeight="1">
      <c r="B111" s="32"/>
      <c r="E111" s="248" t="str">
        <f>E7</f>
        <v>Nízkokapacitné ubytovacie zariadenie - prestavba, prístavba a nadstavba vedľajšej stavby</v>
      </c>
      <c r="F111" s="249"/>
      <c r="G111" s="249"/>
      <c r="H111" s="249"/>
      <c r="L111" s="32"/>
    </row>
    <row r="112" spans="2:47" ht="12" customHeight="1">
      <c r="B112" s="20"/>
      <c r="C112" s="27" t="s">
        <v>132</v>
      </c>
      <c r="L112" s="20"/>
    </row>
    <row r="113" spans="2:65" s="1" customFormat="1" ht="23.25" customHeight="1">
      <c r="B113" s="32"/>
      <c r="E113" s="248" t="s">
        <v>133</v>
      </c>
      <c r="F113" s="247"/>
      <c r="G113" s="247"/>
      <c r="H113" s="247"/>
      <c r="L113" s="32"/>
    </row>
    <row r="114" spans="2:65" s="1" customFormat="1" ht="12" customHeight="1">
      <c r="B114" s="32"/>
      <c r="C114" s="27" t="s">
        <v>134</v>
      </c>
      <c r="L114" s="32"/>
    </row>
    <row r="115" spans="2:65" s="1" customFormat="1" ht="16.5" customHeight="1">
      <c r="B115" s="32"/>
      <c r="E115" s="204" t="str">
        <f>E11</f>
        <v>07 - SO-01.7  Fotovoltický systém</v>
      </c>
      <c r="F115" s="247"/>
      <c r="G115" s="247"/>
      <c r="H115" s="247"/>
      <c r="L115" s="32"/>
    </row>
    <row r="116" spans="2:65" s="1" customFormat="1" ht="6.9" customHeight="1">
      <c r="B116" s="32"/>
      <c r="L116" s="32"/>
    </row>
    <row r="117" spans="2:65" s="1" customFormat="1" ht="12" customHeight="1">
      <c r="B117" s="32"/>
      <c r="C117" s="27" t="s">
        <v>19</v>
      </c>
      <c r="F117" s="25" t="str">
        <f>F14</f>
        <v>Okoč, Hlavná ulica č. 1780</v>
      </c>
      <c r="I117" s="27" t="s">
        <v>21</v>
      </c>
      <c r="J117" s="54" t="str">
        <f>IF(J14="","",J14)</f>
        <v>19. 7. 2023</v>
      </c>
      <c r="L117" s="32"/>
    </row>
    <row r="118" spans="2:65" s="1" customFormat="1" ht="6.9" customHeight="1">
      <c r="B118" s="32"/>
      <c r="L118" s="32"/>
    </row>
    <row r="119" spans="2:65" s="1" customFormat="1" ht="15.15" customHeight="1">
      <c r="B119" s="32"/>
      <c r="C119" s="27" t="s">
        <v>23</v>
      </c>
      <c r="F119" s="25" t="str">
        <f>E17</f>
        <v>JUMA, s.r.o., Okoč</v>
      </c>
      <c r="I119" s="27" t="s">
        <v>29</v>
      </c>
      <c r="J119" s="30" t="str">
        <f>E23</f>
        <v>Ing. Attila Urbán</v>
      </c>
      <c r="L119" s="32"/>
    </row>
    <row r="120" spans="2:65" s="1" customFormat="1" ht="15.15" customHeight="1">
      <c r="B120" s="32"/>
      <c r="C120" s="27" t="s">
        <v>27</v>
      </c>
      <c r="F120" s="25" t="str">
        <f>IF(E20="","",E20)</f>
        <v>Vyplň údaj</v>
      </c>
      <c r="I120" s="27" t="s">
        <v>32</v>
      </c>
      <c r="J120" s="30" t="str">
        <f>E26</f>
        <v xml:space="preserve"> </v>
      </c>
      <c r="L120" s="32"/>
    </row>
    <row r="121" spans="2:65" s="1" customFormat="1" ht="10.35" customHeight="1">
      <c r="B121" s="32"/>
      <c r="L121" s="32"/>
    </row>
    <row r="122" spans="2:65" s="10" customFormat="1" ht="29.25" customHeight="1">
      <c r="B122" s="122"/>
      <c r="C122" s="123" t="s">
        <v>149</v>
      </c>
      <c r="D122" s="124" t="s">
        <v>61</v>
      </c>
      <c r="E122" s="124" t="s">
        <v>57</v>
      </c>
      <c r="F122" s="124" t="s">
        <v>58</v>
      </c>
      <c r="G122" s="124" t="s">
        <v>150</v>
      </c>
      <c r="H122" s="124" t="s">
        <v>151</v>
      </c>
      <c r="I122" s="124" t="s">
        <v>152</v>
      </c>
      <c r="J122" s="125" t="s">
        <v>138</v>
      </c>
      <c r="K122" s="126" t="s">
        <v>153</v>
      </c>
      <c r="L122" s="122"/>
      <c r="M122" s="60" t="s">
        <v>1</v>
      </c>
      <c r="N122" s="61" t="s">
        <v>40</v>
      </c>
      <c r="O122" s="61" t="s">
        <v>154</v>
      </c>
      <c r="P122" s="61" t="s">
        <v>155</v>
      </c>
      <c r="Q122" s="61" t="s">
        <v>156</v>
      </c>
      <c r="R122" s="61" t="s">
        <v>157</v>
      </c>
      <c r="S122" s="61" t="s">
        <v>158</v>
      </c>
      <c r="T122" s="62" t="s">
        <v>159</v>
      </c>
    </row>
    <row r="123" spans="2:65" s="1" customFormat="1" ht="22.95" customHeight="1">
      <c r="B123" s="32"/>
      <c r="C123" s="65" t="s">
        <v>139</v>
      </c>
      <c r="J123" s="127">
        <f>BK123</f>
        <v>0</v>
      </c>
      <c r="L123" s="32"/>
      <c r="M123" s="63"/>
      <c r="N123" s="55"/>
      <c r="O123" s="55"/>
      <c r="P123" s="128">
        <f>P124+P141</f>
        <v>0</v>
      </c>
      <c r="Q123" s="55"/>
      <c r="R123" s="128">
        <f>R124+R141</f>
        <v>0.28799999999999998</v>
      </c>
      <c r="S123" s="55"/>
      <c r="T123" s="129">
        <f>T124+T141</f>
        <v>0</v>
      </c>
      <c r="AT123" s="17" t="s">
        <v>75</v>
      </c>
      <c r="AU123" s="17" t="s">
        <v>140</v>
      </c>
      <c r="BK123" s="130">
        <f>BK124+BK141</f>
        <v>0</v>
      </c>
    </row>
    <row r="124" spans="2:65" s="11" customFormat="1" ht="25.95" customHeight="1">
      <c r="B124" s="131"/>
      <c r="D124" s="132" t="s">
        <v>75</v>
      </c>
      <c r="E124" s="133" t="s">
        <v>534</v>
      </c>
      <c r="F124" s="133" t="s">
        <v>1533</v>
      </c>
      <c r="I124" s="134"/>
      <c r="J124" s="135">
        <f>BK124</f>
        <v>0</v>
      </c>
      <c r="L124" s="131"/>
      <c r="M124" s="136"/>
      <c r="P124" s="137">
        <f>P125</f>
        <v>0</v>
      </c>
      <c r="R124" s="137">
        <f>R125</f>
        <v>0.28799999999999998</v>
      </c>
      <c r="T124" s="138">
        <f>T125</f>
        <v>0</v>
      </c>
      <c r="AR124" s="132" t="s">
        <v>177</v>
      </c>
      <c r="AT124" s="139" t="s">
        <v>75</v>
      </c>
      <c r="AU124" s="139" t="s">
        <v>76</v>
      </c>
      <c r="AY124" s="132" t="s">
        <v>162</v>
      </c>
      <c r="BK124" s="140">
        <f>BK125</f>
        <v>0</v>
      </c>
    </row>
    <row r="125" spans="2:65" s="11" customFormat="1" ht="22.95" customHeight="1">
      <c r="B125" s="131"/>
      <c r="D125" s="132" t="s">
        <v>75</v>
      </c>
      <c r="E125" s="141" t="s">
        <v>1534</v>
      </c>
      <c r="F125" s="141" t="s">
        <v>1535</v>
      </c>
      <c r="I125" s="134"/>
      <c r="J125" s="142">
        <f>BK125</f>
        <v>0</v>
      </c>
      <c r="L125" s="131"/>
      <c r="M125" s="136"/>
      <c r="P125" s="137">
        <f>SUM(P126:P140)</f>
        <v>0</v>
      </c>
      <c r="R125" s="137">
        <f>SUM(R126:R140)</f>
        <v>0.28799999999999998</v>
      </c>
      <c r="T125" s="138">
        <f>SUM(T126:T140)</f>
        <v>0</v>
      </c>
      <c r="AR125" s="132" t="s">
        <v>177</v>
      </c>
      <c r="AT125" s="139" t="s">
        <v>75</v>
      </c>
      <c r="AU125" s="139" t="s">
        <v>83</v>
      </c>
      <c r="AY125" s="132" t="s">
        <v>162</v>
      </c>
      <c r="BK125" s="140">
        <f>SUM(BK126:BK140)</f>
        <v>0</v>
      </c>
    </row>
    <row r="126" spans="2:65" s="1" customFormat="1" ht="24.15" customHeight="1">
      <c r="B126" s="32"/>
      <c r="C126" s="143" t="s">
        <v>83</v>
      </c>
      <c r="D126" s="143" t="s">
        <v>164</v>
      </c>
      <c r="E126" s="144" t="s">
        <v>1845</v>
      </c>
      <c r="F126" s="145" t="s">
        <v>1846</v>
      </c>
      <c r="G126" s="146" t="s">
        <v>1847</v>
      </c>
      <c r="H126" s="147">
        <v>1</v>
      </c>
      <c r="I126" s="148"/>
      <c r="J126" s="149">
        <f t="shared" ref="J126:J140" si="0">ROUND(I126*H126,2)</f>
        <v>0</v>
      </c>
      <c r="K126" s="150"/>
      <c r="L126" s="32"/>
      <c r="M126" s="151" t="s">
        <v>1</v>
      </c>
      <c r="N126" s="152" t="s">
        <v>42</v>
      </c>
      <c r="P126" s="153">
        <f t="shared" ref="P126:P140" si="1">O126*H126</f>
        <v>0</v>
      </c>
      <c r="Q126" s="153">
        <v>0</v>
      </c>
      <c r="R126" s="153">
        <f t="shared" ref="R126:R140" si="2">Q126*H126</f>
        <v>0</v>
      </c>
      <c r="S126" s="153">
        <v>0</v>
      </c>
      <c r="T126" s="154">
        <f t="shared" ref="T126:T140" si="3">S126*H126</f>
        <v>0</v>
      </c>
      <c r="AR126" s="155" t="s">
        <v>699</v>
      </c>
      <c r="AT126" s="155" t="s">
        <v>164</v>
      </c>
      <c r="AU126" s="155" t="s">
        <v>88</v>
      </c>
      <c r="AY126" s="17" t="s">
        <v>162</v>
      </c>
      <c r="BE126" s="156">
        <f t="shared" ref="BE126:BE140" si="4">IF(N126="základná",J126,0)</f>
        <v>0</v>
      </c>
      <c r="BF126" s="156">
        <f t="shared" ref="BF126:BF140" si="5">IF(N126="znížená",J126,0)</f>
        <v>0</v>
      </c>
      <c r="BG126" s="156">
        <f t="shared" ref="BG126:BG140" si="6">IF(N126="zákl. prenesená",J126,0)</f>
        <v>0</v>
      </c>
      <c r="BH126" s="156">
        <f t="shared" ref="BH126:BH140" si="7">IF(N126="zníž. prenesená",J126,0)</f>
        <v>0</v>
      </c>
      <c r="BI126" s="156">
        <f t="shared" ref="BI126:BI140" si="8">IF(N126="nulová",J126,0)</f>
        <v>0</v>
      </c>
      <c r="BJ126" s="17" t="s">
        <v>88</v>
      </c>
      <c r="BK126" s="156">
        <f t="shared" ref="BK126:BK140" si="9">ROUND(I126*H126,2)</f>
        <v>0</v>
      </c>
      <c r="BL126" s="17" t="s">
        <v>699</v>
      </c>
      <c r="BM126" s="155" t="s">
        <v>1848</v>
      </c>
    </row>
    <row r="127" spans="2:65" s="1" customFormat="1" ht="24.15" customHeight="1">
      <c r="B127" s="32"/>
      <c r="C127" s="143" t="s">
        <v>88</v>
      </c>
      <c r="D127" s="143" t="s">
        <v>164</v>
      </c>
      <c r="E127" s="144" t="s">
        <v>1849</v>
      </c>
      <c r="F127" s="145" t="s">
        <v>1850</v>
      </c>
      <c r="G127" s="146" t="s">
        <v>1851</v>
      </c>
      <c r="H127" s="147">
        <v>6</v>
      </c>
      <c r="I127" s="148"/>
      <c r="J127" s="149">
        <f t="shared" si="0"/>
        <v>0</v>
      </c>
      <c r="K127" s="150"/>
      <c r="L127" s="32"/>
      <c r="M127" s="151" t="s">
        <v>1</v>
      </c>
      <c r="N127" s="152" t="s">
        <v>42</v>
      </c>
      <c r="P127" s="153">
        <f t="shared" si="1"/>
        <v>0</v>
      </c>
      <c r="Q127" s="153">
        <v>0</v>
      </c>
      <c r="R127" s="153">
        <f t="shared" si="2"/>
        <v>0</v>
      </c>
      <c r="S127" s="153">
        <v>0</v>
      </c>
      <c r="T127" s="154">
        <f t="shared" si="3"/>
        <v>0</v>
      </c>
      <c r="AR127" s="155" t="s">
        <v>699</v>
      </c>
      <c r="AT127" s="155" t="s">
        <v>164</v>
      </c>
      <c r="AU127" s="155" t="s">
        <v>88</v>
      </c>
      <c r="AY127" s="17" t="s">
        <v>162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7" t="s">
        <v>88</v>
      </c>
      <c r="BK127" s="156">
        <f t="shared" si="9"/>
        <v>0</v>
      </c>
      <c r="BL127" s="17" t="s">
        <v>699</v>
      </c>
      <c r="BM127" s="155" t="s">
        <v>1852</v>
      </c>
    </row>
    <row r="128" spans="2:65" s="1" customFormat="1" ht="24.15" customHeight="1">
      <c r="B128" s="32"/>
      <c r="C128" s="184" t="s">
        <v>177</v>
      </c>
      <c r="D128" s="184" t="s">
        <v>534</v>
      </c>
      <c r="E128" s="185" t="s">
        <v>1853</v>
      </c>
      <c r="F128" s="186" t="s">
        <v>1854</v>
      </c>
      <c r="G128" s="187" t="s">
        <v>1851</v>
      </c>
      <c r="H128" s="188">
        <v>6</v>
      </c>
      <c r="I128" s="189"/>
      <c r="J128" s="190">
        <f t="shared" si="0"/>
        <v>0</v>
      </c>
      <c r="K128" s="191"/>
      <c r="L128" s="192"/>
      <c r="M128" s="193" t="s">
        <v>1</v>
      </c>
      <c r="N128" s="194" t="s">
        <v>42</v>
      </c>
      <c r="P128" s="153">
        <f t="shared" si="1"/>
        <v>0</v>
      </c>
      <c r="Q128" s="153">
        <v>2E-3</v>
      </c>
      <c r="R128" s="153">
        <f t="shared" si="2"/>
        <v>1.2E-2</v>
      </c>
      <c r="S128" s="153">
        <v>0</v>
      </c>
      <c r="T128" s="154">
        <f t="shared" si="3"/>
        <v>0</v>
      </c>
      <c r="AR128" s="155" t="s">
        <v>1044</v>
      </c>
      <c r="AT128" s="155" t="s">
        <v>534</v>
      </c>
      <c r="AU128" s="155" t="s">
        <v>88</v>
      </c>
      <c r="AY128" s="17" t="s">
        <v>162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7" t="s">
        <v>88</v>
      </c>
      <c r="BK128" s="156">
        <f t="shared" si="9"/>
        <v>0</v>
      </c>
      <c r="BL128" s="17" t="s">
        <v>1044</v>
      </c>
      <c r="BM128" s="155" t="s">
        <v>1855</v>
      </c>
    </row>
    <row r="129" spans="2:65" s="1" customFormat="1" ht="24.15" customHeight="1">
      <c r="B129" s="32"/>
      <c r="C129" s="184" t="s">
        <v>168</v>
      </c>
      <c r="D129" s="184" t="s">
        <v>534</v>
      </c>
      <c r="E129" s="185" t="s">
        <v>1856</v>
      </c>
      <c r="F129" s="186" t="s">
        <v>1857</v>
      </c>
      <c r="G129" s="187" t="s">
        <v>1851</v>
      </c>
      <c r="H129" s="188">
        <v>1</v>
      </c>
      <c r="I129" s="189"/>
      <c r="J129" s="190">
        <f t="shared" si="0"/>
        <v>0</v>
      </c>
      <c r="K129" s="191"/>
      <c r="L129" s="192"/>
      <c r="M129" s="193" t="s">
        <v>1</v>
      </c>
      <c r="N129" s="194" t="s">
        <v>42</v>
      </c>
      <c r="P129" s="153">
        <f t="shared" si="1"/>
        <v>0</v>
      </c>
      <c r="Q129" s="153">
        <v>2E-3</v>
      </c>
      <c r="R129" s="153">
        <f t="shared" si="2"/>
        <v>2E-3</v>
      </c>
      <c r="S129" s="153">
        <v>0</v>
      </c>
      <c r="T129" s="154">
        <f t="shared" si="3"/>
        <v>0</v>
      </c>
      <c r="AR129" s="155" t="s">
        <v>1044</v>
      </c>
      <c r="AT129" s="155" t="s">
        <v>534</v>
      </c>
      <c r="AU129" s="155" t="s">
        <v>88</v>
      </c>
      <c r="AY129" s="17" t="s">
        <v>162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7" t="s">
        <v>88</v>
      </c>
      <c r="BK129" s="156">
        <f t="shared" si="9"/>
        <v>0</v>
      </c>
      <c r="BL129" s="17" t="s">
        <v>1044</v>
      </c>
      <c r="BM129" s="155" t="s">
        <v>1858</v>
      </c>
    </row>
    <row r="130" spans="2:65" s="1" customFormat="1" ht="21.75" customHeight="1">
      <c r="B130" s="32"/>
      <c r="C130" s="143" t="s">
        <v>188</v>
      </c>
      <c r="D130" s="143" t="s">
        <v>164</v>
      </c>
      <c r="E130" s="144" t="s">
        <v>1859</v>
      </c>
      <c r="F130" s="145" t="s">
        <v>1860</v>
      </c>
      <c r="G130" s="146" t="s">
        <v>203</v>
      </c>
      <c r="H130" s="147">
        <v>6</v>
      </c>
      <c r="I130" s="148"/>
      <c r="J130" s="149">
        <f t="shared" si="0"/>
        <v>0</v>
      </c>
      <c r="K130" s="150"/>
      <c r="L130" s="32"/>
      <c r="M130" s="151" t="s">
        <v>1</v>
      </c>
      <c r="N130" s="152" t="s">
        <v>42</v>
      </c>
      <c r="P130" s="153">
        <f t="shared" si="1"/>
        <v>0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AR130" s="155" t="s">
        <v>699</v>
      </c>
      <c r="AT130" s="155" t="s">
        <v>164</v>
      </c>
      <c r="AU130" s="155" t="s">
        <v>88</v>
      </c>
      <c r="AY130" s="17" t="s">
        <v>162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7" t="s">
        <v>88</v>
      </c>
      <c r="BK130" s="156">
        <f t="shared" si="9"/>
        <v>0</v>
      </c>
      <c r="BL130" s="17" t="s">
        <v>699</v>
      </c>
      <c r="BM130" s="155" t="s">
        <v>1861</v>
      </c>
    </row>
    <row r="131" spans="2:65" s="1" customFormat="1" ht="37.950000000000003" customHeight="1">
      <c r="B131" s="32"/>
      <c r="C131" s="184" t="s">
        <v>194</v>
      </c>
      <c r="D131" s="184" t="s">
        <v>534</v>
      </c>
      <c r="E131" s="185" t="s">
        <v>1862</v>
      </c>
      <c r="F131" s="186" t="s">
        <v>1863</v>
      </c>
      <c r="G131" s="187" t="s">
        <v>203</v>
      </c>
      <c r="H131" s="188">
        <v>6</v>
      </c>
      <c r="I131" s="189"/>
      <c r="J131" s="190">
        <f t="shared" si="0"/>
        <v>0</v>
      </c>
      <c r="K131" s="191"/>
      <c r="L131" s="192"/>
      <c r="M131" s="193" t="s">
        <v>1</v>
      </c>
      <c r="N131" s="194" t="s">
        <v>42</v>
      </c>
      <c r="P131" s="153">
        <f t="shared" si="1"/>
        <v>0</v>
      </c>
      <c r="Q131" s="153">
        <v>1.9E-2</v>
      </c>
      <c r="R131" s="153">
        <f t="shared" si="2"/>
        <v>0.11399999999999999</v>
      </c>
      <c r="S131" s="153">
        <v>0</v>
      </c>
      <c r="T131" s="154">
        <f t="shared" si="3"/>
        <v>0</v>
      </c>
      <c r="AR131" s="155" t="s">
        <v>1044</v>
      </c>
      <c r="AT131" s="155" t="s">
        <v>534</v>
      </c>
      <c r="AU131" s="155" t="s">
        <v>88</v>
      </c>
      <c r="AY131" s="17" t="s">
        <v>162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7" t="s">
        <v>88</v>
      </c>
      <c r="BK131" s="156">
        <f t="shared" si="9"/>
        <v>0</v>
      </c>
      <c r="BL131" s="17" t="s">
        <v>1044</v>
      </c>
      <c r="BM131" s="155" t="s">
        <v>1864</v>
      </c>
    </row>
    <row r="132" spans="2:65" s="1" customFormat="1" ht="16.5" customHeight="1">
      <c r="B132" s="32"/>
      <c r="C132" s="143" t="s">
        <v>200</v>
      </c>
      <c r="D132" s="143" t="s">
        <v>164</v>
      </c>
      <c r="E132" s="144" t="s">
        <v>1865</v>
      </c>
      <c r="F132" s="145" t="s">
        <v>1866</v>
      </c>
      <c r="G132" s="146" t="s">
        <v>203</v>
      </c>
      <c r="H132" s="147">
        <v>1</v>
      </c>
      <c r="I132" s="148"/>
      <c r="J132" s="149">
        <f t="shared" si="0"/>
        <v>0</v>
      </c>
      <c r="K132" s="150"/>
      <c r="L132" s="32"/>
      <c r="M132" s="151" t="s">
        <v>1</v>
      </c>
      <c r="N132" s="152" t="s">
        <v>42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AR132" s="155" t="s">
        <v>699</v>
      </c>
      <c r="AT132" s="155" t="s">
        <v>164</v>
      </c>
      <c r="AU132" s="155" t="s">
        <v>88</v>
      </c>
      <c r="AY132" s="17" t="s">
        <v>162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7" t="s">
        <v>88</v>
      </c>
      <c r="BK132" s="156">
        <f t="shared" si="9"/>
        <v>0</v>
      </c>
      <c r="BL132" s="17" t="s">
        <v>699</v>
      </c>
      <c r="BM132" s="155" t="s">
        <v>1867</v>
      </c>
    </row>
    <row r="133" spans="2:65" s="1" customFormat="1" ht="16.5" customHeight="1">
      <c r="B133" s="32"/>
      <c r="C133" s="184" t="s">
        <v>205</v>
      </c>
      <c r="D133" s="184" t="s">
        <v>534</v>
      </c>
      <c r="E133" s="185" t="s">
        <v>1868</v>
      </c>
      <c r="F133" s="186" t="s">
        <v>1869</v>
      </c>
      <c r="G133" s="187" t="s">
        <v>203</v>
      </c>
      <c r="H133" s="188">
        <v>1</v>
      </c>
      <c r="I133" s="189"/>
      <c r="J133" s="190">
        <f t="shared" si="0"/>
        <v>0</v>
      </c>
      <c r="K133" s="191"/>
      <c r="L133" s="192"/>
      <c r="M133" s="193" t="s">
        <v>1</v>
      </c>
      <c r="N133" s="194" t="s">
        <v>42</v>
      </c>
      <c r="P133" s="153">
        <f t="shared" si="1"/>
        <v>0</v>
      </c>
      <c r="Q133" s="153">
        <v>0.05</v>
      </c>
      <c r="R133" s="153">
        <f t="shared" si="2"/>
        <v>0.05</v>
      </c>
      <c r="S133" s="153">
        <v>0</v>
      </c>
      <c r="T133" s="154">
        <f t="shared" si="3"/>
        <v>0</v>
      </c>
      <c r="AR133" s="155" t="s">
        <v>1044</v>
      </c>
      <c r="AT133" s="155" t="s">
        <v>534</v>
      </c>
      <c r="AU133" s="155" t="s">
        <v>88</v>
      </c>
      <c r="AY133" s="17" t="s">
        <v>162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7" t="s">
        <v>88</v>
      </c>
      <c r="BK133" s="156">
        <f t="shared" si="9"/>
        <v>0</v>
      </c>
      <c r="BL133" s="17" t="s">
        <v>1044</v>
      </c>
      <c r="BM133" s="155" t="s">
        <v>1870</v>
      </c>
    </row>
    <row r="134" spans="2:65" s="1" customFormat="1" ht="16.5" customHeight="1">
      <c r="B134" s="32"/>
      <c r="C134" s="184" t="s">
        <v>186</v>
      </c>
      <c r="D134" s="184" t="s">
        <v>534</v>
      </c>
      <c r="E134" s="185" t="s">
        <v>1871</v>
      </c>
      <c r="F134" s="186" t="s">
        <v>1872</v>
      </c>
      <c r="G134" s="187" t="s">
        <v>203</v>
      </c>
      <c r="H134" s="188">
        <v>1</v>
      </c>
      <c r="I134" s="189"/>
      <c r="J134" s="190">
        <f t="shared" si="0"/>
        <v>0</v>
      </c>
      <c r="K134" s="191"/>
      <c r="L134" s="192"/>
      <c r="M134" s="193" t="s">
        <v>1</v>
      </c>
      <c r="N134" s="194" t="s">
        <v>42</v>
      </c>
      <c r="P134" s="153">
        <f t="shared" si="1"/>
        <v>0</v>
      </c>
      <c r="Q134" s="153">
        <v>0.05</v>
      </c>
      <c r="R134" s="153">
        <f t="shared" si="2"/>
        <v>0.05</v>
      </c>
      <c r="S134" s="153">
        <v>0</v>
      </c>
      <c r="T134" s="154">
        <f t="shared" si="3"/>
        <v>0</v>
      </c>
      <c r="AR134" s="155" t="s">
        <v>1044</v>
      </c>
      <c r="AT134" s="155" t="s">
        <v>534</v>
      </c>
      <c r="AU134" s="155" t="s">
        <v>88</v>
      </c>
      <c r="AY134" s="17" t="s">
        <v>162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7" t="s">
        <v>88</v>
      </c>
      <c r="BK134" s="156">
        <f t="shared" si="9"/>
        <v>0</v>
      </c>
      <c r="BL134" s="17" t="s">
        <v>1044</v>
      </c>
      <c r="BM134" s="155" t="s">
        <v>1873</v>
      </c>
    </row>
    <row r="135" spans="2:65" s="1" customFormat="1" ht="16.5" customHeight="1">
      <c r="B135" s="32"/>
      <c r="C135" s="143" t="s">
        <v>220</v>
      </c>
      <c r="D135" s="143" t="s">
        <v>164</v>
      </c>
      <c r="E135" s="144" t="s">
        <v>1874</v>
      </c>
      <c r="F135" s="145" t="s">
        <v>1875</v>
      </c>
      <c r="G135" s="146" t="s">
        <v>203</v>
      </c>
      <c r="H135" s="147">
        <v>1</v>
      </c>
      <c r="I135" s="148"/>
      <c r="J135" s="149">
        <f t="shared" si="0"/>
        <v>0</v>
      </c>
      <c r="K135" s="150"/>
      <c r="L135" s="32"/>
      <c r="M135" s="151" t="s">
        <v>1</v>
      </c>
      <c r="N135" s="152" t="s">
        <v>42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AR135" s="155" t="s">
        <v>699</v>
      </c>
      <c r="AT135" s="155" t="s">
        <v>164</v>
      </c>
      <c r="AU135" s="155" t="s">
        <v>88</v>
      </c>
      <c r="AY135" s="17" t="s">
        <v>162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7" t="s">
        <v>88</v>
      </c>
      <c r="BK135" s="156">
        <f t="shared" si="9"/>
        <v>0</v>
      </c>
      <c r="BL135" s="17" t="s">
        <v>699</v>
      </c>
      <c r="BM135" s="155" t="s">
        <v>1876</v>
      </c>
    </row>
    <row r="136" spans="2:65" s="1" customFormat="1" ht="16.5" customHeight="1">
      <c r="B136" s="32"/>
      <c r="C136" s="184" t="s">
        <v>224</v>
      </c>
      <c r="D136" s="184" t="s">
        <v>534</v>
      </c>
      <c r="E136" s="185" t="s">
        <v>1877</v>
      </c>
      <c r="F136" s="186" t="s">
        <v>1878</v>
      </c>
      <c r="G136" s="187" t="s">
        <v>203</v>
      </c>
      <c r="H136" s="188">
        <v>1</v>
      </c>
      <c r="I136" s="189"/>
      <c r="J136" s="190">
        <f t="shared" si="0"/>
        <v>0</v>
      </c>
      <c r="K136" s="191"/>
      <c r="L136" s="192"/>
      <c r="M136" s="193" t="s">
        <v>1</v>
      </c>
      <c r="N136" s="194" t="s">
        <v>42</v>
      </c>
      <c r="P136" s="153">
        <f t="shared" si="1"/>
        <v>0</v>
      </c>
      <c r="Q136" s="153">
        <v>0.06</v>
      </c>
      <c r="R136" s="153">
        <f t="shared" si="2"/>
        <v>0.06</v>
      </c>
      <c r="S136" s="153">
        <v>0</v>
      </c>
      <c r="T136" s="154">
        <f t="shared" si="3"/>
        <v>0</v>
      </c>
      <c r="AR136" s="155" t="s">
        <v>1044</v>
      </c>
      <c r="AT136" s="155" t="s">
        <v>534</v>
      </c>
      <c r="AU136" s="155" t="s">
        <v>88</v>
      </c>
      <c r="AY136" s="17" t="s">
        <v>162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7" t="s">
        <v>88</v>
      </c>
      <c r="BK136" s="156">
        <f t="shared" si="9"/>
        <v>0</v>
      </c>
      <c r="BL136" s="17" t="s">
        <v>1044</v>
      </c>
      <c r="BM136" s="155" t="s">
        <v>1879</v>
      </c>
    </row>
    <row r="137" spans="2:65" s="1" customFormat="1" ht="37.950000000000003" customHeight="1">
      <c r="B137" s="32"/>
      <c r="C137" s="143" t="s">
        <v>228</v>
      </c>
      <c r="D137" s="143" t="s">
        <v>164</v>
      </c>
      <c r="E137" s="144" t="s">
        <v>1880</v>
      </c>
      <c r="F137" s="145" t="s">
        <v>1881</v>
      </c>
      <c r="G137" s="146" t="s">
        <v>1847</v>
      </c>
      <c r="H137" s="147">
        <v>1</v>
      </c>
      <c r="I137" s="148"/>
      <c r="J137" s="149">
        <f t="shared" si="0"/>
        <v>0</v>
      </c>
      <c r="K137" s="150"/>
      <c r="L137" s="32"/>
      <c r="M137" s="151" t="s">
        <v>1</v>
      </c>
      <c r="N137" s="152" t="s">
        <v>42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AR137" s="155" t="s">
        <v>699</v>
      </c>
      <c r="AT137" s="155" t="s">
        <v>164</v>
      </c>
      <c r="AU137" s="155" t="s">
        <v>88</v>
      </c>
      <c r="AY137" s="17" t="s">
        <v>162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7" t="s">
        <v>88</v>
      </c>
      <c r="BK137" s="156">
        <f t="shared" si="9"/>
        <v>0</v>
      </c>
      <c r="BL137" s="17" t="s">
        <v>699</v>
      </c>
      <c r="BM137" s="155" t="s">
        <v>1882</v>
      </c>
    </row>
    <row r="138" spans="2:65" s="1" customFormat="1" ht="37.950000000000003" customHeight="1">
      <c r="B138" s="32"/>
      <c r="C138" s="143" t="s">
        <v>232</v>
      </c>
      <c r="D138" s="143" t="s">
        <v>164</v>
      </c>
      <c r="E138" s="144" t="s">
        <v>1883</v>
      </c>
      <c r="F138" s="145" t="s">
        <v>1884</v>
      </c>
      <c r="G138" s="146" t="s">
        <v>1847</v>
      </c>
      <c r="H138" s="147">
        <v>1</v>
      </c>
      <c r="I138" s="148"/>
      <c r="J138" s="149">
        <f t="shared" si="0"/>
        <v>0</v>
      </c>
      <c r="K138" s="150"/>
      <c r="L138" s="32"/>
      <c r="M138" s="151" t="s">
        <v>1</v>
      </c>
      <c r="N138" s="152" t="s">
        <v>42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AR138" s="155" t="s">
        <v>699</v>
      </c>
      <c r="AT138" s="155" t="s">
        <v>164</v>
      </c>
      <c r="AU138" s="155" t="s">
        <v>88</v>
      </c>
      <c r="AY138" s="17" t="s">
        <v>162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7" t="s">
        <v>88</v>
      </c>
      <c r="BK138" s="156">
        <f t="shared" si="9"/>
        <v>0</v>
      </c>
      <c r="BL138" s="17" t="s">
        <v>699</v>
      </c>
      <c r="BM138" s="155" t="s">
        <v>1885</v>
      </c>
    </row>
    <row r="139" spans="2:65" s="1" customFormat="1" ht="16.5" customHeight="1">
      <c r="B139" s="32"/>
      <c r="C139" s="143" t="s">
        <v>237</v>
      </c>
      <c r="D139" s="143" t="s">
        <v>164</v>
      </c>
      <c r="E139" s="144" t="s">
        <v>1592</v>
      </c>
      <c r="F139" s="145" t="s">
        <v>1593</v>
      </c>
      <c r="G139" s="146" t="s">
        <v>1594</v>
      </c>
      <c r="H139" s="201"/>
      <c r="I139" s="148"/>
      <c r="J139" s="149">
        <f t="shared" si="0"/>
        <v>0</v>
      </c>
      <c r="K139" s="150"/>
      <c r="L139" s="32"/>
      <c r="M139" s="151" t="s">
        <v>1</v>
      </c>
      <c r="N139" s="152" t="s">
        <v>42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AR139" s="155" t="s">
        <v>1044</v>
      </c>
      <c r="AT139" s="155" t="s">
        <v>164</v>
      </c>
      <c r="AU139" s="155" t="s">
        <v>88</v>
      </c>
      <c r="AY139" s="17" t="s">
        <v>162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7" t="s">
        <v>88</v>
      </c>
      <c r="BK139" s="156">
        <f t="shared" si="9"/>
        <v>0</v>
      </c>
      <c r="BL139" s="17" t="s">
        <v>1044</v>
      </c>
      <c r="BM139" s="155" t="s">
        <v>1886</v>
      </c>
    </row>
    <row r="140" spans="2:65" s="1" customFormat="1" ht="16.5" customHeight="1">
      <c r="B140" s="32"/>
      <c r="C140" s="143" t="s">
        <v>245</v>
      </c>
      <c r="D140" s="143" t="s">
        <v>164</v>
      </c>
      <c r="E140" s="144" t="s">
        <v>1596</v>
      </c>
      <c r="F140" s="145" t="s">
        <v>1597</v>
      </c>
      <c r="G140" s="146" t="s">
        <v>1594</v>
      </c>
      <c r="H140" s="201"/>
      <c r="I140" s="148"/>
      <c r="J140" s="149">
        <f t="shared" si="0"/>
        <v>0</v>
      </c>
      <c r="K140" s="150"/>
      <c r="L140" s="32"/>
      <c r="M140" s="151" t="s">
        <v>1</v>
      </c>
      <c r="N140" s="152" t="s">
        <v>42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AR140" s="155" t="s">
        <v>699</v>
      </c>
      <c r="AT140" s="155" t="s">
        <v>164</v>
      </c>
      <c r="AU140" s="155" t="s">
        <v>88</v>
      </c>
      <c r="AY140" s="17" t="s">
        <v>162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7" t="s">
        <v>88</v>
      </c>
      <c r="BK140" s="156">
        <f t="shared" si="9"/>
        <v>0</v>
      </c>
      <c r="BL140" s="17" t="s">
        <v>699</v>
      </c>
      <c r="BM140" s="155" t="s">
        <v>1887</v>
      </c>
    </row>
    <row r="141" spans="2:65" s="11" customFormat="1" ht="25.95" customHeight="1">
      <c r="B141" s="131"/>
      <c r="D141" s="132" t="s">
        <v>75</v>
      </c>
      <c r="E141" s="133" t="s">
        <v>1888</v>
      </c>
      <c r="F141" s="133" t="s">
        <v>1889</v>
      </c>
      <c r="I141" s="134"/>
      <c r="J141" s="135">
        <f>BK141</f>
        <v>0</v>
      </c>
      <c r="L141" s="131"/>
      <c r="M141" s="136"/>
      <c r="P141" s="137">
        <f>P142</f>
        <v>0</v>
      </c>
      <c r="R141" s="137">
        <f>R142</f>
        <v>0</v>
      </c>
      <c r="T141" s="138">
        <f>T142</f>
        <v>0</v>
      </c>
      <c r="AR141" s="132" t="s">
        <v>168</v>
      </c>
      <c r="AT141" s="139" t="s">
        <v>75</v>
      </c>
      <c r="AU141" s="139" t="s">
        <v>76</v>
      </c>
      <c r="AY141" s="132" t="s">
        <v>162</v>
      </c>
      <c r="BK141" s="140">
        <f>BK142</f>
        <v>0</v>
      </c>
    </row>
    <row r="142" spans="2:65" s="1" customFormat="1" ht="33" customHeight="1">
      <c r="B142" s="32"/>
      <c r="C142" s="143" t="s">
        <v>249</v>
      </c>
      <c r="D142" s="143" t="s">
        <v>164</v>
      </c>
      <c r="E142" s="144" t="s">
        <v>1890</v>
      </c>
      <c r="F142" s="145" t="s">
        <v>1891</v>
      </c>
      <c r="G142" s="146" t="s">
        <v>203</v>
      </c>
      <c r="H142" s="147">
        <v>1</v>
      </c>
      <c r="I142" s="148"/>
      <c r="J142" s="149">
        <f>ROUND(I142*H142,2)</f>
        <v>0</v>
      </c>
      <c r="K142" s="150"/>
      <c r="L142" s="32"/>
      <c r="M142" s="179" t="s">
        <v>1</v>
      </c>
      <c r="N142" s="180" t="s">
        <v>42</v>
      </c>
      <c r="O142" s="181"/>
      <c r="P142" s="182">
        <f>O142*H142</f>
        <v>0</v>
      </c>
      <c r="Q142" s="182">
        <v>0</v>
      </c>
      <c r="R142" s="182">
        <f>Q142*H142</f>
        <v>0</v>
      </c>
      <c r="S142" s="182">
        <v>0</v>
      </c>
      <c r="T142" s="183">
        <f>S142*H142</f>
        <v>0</v>
      </c>
      <c r="AR142" s="155" t="s">
        <v>1892</v>
      </c>
      <c r="AT142" s="155" t="s">
        <v>164</v>
      </c>
      <c r="AU142" s="155" t="s">
        <v>83</v>
      </c>
      <c r="AY142" s="17" t="s">
        <v>162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7" t="s">
        <v>88</v>
      </c>
      <c r="BK142" s="156">
        <f>ROUND(I142*H142,2)</f>
        <v>0</v>
      </c>
      <c r="BL142" s="17" t="s">
        <v>1892</v>
      </c>
      <c r="BM142" s="155" t="s">
        <v>1893</v>
      </c>
    </row>
    <row r="143" spans="2:65" s="1" customFormat="1" ht="6.9" customHeight="1">
      <c r="B143" s="46"/>
      <c r="C143" s="47"/>
      <c r="D143" s="47"/>
      <c r="E143" s="47"/>
      <c r="F143" s="47"/>
      <c r="G143" s="47"/>
      <c r="H143" s="47"/>
      <c r="I143" s="47"/>
      <c r="J143" s="47"/>
      <c r="K143" s="47"/>
      <c r="L143" s="32"/>
    </row>
  </sheetData>
  <sheetProtection algorithmName="SHA-512" hashValue="0ISPPd6Ef6xlPouH6gEBUxNNADthSNACyH4kcjihuIzfGWajMBysUWxC4jXOLc2wlmJ20kl4ziFC4fp8Lv53jA==" saltValue="XVyyXh6XTJ8Fezdel5tQYfuBqjhQ4VY/WTiduLMIVNN+Nn4SXIJf9EZEJCpbdbasTuD7XrVxXKHrfeaPfITeyw==" spinCount="100000" sheet="1" objects="1" scenarios="1" formatColumns="0" formatRows="0" autoFilter="0"/>
  <autoFilter ref="C122:K142" xr:uid="{00000000-0009-0000-0000-000007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35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110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76</v>
      </c>
    </row>
    <row r="4" spans="2:46" ht="24.9" customHeight="1">
      <c r="B4" s="20"/>
      <c r="D4" s="21" t="s">
        <v>131</v>
      </c>
      <c r="L4" s="20"/>
      <c r="M4" s="94" t="s">
        <v>9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48" t="str">
        <f>'Rekapitulácia stavby'!K6</f>
        <v>Nízkokapacitné ubytovacie zariadenie - prestavba, prístavba a nadstavba vedľajšej stavby</v>
      </c>
      <c r="F7" s="249"/>
      <c r="G7" s="249"/>
      <c r="H7" s="249"/>
      <c r="L7" s="20"/>
    </row>
    <row r="8" spans="2:46" ht="12" customHeight="1">
      <c r="B8" s="20"/>
      <c r="D8" s="27" t="s">
        <v>132</v>
      </c>
      <c r="L8" s="20"/>
    </row>
    <row r="9" spans="2:46" s="1" customFormat="1" ht="23.25" customHeight="1">
      <c r="B9" s="32"/>
      <c r="E9" s="248" t="s">
        <v>133</v>
      </c>
      <c r="F9" s="247"/>
      <c r="G9" s="247"/>
      <c r="H9" s="247"/>
      <c r="L9" s="32"/>
    </row>
    <row r="10" spans="2:46" s="1" customFormat="1" ht="12" customHeight="1">
      <c r="B10" s="32"/>
      <c r="D10" s="27" t="s">
        <v>134</v>
      </c>
      <c r="L10" s="32"/>
    </row>
    <row r="11" spans="2:46" s="1" customFormat="1" ht="16.5" customHeight="1">
      <c r="B11" s="32"/>
      <c r="E11" s="204" t="s">
        <v>1894</v>
      </c>
      <c r="F11" s="247"/>
      <c r="G11" s="247"/>
      <c r="H11" s="24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4" t="str">
        <f>'Rekapitulácia stavby'!AN8</f>
        <v>19. 7. 2023</v>
      </c>
      <c r="L14" s="32"/>
    </row>
    <row r="15" spans="2:46" s="1" customFormat="1" ht="10.95" customHeight="1">
      <c r="B15" s="32"/>
      <c r="L15" s="32"/>
    </row>
    <row r="16" spans="2:46" s="1" customFormat="1" ht="12" customHeight="1">
      <c r="B16" s="32"/>
      <c r="D16" s="27" t="s">
        <v>23</v>
      </c>
      <c r="I16" s="27" t="s">
        <v>24</v>
      </c>
      <c r="J16" s="25" t="s">
        <v>1</v>
      </c>
      <c r="L16" s="32"/>
    </row>
    <row r="17" spans="2:12" s="1" customFormat="1" ht="18" customHeight="1">
      <c r="B17" s="32"/>
      <c r="E17" s="25" t="s">
        <v>25</v>
      </c>
      <c r="I17" s="27" t="s">
        <v>26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27</v>
      </c>
      <c r="I19" s="27" t="s">
        <v>24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0" t="str">
        <f>'Rekapitulácia stavby'!E14</f>
        <v>Vyplň údaj</v>
      </c>
      <c r="F20" s="236"/>
      <c r="G20" s="236"/>
      <c r="H20" s="236"/>
      <c r="I20" s="27" t="s">
        <v>26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29</v>
      </c>
      <c r="I22" s="27" t="s">
        <v>24</v>
      </c>
      <c r="J22" s="25" t="s">
        <v>1</v>
      </c>
      <c r="L22" s="32"/>
    </row>
    <row r="23" spans="2:12" s="1" customFormat="1" ht="18" customHeight="1">
      <c r="B23" s="32"/>
      <c r="E23" s="25" t="s">
        <v>30</v>
      </c>
      <c r="I23" s="27" t="s">
        <v>26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32</v>
      </c>
      <c r="I25" s="27" t="s">
        <v>24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26</v>
      </c>
      <c r="J26" s="25" t="str">
        <f>IF('Rekapitulácia stavby'!AN20="","",'Rekapitulácia stavby'!AN20)</f>
        <v/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34</v>
      </c>
      <c r="L28" s="32"/>
    </row>
    <row r="29" spans="2:12" s="7" customFormat="1" ht="16.5" customHeight="1">
      <c r="B29" s="95"/>
      <c r="E29" s="240" t="s">
        <v>35</v>
      </c>
      <c r="F29" s="240"/>
      <c r="G29" s="240"/>
      <c r="H29" s="240"/>
      <c r="L29" s="95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5"/>
      <c r="E31" s="55"/>
      <c r="F31" s="55"/>
      <c r="G31" s="55"/>
      <c r="H31" s="55"/>
      <c r="I31" s="55"/>
      <c r="J31" s="55"/>
      <c r="K31" s="55"/>
      <c r="L31" s="32"/>
    </row>
    <row r="32" spans="2:12" s="1" customFormat="1" ht="25.35" customHeight="1">
      <c r="B32" s="32"/>
      <c r="D32" s="96" t="s">
        <v>36</v>
      </c>
      <c r="J32" s="67">
        <f>ROUND(J122, 2)</f>
        <v>0</v>
      </c>
      <c r="L32" s="32"/>
    </row>
    <row r="33" spans="2:12" s="1" customFormat="1" ht="6.9" customHeight="1">
      <c r="B33" s="32"/>
      <c r="D33" s="55"/>
      <c r="E33" s="55"/>
      <c r="F33" s="55"/>
      <c r="G33" s="55"/>
      <c r="H33" s="55"/>
      <c r="I33" s="55"/>
      <c r="J33" s="55"/>
      <c r="K33" s="55"/>
      <c r="L33" s="32"/>
    </row>
    <row r="34" spans="2:12" s="1" customFormat="1" ht="14.4" customHeight="1">
      <c r="B34" s="32"/>
      <c r="F34" s="97" t="s">
        <v>38</v>
      </c>
      <c r="I34" s="97" t="s">
        <v>37</v>
      </c>
      <c r="J34" s="97" t="s">
        <v>39</v>
      </c>
      <c r="L34" s="32"/>
    </row>
    <row r="35" spans="2:12" s="1" customFormat="1" ht="14.4" customHeight="1">
      <c r="B35" s="32"/>
      <c r="D35" s="98" t="s">
        <v>40</v>
      </c>
      <c r="E35" s="36" t="s">
        <v>41</v>
      </c>
      <c r="F35" s="99">
        <f>ROUND((SUM(BE122:BE134)),  2)</f>
        <v>0</v>
      </c>
      <c r="G35" s="100"/>
      <c r="H35" s="100"/>
      <c r="I35" s="101">
        <v>0.2</v>
      </c>
      <c r="J35" s="99">
        <f>ROUND(((SUM(BE122:BE134))*I35),  2)</f>
        <v>0</v>
      </c>
      <c r="L35" s="32"/>
    </row>
    <row r="36" spans="2:12" s="1" customFormat="1" ht="14.4" customHeight="1">
      <c r="B36" s="32"/>
      <c r="E36" s="36" t="s">
        <v>42</v>
      </c>
      <c r="F36" s="99">
        <f>ROUND((SUM(BF122:BF134)),  2)</f>
        <v>0</v>
      </c>
      <c r="G36" s="100"/>
      <c r="H36" s="100"/>
      <c r="I36" s="101">
        <v>0.2</v>
      </c>
      <c r="J36" s="99">
        <f>ROUND(((SUM(BF122:BF134))*I36),  2)</f>
        <v>0</v>
      </c>
      <c r="L36" s="32"/>
    </row>
    <row r="37" spans="2:12" s="1" customFormat="1" ht="14.4" hidden="1" customHeight="1">
      <c r="B37" s="32"/>
      <c r="E37" s="27" t="s">
        <v>43</v>
      </c>
      <c r="F37" s="87">
        <f>ROUND((SUM(BG122:BG134)),  2)</f>
        <v>0</v>
      </c>
      <c r="I37" s="102">
        <v>0.2</v>
      </c>
      <c r="J37" s="87">
        <f>0</f>
        <v>0</v>
      </c>
      <c r="L37" s="32"/>
    </row>
    <row r="38" spans="2:12" s="1" customFormat="1" ht="14.4" hidden="1" customHeight="1">
      <c r="B38" s="32"/>
      <c r="E38" s="27" t="s">
        <v>44</v>
      </c>
      <c r="F38" s="87">
        <f>ROUND((SUM(BH122:BH134)),  2)</f>
        <v>0</v>
      </c>
      <c r="I38" s="102">
        <v>0.2</v>
      </c>
      <c r="J38" s="87">
        <f>0</f>
        <v>0</v>
      </c>
      <c r="L38" s="32"/>
    </row>
    <row r="39" spans="2:12" s="1" customFormat="1" ht="14.4" hidden="1" customHeight="1">
      <c r="B39" s="32"/>
      <c r="E39" s="36" t="s">
        <v>45</v>
      </c>
      <c r="F39" s="99">
        <f>ROUND((SUM(BI122:BI134)),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3"/>
      <c r="D41" s="104" t="s">
        <v>46</v>
      </c>
      <c r="E41" s="58"/>
      <c r="F41" s="58"/>
      <c r="G41" s="105" t="s">
        <v>47</v>
      </c>
      <c r="H41" s="106" t="s">
        <v>48</v>
      </c>
      <c r="I41" s="58"/>
      <c r="J41" s="107">
        <f>SUM(J32:J39)</f>
        <v>0</v>
      </c>
      <c r="K41" s="108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5" t="s">
        <v>51</v>
      </c>
      <c r="E61" s="34"/>
      <c r="F61" s="109" t="s">
        <v>52</v>
      </c>
      <c r="G61" s="45" t="s">
        <v>51</v>
      </c>
      <c r="H61" s="34"/>
      <c r="I61" s="34"/>
      <c r="J61" s="110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5" t="s">
        <v>51</v>
      </c>
      <c r="E76" s="34"/>
      <c r="F76" s="109" t="s">
        <v>52</v>
      </c>
      <c r="G76" s="45" t="s">
        <v>51</v>
      </c>
      <c r="H76" s="34"/>
      <c r="I76" s="34"/>
      <c r="J76" s="110" t="s">
        <v>52</v>
      </c>
      <c r="K76" s="34"/>
      <c r="L76" s="32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2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2"/>
    </row>
    <row r="82" spans="2:12" s="1" customFormat="1" ht="24.9" customHeight="1">
      <c r="B82" s="32"/>
      <c r="C82" s="21" t="s">
        <v>136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26.25" customHeight="1">
      <c r="B85" s="32"/>
      <c r="E85" s="248" t="str">
        <f>E7</f>
        <v>Nízkokapacitné ubytovacie zariadenie - prestavba, prístavba a nadstavba vedľajšej stavby</v>
      </c>
      <c r="F85" s="249"/>
      <c r="G85" s="249"/>
      <c r="H85" s="249"/>
      <c r="L85" s="32"/>
    </row>
    <row r="86" spans="2:12" ht="12" customHeight="1">
      <c r="B86" s="20"/>
      <c r="C86" s="27" t="s">
        <v>132</v>
      </c>
      <c r="L86" s="20"/>
    </row>
    <row r="87" spans="2:12" s="1" customFormat="1" ht="23.25" customHeight="1">
      <c r="B87" s="32"/>
      <c r="E87" s="248" t="s">
        <v>133</v>
      </c>
      <c r="F87" s="247"/>
      <c r="G87" s="247"/>
      <c r="H87" s="247"/>
      <c r="L87" s="32"/>
    </row>
    <row r="88" spans="2:12" s="1" customFormat="1" ht="12" customHeight="1">
      <c r="B88" s="32"/>
      <c r="C88" s="27" t="s">
        <v>134</v>
      </c>
      <c r="L88" s="32"/>
    </row>
    <row r="89" spans="2:12" s="1" customFormat="1" ht="16.5" customHeight="1">
      <c r="B89" s="32"/>
      <c r="E89" s="204" t="str">
        <f>E11</f>
        <v>08 - SO-01.8  Vzduchotechnika</v>
      </c>
      <c r="F89" s="247"/>
      <c r="G89" s="247"/>
      <c r="H89" s="247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Okoč, Hlavná ulica č. 1780</v>
      </c>
      <c r="I91" s="27" t="s">
        <v>21</v>
      </c>
      <c r="J91" s="54" t="str">
        <f>IF(J14="","",J14)</f>
        <v>19. 7. 2023</v>
      </c>
      <c r="L91" s="32"/>
    </row>
    <row r="92" spans="2:12" s="1" customFormat="1" ht="6.9" customHeight="1">
      <c r="B92" s="32"/>
      <c r="L92" s="32"/>
    </row>
    <row r="93" spans="2:12" s="1" customFormat="1" ht="15.15" customHeight="1">
      <c r="B93" s="32"/>
      <c r="C93" s="27" t="s">
        <v>23</v>
      </c>
      <c r="F93" s="25" t="str">
        <f>E17</f>
        <v>JUMA, s.r.o., Okoč</v>
      </c>
      <c r="I93" s="27" t="s">
        <v>29</v>
      </c>
      <c r="J93" s="30" t="str">
        <f>E23</f>
        <v>Ing. Attila Urbán</v>
      </c>
      <c r="L93" s="32"/>
    </row>
    <row r="94" spans="2:12" s="1" customFormat="1" ht="15.15" customHeight="1">
      <c r="B94" s="32"/>
      <c r="C94" s="27" t="s">
        <v>27</v>
      </c>
      <c r="F94" s="25" t="str">
        <f>IF(E20="","",E20)</f>
        <v>Vyplň údaj</v>
      </c>
      <c r="I94" s="27" t="s">
        <v>32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137</v>
      </c>
      <c r="D96" s="103"/>
      <c r="E96" s="103"/>
      <c r="F96" s="103"/>
      <c r="G96" s="103"/>
      <c r="H96" s="103"/>
      <c r="I96" s="103"/>
      <c r="J96" s="112" t="s">
        <v>138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5" customHeight="1">
      <c r="B98" s="32"/>
      <c r="C98" s="113" t="s">
        <v>139</v>
      </c>
      <c r="J98" s="67">
        <f>J122</f>
        <v>0</v>
      </c>
      <c r="L98" s="32"/>
      <c r="AU98" s="17" t="s">
        <v>140</v>
      </c>
    </row>
    <row r="99" spans="2:47" s="8" customFormat="1" ht="24.9" customHeight="1">
      <c r="B99" s="114"/>
      <c r="D99" s="115" t="s">
        <v>144</v>
      </c>
      <c r="E99" s="116"/>
      <c r="F99" s="116"/>
      <c r="G99" s="116"/>
      <c r="H99" s="116"/>
      <c r="I99" s="116"/>
      <c r="J99" s="117">
        <f>J123</f>
        <v>0</v>
      </c>
      <c r="L99" s="114"/>
    </row>
    <row r="100" spans="2:47" s="9" customFormat="1" ht="19.95" customHeight="1">
      <c r="B100" s="118"/>
      <c r="D100" s="119" t="s">
        <v>1895</v>
      </c>
      <c r="E100" s="120"/>
      <c r="F100" s="120"/>
      <c r="G100" s="120"/>
      <c r="H100" s="120"/>
      <c r="I100" s="120"/>
      <c r="J100" s="121">
        <f>J124</f>
        <v>0</v>
      </c>
      <c r="L100" s="118"/>
    </row>
    <row r="101" spans="2:47" s="1" customFormat="1" ht="21.75" customHeight="1">
      <c r="B101" s="32"/>
      <c r="L101" s="32"/>
    </row>
    <row r="102" spans="2:47" s="1" customFormat="1" ht="6.9" customHeight="1">
      <c r="B102" s="46"/>
      <c r="C102" s="47"/>
      <c r="D102" s="47"/>
      <c r="E102" s="47"/>
      <c r="F102" s="47"/>
      <c r="G102" s="47"/>
      <c r="H102" s="47"/>
      <c r="I102" s="47"/>
      <c r="J102" s="47"/>
      <c r="K102" s="47"/>
      <c r="L102" s="32"/>
    </row>
    <row r="106" spans="2:47" s="1" customFormat="1" ht="6.9" customHeight="1"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32"/>
    </row>
    <row r="107" spans="2:47" s="1" customFormat="1" ht="24.9" customHeight="1">
      <c r="B107" s="32"/>
      <c r="C107" s="21" t="s">
        <v>148</v>
      </c>
      <c r="L107" s="32"/>
    </row>
    <row r="108" spans="2:47" s="1" customFormat="1" ht="6.9" customHeight="1">
      <c r="B108" s="32"/>
      <c r="L108" s="32"/>
    </row>
    <row r="109" spans="2:47" s="1" customFormat="1" ht="12" customHeight="1">
      <c r="B109" s="32"/>
      <c r="C109" s="27" t="s">
        <v>15</v>
      </c>
      <c r="L109" s="32"/>
    </row>
    <row r="110" spans="2:47" s="1" customFormat="1" ht="26.25" customHeight="1">
      <c r="B110" s="32"/>
      <c r="E110" s="248" t="str">
        <f>E7</f>
        <v>Nízkokapacitné ubytovacie zariadenie - prestavba, prístavba a nadstavba vedľajšej stavby</v>
      </c>
      <c r="F110" s="249"/>
      <c r="G110" s="249"/>
      <c r="H110" s="249"/>
      <c r="L110" s="32"/>
    </row>
    <row r="111" spans="2:47" ht="12" customHeight="1">
      <c r="B111" s="20"/>
      <c r="C111" s="27" t="s">
        <v>132</v>
      </c>
      <c r="L111" s="20"/>
    </row>
    <row r="112" spans="2:47" s="1" customFormat="1" ht="23.25" customHeight="1">
      <c r="B112" s="32"/>
      <c r="E112" s="248" t="s">
        <v>133</v>
      </c>
      <c r="F112" s="247"/>
      <c r="G112" s="247"/>
      <c r="H112" s="247"/>
      <c r="L112" s="32"/>
    </row>
    <row r="113" spans="2:65" s="1" customFormat="1" ht="12" customHeight="1">
      <c r="B113" s="32"/>
      <c r="C113" s="27" t="s">
        <v>134</v>
      </c>
      <c r="L113" s="32"/>
    </row>
    <row r="114" spans="2:65" s="1" customFormat="1" ht="16.5" customHeight="1">
      <c r="B114" s="32"/>
      <c r="E114" s="204" t="str">
        <f>E11</f>
        <v>08 - SO-01.8  Vzduchotechnika</v>
      </c>
      <c r="F114" s="247"/>
      <c r="G114" s="247"/>
      <c r="H114" s="247"/>
      <c r="L114" s="32"/>
    </row>
    <row r="115" spans="2:65" s="1" customFormat="1" ht="6.9" customHeight="1">
      <c r="B115" s="32"/>
      <c r="L115" s="32"/>
    </row>
    <row r="116" spans="2:65" s="1" customFormat="1" ht="12" customHeight="1">
      <c r="B116" s="32"/>
      <c r="C116" s="27" t="s">
        <v>19</v>
      </c>
      <c r="F116" s="25" t="str">
        <f>F14</f>
        <v>Okoč, Hlavná ulica č. 1780</v>
      </c>
      <c r="I116" s="27" t="s">
        <v>21</v>
      </c>
      <c r="J116" s="54" t="str">
        <f>IF(J14="","",J14)</f>
        <v>19. 7. 2023</v>
      </c>
      <c r="L116" s="32"/>
    </row>
    <row r="117" spans="2:65" s="1" customFormat="1" ht="6.9" customHeight="1">
      <c r="B117" s="32"/>
      <c r="L117" s="32"/>
    </row>
    <row r="118" spans="2:65" s="1" customFormat="1" ht="15.15" customHeight="1">
      <c r="B118" s="32"/>
      <c r="C118" s="27" t="s">
        <v>23</v>
      </c>
      <c r="F118" s="25" t="str">
        <f>E17</f>
        <v>JUMA, s.r.o., Okoč</v>
      </c>
      <c r="I118" s="27" t="s">
        <v>29</v>
      </c>
      <c r="J118" s="30" t="str">
        <f>E23</f>
        <v>Ing. Attila Urbán</v>
      </c>
      <c r="L118" s="32"/>
    </row>
    <row r="119" spans="2:65" s="1" customFormat="1" ht="15.15" customHeight="1">
      <c r="B119" s="32"/>
      <c r="C119" s="27" t="s">
        <v>27</v>
      </c>
      <c r="F119" s="25" t="str">
        <f>IF(E20="","",E20)</f>
        <v>Vyplň údaj</v>
      </c>
      <c r="I119" s="27" t="s">
        <v>32</v>
      </c>
      <c r="J119" s="30" t="str">
        <f>E26</f>
        <v xml:space="preserve"> </v>
      </c>
      <c r="L119" s="32"/>
    </row>
    <row r="120" spans="2:65" s="1" customFormat="1" ht="10.35" customHeight="1">
      <c r="B120" s="32"/>
      <c r="L120" s="32"/>
    </row>
    <row r="121" spans="2:65" s="10" customFormat="1" ht="29.25" customHeight="1">
      <c r="B121" s="122"/>
      <c r="C121" s="123" t="s">
        <v>149</v>
      </c>
      <c r="D121" s="124" t="s">
        <v>61</v>
      </c>
      <c r="E121" s="124" t="s">
        <v>57</v>
      </c>
      <c r="F121" s="124" t="s">
        <v>58</v>
      </c>
      <c r="G121" s="124" t="s">
        <v>150</v>
      </c>
      <c r="H121" s="124" t="s">
        <v>151</v>
      </c>
      <c r="I121" s="124" t="s">
        <v>152</v>
      </c>
      <c r="J121" s="125" t="s">
        <v>138</v>
      </c>
      <c r="K121" s="126" t="s">
        <v>153</v>
      </c>
      <c r="L121" s="122"/>
      <c r="M121" s="60" t="s">
        <v>1</v>
      </c>
      <c r="N121" s="61" t="s">
        <v>40</v>
      </c>
      <c r="O121" s="61" t="s">
        <v>154</v>
      </c>
      <c r="P121" s="61" t="s">
        <v>155</v>
      </c>
      <c r="Q121" s="61" t="s">
        <v>156</v>
      </c>
      <c r="R121" s="61" t="s">
        <v>157</v>
      </c>
      <c r="S121" s="61" t="s">
        <v>158</v>
      </c>
      <c r="T121" s="62" t="s">
        <v>159</v>
      </c>
    </row>
    <row r="122" spans="2:65" s="1" customFormat="1" ht="22.95" customHeight="1">
      <c r="B122" s="32"/>
      <c r="C122" s="65" t="s">
        <v>139</v>
      </c>
      <c r="J122" s="127">
        <f>BK122</f>
        <v>0</v>
      </c>
      <c r="L122" s="32"/>
      <c r="M122" s="63"/>
      <c r="N122" s="55"/>
      <c r="O122" s="55"/>
      <c r="P122" s="128">
        <f>P123</f>
        <v>0</v>
      </c>
      <c r="Q122" s="55"/>
      <c r="R122" s="128">
        <f>R123</f>
        <v>3.4099999999999998E-3</v>
      </c>
      <c r="S122" s="55"/>
      <c r="T122" s="129">
        <f>T123</f>
        <v>0</v>
      </c>
      <c r="AT122" s="17" t="s">
        <v>75</v>
      </c>
      <c r="AU122" s="17" t="s">
        <v>140</v>
      </c>
      <c r="BK122" s="130">
        <f>BK123</f>
        <v>0</v>
      </c>
    </row>
    <row r="123" spans="2:65" s="11" customFormat="1" ht="25.95" customHeight="1">
      <c r="B123" s="131"/>
      <c r="D123" s="132" t="s">
        <v>75</v>
      </c>
      <c r="E123" s="133" t="s">
        <v>241</v>
      </c>
      <c r="F123" s="133" t="s">
        <v>242</v>
      </c>
      <c r="I123" s="134"/>
      <c r="J123" s="135">
        <f>BK123</f>
        <v>0</v>
      </c>
      <c r="L123" s="131"/>
      <c r="M123" s="136"/>
      <c r="P123" s="137">
        <f>P124</f>
        <v>0</v>
      </c>
      <c r="R123" s="137">
        <f>R124</f>
        <v>3.4099999999999998E-3</v>
      </c>
      <c r="T123" s="138">
        <f>T124</f>
        <v>0</v>
      </c>
      <c r="AR123" s="132" t="s">
        <v>88</v>
      </c>
      <c r="AT123" s="139" t="s">
        <v>75</v>
      </c>
      <c r="AU123" s="139" t="s">
        <v>76</v>
      </c>
      <c r="AY123" s="132" t="s">
        <v>162</v>
      </c>
      <c r="BK123" s="140">
        <f>BK124</f>
        <v>0</v>
      </c>
    </row>
    <row r="124" spans="2:65" s="11" customFormat="1" ht="22.95" customHeight="1">
      <c r="B124" s="131"/>
      <c r="D124" s="132" t="s">
        <v>75</v>
      </c>
      <c r="E124" s="141" t="s">
        <v>1896</v>
      </c>
      <c r="F124" s="141" t="s">
        <v>1897</v>
      </c>
      <c r="I124" s="134"/>
      <c r="J124" s="142">
        <f>BK124</f>
        <v>0</v>
      </c>
      <c r="L124" s="131"/>
      <c r="M124" s="136"/>
      <c r="P124" s="137">
        <f>SUM(P125:P134)</f>
        <v>0</v>
      </c>
      <c r="R124" s="137">
        <f>SUM(R125:R134)</f>
        <v>3.4099999999999998E-3</v>
      </c>
      <c r="T124" s="138">
        <f>SUM(T125:T134)</f>
        <v>0</v>
      </c>
      <c r="AR124" s="132" t="s">
        <v>88</v>
      </c>
      <c r="AT124" s="139" t="s">
        <v>75</v>
      </c>
      <c r="AU124" s="139" t="s">
        <v>83</v>
      </c>
      <c r="AY124" s="132" t="s">
        <v>162</v>
      </c>
      <c r="BK124" s="140">
        <f>SUM(BK125:BK134)</f>
        <v>0</v>
      </c>
    </row>
    <row r="125" spans="2:65" s="1" customFormat="1" ht="21.75" customHeight="1">
      <c r="B125" s="32"/>
      <c r="C125" s="143" t="s">
        <v>83</v>
      </c>
      <c r="D125" s="143" t="s">
        <v>164</v>
      </c>
      <c r="E125" s="144" t="s">
        <v>1898</v>
      </c>
      <c r="F125" s="145" t="s">
        <v>1899</v>
      </c>
      <c r="G125" s="146" t="s">
        <v>203</v>
      </c>
      <c r="H125" s="147">
        <v>2</v>
      </c>
      <c r="I125" s="148"/>
      <c r="J125" s="149">
        <f t="shared" ref="J125:J134" si="0">ROUND(I125*H125,2)</f>
        <v>0</v>
      </c>
      <c r="K125" s="150"/>
      <c r="L125" s="32"/>
      <c r="M125" s="151" t="s">
        <v>1</v>
      </c>
      <c r="N125" s="152" t="s">
        <v>42</v>
      </c>
      <c r="P125" s="153">
        <f t="shared" ref="P125:P134" si="1">O125*H125</f>
        <v>0</v>
      </c>
      <c r="Q125" s="153">
        <v>0</v>
      </c>
      <c r="R125" s="153">
        <f t="shared" ref="R125:R134" si="2">Q125*H125</f>
        <v>0</v>
      </c>
      <c r="S125" s="153">
        <v>0</v>
      </c>
      <c r="T125" s="154">
        <f t="shared" ref="T125:T134" si="3">S125*H125</f>
        <v>0</v>
      </c>
      <c r="AR125" s="155" t="s">
        <v>249</v>
      </c>
      <c r="AT125" s="155" t="s">
        <v>164</v>
      </c>
      <c r="AU125" s="155" t="s">
        <v>88</v>
      </c>
      <c r="AY125" s="17" t="s">
        <v>162</v>
      </c>
      <c r="BE125" s="156">
        <f t="shared" ref="BE125:BE134" si="4">IF(N125="základná",J125,0)</f>
        <v>0</v>
      </c>
      <c r="BF125" s="156">
        <f t="shared" ref="BF125:BF134" si="5">IF(N125="znížená",J125,0)</f>
        <v>0</v>
      </c>
      <c r="BG125" s="156">
        <f t="shared" ref="BG125:BG134" si="6">IF(N125="zákl. prenesená",J125,0)</f>
        <v>0</v>
      </c>
      <c r="BH125" s="156">
        <f t="shared" ref="BH125:BH134" si="7">IF(N125="zníž. prenesená",J125,0)</f>
        <v>0</v>
      </c>
      <c r="BI125" s="156">
        <f t="shared" ref="BI125:BI134" si="8">IF(N125="nulová",J125,0)</f>
        <v>0</v>
      </c>
      <c r="BJ125" s="17" t="s">
        <v>88</v>
      </c>
      <c r="BK125" s="156">
        <f t="shared" ref="BK125:BK134" si="9">ROUND(I125*H125,2)</f>
        <v>0</v>
      </c>
      <c r="BL125" s="17" t="s">
        <v>249</v>
      </c>
      <c r="BM125" s="155" t="s">
        <v>1900</v>
      </c>
    </row>
    <row r="126" spans="2:65" s="1" customFormat="1" ht="37.950000000000003" customHeight="1">
      <c r="B126" s="32"/>
      <c r="C126" s="184" t="s">
        <v>88</v>
      </c>
      <c r="D126" s="184" t="s">
        <v>534</v>
      </c>
      <c r="E126" s="185" t="s">
        <v>1901</v>
      </c>
      <c r="F126" s="186" t="s">
        <v>1902</v>
      </c>
      <c r="G126" s="187" t="s">
        <v>1903</v>
      </c>
      <c r="H126" s="188">
        <v>2</v>
      </c>
      <c r="I126" s="189"/>
      <c r="J126" s="190">
        <f t="shared" si="0"/>
        <v>0</v>
      </c>
      <c r="K126" s="191"/>
      <c r="L126" s="192"/>
      <c r="M126" s="193" t="s">
        <v>1</v>
      </c>
      <c r="N126" s="194" t="s">
        <v>42</v>
      </c>
      <c r="P126" s="153">
        <f t="shared" si="1"/>
        <v>0</v>
      </c>
      <c r="Q126" s="153">
        <v>0</v>
      </c>
      <c r="R126" s="153">
        <f t="shared" si="2"/>
        <v>0</v>
      </c>
      <c r="S126" s="153">
        <v>0</v>
      </c>
      <c r="T126" s="154">
        <f t="shared" si="3"/>
        <v>0</v>
      </c>
      <c r="AR126" s="155" t="s">
        <v>497</v>
      </c>
      <c r="AT126" s="155" t="s">
        <v>534</v>
      </c>
      <c r="AU126" s="155" t="s">
        <v>88</v>
      </c>
      <c r="AY126" s="17" t="s">
        <v>162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7" t="s">
        <v>88</v>
      </c>
      <c r="BK126" s="156">
        <f t="shared" si="9"/>
        <v>0</v>
      </c>
      <c r="BL126" s="17" t="s">
        <v>249</v>
      </c>
      <c r="BM126" s="155" t="s">
        <v>1904</v>
      </c>
    </row>
    <row r="127" spans="2:65" s="1" customFormat="1" ht="16.5" customHeight="1">
      <c r="B127" s="32"/>
      <c r="C127" s="143" t="s">
        <v>177</v>
      </c>
      <c r="D127" s="143" t="s">
        <v>164</v>
      </c>
      <c r="E127" s="144" t="s">
        <v>1905</v>
      </c>
      <c r="F127" s="145" t="s">
        <v>1906</v>
      </c>
      <c r="G127" s="146" t="s">
        <v>208</v>
      </c>
      <c r="H127" s="147">
        <v>1.5</v>
      </c>
      <c r="I127" s="148"/>
      <c r="J127" s="149">
        <f t="shared" si="0"/>
        <v>0</v>
      </c>
      <c r="K127" s="150"/>
      <c r="L127" s="32"/>
      <c r="M127" s="151" t="s">
        <v>1</v>
      </c>
      <c r="N127" s="152" t="s">
        <v>42</v>
      </c>
      <c r="P127" s="153">
        <f t="shared" si="1"/>
        <v>0</v>
      </c>
      <c r="Q127" s="153">
        <v>0</v>
      </c>
      <c r="R127" s="153">
        <f t="shared" si="2"/>
        <v>0</v>
      </c>
      <c r="S127" s="153">
        <v>0</v>
      </c>
      <c r="T127" s="154">
        <f t="shared" si="3"/>
        <v>0</v>
      </c>
      <c r="AR127" s="155" t="s">
        <v>249</v>
      </c>
      <c r="AT127" s="155" t="s">
        <v>164</v>
      </c>
      <c r="AU127" s="155" t="s">
        <v>88</v>
      </c>
      <c r="AY127" s="17" t="s">
        <v>162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7" t="s">
        <v>88</v>
      </c>
      <c r="BK127" s="156">
        <f t="shared" si="9"/>
        <v>0</v>
      </c>
      <c r="BL127" s="17" t="s">
        <v>249</v>
      </c>
      <c r="BM127" s="155" t="s">
        <v>1907</v>
      </c>
    </row>
    <row r="128" spans="2:65" s="1" customFormat="1" ht="16.5" customHeight="1">
      <c r="B128" s="32"/>
      <c r="C128" s="184" t="s">
        <v>168</v>
      </c>
      <c r="D128" s="184" t="s">
        <v>534</v>
      </c>
      <c r="E128" s="185" t="s">
        <v>1908</v>
      </c>
      <c r="F128" s="186" t="s">
        <v>1909</v>
      </c>
      <c r="G128" s="187" t="s">
        <v>208</v>
      </c>
      <c r="H128" s="188">
        <v>1.5</v>
      </c>
      <c r="I128" s="189"/>
      <c r="J128" s="190">
        <f t="shared" si="0"/>
        <v>0</v>
      </c>
      <c r="K128" s="191"/>
      <c r="L128" s="192"/>
      <c r="M128" s="193" t="s">
        <v>1</v>
      </c>
      <c r="N128" s="194" t="s">
        <v>42</v>
      </c>
      <c r="P128" s="153">
        <f t="shared" si="1"/>
        <v>0</v>
      </c>
      <c r="Q128" s="153">
        <v>6.9999999999999999E-4</v>
      </c>
      <c r="R128" s="153">
        <f t="shared" si="2"/>
        <v>1.0499999999999999E-3</v>
      </c>
      <c r="S128" s="153">
        <v>0</v>
      </c>
      <c r="T128" s="154">
        <f t="shared" si="3"/>
        <v>0</v>
      </c>
      <c r="AR128" s="155" t="s">
        <v>497</v>
      </c>
      <c r="AT128" s="155" t="s">
        <v>534</v>
      </c>
      <c r="AU128" s="155" t="s">
        <v>88</v>
      </c>
      <c r="AY128" s="17" t="s">
        <v>162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7" t="s">
        <v>88</v>
      </c>
      <c r="BK128" s="156">
        <f t="shared" si="9"/>
        <v>0</v>
      </c>
      <c r="BL128" s="17" t="s">
        <v>249</v>
      </c>
      <c r="BM128" s="155" t="s">
        <v>1910</v>
      </c>
    </row>
    <row r="129" spans="2:65" s="1" customFormat="1" ht="21.75" customHeight="1">
      <c r="B129" s="32"/>
      <c r="C129" s="143" t="s">
        <v>188</v>
      </c>
      <c r="D129" s="143" t="s">
        <v>164</v>
      </c>
      <c r="E129" s="144" t="s">
        <v>1911</v>
      </c>
      <c r="F129" s="145" t="s">
        <v>1912</v>
      </c>
      <c r="G129" s="146" t="s">
        <v>203</v>
      </c>
      <c r="H129" s="147">
        <v>2</v>
      </c>
      <c r="I129" s="148"/>
      <c r="J129" s="149">
        <f t="shared" si="0"/>
        <v>0</v>
      </c>
      <c r="K129" s="150"/>
      <c r="L129" s="32"/>
      <c r="M129" s="151" t="s">
        <v>1</v>
      </c>
      <c r="N129" s="152" t="s">
        <v>42</v>
      </c>
      <c r="P129" s="153">
        <f t="shared" si="1"/>
        <v>0</v>
      </c>
      <c r="Q129" s="153">
        <v>0</v>
      </c>
      <c r="R129" s="153">
        <f t="shared" si="2"/>
        <v>0</v>
      </c>
      <c r="S129" s="153">
        <v>0</v>
      </c>
      <c r="T129" s="154">
        <f t="shared" si="3"/>
        <v>0</v>
      </c>
      <c r="AR129" s="155" t="s">
        <v>249</v>
      </c>
      <c r="AT129" s="155" t="s">
        <v>164</v>
      </c>
      <c r="AU129" s="155" t="s">
        <v>88</v>
      </c>
      <c r="AY129" s="17" t="s">
        <v>162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7" t="s">
        <v>88</v>
      </c>
      <c r="BK129" s="156">
        <f t="shared" si="9"/>
        <v>0</v>
      </c>
      <c r="BL129" s="17" t="s">
        <v>249</v>
      </c>
      <c r="BM129" s="155" t="s">
        <v>1913</v>
      </c>
    </row>
    <row r="130" spans="2:65" s="1" customFormat="1" ht="16.5" customHeight="1">
      <c r="B130" s="32"/>
      <c r="C130" s="184" t="s">
        <v>194</v>
      </c>
      <c r="D130" s="184" t="s">
        <v>534</v>
      </c>
      <c r="E130" s="185" t="s">
        <v>1914</v>
      </c>
      <c r="F130" s="186" t="s">
        <v>1915</v>
      </c>
      <c r="G130" s="187" t="s">
        <v>203</v>
      </c>
      <c r="H130" s="188">
        <v>2</v>
      </c>
      <c r="I130" s="189"/>
      <c r="J130" s="190">
        <f t="shared" si="0"/>
        <v>0</v>
      </c>
      <c r="K130" s="191"/>
      <c r="L130" s="192"/>
      <c r="M130" s="193" t="s">
        <v>1</v>
      </c>
      <c r="N130" s="194" t="s">
        <v>42</v>
      </c>
      <c r="P130" s="153">
        <f t="shared" si="1"/>
        <v>0</v>
      </c>
      <c r="Q130" s="153">
        <v>4.0000000000000002E-4</v>
      </c>
      <c r="R130" s="153">
        <f t="shared" si="2"/>
        <v>8.0000000000000004E-4</v>
      </c>
      <c r="S130" s="153">
        <v>0</v>
      </c>
      <c r="T130" s="154">
        <f t="shared" si="3"/>
        <v>0</v>
      </c>
      <c r="AR130" s="155" t="s">
        <v>497</v>
      </c>
      <c r="AT130" s="155" t="s">
        <v>534</v>
      </c>
      <c r="AU130" s="155" t="s">
        <v>88</v>
      </c>
      <c r="AY130" s="17" t="s">
        <v>162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7" t="s">
        <v>88</v>
      </c>
      <c r="BK130" s="156">
        <f t="shared" si="9"/>
        <v>0</v>
      </c>
      <c r="BL130" s="17" t="s">
        <v>249</v>
      </c>
      <c r="BM130" s="155" t="s">
        <v>1916</v>
      </c>
    </row>
    <row r="131" spans="2:65" s="1" customFormat="1" ht="37.950000000000003" customHeight="1">
      <c r="B131" s="32"/>
      <c r="C131" s="143" t="s">
        <v>200</v>
      </c>
      <c r="D131" s="143" t="s">
        <v>164</v>
      </c>
      <c r="E131" s="144" t="s">
        <v>1917</v>
      </c>
      <c r="F131" s="145" t="s">
        <v>1918</v>
      </c>
      <c r="G131" s="146" t="s">
        <v>203</v>
      </c>
      <c r="H131" s="147">
        <v>4</v>
      </c>
      <c r="I131" s="148"/>
      <c r="J131" s="149">
        <f t="shared" si="0"/>
        <v>0</v>
      </c>
      <c r="K131" s="150"/>
      <c r="L131" s="32"/>
      <c r="M131" s="151" t="s">
        <v>1</v>
      </c>
      <c r="N131" s="152" t="s">
        <v>42</v>
      </c>
      <c r="P131" s="153">
        <f t="shared" si="1"/>
        <v>0</v>
      </c>
      <c r="Q131" s="153">
        <v>3.8999999999999999E-4</v>
      </c>
      <c r="R131" s="153">
        <f t="shared" si="2"/>
        <v>1.56E-3</v>
      </c>
      <c r="S131" s="153">
        <v>0</v>
      </c>
      <c r="T131" s="154">
        <f t="shared" si="3"/>
        <v>0</v>
      </c>
      <c r="AR131" s="155" t="s">
        <v>249</v>
      </c>
      <c r="AT131" s="155" t="s">
        <v>164</v>
      </c>
      <c r="AU131" s="155" t="s">
        <v>88</v>
      </c>
      <c r="AY131" s="17" t="s">
        <v>162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7" t="s">
        <v>88</v>
      </c>
      <c r="BK131" s="156">
        <f t="shared" si="9"/>
        <v>0</v>
      </c>
      <c r="BL131" s="17" t="s">
        <v>249</v>
      </c>
      <c r="BM131" s="155" t="s">
        <v>1919</v>
      </c>
    </row>
    <row r="132" spans="2:65" s="1" customFormat="1" ht="33" customHeight="1">
      <c r="B132" s="32"/>
      <c r="C132" s="184" t="s">
        <v>205</v>
      </c>
      <c r="D132" s="184" t="s">
        <v>534</v>
      </c>
      <c r="E132" s="185" t="s">
        <v>1920</v>
      </c>
      <c r="F132" s="186" t="s">
        <v>1921</v>
      </c>
      <c r="G132" s="187" t="s">
        <v>203</v>
      </c>
      <c r="H132" s="188">
        <v>4</v>
      </c>
      <c r="I132" s="189"/>
      <c r="J132" s="190">
        <f t="shared" si="0"/>
        <v>0</v>
      </c>
      <c r="K132" s="191"/>
      <c r="L132" s="192"/>
      <c r="M132" s="193" t="s">
        <v>1</v>
      </c>
      <c r="N132" s="194" t="s">
        <v>42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AR132" s="155" t="s">
        <v>497</v>
      </c>
      <c r="AT132" s="155" t="s">
        <v>534</v>
      </c>
      <c r="AU132" s="155" t="s">
        <v>88</v>
      </c>
      <c r="AY132" s="17" t="s">
        <v>162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7" t="s">
        <v>88</v>
      </c>
      <c r="BK132" s="156">
        <f t="shared" si="9"/>
        <v>0</v>
      </c>
      <c r="BL132" s="17" t="s">
        <v>249</v>
      </c>
      <c r="BM132" s="155" t="s">
        <v>1922</v>
      </c>
    </row>
    <row r="133" spans="2:65" s="1" customFormat="1" ht="21.75" customHeight="1">
      <c r="B133" s="32"/>
      <c r="C133" s="143" t="s">
        <v>220</v>
      </c>
      <c r="D133" s="143" t="s">
        <v>164</v>
      </c>
      <c r="E133" s="144" t="s">
        <v>1923</v>
      </c>
      <c r="F133" s="145" t="s">
        <v>1924</v>
      </c>
      <c r="G133" s="146" t="s">
        <v>1735</v>
      </c>
      <c r="H133" s="147">
        <v>1</v>
      </c>
      <c r="I133" s="148"/>
      <c r="J133" s="149">
        <f t="shared" si="0"/>
        <v>0</v>
      </c>
      <c r="K133" s="150"/>
      <c r="L133" s="32"/>
      <c r="M133" s="151" t="s">
        <v>1</v>
      </c>
      <c r="N133" s="152" t="s">
        <v>42</v>
      </c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AR133" s="155" t="s">
        <v>249</v>
      </c>
      <c r="AT133" s="155" t="s">
        <v>164</v>
      </c>
      <c r="AU133" s="155" t="s">
        <v>88</v>
      </c>
      <c r="AY133" s="17" t="s">
        <v>162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7" t="s">
        <v>88</v>
      </c>
      <c r="BK133" s="156">
        <f t="shared" si="9"/>
        <v>0</v>
      </c>
      <c r="BL133" s="17" t="s">
        <v>249</v>
      </c>
      <c r="BM133" s="155" t="s">
        <v>1925</v>
      </c>
    </row>
    <row r="134" spans="2:65" s="1" customFormat="1" ht="24.15" customHeight="1">
      <c r="B134" s="32"/>
      <c r="C134" s="143" t="s">
        <v>224</v>
      </c>
      <c r="D134" s="143" t="s">
        <v>164</v>
      </c>
      <c r="E134" s="144" t="s">
        <v>1926</v>
      </c>
      <c r="F134" s="145" t="s">
        <v>1927</v>
      </c>
      <c r="G134" s="146" t="s">
        <v>1594</v>
      </c>
      <c r="H134" s="201"/>
      <c r="I134" s="148"/>
      <c r="J134" s="149">
        <f t="shared" si="0"/>
        <v>0</v>
      </c>
      <c r="K134" s="150"/>
      <c r="L134" s="32"/>
      <c r="M134" s="179" t="s">
        <v>1</v>
      </c>
      <c r="N134" s="180" t="s">
        <v>42</v>
      </c>
      <c r="O134" s="181"/>
      <c r="P134" s="182">
        <f t="shared" si="1"/>
        <v>0</v>
      </c>
      <c r="Q134" s="182">
        <v>0</v>
      </c>
      <c r="R134" s="182">
        <f t="shared" si="2"/>
        <v>0</v>
      </c>
      <c r="S134" s="182">
        <v>0</v>
      </c>
      <c r="T134" s="183">
        <f t="shared" si="3"/>
        <v>0</v>
      </c>
      <c r="AR134" s="155" t="s">
        <v>249</v>
      </c>
      <c r="AT134" s="155" t="s">
        <v>164</v>
      </c>
      <c r="AU134" s="155" t="s">
        <v>88</v>
      </c>
      <c r="AY134" s="17" t="s">
        <v>162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7" t="s">
        <v>88</v>
      </c>
      <c r="BK134" s="156">
        <f t="shared" si="9"/>
        <v>0</v>
      </c>
      <c r="BL134" s="17" t="s">
        <v>249</v>
      </c>
      <c r="BM134" s="155" t="s">
        <v>1928</v>
      </c>
    </row>
    <row r="135" spans="2:65" s="1" customFormat="1" ht="6.9" customHeight="1">
      <c r="B135" s="46"/>
      <c r="C135" s="47"/>
      <c r="D135" s="47"/>
      <c r="E135" s="47"/>
      <c r="F135" s="47"/>
      <c r="G135" s="47"/>
      <c r="H135" s="47"/>
      <c r="I135" s="47"/>
      <c r="J135" s="47"/>
      <c r="K135" s="47"/>
      <c r="L135" s="32"/>
    </row>
  </sheetData>
  <sheetProtection algorithmName="SHA-512" hashValue="CcafdRjHPoDfvE4BiJG9iRRYlJ7I37s25dRHUaZBA+IrfF76FBzObxdOBAaCIRa2XBK/vDHkjgeNi0bEOxQUfg==" saltValue="R9FpzndqdRwPtvJVPI/p+e2aTBmJyhPu/3qW3IHHp8uaYrtnMqTRqW3W1+APZovEEPJzXb8/UJ+ujsf9tOL0pQ==" spinCount="100000" sheet="1" objects="1" scenarios="1" formatColumns="0" formatRows="0" autoFilter="0"/>
  <autoFilter ref="C121:K134" xr:uid="{00000000-0009-0000-0000-000008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16</vt:i4>
      </vt:variant>
      <vt:variant>
        <vt:lpstr>Pomenované rozsahy</vt:lpstr>
      </vt:variant>
      <vt:variant>
        <vt:i4>32</vt:i4>
      </vt:variant>
    </vt:vector>
  </HeadingPairs>
  <TitlesOfParts>
    <vt:vector size="48" baseType="lpstr">
      <vt:lpstr>Rekapitulácia stavby</vt:lpstr>
      <vt:lpstr>01 - SO-01.1  Búracie a p...</vt:lpstr>
      <vt:lpstr>02 - SO-01.2  Architektúr...</vt:lpstr>
      <vt:lpstr>03 - SO-01.3  Zdravotechnika</vt:lpstr>
      <vt:lpstr>04 - SO-01.4  Vykurovanie</vt:lpstr>
      <vt:lpstr>05 - SO-01.5  Elektroinšt...</vt:lpstr>
      <vt:lpstr>06 - SO-01.6  Uzemnenie a...</vt:lpstr>
      <vt:lpstr>07 - SO-01.7  Fotovoltick...</vt:lpstr>
      <vt:lpstr>08 - SO-01.8  Vzduchotech...</vt:lpstr>
      <vt:lpstr>01 - SO-03.1  Elektrická ...</vt:lpstr>
      <vt:lpstr>02 - SO-03.2  Vonkajšie r...</vt:lpstr>
      <vt:lpstr>01 - SO-04.1  Vonkajší do...</vt:lpstr>
      <vt:lpstr>02 - SO-04.2  Požiarny vo...</vt:lpstr>
      <vt:lpstr>03 - SO-04.3  Požiarna ná...</vt:lpstr>
      <vt:lpstr>01 - SO-05.1  Kanalizačná...</vt:lpstr>
      <vt:lpstr>02 - SO-05.2  Žumpa</vt:lpstr>
      <vt:lpstr>'01 - SO-01.1  Búracie a p...'!Názvy_tlače</vt:lpstr>
      <vt:lpstr>'01 - SO-03.1  Elektrická ...'!Názvy_tlače</vt:lpstr>
      <vt:lpstr>'01 - SO-04.1  Vonkajší do...'!Názvy_tlače</vt:lpstr>
      <vt:lpstr>'01 - SO-05.1  Kanalizačná...'!Názvy_tlače</vt:lpstr>
      <vt:lpstr>'02 - SO-01.2  Architektúr...'!Názvy_tlače</vt:lpstr>
      <vt:lpstr>'02 - SO-03.2  Vonkajšie r...'!Názvy_tlače</vt:lpstr>
      <vt:lpstr>'02 - SO-04.2  Požiarny vo...'!Názvy_tlače</vt:lpstr>
      <vt:lpstr>'02 - SO-05.2  Žumpa'!Názvy_tlače</vt:lpstr>
      <vt:lpstr>'03 - SO-01.3  Zdravotechnika'!Názvy_tlače</vt:lpstr>
      <vt:lpstr>'03 - SO-04.3  Požiarna ná...'!Názvy_tlače</vt:lpstr>
      <vt:lpstr>'04 - SO-01.4  Vykurovanie'!Názvy_tlače</vt:lpstr>
      <vt:lpstr>'05 - SO-01.5  Elektroinšt...'!Názvy_tlače</vt:lpstr>
      <vt:lpstr>'06 - SO-01.6  Uzemnenie a...'!Názvy_tlače</vt:lpstr>
      <vt:lpstr>'07 - SO-01.7  Fotovoltick...'!Názvy_tlače</vt:lpstr>
      <vt:lpstr>'08 - SO-01.8  Vzduchotech...'!Názvy_tlače</vt:lpstr>
      <vt:lpstr>'Rekapitulácia stavby'!Názvy_tlače</vt:lpstr>
      <vt:lpstr>'01 - SO-01.1  Búracie a p...'!Oblasť_tlače</vt:lpstr>
      <vt:lpstr>'01 - SO-03.1  Elektrická ...'!Oblasť_tlače</vt:lpstr>
      <vt:lpstr>'01 - SO-04.1  Vonkajší do...'!Oblasť_tlače</vt:lpstr>
      <vt:lpstr>'01 - SO-05.1  Kanalizačná...'!Oblasť_tlače</vt:lpstr>
      <vt:lpstr>'02 - SO-01.2  Architektúr...'!Oblasť_tlače</vt:lpstr>
      <vt:lpstr>'02 - SO-03.2  Vonkajšie r...'!Oblasť_tlače</vt:lpstr>
      <vt:lpstr>'02 - SO-04.2  Požiarny vo...'!Oblasť_tlače</vt:lpstr>
      <vt:lpstr>'02 - SO-05.2  Žumpa'!Oblasť_tlače</vt:lpstr>
      <vt:lpstr>'03 - SO-01.3  Zdravotechnika'!Oblasť_tlače</vt:lpstr>
      <vt:lpstr>'03 - SO-04.3  Požiarna ná...'!Oblasť_tlače</vt:lpstr>
      <vt:lpstr>'04 - SO-01.4  Vykurovanie'!Oblasť_tlače</vt:lpstr>
      <vt:lpstr>'05 - SO-01.5  Elektroinšt...'!Oblasť_tlače</vt:lpstr>
      <vt:lpstr>'06 - SO-01.6  Uzemnenie a...'!Oblasť_tlače</vt:lpstr>
      <vt:lpstr>'07 - SO-01.7  Fotovoltick...'!Oblasť_tlače</vt:lpstr>
      <vt:lpstr>'08 - SO-01.8  Vzduchotech...'!Oblasť_tlače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Katalin Vysehradská</dc:creator>
  <cp:lastModifiedBy>localadmin</cp:lastModifiedBy>
  <dcterms:created xsi:type="dcterms:W3CDTF">2023-09-20T13:31:04Z</dcterms:created>
  <dcterms:modified xsi:type="dcterms:W3CDTF">2023-09-20T14:39:11Z</dcterms:modified>
</cp:coreProperties>
</file>