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C:\Users\sehnal\Desktop\Cyklo Dolní Žleb - VZ\VZ\"/>
    </mc:Choice>
  </mc:AlternateContent>
  <xr:revisionPtr revIDLastSave="0" documentId="8_{474209DD-6772-4AFE-9646-2D6D79F984FE}" xr6:coauthVersionLast="47" xr6:coauthVersionMax="47" xr10:uidLastSave="{00000000-0000-0000-0000-000000000000}"/>
  <bookViews>
    <workbookView xWindow="2685" yWindow="2685" windowWidth="18000" windowHeight="9360" xr2:uid="{00000000-000D-0000-FFFF-FFFF00000000}"/>
  </bookViews>
  <sheets>
    <sheet name="Rekapitulace stavby" sheetId="1" r:id="rId1"/>
    <sheet name="SO 101.2_u - Stezka pro p..." sheetId="2" r:id="rId2"/>
    <sheet name="SO 401.2_u - Přeložka VO ..." sheetId="3" r:id="rId3"/>
    <sheet name="VON_u - Vedlejší a ostatn..." sheetId="4" r:id="rId4"/>
    <sheet name="SO 101.2_n - Stezka pro p..." sheetId="5" r:id="rId5"/>
    <sheet name="SO 701_n - Výstavba oplocení" sheetId="6" r:id="rId6"/>
    <sheet name="VON_n - Vedlejší a ostatn..." sheetId="7" r:id="rId7"/>
  </sheets>
  <definedNames>
    <definedName name="_xlnm._FilterDatabase" localSheetId="4" hidden="1">'SO 101.2_n - Stezka pro p...'!$C$124:$K$172</definedName>
    <definedName name="_xlnm._FilterDatabase" localSheetId="1" hidden="1">'SO 101.2_u - Stezka pro p...'!$C$130:$K$392</definedName>
    <definedName name="_xlnm._FilterDatabase" localSheetId="2" hidden="1">'SO 401.2_u - Přeložka VO ...'!$C$131:$K$181</definedName>
    <definedName name="_xlnm._FilterDatabase" localSheetId="5" hidden="1">'SO 701_n - Výstavba oplocení'!$C$125:$K$172</definedName>
    <definedName name="_xlnm._FilterDatabase" localSheetId="6" hidden="1">'VON_n - Vedlejší a ostatn...'!$C$122:$K$157</definedName>
    <definedName name="_xlnm._FilterDatabase" localSheetId="3" hidden="1">'VON_u - Vedlejší a ostatn...'!$C$124:$K$197</definedName>
    <definedName name="_xlnm.Print_Titles" localSheetId="0">'Rekapitulace stavby'!$92:$92</definedName>
    <definedName name="_xlnm.Print_Titles" localSheetId="4">'SO 101.2_n - Stezka pro p...'!$124:$124</definedName>
    <definedName name="_xlnm.Print_Titles" localSheetId="1">'SO 101.2_u - Stezka pro p...'!$130:$130</definedName>
    <definedName name="_xlnm.Print_Titles" localSheetId="2">'SO 401.2_u - Přeložka VO ...'!$131:$131</definedName>
    <definedName name="_xlnm.Print_Titles" localSheetId="5">'SO 701_n - Výstavba oplocení'!$125:$125</definedName>
    <definedName name="_xlnm.Print_Titles" localSheetId="6">'VON_n - Vedlejší a ostatn...'!$122:$122</definedName>
    <definedName name="_xlnm.Print_Titles" localSheetId="3">'VON_u - Vedlejší a ostatn...'!$124:$124</definedName>
    <definedName name="_xlnm.Print_Area" localSheetId="0">'Rekapitulace stavby'!$D$4:$AO$76,'Rekapitulace stavby'!$C$82:$AQ$103</definedName>
    <definedName name="_xlnm.Print_Area" localSheetId="4">'SO 101.2_n - Stezka pro p...'!$C$4:$J$41,'SO 101.2_n - Stezka pro p...'!$C$50:$J$76,'SO 101.2_n - Stezka pro p...'!$C$82:$J$104,'SO 101.2_n - Stezka pro p...'!$C$110:$K$172</definedName>
    <definedName name="_xlnm.Print_Area" localSheetId="1">'SO 101.2_u - Stezka pro p...'!$C$4:$J$41,'SO 101.2_u - Stezka pro p...'!$C$50:$J$76,'SO 101.2_u - Stezka pro p...'!$C$82:$J$110,'SO 101.2_u - Stezka pro p...'!$C$116:$K$392</definedName>
    <definedName name="_xlnm.Print_Area" localSheetId="2">'SO 401.2_u - Přeložka VO ...'!$C$4:$J$41,'SO 401.2_u - Přeložka VO ...'!$C$50:$J$76,'SO 401.2_u - Přeložka VO ...'!$C$82:$J$111,'SO 401.2_u - Přeložka VO ...'!$C$117:$K$181</definedName>
    <definedName name="_xlnm.Print_Area" localSheetId="5">'SO 701_n - Výstavba oplocení'!$C$4:$J$41,'SO 701_n - Výstavba oplocení'!$C$50:$J$76,'SO 701_n - Výstavba oplocení'!$C$82:$J$105,'SO 701_n - Výstavba oplocení'!$C$111:$K$172</definedName>
    <definedName name="_xlnm.Print_Area" localSheetId="6">'VON_n - Vedlejší a ostatn...'!$C$4:$J$41,'VON_n - Vedlejší a ostatn...'!$C$50:$J$76,'VON_n - Vedlejší a ostatn...'!$C$82:$J$102,'VON_n - Vedlejší a ostatn...'!$C$108:$K$157</definedName>
    <definedName name="_xlnm.Print_Area" localSheetId="3">'VON_u - Vedlejší a ostatn...'!$C$4:$J$41,'VON_u - Vedlejší a ostatn...'!$C$50:$J$76,'VON_u - Vedlejší a ostatn...'!$C$82:$J$104,'VON_u - Vedlejší a ostatn...'!$C$110:$K$197</definedName>
  </definedNames>
  <calcPr calcId="181029"/>
</workbook>
</file>

<file path=xl/calcChain.xml><?xml version="1.0" encoding="utf-8"?>
<calcChain xmlns="http://schemas.openxmlformats.org/spreadsheetml/2006/main">
  <c r="J39" i="7" l="1"/>
  <c r="J38" i="7"/>
  <c r="AY102" i="1"/>
  <c r="J37" i="7"/>
  <c r="AX102" i="1"/>
  <c r="BI149" i="7"/>
  <c r="BH149" i="7"/>
  <c r="BG149" i="7"/>
  <c r="BF149" i="7"/>
  <c r="T149" i="7"/>
  <c r="R149" i="7"/>
  <c r="P149" i="7"/>
  <c r="BI143" i="7"/>
  <c r="BH143" i="7"/>
  <c r="BG143" i="7"/>
  <c r="BF143" i="7"/>
  <c r="T143" i="7"/>
  <c r="R143" i="7"/>
  <c r="P143" i="7"/>
  <c r="BI133" i="7"/>
  <c r="BH133" i="7"/>
  <c r="BG133" i="7"/>
  <c r="BF133" i="7"/>
  <c r="T133" i="7"/>
  <c r="R133" i="7"/>
  <c r="R132" i="7" s="1"/>
  <c r="P133" i="7"/>
  <c r="BI126" i="7"/>
  <c r="BH126" i="7"/>
  <c r="BG126" i="7"/>
  <c r="BF126" i="7"/>
  <c r="T126" i="7"/>
  <c r="T125" i="7"/>
  <c r="R126" i="7"/>
  <c r="R125" i="7"/>
  <c r="R124" i="7"/>
  <c r="R123" i="7"/>
  <c r="P126" i="7"/>
  <c r="P125" i="7"/>
  <c r="J120" i="7"/>
  <c r="J119" i="7"/>
  <c r="F119" i="7"/>
  <c r="F117" i="7"/>
  <c r="E115" i="7"/>
  <c r="J94" i="7"/>
  <c r="J93" i="7"/>
  <c r="F93" i="7"/>
  <c r="F91" i="7"/>
  <c r="E89" i="7"/>
  <c r="J20" i="7"/>
  <c r="E20" i="7"/>
  <c r="F94" i="7"/>
  <c r="J19" i="7"/>
  <c r="J14" i="7"/>
  <c r="J117" i="7"/>
  <c r="E7" i="7"/>
  <c r="E111" i="7"/>
  <c r="J39" i="6"/>
  <c r="J38" i="6"/>
  <c r="AY101" i="1"/>
  <c r="J37" i="6"/>
  <c r="AX101" i="1"/>
  <c r="BI172" i="6"/>
  <c r="BH172" i="6"/>
  <c r="BG172" i="6"/>
  <c r="BF172" i="6"/>
  <c r="T172" i="6"/>
  <c r="T171" i="6"/>
  <c r="R172" i="6"/>
  <c r="R171" i="6"/>
  <c r="P172" i="6"/>
  <c r="P171" i="6"/>
  <c r="BI170" i="6"/>
  <c r="BH170" i="6"/>
  <c r="BG170" i="6"/>
  <c r="BF170" i="6"/>
  <c r="T170" i="6"/>
  <c r="R170" i="6"/>
  <c r="P170" i="6"/>
  <c r="BI168" i="6"/>
  <c r="BH168" i="6"/>
  <c r="BG168" i="6"/>
  <c r="BF168" i="6"/>
  <c r="T168" i="6"/>
  <c r="R168" i="6"/>
  <c r="P168" i="6"/>
  <c r="BI167" i="6"/>
  <c r="BH167" i="6"/>
  <c r="BG167" i="6"/>
  <c r="BF167" i="6"/>
  <c r="T167" i="6"/>
  <c r="R167" i="6"/>
  <c r="P167" i="6"/>
  <c r="BI162" i="6"/>
  <c r="BH162" i="6"/>
  <c r="BG162" i="6"/>
  <c r="BF162" i="6"/>
  <c r="T162" i="6"/>
  <c r="R162" i="6"/>
  <c r="P162" i="6"/>
  <c r="BI158" i="6"/>
  <c r="BH158" i="6"/>
  <c r="BG158" i="6"/>
  <c r="BF158" i="6"/>
  <c r="T158" i="6"/>
  <c r="R158" i="6"/>
  <c r="P158" i="6"/>
  <c r="BI156" i="6"/>
  <c r="BH156" i="6"/>
  <c r="BG156" i="6"/>
  <c r="BF156" i="6"/>
  <c r="T156" i="6"/>
  <c r="R156" i="6"/>
  <c r="P156" i="6"/>
  <c r="BI152" i="6"/>
  <c r="BH152" i="6"/>
  <c r="BG152" i="6"/>
  <c r="BF152" i="6"/>
  <c r="T152" i="6"/>
  <c r="R152" i="6"/>
  <c r="P152" i="6"/>
  <c r="BI151" i="6"/>
  <c r="BH151" i="6"/>
  <c r="BG151" i="6"/>
  <c r="BF151" i="6"/>
  <c r="T151" i="6"/>
  <c r="R151" i="6"/>
  <c r="P151" i="6"/>
  <c r="BI147" i="6"/>
  <c r="BH147" i="6"/>
  <c r="BG147" i="6"/>
  <c r="BF147" i="6"/>
  <c r="T147" i="6"/>
  <c r="R147" i="6"/>
  <c r="P147" i="6"/>
  <c r="BI145" i="6"/>
  <c r="BH145" i="6"/>
  <c r="BG145" i="6"/>
  <c r="BF145" i="6"/>
  <c r="T145" i="6"/>
  <c r="R145" i="6"/>
  <c r="P145" i="6"/>
  <c r="BI142" i="6"/>
  <c r="BH142" i="6"/>
  <c r="BG142" i="6"/>
  <c r="BF142" i="6"/>
  <c r="T142" i="6"/>
  <c r="R142" i="6"/>
  <c r="P142" i="6"/>
  <c r="BI139" i="6"/>
  <c r="BH139" i="6"/>
  <c r="BG139" i="6"/>
  <c r="BF139" i="6"/>
  <c r="T139" i="6"/>
  <c r="R139" i="6"/>
  <c r="P139" i="6"/>
  <c r="BI137" i="6"/>
  <c r="BH137" i="6"/>
  <c r="BG137" i="6"/>
  <c r="BF137" i="6"/>
  <c r="T137" i="6"/>
  <c r="R137" i="6"/>
  <c r="P137" i="6"/>
  <c r="BI135" i="6"/>
  <c r="BH135" i="6"/>
  <c r="BG135" i="6"/>
  <c r="BF135" i="6"/>
  <c r="T135" i="6"/>
  <c r="R135" i="6"/>
  <c r="P135" i="6"/>
  <c r="BI132" i="6"/>
  <c r="BH132" i="6"/>
  <c r="BG132" i="6"/>
  <c r="BF132" i="6"/>
  <c r="T132" i="6"/>
  <c r="R132" i="6"/>
  <c r="P132" i="6"/>
  <c r="BI129" i="6"/>
  <c r="BH129" i="6"/>
  <c r="BG129" i="6"/>
  <c r="BF129" i="6"/>
  <c r="T129" i="6"/>
  <c r="R129" i="6"/>
  <c r="P129" i="6"/>
  <c r="J123" i="6"/>
  <c r="J122" i="6"/>
  <c r="F122" i="6"/>
  <c r="F120" i="6"/>
  <c r="E118" i="6"/>
  <c r="J94" i="6"/>
  <c r="J93" i="6"/>
  <c r="F93" i="6"/>
  <c r="F91" i="6"/>
  <c r="E89" i="6"/>
  <c r="J20" i="6"/>
  <c r="E20" i="6"/>
  <c r="F123" i="6"/>
  <c r="J19" i="6"/>
  <c r="J14" i="6"/>
  <c r="J120" i="6"/>
  <c r="E7" i="6"/>
  <c r="E85" i="6"/>
  <c r="J39" i="5"/>
  <c r="J38" i="5"/>
  <c r="AY100" i="1"/>
  <c r="J37" i="5"/>
  <c r="AX100" i="1"/>
  <c r="BI172" i="5"/>
  <c r="BH172" i="5"/>
  <c r="BG172" i="5"/>
  <c r="BF172" i="5"/>
  <c r="T172" i="5"/>
  <c r="T171" i="5"/>
  <c r="R172" i="5"/>
  <c r="R171" i="5"/>
  <c r="P172" i="5"/>
  <c r="P171" i="5"/>
  <c r="BI169" i="5"/>
  <c r="BH169" i="5"/>
  <c r="BG169" i="5"/>
  <c r="BF169" i="5"/>
  <c r="T169" i="5"/>
  <c r="R169" i="5"/>
  <c r="P169" i="5"/>
  <c r="BI168" i="5"/>
  <c r="BH168" i="5"/>
  <c r="BG168" i="5"/>
  <c r="BF168" i="5"/>
  <c r="T168" i="5"/>
  <c r="R168" i="5"/>
  <c r="P168" i="5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0" i="5"/>
  <c r="BH160" i="5"/>
  <c r="BG160" i="5"/>
  <c r="BF160" i="5"/>
  <c r="T160" i="5"/>
  <c r="R160" i="5"/>
  <c r="P160" i="5"/>
  <c r="BI157" i="5"/>
  <c r="BH157" i="5"/>
  <c r="BG157" i="5"/>
  <c r="BF157" i="5"/>
  <c r="T157" i="5"/>
  <c r="R157" i="5"/>
  <c r="P157" i="5"/>
  <c r="BI154" i="5"/>
  <c r="BH154" i="5"/>
  <c r="BG154" i="5"/>
  <c r="BF154" i="5"/>
  <c r="T154" i="5"/>
  <c r="R154" i="5"/>
  <c r="P154" i="5"/>
  <c r="BI151" i="5"/>
  <c r="BH151" i="5"/>
  <c r="BG151" i="5"/>
  <c r="BF151" i="5"/>
  <c r="T151" i="5"/>
  <c r="R151" i="5"/>
  <c r="P151" i="5"/>
  <c r="BI149" i="5"/>
  <c r="BH149" i="5"/>
  <c r="BG149" i="5"/>
  <c r="BF149" i="5"/>
  <c r="T149" i="5"/>
  <c r="R149" i="5"/>
  <c r="P149" i="5"/>
  <c r="BI147" i="5"/>
  <c r="BH147" i="5"/>
  <c r="BG147" i="5"/>
  <c r="BF147" i="5"/>
  <c r="T147" i="5"/>
  <c r="R147" i="5"/>
  <c r="P147" i="5"/>
  <c r="BI145" i="5"/>
  <c r="BH145" i="5"/>
  <c r="BG145" i="5"/>
  <c r="BF145" i="5"/>
  <c r="T145" i="5"/>
  <c r="R145" i="5"/>
  <c r="P145" i="5"/>
  <c r="BI143" i="5"/>
  <c r="BH143" i="5"/>
  <c r="BG143" i="5"/>
  <c r="BF143" i="5"/>
  <c r="T143" i="5"/>
  <c r="R143" i="5"/>
  <c r="P143" i="5"/>
  <c r="BI141" i="5"/>
  <c r="BH141" i="5"/>
  <c r="BG141" i="5"/>
  <c r="BF141" i="5"/>
  <c r="T141" i="5"/>
  <c r="R141" i="5"/>
  <c r="P141" i="5"/>
  <c r="BI137" i="5"/>
  <c r="BH137" i="5"/>
  <c r="BG137" i="5"/>
  <c r="BF137" i="5"/>
  <c r="T137" i="5"/>
  <c r="R137" i="5"/>
  <c r="P137" i="5"/>
  <c r="BI133" i="5"/>
  <c r="BH133" i="5"/>
  <c r="BG133" i="5"/>
  <c r="BF133" i="5"/>
  <c r="T133" i="5"/>
  <c r="R133" i="5"/>
  <c r="P133" i="5"/>
  <c r="BI131" i="5"/>
  <c r="BH131" i="5"/>
  <c r="BG131" i="5"/>
  <c r="BF131" i="5"/>
  <c r="T131" i="5"/>
  <c r="R131" i="5"/>
  <c r="P131" i="5"/>
  <c r="BI128" i="5"/>
  <c r="BH128" i="5"/>
  <c r="BG128" i="5"/>
  <c r="BF128" i="5"/>
  <c r="T128" i="5"/>
  <c r="R128" i="5"/>
  <c r="P128" i="5"/>
  <c r="J122" i="5"/>
  <c r="J121" i="5"/>
  <c r="F121" i="5"/>
  <c r="F119" i="5"/>
  <c r="E117" i="5"/>
  <c r="J94" i="5"/>
  <c r="J93" i="5"/>
  <c r="F93" i="5"/>
  <c r="F91" i="5"/>
  <c r="E89" i="5"/>
  <c r="J20" i="5"/>
  <c r="E20" i="5"/>
  <c r="F94" i="5"/>
  <c r="J19" i="5"/>
  <c r="J14" i="5"/>
  <c r="J91" i="5"/>
  <c r="E7" i="5"/>
  <c r="E113" i="5"/>
  <c r="J39" i="4"/>
  <c r="J38" i="4"/>
  <c r="AY98" i="1"/>
  <c r="J37" i="4"/>
  <c r="AX98" i="1"/>
  <c r="BI194" i="4"/>
  <c r="BH194" i="4"/>
  <c r="BG194" i="4"/>
  <c r="BF194" i="4"/>
  <c r="T194" i="4"/>
  <c r="T193" i="4"/>
  <c r="R194" i="4"/>
  <c r="R193" i="4"/>
  <c r="P194" i="4"/>
  <c r="P193" i="4"/>
  <c r="BI186" i="4"/>
  <c r="BH186" i="4"/>
  <c r="BG186" i="4"/>
  <c r="BF186" i="4"/>
  <c r="T186" i="4"/>
  <c r="T185" i="4"/>
  <c r="R186" i="4"/>
  <c r="R185" i="4"/>
  <c r="P186" i="4"/>
  <c r="P185" i="4"/>
  <c r="BI179" i="4"/>
  <c r="BH179" i="4"/>
  <c r="BG179" i="4"/>
  <c r="BF179" i="4"/>
  <c r="T179" i="4"/>
  <c r="R179" i="4"/>
  <c r="P179" i="4"/>
  <c r="BI176" i="4"/>
  <c r="BH176" i="4"/>
  <c r="BG176" i="4"/>
  <c r="BF176" i="4"/>
  <c r="T176" i="4"/>
  <c r="R176" i="4"/>
  <c r="P176" i="4"/>
  <c r="BI169" i="4"/>
  <c r="BH169" i="4"/>
  <c r="BG169" i="4"/>
  <c r="BF169" i="4"/>
  <c r="T169" i="4"/>
  <c r="R169" i="4"/>
  <c r="P169" i="4"/>
  <c r="BI162" i="4"/>
  <c r="BH162" i="4"/>
  <c r="BG162" i="4"/>
  <c r="BF162" i="4"/>
  <c r="T162" i="4"/>
  <c r="R162" i="4"/>
  <c r="P162" i="4"/>
  <c r="BI155" i="4"/>
  <c r="BH155" i="4"/>
  <c r="BG155" i="4"/>
  <c r="BF155" i="4"/>
  <c r="T155" i="4"/>
  <c r="R155" i="4"/>
  <c r="P155" i="4"/>
  <c r="BI150" i="4"/>
  <c r="BH150" i="4"/>
  <c r="BG150" i="4"/>
  <c r="BF150" i="4"/>
  <c r="T150" i="4"/>
  <c r="R150" i="4"/>
  <c r="P150" i="4"/>
  <c r="BI144" i="4"/>
  <c r="BH144" i="4"/>
  <c r="BG144" i="4"/>
  <c r="BF144" i="4"/>
  <c r="T144" i="4"/>
  <c r="R144" i="4"/>
  <c r="P144" i="4"/>
  <c r="BI137" i="4"/>
  <c r="BH137" i="4"/>
  <c r="BG137" i="4"/>
  <c r="BF137" i="4"/>
  <c r="T137" i="4"/>
  <c r="R137" i="4"/>
  <c r="P137" i="4"/>
  <c r="BI133" i="4"/>
  <c r="BH133" i="4"/>
  <c r="BG133" i="4"/>
  <c r="BF133" i="4"/>
  <c r="T133" i="4"/>
  <c r="R133" i="4"/>
  <c r="P133" i="4"/>
  <c r="BI128" i="4"/>
  <c r="BH128" i="4"/>
  <c r="BG128" i="4"/>
  <c r="BF128" i="4"/>
  <c r="T128" i="4"/>
  <c r="R128" i="4"/>
  <c r="P128" i="4"/>
  <c r="J122" i="4"/>
  <c r="J121" i="4"/>
  <c r="F121" i="4"/>
  <c r="F119" i="4"/>
  <c r="E117" i="4"/>
  <c r="J94" i="4"/>
  <c r="J93" i="4"/>
  <c r="F93" i="4"/>
  <c r="F91" i="4"/>
  <c r="E89" i="4"/>
  <c r="J20" i="4"/>
  <c r="E20" i="4"/>
  <c r="F94" i="4"/>
  <c r="J19" i="4"/>
  <c r="J14" i="4"/>
  <c r="J119" i="4"/>
  <c r="E7" i="4"/>
  <c r="E113" i="4"/>
  <c r="J39" i="3"/>
  <c r="J38" i="3"/>
  <c r="AY97" i="1"/>
  <c r="J37" i="3"/>
  <c r="AX97" i="1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2" i="3"/>
  <c r="BH152" i="3"/>
  <c r="BG152" i="3"/>
  <c r="BF152" i="3"/>
  <c r="T152" i="3"/>
  <c r="T151" i="3"/>
  <c r="R152" i="3"/>
  <c r="R151" i="3"/>
  <c r="P152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5" i="3"/>
  <c r="BH135" i="3"/>
  <c r="BG135" i="3"/>
  <c r="BF135" i="3"/>
  <c r="T135" i="3"/>
  <c r="T134" i="3"/>
  <c r="T133" i="3"/>
  <c r="R135" i="3"/>
  <c r="R134" i="3"/>
  <c r="R133" i="3"/>
  <c r="P135" i="3"/>
  <c r="P134" i="3"/>
  <c r="P133" i="3"/>
  <c r="F126" i="3"/>
  <c r="E124" i="3"/>
  <c r="F91" i="3"/>
  <c r="E89" i="3"/>
  <c r="J26" i="3"/>
  <c r="E26" i="3"/>
  <c r="J94" i="3"/>
  <c r="J25" i="3"/>
  <c r="J23" i="3"/>
  <c r="E23" i="3"/>
  <c r="J128" i="3"/>
  <c r="J22" i="3"/>
  <c r="J20" i="3"/>
  <c r="E20" i="3"/>
  <c r="F94" i="3"/>
  <c r="J19" i="3"/>
  <c r="J17" i="3"/>
  <c r="E17" i="3"/>
  <c r="F93" i="3"/>
  <c r="J16" i="3"/>
  <c r="J14" i="3"/>
  <c r="J126" i="3"/>
  <c r="E7" i="3"/>
  <c r="E120" i="3"/>
  <c r="J196" i="2"/>
  <c r="J39" i="2"/>
  <c r="J38" i="2"/>
  <c r="AY96" i="1"/>
  <c r="J37" i="2"/>
  <c r="AX96" i="1"/>
  <c r="BI392" i="2"/>
  <c r="BH392" i="2"/>
  <c r="BG392" i="2"/>
  <c r="BF392" i="2"/>
  <c r="T392" i="2"/>
  <c r="T391" i="2"/>
  <c r="R392" i="2"/>
  <c r="R391" i="2"/>
  <c r="P392" i="2"/>
  <c r="P391" i="2"/>
  <c r="BI389" i="2"/>
  <c r="BH389" i="2"/>
  <c r="BG389" i="2"/>
  <c r="BF389" i="2"/>
  <c r="T389" i="2"/>
  <c r="R389" i="2"/>
  <c r="P389" i="2"/>
  <c r="BI387" i="2"/>
  <c r="BH387" i="2"/>
  <c r="BG387" i="2"/>
  <c r="BF387" i="2"/>
  <c r="T387" i="2"/>
  <c r="R387" i="2"/>
  <c r="P387" i="2"/>
  <c r="BI385" i="2"/>
  <c r="BH385" i="2"/>
  <c r="BG385" i="2"/>
  <c r="BF385" i="2"/>
  <c r="T385" i="2"/>
  <c r="R385" i="2"/>
  <c r="P385" i="2"/>
  <c r="BI384" i="2"/>
  <c r="BH384" i="2"/>
  <c r="BG384" i="2"/>
  <c r="BF384" i="2"/>
  <c r="T384" i="2"/>
  <c r="R384" i="2"/>
  <c r="P384" i="2"/>
  <c r="BI382" i="2"/>
  <c r="BH382" i="2"/>
  <c r="BG382" i="2"/>
  <c r="BF382" i="2"/>
  <c r="T382" i="2"/>
  <c r="R382" i="2"/>
  <c r="P382" i="2"/>
  <c r="BI381" i="2"/>
  <c r="BH381" i="2"/>
  <c r="BG381" i="2"/>
  <c r="BF381" i="2"/>
  <c r="T381" i="2"/>
  <c r="R381" i="2"/>
  <c r="P381" i="2"/>
  <c r="BI378" i="2"/>
  <c r="BH378" i="2"/>
  <c r="BG378" i="2"/>
  <c r="BF378" i="2"/>
  <c r="T378" i="2"/>
  <c r="R378" i="2"/>
  <c r="P378" i="2"/>
  <c r="BI374" i="2"/>
  <c r="BH374" i="2"/>
  <c r="BG374" i="2"/>
  <c r="BF374" i="2"/>
  <c r="T374" i="2"/>
  <c r="R374" i="2"/>
  <c r="P374" i="2"/>
  <c r="BI370" i="2"/>
  <c r="BH370" i="2"/>
  <c r="BG370" i="2"/>
  <c r="BF370" i="2"/>
  <c r="T370" i="2"/>
  <c r="R370" i="2"/>
  <c r="P370" i="2"/>
  <c r="BI366" i="2"/>
  <c r="BH366" i="2"/>
  <c r="BG366" i="2"/>
  <c r="BF366" i="2"/>
  <c r="T366" i="2"/>
  <c r="R366" i="2"/>
  <c r="P366" i="2"/>
  <c r="BI363" i="2"/>
  <c r="BH363" i="2"/>
  <c r="BG363" i="2"/>
  <c r="BF363" i="2"/>
  <c r="T363" i="2"/>
  <c r="R363" i="2"/>
  <c r="P363" i="2"/>
  <c r="BI360" i="2"/>
  <c r="BH360" i="2"/>
  <c r="BG360" i="2"/>
  <c r="BF360" i="2"/>
  <c r="T360" i="2"/>
  <c r="R360" i="2"/>
  <c r="P360" i="2"/>
  <c r="BI357" i="2"/>
  <c r="BH357" i="2"/>
  <c r="BG357" i="2"/>
  <c r="BF357" i="2"/>
  <c r="T357" i="2"/>
  <c r="R357" i="2"/>
  <c r="P357" i="2"/>
  <c r="BI354" i="2"/>
  <c r="BH354" i="2"/>
  <c r="BG354" i="2"/>
  <c r="BF354" i="2"/>
  <c r="T354" i="2"/>
  <c r="R354" i="2"/>
  <c r="P354" i="2"/>
  <c r="BI352" i="2"/>
  <c r="BH352" i="2"/>
  <c r="BG352" i="2"/>
  <c r="BF352" i="2"/>
  <c r="T352" i="2"/>
  <c r="R352" i="2"/>
  <c r="P352" i="2"/>
  <c r="BI349" i="2"/>
  <c r="BH349" i="2"/>
  <c r="BG349" i="2"/>
  <c r="BF349" i="2"/>
  <c r="T349" i="2"/>
  <c r="R349" i="2"/>
  <c r="P349" i="2"/>
  <c r="BI347" i="2"/>
  <c r="BH347" i="2"/>
  <c r="BG347" i="2"/>
  <c r="BF347" i="2"/>
  <c r="T347" i="2"/>
  <c r="R347" i="2"/>
  <c r="P347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33" i="2"/>
  <c r="BH333" i="2"/>
  <c r="BG333" i="2"/>
  <c r="BF333" i="2"/>
  <c r="T333" i="2"/>
  <c r="R333" i="2"/>
  <c r="P333" i="2"/>
  <c r="BI331" i="2"/>
  <c r="BH331" i="2"/>
  <c r="BG331" i="2"/>
  <c r="BF331" i="2"/>
  <c r="T331" i="2"/>
  <c r="R331" i="2"/>
  <c r="P331" i="2"/>
  <c r="BI328" i="2"/>
  <c r="BH328" i="2"/>
  <c r="BG328" i="2"/>
  <c r="BF328" i="2"/>
  <c r="T328" i="2"/>
  <c r="R328" i="2"/>
  <c r="P328" i="2"/>
  <c r="BI326" i="2"/>
  <c r="BH326" i="2"/>
  <c r="BG326" i="2"/>
  <c r="BF326" i="2"/>
  <c r="T326" i="2"/>
  <c r="R326" i="2"/>
  <c r="P326" i="2"/>
  <c r="BI323" i="2"/>
  <c r="BH323" i="2"/>
  <c r="BG323" i="2"/>
  <c r="BF323" i="2"/>
  <c r="T323" i="2"/>
  <c r="R323" i="2"/>
  <c r="P323" i="2"/>
  <c r="BI321" i="2"/>
  <c r="BH321" i="2"/>
  <c r="BG321" i="2"/>
  <c r="BF321" i="2"/>
  <c r="T321" i="2"/>
  <c r="R321" i="2"/>
  <c r="P321" i="2"/>
  <c r="BI317" i="2"/>
  <c r="BH317" i="2"/>
  <c r="BG317" i="2"/>
  <c r="BF317" i="2"/>
  <c r="T317" i="2"/>
  <c r="R317" i="2"/>
  <c r="P317" i="2"/>
  <c r="BI316" i="2"/>
  <c r="BH316" i="2"/>
  <c r="BG316" i="2"/>
  <c r="BF316" i="2"/>
  <c r="T316" i="2"/>
  <c r="R316" i="2"/>
  <c r="P316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6" i="2"/>
  <c r="BH306" i="2"/>
  <c r="BG306" i="2"/>
  <c r="BF306" i="2"/>
  <c r="T306" i="2"/>
  <c r="R306" i="2"/>
  <c r="P306" i="2"/>
  <c r="BI304" i="2"/>
  <c r="BH304" i="2"/>
  <c r="BG304" i="2"/>
  <c r="BF304" i="2"/>
  <c r="T304" i="2"/>
  <c r="R304" i="2"/>
  <c r="P304" i="2"/>
  <c r="BI300" i="2"/>
  <c r="BH300" i="2"/>
  <c r="BG300" i="2"/>
  <c r="BF300" i="2"/>
  <c r="T300" i="2"/>
  <c r="R300" i="2"/>
  <c r="P300" i="2"/>
  <c r="BI296" i="2"/>
  <c r="BH296" i="2"/>
  <c r="BG296" i="2"/>
  <c r="BF296" i="2"/>
  <c r="T296" i="2"/>
  <c r="R296" i="2"/>
  <c r="P296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69" i="2"/>
  <c r="BH269" i="2"/>
  <c r="BG269" i="2"/>
  <c r="BF269" i="2"/>
  <c r="T269" i="2"/>
  <c r="R269" i="2"/>
  <c r="P269" i="2"/>
  <c r="BI266" i="2"/>
  <c r="BH266" i="2"/>
  <c r="BG266" i="2"/>
  <c r="BF266" i="2"/>
  <c r="T266" i="2"/>
  <c r="R266" i="2"/>
  <c r="P266" i="2"/>
  <c r="BI262" i="2"/>
  <c r="BH262" i="2"/>
  <c r="BG262" i="2"/>
  <c r="BF262" i="2"/>
  <c r="T262" i="2"/>
  <c r="R262" i="2"/>
  <c r="P262" i="2"/>
  <c r="BI258" i="2"/>
  <c r="BH258" i="2"/>
  <c r="BG258" i="2"/>
  <c r="BF258" i="2"/>
  <c r="T258" i="2"/>
  <c r="T257" i="2"/>
  <c r="R258" i="2"/>
  <c r="R257" i="2"/>
  <c r="P258" i="2"/>
  <c r="P257" i="2"/>
  <c r="BI254" i="2"/>
  <c r="BH254" i="2"/>
  <c r="BG254" i="2"/>
  <c r="BF254" i="2"/>
  <c r="T254" i="2"/>
  <c r="R254" i="2"/>
  <c r="P254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5" i="2"/>
  <c r="BH245" i="2"/>
  <c r="BG245" i="2"/>
  <c r="BF245" i="2"/>
  <c r="T245" i="2"/>
  <c r="R245" i="2"/>
  <c r="P245" i="2"/>
  <c r="BI241" i="2"/>
  <c r="BH241" i="2"/>
  <c r="BG241" i="2"/>
  <c r="BF241" i="2"/>
  <c r="T241" i="2"/>
  <c r="R241" i="2"/>
  <c r="P241" i="2"/>
  <c r="BI237" i="2"/>
  <c r="BH237" i="2"/>
  <c r="BG237" i="2"/>
  <c r="BF237" i="2"/>
  <c r="T237" i="2"/>
  <c r="R237" i="2"/>
  <c r="P237" i="2"/>
  <c r="BI234" i="2"/>
  <c r="BH234" i="2"/>
  <c r="BG234" i="2"/>
  <c r="BF234" i="2"/>
  <c r="T234" i="2"/>
  <c r="R234" i="2"/>
  <c r="P234" i="2"/>
  <c r="BI230" i="2"/>
  <c r="BH230" i="2"/>
  <c r="BG230" i="2"/>
  <c r="BF230" i="2"/>
  <c r="T230" i="2"/>
  <c r="R230" i="2"/>
  <c r="P230" i="2"/>
  <c r="BI227" i="2"/>
  <c r="BH227" i="2"/>
  <c r="BG227" i="2"/>
  <c r="BF227" i="2"/>
  <c r="T227" i="2"/>
  <c r="R227" i="2"/>
  <c r="P227" i="2"/>
  <c r="BI223" i="2"/>
  <c r="BH223" i="2"/>
  <c r="BG223" i="2"/>
  <c r="BF223" i="2"/>
  <c r="T223" i="2"/>
  <c r="R223" i="2"/>
  <c r="P223" i="2"/>
  <c r="BI215" i="2"/>
  <c r="BH215" i="2"/>
  <c r="BG215" i="2"/>
  <c r="BF215" i="2"/>
  <c r="T215" i="2"/>
  <c r="R215" i="2"/>
  <c r="P215" i="2"/>
  <c r="BI211" i="2"/>
  <c r="BH211" i="2"/>
  <c r="BG211" i="2"/>
  <c r="BF211" i="2"/>
  <c r="T211" i="2"/>
  <c r="R211" i="2"/>
  <c r="P211" i="2"/>
  <c r="BI202" i="2"/>
  <c r="BH202" i="2"/>
  <c r="BG202" i="2"/>
  <c r="BF202" i="2"/>
  <c r="T202" i="2"/>
  <c r="R202" i="2"/>
  <c r="P202" i="2"/>
  <c r="BI198" i="2"/>
  <c r="BH198" i="2"/>
  <c r="BG198" i="2"/>
  <c r="BF198" i="2"/>
  <c r="T198" i="2"/>
  <c r="T197" i="2" s="1"/>
  <c r="R198" i="2"/>
  <c r="R197" i="2" s="1"/>
  <c r="P198" i="2"/>
  <c r="P197" i="2" s="1"/>
  <c r="J102" i="2"/>
  <c r="BI193" i="2"/>
  <c r="BH193" i="2"/>
  <c r="BG193" i="2"/>
  <c r="BF193" i="2"/>
  <c r="T193" i="2"/>
  <c r="T192" i="2"/>
  <c r="R193" i="2"/>
  <c r="R192" i="2"/>
  <c r="P193" i="2"/>
  <c r="P192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68" i="2"/>
  <c r="BH168" i="2"/>
  <c r="BG168" i="2"/>
  <c r="BF168" i="2"/>
  <c r="T168" i="2"/>
  <c r="R168" i="2"/>
  <c r="P168" i="2"/>
  <c r="BI161" i="2"/>
  <c r="BH161" i="2"/>
  <c r="BG161" i="2"/>
  <c r="BF161" i="2"/>
  <c r="T161" i="2"/>
  <c r="R161" i="2"/>
  <c r="P161" i="2"/>
  <c r="BI152" i="2"/>
  <c r="BH152" i="2"/>
  <c r="BG152" i="2"/>
  <c r="BF152" i="2"/>
  <c r="T152" i="2"/>
  <c r="R152" i="2"/>
  <c r="P152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J128" i="2"/>
  <c r="J127" i="2"/>
  <c r="F127" i="2"/>
  <c r="F125" i="2"/>
  <c r="E123" i="2"/>
  <c r="J94" i="2"/>
  <c r="J93" i="2"/>
  <c r="F93" i="2"/>
  <c r="F91" i="2"/>
  <c r="E89" i="2"/>
  <c r="J20" i="2"/>
  <c r="E20" i="2"/>
  <c r="F94" i="2"/>
  <c r="J19" i="2"/>
  <c r="J14" i="2"/>
  <c r="J125" i="2"/>
  <c r="E7" i="2"/>
  <c r="E119" i="2"/>
  <c r="L90" i="1"/>
  <c r="AM90" i="1"/>
  <c r="AM89" i="1"/>
  <c r="L89" i="1"/>
  <c r="AM87" i="1"/>
  <c r="L87" i="1"/>
  <c r="L85" i="1"/>
  <c r="L84" i="1"/>
  <c r="J378" i="2"/>
  <c r="BK352" i="2"/>
  <c r="BK345" i="2"/>
  <c r="BK309" i="2"/>
  <c r="J290" i="2"/>
  <c r="BK278" i="2"/>
  <c r="J266" i="2"/>
  <c r="J241" i="2"/>
  <c r="BK211" i="2"/>
  <c r="J161" i="2"/>
  <c r="BK385" i="2"/>
  <c r="BK354" i="2"/>
  <c r="J326" i="2"/>
  <c r="J280" i="2"/>
  <c r="J237" i="2"/>
  <c r="BK148" i="2"/>
  <c r="BK134" i="2"/>
  <c r="J363" i="2"/>
  <c r="J331" i="2"/>
  <c r="J317" i="2"/>
  <c r="J296" i="2"/>
  <c r="BK280" i="2"/>
  <c r="J269" i="2"/>
  <c r="BK241" i="2"/>
  <c r="J227" i="2"/>
  <c r="J198" i="2"/>
  <c r="J180" i="2"/>
  <c r="J148" i="2"/>
  <c r="AS95" i="1"/>
  <c r="J366" i="2"/>
  <c r="J354" i="2"/>
  <c r="J333" i="2"/>
  <c r="BK317" i="2"/>
  <c r="BK296" i="2"/>
  <c r="BK282" i="2"/>
  <c r="J258" i="2"/>
  <c r="BK245" i="2"/>
  <c r="J223" i="2"/>
  <c r="J182" i="2"/>
  <c r="BK135" i="2"/>
  <c r="BK174" i="3"/>
  <c r="BK168" i="3"/>
  <c r="J158" i="3"/>
  <c r="BK152" i="3"/>
  <c r="BK139" i="3"/>
  <c r="BK180" i="3"/>
  <c r="BK175" i="3"/>
  <c r="BK170" i="3"/>
  <c r="BK149" i="3"/>
  <c r="J143" i="3"/>
  <c r="BK173" i="3"/>
  <c r="BK159" i="3"/>
  <c r="BK147" i="3"/>
  <c r="J138" i="3"/>
  <c r="J176" i="3"/>
  <c r="J168" i="3"/>
  <c r="J148" i="3"/>
  <c r="J144" i="3"/>
  <c r="J169" i="4"/>
  <c r="BK137" i="4"/>
  <c r="J144" i="4"/>
  <c r="BK150" i="4"/>
  <c r="BK186" i="4"/>
  <c r="J162" i="4"/>
  <c r="J151" i="5"/>
  <c r="BK137" i="5"/>
  <c r="J157" i="5"/>
  <c r="J147" i="5"/>
  <c r="BK128" i="5"/>
  <c r="BK147" i="5"/>
  <c r="BK131" i="5"/>
  <c r="J166" i="5"/>
  <c r="BK157" i="5"/>
  <c r="J142" i="6"/>
  <c r="J156" i="6"/>
  <c r="BK139" i="6"/>
  <c r="J172" i="6"/>
  <c r="J147" i="6"/>
  <c r="BK168" i="6"/>
  <c r="BK152" i="6"/>
  <c r="J137" i="6"/>
  <c r="BK133" i="7"/>
  <c r="BK126" i="7"/>
  <c r="J387" i="2"/>
  <c r="J349" i="2"/>
  <c r="J316" i="2"/>
  <c r="BK292" i="2"/>
  <c r="J284" i="2"/>
  <c r="BK262" i="2"/>
  <c r="J234" i="2"/>
  <c r="BK198" i="2"/>
  <c r="J152" i="2"/>
  <c r="J384" i="2"/>
  <c r="J345" i="2"/>
  <c r="J321" i="2"/>
  <c r="BK266" i="2"/>
  <c r="J202" i="2"/>
  <c r="BK152" i="2"/>
  <c r="J385" i="2"/>
  <c r="BK366" i="2"/>
  <c r="J357" i="2"/>
  <c r="BK323" i="2"/>
  <c r="BK300" i="2"/>
  <c r="J282" i="2"/>
  <c r="J272" i="2"/>
  <c r="BK234" i="2"/>
  <c r="J215" i="2"/>
  <c r="BK186" i="2"/>
  <c r="J176" i="2"/>
  <c r="AS99" i="1"/>
  <c r="BK384" i="2"/>
  <c r="BK363" i="2"/>
  <c r="J352" i="2"/>
  <c r="BK331" i="2"/>
  <c r="BK316" i="2"/>
  <c r="BK290" i="2"/>
  <c r="BK276" i="2"/>
  <c r="J254" i="2"/>
  <c r="J211" i="2"/>
  <c r="BK161" i="2"/>
  <c r="J181" i="3"/>
  <c r="BK172" i="3"/>
  <c r="J162" i="3"/>
  <c r="J150" i="3"/>
  <c r="BK138" i="3"/>
  <c r="J178" i="3"/>
  <c r="BK171" i="3"/>
  <c r="J163" i="3"/>
  <c r="BK156" i="3"/>
  <c r="BK144" i="3"/>
  <c r="J175" i="3"/>
  <c r="BK163" i="3"/>
  <c r="J152" i="3"/>
  <c r="BK142" i="3"/>
  <c r="J179" i="3"/>
  <c r="BK169" i="3"/>
  <c r="BK155" i="3"/>
  <c r="J142" i="3"/>
  <c r="BK155" i="4"/>
  <c r="J179" i="4"/>
  <c r="BK179" i="4"/>
  <c r="J133" i="4"/>
  <c r="J176" i="4"/>
  <c r="J137" i="4"/>
  <c r="BK165" i="5"/>
  <c r="BK145" i="5"/>
  <c r="J128" i="5"/>
  <c r="BK154" i="5"/>
  <c r="J141" i="5"/>
  <c r="J154" i="5"/>
  <c r="J143" i="5"/>
  <c r="BK172" i="5"/>
  <c r="J165" i="5"/>
  <c r="J133" i="5"/>
  <c r="J139" i="6"/>
  <c r="J168" i="6"/>
  <c r="BK142" i="6"/>
  <c r="BK170" i="6"/>
  <c r="J135" i="6"/>
  <c r="J170" i="6"/>
  <c r="BK158" i="6"/>
  <c r="J145" i="6"/>
  <c r="BK143" i="7"/>
  <c r="J149" i="7"/>
  <c r="J382" i="2"/>
  <c r="J370" i="2"/>
  <c r="J328" i="2"/>
  <c r="BK306" i="2"/>
  <c r="BK288" i="2"/>
  <c r="J276" i="2"/>
  <c r="BK258" i="2"/>
  <c r="J230" i="2"/>
  <c r="BK176" i="2"/>
  <c r="BK142" i="2"/>
  <c r="BK378" i="2"/>
  <c r="J323" i="2"/>
  <c r="J300" i="2"/>
  <c r="J249" i="2"/>
  <c r="J186" i="2"/>
  <c r="BK145" i="2"/>
  <c r="BK382" i="2"/>
  <c r="BK360" i="2"/>
  <c r="BK326" i="2"/>
  <c r="J304" i="2"/>
  <c r="BK274" i="2"/>
  <c r="BK254" i="2"/>
  <c r="BK230" i="2"/>
  <c r="BK202" i="2"/>
  <c r="BK182" i="2"/>
  <c r="BK174" i="2"/>
  <c r="J139" i="2"/>
  <c r="J392" i="2"/>
  <c r="J389" i="2"/>
  <c r="J381" i="2"/>
  <c r="J360" i="2"/>
  <c r="BK343" i="2"/>
  <c r="BK321" i="2"/>
  <c r="J306" i="2"/>
  <c r="J288" i="2"/>
  <c r="BK272" i="2"/>
  <c r="BK249" i="2"/>
  <c r="BK237" i="2"/>
  <c r="J189" i="2"/>
  <c r="J168" i="2"/>
  <c r="J134" i="2"/>
  <c r="J177" i="3"/>
  <c r="J170" i="3"/>
  <c r="BK160" i="3"/>
  <c r="J155" i="3"/>
  <c r="J141" i="3"/>
  <c r="BK179" i="3"/>
  <c r="J174" i="3"/>
  <c r="BK165" i="3"/>
  <c r="J160" i="3"/>
  <c r="BK145" i="3"/>
  <c r="BK178" i="3"/>
  <c r="J165" i="3"/>
  <c r="J161" i="3"/>
  <c r="BK150" i="3"/>
  <c r="BK141" i="3"/>
  <c r="J135" i="3"/>
  <c r="J173" i="3"/>
  <c r="BK161" i="3"/>
  <c r="J147" i="3"/>
  <c r="BK162" i="4"/>
  <c r="J186" i="4"/>
  <c r="BK128" i="4"/>
  <c r="J128" i="4"/>
  <c r="J150" i="4"/>
  <c r="J168" i="5"/>
  <c r="BK160" i="5"/>
  <c r="BK143" i="5"/>
  <c r="J169" i="5"/>
  <c r="BK151" i="5"/>
  <c r="BK133" i="5"/>
  <c r="J149" i="5"/>
  <c r="J137" i="5"/>
  <c r="BK168" i="5"/>
  <c r="J145" i="5"/>
  <c r="J162" i="6"/>
  <c r="J132" i="6"/>
  <c r="J158" i="6"/>
  <c r="BK137" i="6"/>
  <c r="J167" i="6"/>
  <c r="BK132" i="6"/>
  <c r="BK167" i="6"/>
  <c r="BK156" i="6"/>
  <c r="BK147" i="6"/>
  <c r="J126" i="7"/>
  <c r="J143" i="7"/>
  <c r="BK381" i="2"/>
  <c r="BK374" i="2"/>
  <c r="BK347" i="2"/>
  <c r="J311" i="2"/>
  <c r="BK304" i="2"/>
  <c r="J286" i="2"/>
  <c r="J274" i="2"/>
  <c r="BK251" i="2"/>
  <c r="BK215" i="2"/>
  <c r="J174" i="2"/>
  <c r="J145" i="2"/>
  <c r="J347" i="2"/>
  <c r="J343" i="2"/>
  <c r="BK286" i="2"/>
  <c r="J262" i="2"/>
  <c r="BK189" i="2"/>
  <c r="J142" i="2"/>
  <c r="BK370" i="2"/>
  <c r="BK333" i="2"/>
  <c r="J309" i="2"/>
  <c r="J292" i="2"/>
  <c r="J278" i="2"/>
  <c r="J245" i="2"/>
  <c r="BK223" i="2"/>
  <c r="BK193" i="2"/>
  <c r="BK168" i="2"/>
  <c r="J135" i="2"/>
  <c r="BK392" i="2"/>
  <c r="BK389" i="2"/>
  <c r="BK387" i="2"/>
  <c r="J374" i="2"/>
  <c r="BK357" i="2"/>
  <c r="BK349" i="2"/>
  <c r="BK328" i="2"/>
  <c r="BK311" i="2"/>
  <c r="BK284" i="2"/>
  <c r="BK269" i="2"/>
  <c r="J251" i="2"/>
  <c r="BK227" i="2"/>
  <c r="J193" i="2"/>
  <c r="BK180" i="2"/>
  <c r="BK139" i="2"/>
  <c r="J180" i="3"/>
  <c r="J171" i="3"/>
  <c r="BK164" i="3"/>
  <c r="J156" i="3"/>
  <c r="BK143" i="3"/>
  <c r="BK135" i="3"/>
  <c r="BK176" i="3"/>
  <c r="J169" i="3"/>
  <c r="BK162" i="3"/>
  <c r="BK148" i="3"/>
  <c r="BK181" i="3"/>
  <c r="J164" i="3"/>
  <c r="BK158" i="3"/>
  <c r="J149" i="3"/>
  <c r="J139" i="3"/>
  <c r="BK177" i="3"/>
  <c r="J172" i="3"/>
  <c r="J159" i="3"/>
  <c r="J145" i="3"/>
  <c r="J194" i="4"/>
  <c r="BK144" i="4"/>
  <c r="BK176" i="4"/>
  <c r="J155" i="4"/>
  <c r="BK194" i="4"/>
  <c r="BK169" i="4"/>
  <c r="BK133" i="4"/>
  <c r="BK166" i="5"/>
  <c r="BK149" i="5"/>
  <c r="J172" i="5"/>
  <c r="BK141" i="5"/>
  <c r="BK169" i="5"/>
  <c r="J160" i="5"/>
  <c r="J131" i="5"/>
  <c r="BK151" i="6"/>
  <c r="BK172" i="6"/>
  <c r="J152" i="6"/>
  <c r="BK135" i="6"/>
  <c r="BK145" i="6"/>
  <c r="J129" i="6"/>
  <c r="BK162" i="6"/>
  <c r="J151" i="6"/>
  <c r="BK129" i="6"/>
  <c r="BK149" i="7"/>
  <c r="J133" i="7"/>
  <c r="BK133" i="2" l="1"/>
  <c r="J133" i="2"/>
  <c r="J100" i="2"/>
  <c r="T210" i="2"/>
  <c r="T261" i="2"/>
  <c r="BK295" i="2"/>
  <c r="J295" i="2"/>
  <c r="J107" i="2"/>
  <c r="BK380" i="2"/>
  <c r="J380" i="2"/>
  <c r="J108" i="2"/>
  <c r="BK137" i="3"/>
  <c r="J137" i="3"/>
  <c r="J102" i="3"/>
  <c r="R140" i="3"/>
  <c r="P146" i="3"/>
  <c r="R154" i="3"/>
  <c r="R157" i="3"/>
  <c r="R153" i="3" s="1"/>
  <c r="R167" i="3"/>
  <c r="R166" i="3"/>
  <c r="BK127" i="4"/>
  <c r="J127" i="4"/>
  <c r="J100" i="4"/>
  <c r="BK161" i="4"/>
  <c r="J161" i="4"/>
  <c r="J101" i="4"/>
  <c r="P127" i="5"/>
  <c r="R156" i="5"/>
  <c r="P164" i="5"/>
  <c r="P128" i="6"/>
  <c r="BK141" i="6"/>
  <c r="J141" i="6"/>
  <c r="J101" i="6"/>
  <c r="T141" i="6"/>
  <c r="R157" i="6"/>
  <c r="P166" i="6"/>
  <c r="P133" i="2"/>
  <c r="R210" i="2"/>
  <c r="R261" i="2"/>
  <c r="R295" i="2"/>
  <c r="R380" i="2"/>
  <c r="T137" i="3"/>
  <c r="T140" i="3"/>
  <c r="T146" i="3"/>
  <c r="T154" i="3"/>
  <c r="P157" i="3"/>
  <c r="P167" i="3"/>
  <c r="P166" i="3"/>
  <c r="P127" i="4"/>
  <c r="T161" i="4"/>
  <c r="R127" i="5"/>
  <c r="T156" i="5"/>
  <c r="T164" i="5"/>
  <c r="BK128" i="6"/>
  <c r="J128" i="6"/>
  <c r="J100" i="6"/>
  <c r="R128" i="6"/>
  <c r="P141" i="6"/>
  <c r="BK157" i="6"/>
  <c r="J157" i="6"/>
  <c r="J102" i="6"/>
  <c r="T157" i="6"/>
  <c r="R166" i="6"/>
  <c r="BK132" i="7"/>
  <c r="J132" i="7"/>
  <c r="J101" i="7"/>
  <c r="T133" i="2"/>
  <c r="P210" i="2"/>
  <c r="BK261" i="2"/>
  <c r="J261" i="2"/>
  <c r="J106" i="2"/>
  <c r="P295" i="2"/>
  <c r="T380" i="2"/>
  <c r="P137" i="3"/>
  <c r="BK140" i="3"/>
  <c r="J140" i="3"/>
  <c r="J103" i="3"/>
  <c r="R146" i="3"/>
  <c r="P154" i="3"/>
  <c r="P153" i="3"/>
  <c r="T157" i="3"/>
  <c r="T167" i="3"/>
  <c r="T166" i="3"/>
  <c r="R127" i="4"/>
  <c r="P161" i="4"/>
  <c r="BK127" i="5"/>
  <c r="J127" i="5"/>
  <c r="J100" i="5"/>
  <c r="BK156" i="5"/>
  <c r="J156" i="5"/>
  <c r="J101" i="5"/>
  <c r="BK164" i="5"/>
  <c r="J164" i="5"/>
  <c r="J102" i="5"/>
  <c r="R133" i="2"/>
  <c r="R132" i="2"/>
  <c r="R131" i="2"/>
  <c r="BK210" i="2"/>
  <c r="J210" i="2"/>
  <c r="J104" i="2"/>
  <c r="P261" i="2"/>
  <c r="T295" i="2"/>
  <c r="P380" i="2"/>
  <c r="R137" i="3"/>
  <c r="R136" i="3"/>
  <c r="R132" i="3"/>
  <c r="P140" i="3"/>
  <c r="BK146" i="3"/>
  <c r="J146" i="3"/>
  <c r="J104" i="3"/>
  <c r="BK154" i="3"/>
  <c r="J154" i="3"/>
  <c r="J107" i="3"/>
  <c r="BK157" i="3"/>
  <c r="J157" i="3"/>
  <c r="J108" i="3"/>
  <c r="BK167" i="3"/>
  <c r="BK166" i="3"/>
  <c r="T127" i="4"/>
  <c r="T126" i="4"/>
  <c r="T125" i="4"/>
  <c r="R161" i="4"/>
  <c r="T127" i="5"/>
  <c r="T126" i="5"/>
  <c r="T125" i="5"/>
  <c r="P156" i="5"/>
  <c r="R164" i="5"/>
  <c r="T128" i="6"/>
  <c r="R141" i="6"/>
  <c r="P157" i="6"/>
  <c r="BK166" i="6"/>
  <c r="J166" i="6"/>
  <c r="J103" i="6"/>
  <c r="T166" i="6"/>
  <c r="P132" i="7"/>
  <c r="P124" i="7"/>
  <c r="P123" i="7"/>
  <c r="AU102" i="1"/>
  <c r="T132" i="7"/>
  <c r="T124" i="7"/>
  <c r="T123" i="7"/>
  <c r="BK192" i="2"/>
  <c r="J192" i="2"/>
  <c r="J101" i="2"/>
  <c r="BK197" i="2"/>
  <c r="J197" i="2"/>
  <c r="J103" i="2"/>
  <c r="BK185" i="4"/>
  <c r="J185" i="4"/>
  <c r="J102" i="4"/>
  <c r="BK193" i="4"/>
  <c r="J193" i="4"/>
  <c r="J103" i="4"/>
  <c r="BK171" i="6"/>
  <c r="J171" i="6"/>
  <c r="J104" i="6"/>
  <c r="BK134" i="3"/>
  <c r="J134" i="3"/>
  <c r="J100" i="3"/>
  <c r="BK257" i="2"/>
  <c r="J257" i="2"/>
  <c r="J105" i="2"/>
  <c r="BK391" i="2"/>
  <c r="J391" i="2"/>
  <c r="J109" i="2"/>
  <c r="BK151" i="3"/>
  <c r="J151" i="3"/>
  <c r="J105" i="3"/>
  <c r="BK171" i="5"/>
  <c r="J171" i="5"/>
  <c r="J103" i="5"/>
  <c r="BK125" i="7"/>
  <c r="J125" i="7"/>
  <c r="J100" i="7"/>
  <c r="E85" i="7"/>
  <c r="BE133" i="7"/>
  <c r="F120" i="7"/>
  <c r="J91" i="7"/>
  <c r="BE126" i="7"/>
  <c r="BE143" i="7"/>
  <c r="BE149" i="7"/>
  <c r="J91" i="6"/>
  <c r="F94" i="6"/>
  <c r="BE132" i="6"/>
  <c r="BE142" i="6"/>
  <c r="BE145" i="6"/>
  <c r="BE170" i="6"/>
  <c r="BE172" i="6"/>
  <c r="BE137" i="6"/>
  <c r="BE139" i="6"/>
  <c r="BE147" i="6"/>
  <c r="BE151" i="6"/>
  <c r="BE156" i="6"/>
  <c r="E114" i="6"/>
  <c r="BE129" i="6"/>
  <c r="BE135" i="6"/>
  <c r="BE152" i="6"/>
  <c r="BE158" i="6"/>
  <c r="BE162" i="6"/>
  <c r="BE167" i="6"/>
  <c r="BE168" i="6"/>
  <c r="BE128" i="5"/>
  <c r="BE137" i="5"/>
  <c r="BE141" i="5"/>
  <c r="BE151" i="5"/>
  <c r="E85" i="5"/>
  <c r="BE133" i="5"/>
  <c r="BE145" i="5"/>
  <c r="BE149" i="5"/>
  <c r="BE154" i="5"/>
  <c r="BE160" i="5"/>
  <c r="J119" i="5"/>
  <c r="F122" i="5"/>
  <c r="BE143" i="5"/>
  <c r="BE147" i="5"/>
  <c r="BE157" i="5"/>
  <c r="BE165" i="5"/>
  <c r="BE168" i="5"/>
  <c r="BE131" i="5"/>
  <c r="BE166" i="5"/>
  <c r="BE169" i="5"/>
  <c r="BE172" i="5"/>
  <c r="J167" i="3"/>
  <c r="J110" i="3"/>
  <c r="BE194" i="4"/>
  <c r="E85" i="4"/>
  <c r="F122" i="4"/>
  <c r="BE133" i="4"/>
  <c r="BE137" i="4"/>
  <c r="BE169" i="4"/>
  <c r="J166" i="3"/>
  <c r="J109" i="3"/>
  <c r="BE128" i="4"/>
  <c r="BE144" i="4"/>
  <c r="BE150" i="4"/>
  <c r="BE155" i="4"/>
  <c r="BE162" i="4"/>
  <c r="J91" i="4"/>
  <c r="BE176" i="4"/>
  <c r="BE179" i="4"/>
  <c r="BE186" i="4"/>
  <c r="E85" i="3"/>
  <c r="J91" i="3"/>
  <c r="F128" i="3"/>
  <c r="J129" i="3"/>
  <c r="BE135" i="3"/>
  <c r="BE138" i="3"/>
  <c r="BE143" i="3"/>
  <c r="BE147" i="3"/>
  <c r="BE148" i="3"/>
  <c r="BE149" i="3"/>
  <c r="BE150" i="3"/>
  <c r="BE156" i="3"/>
  <c r="BE162" i="3"/>
  <c r="BE164" i="3"/>
  <c r="BE173" i="3"/>
  <c r="BE174" i="3"/>
  <c r="BE178" i="3"/>
  <c r="BE181" i="3"/>
  <c r="J93" i="3"/>
  <c r="BE139" i="3"/>
  <c r="BE142" i="3"/>
  <c r="BE155" i="3"/>
  <c r="BE159" i="3"/>
  <c r="BE160" i="3"/>
  <c r="BE161" i="3"/>
  <c r="BE168" i="3"/>
  <c r="BE169" i="3"/>
  <c r="BE170" i="3"/>
  <c r="BE171" i="3"/>
  <c r="BE175" i="3"/>
  <c r="BE176" i="3"/>
  <c r="BE177" i="3"/>
  <c r="BE179" i="3"/>
  <c r="BE180" i="3"/>
  <c r="F129" i="3"/>
  <c r="BE141" i="3"/>
  <c r="BE152" i="3"/>
  <c r="BE158" i="3"/>
  <c r="BE172" i="3"/>
  <c r="BE144" i="3"/>
  <c r="BE145" i="3"/>
  <c r="BE163" i="3"/>
  <c r="BE165" i="3"/>
  <c r="J91" i="2"/>
  <c r="F128" i="2"/>
  <c r="BE139" i="2"/>
  <c r="BE145" i="2"/>
  <c r="BE168" i="2"/>
  <c r="BE211" i="2"/>
  <c r="BE230" i="2"/>
  <c r="BE274" i="2"/>
  <c r="BE284" i="2"/>
  <c r="BE300" i="2"/>
  <c r="BE306" i="2"/>
  <c r="BE323" i="2"/>
  <c r="BE328" i="2"/>
  <c r="BE343" i="2"/>
  <c r="BE354" i="2"/>
  <c r="BE370" i="2"/>
  <c r="BE378" i="2"/>
  <c r="BE382" i="2"/>
  <c r="BE389" i="2"/>
  <c r="BE392" i="2"/>
  <c r="BE142" i="2"/>
  <c r="BE148" i="2"/>
  <c r="BE189" i="2"/>
  <c r="BE258" i="2"/>
  <c r="BE276" i="2"/>
  <c r="BE288" i="2"/>
  <c r="BE309" i="2"/>
  <c r="BE317" i="2"/>
  <c r="BE345" i="2"/>
  <c r="BE347" i="2"/>
  <c r="BE374" i="2"/>
  <c r="BE381" i="2"/>
  <c r="BE384" i="2"/>
  <c r="BE385" i="2"/>
  <c r="BE387" i="2"/>
  <c r="E85" i="2"/>
  <c r="BE135" i="2"/>
  <c r="BE174" i="2"/>
  <c r="BE176" i="2"/>
  <c r="BE193" i="2"/>
  <c r="BE198" i="2"/>
  <c r="BE202" i="2"/>
  <c r="BE215" i="2"/>
  <c r="BE234" i="2"/>
  <c r="BE237" i="2"/>
  <c r="BE245" i="2"/>
  <c r="BE249" i="2"/>
  <c r="BE251" i="2"/>
  <c r="BE254" i="2"/>
  <c r="BE262" i="2"/>
  <c r="BE266" i="2"/>
  <c r="BE272" i="2"/>
  <c r="BE286" i="2"/>
  <c r="BE292" i="2"/>
  <c r="BE304" i="2"/>
  <c r="BE349" i="2"/>
  <c r="BE352" i="2"/>
  <c r="BE357" i="2"/>
  <c r="BE360" i="2"/>
  <c r="BE366" i="2"/>
  <c r="BE134" i="2"/>
  <c r="BE152" i="2"/>
  <c r="BE161" i="2"/>
  <c r="BE180" i="2"/>
  <c r="BE182" i="2"/>
  <c r="BE186" i="2"/>
  <c r="BE223" i="2"/>
  <c r="BE227" i="2"/>
  <c r="BE241" i="2"/>
  <c r="BE269" i="2"/>
  <c r="BE278" i="2"/>
  <c r="BE280" i="2"/>
  <c r="BE282" i="2"/>
  <c r="BE290" i="2"/>
  <c r="BE296" i="2"/>
  <c r="BE311" i="2"/>
  <c r="BE316" i="2"/>
  <c r="BE321" i="2"/>
  <c r="BE326" i="2"/>
  <c r="BE331" i="2"/>
  <c r="BE333" i="2"/>
  <c r="BE363" i="2"/>
  <c r="F39" i="2"/>
  <c r="BD96" i="1"/>
  <c r="J36" i="3"/>
  <c r="AW97" i="1"/>
  <c r="F36" i="3"/>
  <c r="BA97" i="1"/>
  <c r="J36" i="4"/>
  <c r="AW98" i="1"/>
  <c r="F38" i="4"/>
  <c r="BC98" i="1"/>
  <c r="F37" i="5"/>
  <c r="BB100" i="1"/>
  <c r="F39" i="5"/>
  <c r="BD100" i="1"/>
  <c r="F39" i="6"/>
  <c r="BD101" i="1"/>
  <c r="F36" i="6"/>
  <c r="BA101" i="1"/>
  <c r="F38" i="7"/>
  <c r="BC102" i="1"/>
  <c r="F39" i="7"/>
  <c r="BD102" i="1"/>
  <c r="J36" i="2"/>
  <c r="AW96" i="1"/>
  <c r="F37" i="3"/>
  <c r="BB97" i="1"/>
  <c r="AS94" i="1"/>
  <c r="F36" i="2"/>
  <c r="BA96" i="1"/>
  <c r="F39" i="3"/>
  <c r="BD97" i="1"/>
  <c r="F38" i="3"/>
  <c r="BC97" i="1"/>
  <c r="F36" i="4"/>
  <c r="BA98" i="1"/>
  <c r="F39" i="4"/>
  <c r="BD98" i="1"/>
  <c r="F36" i="5"/>
  <c r="BA100" i="1"/>
  <c r="F38" i="5"/>
  <c r="BC100" i="1"/>
  <c r="F38" i="6"/>
  <c r="BC101" i="1"/>
  <c r="F37" i="7"/>
  <c r="BB102" i="1"/>
  <c r="F37" i="2"/>
  <c r="BB96" i="1"/>
  <c r="F38" i="2"/>
  <c r="BC96" i="1"/>
  <c r="F37" i="4"/>
  <c r="BB98" i="1"/>
  <c r="J36" i="5"/>
  <c r="AW100" i="1"/>
  <c r="J36" i="6"/>
  <c r="AW101" i="1"/>
  <c r="F37" i="6"/>
  <c r="BB101" i="1"/>
  <c r="J36" i="7"/>
  <c r="AW102" i="1"/>
  <c r="F36" i="7"/>
  <c r="BA102" i="1"/>
  <c r="P136" i="3" l="1"/>
  <c r="P132" i="3"/>
  <c r="AU97" i="1"/>
  <c r="R126" i="5"/>
  <c r="R125" i="5"/>
  <c r="T153" i="3"/>
  <c r="T127" i="6"/>
  <c r="T126" i="6"/>
  <c r="P126" i="4"/>
  <c r="P125" i="4"/>
  <c r="AU98" i="1"/>
  <c r="P127" i="6"/>
  <c r="P126" i="6"/>
  <c r="AU101" i="1"/>
  <c r="R127" i="6"/>
  <c r="R126" i="6"/>
  <c r="P132" i="2"/>
  <c r="P131" i="2"/>
  <c r="AU96" i="1"/>
  <c r="P126" i="5"/>
  <c r="P125" i="5"/>
  <c r="AU100" i="1"/>
  <c r="R126" i="4"/>
  <c r="R125" i="4"/>
  <c r="T132" i="2"/>
  <c r="T131" i="2"/>
  <c r="T136" i="3"/>
  <c r="T132" i="3"/>
  <c r="BK136" i="3"/>
  <c r="J136" i="3"/>
  <c r="J101" i="3"/>
  <c r="BK126" i="4"/>
  <c r="J126" i="4"/>
  <c r="J99" i="4"/>
  <c r="BK124" i="7"/>
  <c r="BK123" i="7"/>
  <c r="J123" i="7"/>
  <c r="J98" i="7"/>
  <c r="BK126" i="5"/>
  <c r="J126" i="5"/>
  <c r="J99" i="5"/>
  <c r="BK132" i="2"/>
  <c r="J132" i="2"/>
  <c r="J99" i="2"/>
  <c r="BK133" i="3"/>
  <c r="J133" i="3"/>
  <c r="J99" i="3"/>
  <c r="BK153" i="3"/>
  <c r="J153" i="3"/>
  <c r="J106" i="3"/>
  <c r="BK127" i="6"/>
  <c r="J127" i="6"/>
  <c r="J99" i="6"/>
  <c r="F35" i="2"/>
  <c r="AZ96" i="1"/>
  <c r="J35" i="2"/>
  <c r="AV96" i="1"/>
  <c r="AT96" i="1"/>
  <c r="F35" i="5"/>
  <c r="AZ100" i="1"/>
  <c r="J35" i="6"/>
  <c r="AV101" i="1"/>
  <c r="AT101" i="1"/>
  <c r="BC99" i="1"/>
  <c r="AY99" i="1"/>
  <c r="BB99" i="1"/>
  <c r="AX99" i="1"/>
  <c r="F35" i="7"/>
  <c r="AZ102" i="1"/>
  <c r="BD99" i="1"/>
  <c r="F35" i="3"/>
  <c r="AZ97" i="1"/>
  <c r="J35" i="3"/>
  <c r="AV97" i="1"/>
  <c r="AT97" i="1"/>
  <c r="F35" i="4"/>
  <c r="AZ98" i="1"/>
  <c r="J35" i="4"/>
  <c r="AV98" i="1"/>
  <c r="AT98" i="1"/>
  <c r="BB95" i="1"/>
  <c r="AX95" i="1"/>
  <c r="BC95" i="1"/>
  <c r="AY95" i="1"/>
  <c r="BA95" i="1"/>
  <c r="BD95" i="1"/>
  <c r="J35" i="5"/>
  <c r="AV100" i="1"/>
  <c r="AT100" i="1"/>
  <c r="F35" i="6"/>
  <c r="AZ101" i="1"/>
  <c r="J35" i="7"/>
  <c r="AV102" i="1"/>
  <c r="AT102" i="1"/>
  <c r="BA99" i="1"/>
  <c r="AW99" i="1"/>
  <c r="BK131" i="2" l="1"/>
  <c r="J131" i="2"/>
  <c r="J98" i="2"/>
  <c r="BK125" i="4"/>
  <c r="J125" i="4"/>
  <c r="J124" i="7"/>
  <c r="J99" i="7"/>
  <c r="BK125" i="5"/>
  <c r="J125" i="5"/>
  <c r="J98" i="5"/>
  <c r="BK132" i="3"/>
  <c r="J132" i="3"/>
  <c r="BK126" i="6"/>
  <c r="J126" i="6"/>
  <c r="J98" i="6"/>
  <c r="AU95" i="1"/>
  <c r="J32" i="7"/>
  <c r="AG102" i="1"/>
  <c r="J32" i="4"/>
  <c r="AG98" i="1"/>
  <c r="AU99" i="1"/>
  <c r="AW95" i="1"/>
  <c r="BB94" i="1"/>
  <c r="W31" i="1"/>
  <c r="BC94" i="1"/>
  <c r="W32" i="1"/>
  <c r="J32" i="3"/>
  <c r="AG97" i="1"/>
  <c r="AZ95" i="1"/>
  <c r="AV95" i="1"/>
  <c r="BA94" i="1"/>
  <c r="W30" i="1"/>
  <c r="BD94" i="1"/>
  <c r="W33" i="1"/>
  <c r="AZ99" i="1"/>
  <c r="AV99" i="1"/>
  <c r="AT99" i="1"/>
  <c r="J41" i="4" l="1"/>
  <c r="J41" i="3"/>
  <c r="J41" i="7"/>
  <c r="J98" i="3"/>
  <c r="J98" i="4"/>
  <c r="AN97" i="1"/>
  <c r="AN98" i="1"/>
  <c r="AN102" i="1"/>
  <c r="AU94" i="1"/>
  <c r="J32" i="6"/>
  <c r="AG101" i="1"/>
  <c r="J32" i="2"/>
  <c r="AG96" i="1"/>
  <c r="AN96" i="1"/>
  <c r="AT95" i="1"/>
  <c r="J32" i="5"/>
  <c r="AG100" i="1"/>
  <c r="AN100" i="1"/>
  <c r="AX94" i="1"/>
  <c r="AZ94" i="1"/>
  <c r="W29" i="1"/>
  <c r="AW94" i="1"/>
  <c r="AK30" i="1"/>
  <c r="AY94" i="1"/>
  <c r="J41" i="6" l="1"/>
  <c r="J41" i="2"/>
  <c r="J41" i="5"/>
  <c r="AN101" i="1"/>
  <c r="AG99" i="1"/>
  <c r="AV94" i="1"/>
  <c r="AK29" i="1"/>
  <c r="AG95" i="1"/>
  <c r="AG94" i="1"/>
  <c r="AK26" i="1"/>
  <c r="AN95" i="1" l="1"/>
  <c r="AN99" i="1"/>
  <c r="AK35" i="1"/>
  <c r="AT94" i="1"/>
  <c r="AN94" i="1"/>
</calcChain>
</file>

<file path=xl/sharedStrings.xml><?xml version="1.0" encoding="utf-8"?>
<sst xmlns="http://schemas.openxmlformats.org/spreadsheetml/2006/main" count="6561" uniqueCount="906">
  <si>
    <t>Export Komplet</t>
  </si>
  <si>
    <t/>
  </si>
  <si>
    <t>2.0</t>
  </si>
  <si>
    <t>ZAMOK</t>
  </si>
  <si>
    <t>False</t>
  </si>
  <si>
    <t>{b53b6831-696b-4295-934d-458d6a6557b2}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</si>
  <si>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</si>
  <si>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</si>
  <si>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</si>
  <si>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</si>
  <si>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</si>
  <si>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</si>
  <si>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</si>
  <si>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</si>
  <si>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1703510_2_rev3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</si>
  <si>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</si>
  <si>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</si>
  <si>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Cyklostezka Šternberk - Dolní Žleb - II. etapa</t>
  </si>
  <si>
    <t>KSO:</t>
  </si>
  <si>
    <t>CC-CZ:</t>
  </si>
  <si>
    <t>Místo:</t>
  </si>
  <si>
    <t>Šternberk - Dolní Žleb</t>
  </si>
  <si>
    <t>Datum:</t>
  </si>
  <si>
    <t>16. 12. 2021</t>
  </si>
  <si>
    <t>Zadavatel:</t>
  </si>
  <si>
    <t>IČ:</t>
  </si>
  <si>
    <t>00299529</t>
  </si>
  <si>
    <t>Město Šternberk</t>
  </si>
  <si>
    <t>DIČ:</t>
  </si>
  <si>
    <t>CZ00299529</t>
  </si>
  <si>
    <t>Uchazeč:</t>
  </si>
  <si>
    <t>Vyplň údaj</t>
  </si>
  <si>
    <t>Projektant:</t>
  </si>
  <si>
    <t>25361520</t>
  </si>
  <si>
    <t>Dopravní projektování s.r.o.</t>
  </si>
  <si>
    <t>True</t>
  </si>
  <si>
    <t>Zpracovatel:</t>
  </si>
  <si>
    <t>12678988</t>
  </si>
  <si>
    <t>Ing. Milena Uhlárová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</si>
  <si>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</si>
  <si>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</si>
  <si>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</si>
  <si>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</si>
  <si>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</si>
  <si>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</si>
  <si>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</si>
  <si>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</si>
  <si>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</si>
  <si>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</si>
  <si>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</si>
  <si>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</si>
  <si>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</si>
  <si>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</si>
  <si>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</si>
  <si>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</si>
  <si>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</si>
  <si>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</si>
  <si>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</si>
  <si>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</si>
  <si>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</si>
  <si>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</si>
  <si>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</si>
  <si>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</si>
  <si>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</si>
  <si>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</si>
  <si>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</si>
  <si>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</si>
  <si>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</si>
  <si>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</si>
  <si>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</si>
  <si>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</si>
  <si>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</si>
  <si>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</si>
  <si>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</si>
  <si>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</si>
  <si>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</si>
  <si>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</si>
  <si>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</si>
  <si>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</si>
  <si>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</si>
  <si>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</si>
  <si>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</si>
  <si>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</si>
  <si>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</si>
  <si>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u</t>
  </si>
  <si>
    <t>Uznatelné náklady</t>
  </si>
  <si>
    <t>STA</t>
  </si>
  <si>
    <t>1</t>
  </si>
  <si>
    <t>{696ce5a8-be96-4275-8c75-fba37b46a920}</t>
  </si>
  <si>
    <t>2</t>
  </si>
  <si>
    <t>/</t>
  </si>
  <si>
    <t>SO 101.2_u</t>
  </si>
  <si>
    <t>Stezka pro pěší a cyklisty km 0,170 - 0,715</t>
  </si>
  <si>
    <t>Soupis</t>
  </si>
  <si>
    <t>{a9ca4c26-380a-4505-9fce-b5d28b8864b0}</t>
  </si>
  <si>
    <t>SO 401.2_u</t>
  </si>
  <si>
    <t>Přeložka VO - 2. úsek</t>
  </si>
  <si>
    <t>{8a3a9373-2cdd-4354-b80a-4e81383365e2}</t>
  </si>
  <si>
    <t>VON_u</t>
  </si>
  <si>
    <t>Vedlejší a ostatní náklady</t>
  </si>
  <si>
    <t>{144c2a81-2c29-4499-b5ec-22856f887f31}</t>
  </si>
  <si>
    <t>n</t>
  </si>
  <si>
    <t>neuznatelné náklady</t>
  </si>
  <si>
    <t>{bd12f1e2-5299-4c28-9dc1-8683f28e577c}</t>
  </si>
  <si>
    <t>SO 101.2_n</t>
  </si>
  <si>
    <t>{b9a84fa4-508c-40d6-a645-933541ea3e62}</t>
  </si>
  <si>
    <t>SO 701_n</t>
  </si>
  <si>
    <t>Výstavba oplocení</t>
  </si>
  <si>
    <t>{0bbd05cf-ef2c-4e55-a8db-c3e6109959df}</t>
  </si>
  <si>
    <t>VON_n</t>
  </si>
  <si>
    <t>{744c7c01-d5ec-4032-a7d6-16192409b282}</t>
  </si>
  <si>
    <t>KRYCÍ LIST SOUPISU PRACÍ</t>
  </si>
  <si>
    <t>Objekt:</t>
  </si>
  <si>
    <t>u - Uznatelné náklady</t>
  </si>
  <si>
    <t>Soupis:</t>
  </si>
  <si>
    <t>SO 101.2_u - Stezka pro pěší a cyklisty km 0,170 - 0,715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</si>
  <si>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</si>
  <si>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</si>
  <si>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</si>
  <si>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</si>
  <si>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</si>
  <si>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</si>
  <si>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</si>
  <si>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</si>
  <si>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</si>
  <si>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</si>
  <si>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</si>
  <si>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</si>
  <si>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</si>
  <si>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</si>
  <si>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</si>
  <si>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</si>
  <si>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</si>
  <si>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</si>
  <si>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</si>
  <si>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</si>
  <si>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</si>
  <si>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</si>
  <si>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</si>
  <si>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</si>
  <si>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</si>
  <si>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</si>
  <si>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</si>
  <si>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</si>
  <si>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</si>
  <si>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</si>
  <si>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</si>
  <si>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</si>
  <si>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</si>
  <si>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</si>
  <si>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112201105</t>
  </si>
  <si>
    <t>Odstranění pařezů D přes 900 do 1100 mm</t>
  </si>
  <si>
    <t>kus</t>
  </si>
  <si>
    <t>CS ÚRS 2021 02</t>
  </si>
  <si>
    <t>4</t>
  </si>
  <si>
    <t>-632860194</t>
  </si>
  <si>
    <t>113106134</t>
  </si>
  <si>
    <t>Rozebrání dlažeb ze zámkových dlaždic komunikací pro pěší strojně pl do 50 m2</t>
  </si>
  <si>
    <t>m2</t>
  </si>
  <si>
    <t>112835126</t>
  </si>
  <si>
    <t>VV</t>
  </si>
  <si>
    <t>B.1.2 - autobusová zastávka</t>
  </si>
  <si>
    <t>očistit a 90% použít zpět</t>
  </si>
  <si>
    <t>27,9</t>
  </si>
  <si>
    <t>3</t>
  </si>
  <si>
    <t>113107322</t>
  </si>
  <si>
    <t>Odstranění podkladu z kameniva drceného tl přes 100 do 200 mm strojně pl do 50 m2</t>
  </si>
  <si>
    <t>-957510421</t>
  </si>
  <si>
    <t>B.1.2 - vjezd LŠ</t>
  </si>
  <si>
    <t>18,0</t>
  </si>
  <si>
    <t>113154223</t>
  </si>
  <si>
    <t>Frézování živičného krytu tl 50 mm pruh š přes 0,5 do 1 m pl přes 500 do 1000 m2 bez překážek v trase</t>
  </si>
  <si>
    <t>439346857</t>
  </si>
  <si>
    <t>B.1.2 - silnice III/44429 + vjezd LŠ + vjezd KEMP</t>
  </si>
  <si>
    <t>219,1+6,9+13,3</t>
  </si>
  <si>
    <t>5</t>
  </si>
  <si>
    <t>113202111</t>
  </si>
  <si>
    <t>Vytrhání obrub krajníků obrubníků stojatých</t>
  </si>
  <si>
    <t>m</t>
  </si>
  <si>
    <t>-1287433041</t>
  </si>
  <si>
    <t>19,2</t>
  </si>
  <si>
    <t>6</t>
  </si>
  <si>
    <t>121151123</t>
  </si>
  <si>
    <t>Sejmutí ornice plochy přes 500 m2 tl vrstvy do 200 mm strojně</t>
  </si>
  <si>
    <t>1510973745</t>
  </si>
  <si>
    <t>B.1.2, B.1.5</t>
  </si>
  <si>
    <t>viz Výpočty kubatur</t>
  </si>
  <si>
    <t>2217,6</t>
  </si>
  <si>
    <t>7</t>
  </si>
  <si>
    <t>122252205</t>
  </si>
  <si>
    <t>Odkopávky a prokopávky nezapažené pro silnice a dálnice v hornině třídy těžitelnosti I objem do 1000 m3 strojně</t>
  </si>
  <si>
    <t>m3</t>
  </si>
  <si>
    <t>-780617431</t>
  </si>
  <si>
    <t xml:space="preserve">viz Výpočty kubatur do km 0,702 </t>
  </si>
  <si>
    <t>odvézt na skládku</t>
  </si>
  <si>
    <t>268,2</t>
  </si>
  <si>
    <t>B.1.2, B.1.4</t>
  </si>
  <si>
    <t>výkop pro sanaci - km 0,174 - 1,715</t>
  </si>
  <si>
    <t>1860*0,3</t>
  </si>
  <si>
    <t>Součet</t>
  </si>
  <si>
    <t>8</t>
  </si>
  <si>
    <t>132251101</t>
  </si>
  <si>
    <t>Hloubení rýh nezapažených š do 800 mm v hornině třídy těžitelnosti I skupiny 3 objem do 20 m3 strojně</t>
  </si>
  <si>
    <t>-1037186340</t>
  </si>
  <si>
    <t>trativod</t>
  </si>
  <si>
    <t>504,0*0,3*0,4</t>
  </si>
  <si>
    <t>přípojky vpustí DN 150</t>
  </si>
  <si>
    <t>235,9*1*0,6</t>
  </si>
  <si>
    <t>9</t>
  </si>
  <si>
    <t>162751113</t>
  </si>
  <si>
    <t>Vodorovné přemístění přes 5 000 do 6000 m výkopku/sypaniny z horniny třídy těžitelnosti I skupiny 1 až 3</t>
  </si>
  <si>
    <t>1854116857</t>
  </si>
  <si>
    <t>ornice</t>
  </si>
  <si>
    <t>221,76</t>
  </si>
  <si>
    <t>výkopek</t>
  </si>
  <si>
    <t>826,2+209,28</t>
  </si>
  <si>
    <t>10</t>
  </si>
  <si>
    <t>167151111</t>
  </si>
  <si>
    <t>Nakládání výkopku z hornin třídy těžitelnosti I skupiny 1 až 3 přes 100 m3</t>
  </si>
  <si>
    <t>-786636076</t>
  </si>
  <si>
    <t>1257,24</t>
  </si>
  <si>
    <t>11</t>
  </si>
  <si>
    <t>171000001</t>
  </si>
  <si>
    <t>Nákup a dovoz zeminy</t>
  </si>
  <si>
    <t>1887541313</t>
  </si>
  <si>
    <t>B.1.4</t>
  </si>
  <si>
    <t>62,7</t>
  </si>
  <si>
    <t>12</t>
  </si>
  <si>
    <t>171201231</t>
  </si>
  <si>
    <t>Poplatek za uložení zeminy a kamení na recyklační skládce (skládkovné) kód odpadu 17 05 04</t>
  </si>
  <si>
    <t>t</t>
  </si>
  <si>
    <t>105046248</t>
  </si>
  <si>
    <t>1257,24*1,8</t>
  </si>
  <si>
    <t>13</t>
  </si>
  <si>
    <t>174101101</t>
  </si>
  <si>
    <t>Zásyp jam, šachet rýh nebo kolem objektů sypaninou se zhutněním</t>
  </si>
  <si>
    <t>450589936</t>
  </si>
  <si>
    <t>zásyp trativodu</t>
  </si>
  <si>
    <t>45,4</t>
  </si>
  <si>
    <t>14</t>
  </si>
  <si>
    <t>M</t>
  </si>
  <si>
    <t>58344171</t>
  </si>
  <si>
    <t>štěrkodrť frakce 0/32</t>
  </si>
  <si>
    <t>81936341</t>
  </si>
  <si>
    <t>45,4*1,8</t>
  </si>
  <si>
    <t>181951112</t>
  </si>
  <si>
    <t>Úprava pláně v hornině třídy těžitelnosti I skupiny 1 až 3 se zhutněním strojně</t>
  </si>
  <si>
    <t>589415504</t>
  </si>
  <si>
    <t>B.1.2</t>
  </si>
  <si>
    <t>2071,6</t>
  </si>
  <si>
    <t>Zakládání</t>
  </si>
  <si>
    <t>16</t>
  </si>
  <si>
    <t>212750101</t>
  </si>
  <si>
    <t>Trativod z drenážních trubek PVC-U SN 4 perforace 360° včetně lože otevřený výkop DN 100 pro budovy plocha pro vtékání vody min. 80 cm2/m</t>
  </si>
  <si>
    <t>1863786470</t>
  </si>
  <si>
    <t>B.1.4, B.1.5</t>
  </si>
  <si>
    <t>504,0</t>
  </si>
  <si>
    <t>Svislé a kompletní konstrukce</t>
  </si>
  <si>
    <t>Vodorovné konstrukce</t>
  </si>
  <si>
    <t>17</t>
  </si>
  <si>
    <t>462511111</t>
  </si>
  <si>
    <t>Zához prostoru z lomového kamene</t>
  </si>
  <si>
    <t>-845938710</t>
  </si>
  <si>
    <t>záhozová patka z lomového kamene Ds 300mm</t>
  </si>
  <si>
    <t>18,5*0,7*1,0</t>
  </si>
  <si>
    <t>18</t>
  </si>
  <si>
    <t>465511227</t>
  </si>
  <si>
    <t>Dlažba z lomového kamene na sucho s vyklínováním a vyplněním spár tl 250 mm</t>
  </si>
  <si>
    <t>-1712899327</t>
  </si>
  <si>
    <t>opevnění břehu lomovým kamenem na sucho</t>
  </si>
  <si>
    <t>s urovnáním líce</t>
  </si>
  <si>
    <t>41,6</t>
  </si>
  <si>
    <t>vyústění přípojky zapravit obložením kamenem na sucho - 8 m2</t>
  </si>
  <si>
    <t>Komunikace pozemní</t>
  </si>
  <si>
    <t>19</t>
  </si>
  <si>
    <t>564681111</t>
  </si>
  <si>
    <t>Podklad z kameniva hrubého drceného vel. 63-125 mm tl 300 mm</t>
  </si>
  <si>
    <t>-381524115</t>
  </si>
  <si>
    <t>sanace pláně</t>
  </si>
  <si>
    <t>1860</t>
  </si>
  <si>
    <t>20</t>
  </si>
  <si>
    <t>564851111</t>
  </si>
  <si>
    <t>Podklad ze štěrkodrtě ŠD tl 150 mm</t>
  </si>
  <si>
    <t>1615511551</t>
  </si>
  <si>
    <t>fr. 0-32</t>
  </si>
  <si>
    <t>stezka + zámková dlažba + rozšíření silnice</t>
  </si>
  <si>
    <t>1754,5+23,9+9,3+23</t>
  </si>
  <si>
    <t>fr. 0-63</t>
  </si>
  <si>
    <t>565155111</t>
  </si>
  <si>
    <t>Asfaltový beton vrstva podkladní ACP 16 (obalované kamenivo OKS) tl 70 mm š do 3 m</t>
  </si>
  <si>
    <t>-293978018</t>
  </si>
  <si>
    <t>ACP 16+, tl. 70 mm</t>
  </si>
  <si>
    <t>1754,5+13,4</t>
  </si>
  <si>
    <t>22</t>
  </si>
  <si>
    <t>572213111</t>
  </si>
  <si>
    <t>Vyspravení výtluků na krajnicích a komunikacích recyklátem</t>
  </si>
  <si>
    <t>-820506608</t>
  </si>
  <si>
    <t>(0,4+0,5)*0,6</t>
  </si>
  <si>
    <t>23</t>
  </si>
  <si>
    <t>573111112</t>
  </si>
  <si>
    <t>Postřik živičný infiltrační s posypem z asfaltu množství 1 kg/m2</t>
  </si>
  <si>
    <t>-1028649631</t>
  </si>
  <si>
    <t>infiltrační postřik 0,8 kg/m2</t>
  </si>
  <si>
    <t>24</t>
  </si>
  <si>
    <t>573211109</t>
  </si>
  <si>
    <t>Postřik živičný spojovací z asfaltu v množství 0,50 kg/m2</t>
  </si>
  <si>
    <t>-41330899</t>
  </si>
  <si>
    <t>1754,5+147,8</t>
  </si>
  <si>
    <t>25</t>
  </si>
  <si>
    <t>577134111</t>
  </si>
  <si>
    <t>Asfaltový beton vrstva obrusná ACO 11 (ABS) tř. I tl 40 mm š do 3 m z nemodifikovaného asfaltu</t>
  </si>
  <si>
    <t>1256024289</t>
  </si>
  <si>
    <t>stezka</t>
  </si>
  <si>
    <t>1754,5</t>
  </si>
  <si>
    <t>26</t>
  </si>
  <si>
    <t>577144111</t>
  </si>
  <si>
    <t>Asfaltový beton vrstva obrusná ACO 11 (ABS) tř. I tl 50 mm š do 3 m z nemodifikovaného asfaltu</t>
  </si>
  <si>
    <t>1417492185</t>
  </si>
  <si>
    <t>zapravení podél obrubníků</t>
  </si>
  <si>
    <t>(481,0+11,6)*0,3</t>
  </si>
  <si>
    <t>27</t>
  </si>
  <si>
    <t>596211110</t>
  </si>
  <si>
    <t>Kladení zámkové dlažby komunikací pro pěší tl 60 mm skupiny A pl do 50 m2</t>
  </si>
  <si>
    <t>-301241894</t>
  </si>
  <si>
    <t>B.1.2, B.1.4 - autobusová. zastávka</t>
  </si>
  <si>
    <t>použít 25,1 m2 původní očištěné, zbytek nová</t>
  </si>
  <si>
    <t>37,1</t>
  </si>
  <si>
    <t>28</t>
  </si>
  <si>
    <t>59245018</t>
  </si>
  <si>
    <t>dlažba tvar obdélník betonová 200x100x60mm přírodní</t>
  </si>
  <si>
    <t>-1192060275</t>
  </si>
  <si>
    <t>(37,100-25,1)*1,03</t>
  </si>
  <si>
    <t>29</t>
  </si>
  <si>
    <t>596212210</t>
  </si>
  <si>
    <t>Kladení zámkové dlažby pozemních komunikací tl 80 mm skupiny A pl do 50 m2</t>
  </si>
  <si>
    <t>-1478337138</t>
  </si>
  <si>
    <t>B.1.2, B.1.4 - varovné pásy</t>
  </si>
  <si>
    <t>23,9</t>
  </si>
  <si>
    <t>30</t>
  </si>
  <si>
    <t>59245006</t>
  </si>
  <si>
    <t>dlažba tvar obdélník betonová pro nevidomé 200x100x60mm barevná</t>
  </si>
  <si>
    <t>-1735626363</t>
  </si>
  <si>
    <t>bílá</t>
  </si>
  <si>
    <t>23,9*1,03</t>
  </si>
  <si>
    <t>Úpravy povrchů, podlahy a osazování výplní</t>
  </si>
  <si>
    <t>31</t>
  </si>
  <si>
    <t>915241111</t>
  </si>
  <si>
    <t>Bezpečnostní barevný povrch vozovek červený pro podklad asfaltový</t>
  </si>
  <si>
    <t>-1739430942</t>
  </si>
  <si>
    <t>vyznačení vjezdů</t>
  </si>
  <si>
    <t>4*3*1</t>
  </si>
  <si>
    <t>Trubní vedení</t>
  </si>
  <si>
    <t>32</t>
  </si>
  <si>
    <t>891001113</t>
  </si>
  <si>
    <t>Kanalizační přípojka HDPE DN 150 komplet</t>
  </si>
  <si>
    <t>-1666648793</t>
  </si>
  <si>
    <t>pod silnicí přípojky protáhnout stáv. chráničkou</t>
  </si>
  <si>
    <t>14,2+90,5+13,5+115,7+2</t>
  </si>
  <si>
    <t>33</t>
  </si>
  <si>
    <t>894812331</t>
  </si>
  <si>
    <t>Revizní a čistící šachta z PP DN 600 šachtová roura korugovaná světlé hloubky 1000 mm</t>
  </si>
  <si>
    <t>-1153956950</t>
  </si>
  <si>
    <t>34</t>
  </si>
  <si>
    <t>894812339</t>
  </si>
  <si>
    <t>Příplatek k rourám revizní a čistící šachty z PP DN 600 za uříznutí šachtové roury</t>
  </si>
  <si>
    <t>-1099435453</t>
  </si>
  <si>
    <t>35</t>
  </si>
  <si>
    <t>895941111</t>
  </si>
  <si>
    <t>Zřízení vpusti kanalizační uliční z betonových dílců typ UV-50 normální</t>
  </si>
  <si>
    <t>-211932645</t>
  </si>
  <si>
    <t>36</t>
  </si>
  <si>
    <t>59223864</t>
  </si>
  <si>
    <t>prstenec pro uliční vpusť vyrovnávací betonový 390x60x130mm</t>
  </si>
  <si>
    <t>1699809511</t>
  </si>
  <si>
    <t>8*1,01</t>
  </si>
  <si>
    <t>37</t>
  </si>
  <si>
    <t>59223857</t>
  </si>
  <si>
    <t>skruž pro uliční vpusť horní betonová 450x295x50mm</t>
  </si>
  <si>
    <t>-1607184382</t>
  </si>
  <si>
    <t>38</t>
  </si>
  <si>
    <t>59223854</t>
  </si>
  <si>
    <t>skruž pro uliční vpusť s výtokovým otvorem PVC betonová 450x350x50mm</t>
  </si>
  <si>
    <t>1855013870</t>
  </si>
  <si>
    <t>39</t>
  </si>
  <si>
    <t>59223852</t>
  </si>
  <si>
    <t>dno pro uliční vpusť s kalovou prohlubní betonové 450x300x50mm</t>
  </si>
  <si>
    <t>-1184076326</t>
  </si>
  <si>
    <t>40</t>
  </si>
  <si>
    <t>899103111</t>
  </si>
  <si>
    <t>Osazení poklopů litinových nebo ocelových včetně rámů pro třídu zatížení B125, C250</t>
  </si>
  <si>
    <t>1124926543</t>
  </si>
  <si>
    <t>41</t>
  </si>
  <si>
    <t>28661934</t>
  </si>
  <si>
    <t>poklop šachtový litinový dno DN 600 pro třídu zatížení C250</t>
  </si>
  <si>
    <t>CS ÚRS 2018 01</t>
  </si>
  <si>
    <t>883005142</t>
  </si>
  <si>
    <t>42</t>
  </si>
  <si>
    <t>899103112</t>
  </si>
  <si>
    <t>972458764</t>
  </si>
  <si>
    <t>43</t>
  </si>
  <si>
    <t>552423200</t>
  </si>
  <si>
    <t>mříž vtoková litinová plochá 500x500mm</t>
  </si>
  <si>
    <t>-896179354</t>
  </si>
  <si>
    <t>44</t>
  </si>
  <si>
    <t>55241000</t>
  </si>
  <si>
    <t>koš kalový pod kruhovou mříž - lehký</t>
  </si>
  <si>
    <t>-836440679</t>
  </si>
  <si>
    <t>45</t>
  </si>
  <si>
    <t>899331111</t>
  </si>
  <si>
    <t>Výšková úprava uličního vstupu nebo vpusti do 200 mm zvýšením poklopu</t>
  </si>
  <si>
    <t>1040889618</t>
  </si>
  <si>
    <t>Ostatní konstrukce a práce, bourání</t>
  </si>
  <si>
    <t>46</t>
  </si>
  <si>
    <t>914000002</t>
  </si>
  <si>
    <t>posunutí stáv. svislého DZ včetně sloupku</t>
  </si>
  <si>
    <t>1124162961</t>
  </si>
  <si>
    <t>přemístění označníku zastávky - 2 zabetonované sloupky</t>
  </si>
  <si>
    <t>47</t>
  </si>
  <si>
    <t>914111111</t>
  </si>
  <si>
    <t>Montáž svislé dopravní značky do velikosti 1 m2 objímkami na sloupek nebo konzolu</t>
  </si>
  <si>
    <t>-790629065</t>
  </si>
  <si>
    <t>C9a, C9b - 16 ks zmenšené</t>
  </si>
  <si>
    <t>48</t>
  </si>
  <si>
    <t>40445620</t>
  </si>
  <si>
    <t>zákazové, příkazové dopravní značky B1-B34, C1-15 700mm</t>
  </si>
  <si>
    <t>782548759</t>
  </si>
  <si>
    <t>49</t>
  </si>
  <si>
    <t>914511111</t>
  </si>
  <si>
    <t>Montáž sloupku dopravních značek délky do 3,5 m s betonovým základem</t>
  </si>
  <si>
    <t>843195925</t>
  </si>
  <si>
    <t>50</t>
  </si>
  <si>
    <t>40445230</t>
  </si>
  <si>
    <t>sloupek pro dopravní značku Zn D 70mm v 3,5m</t>
  </si>
  <si>
    <t>-2045771286</t>
  </si>
  <si>
    <t>51</t>
  </si>
  <si>
    <t>914531111</t>
  </si>
  <si>
    <t>Montáž nástavce na sloupky velikosti do 1 m2 pro uchycení dopravních značek</t>
  </si>
  <si>
    <t>1255467267</t>
  </si>
  <si>
    <t>konzola pro umístění DZ</t>
  </si>
  <si>
    <t>dl. 3,0 m, umístit na sloup VO</t>
  </si>
  <si>
    <t>52</t>
  </si>
  <si>
    <t>40445220</t>
  </si>
  <si>
    <t>držák dopravní značky na stěnu D 60mm</t>
  </si>
  <si>
    <t>1732365260</t>
  </si>
  <si>
    <t>53</t>
  </si>
  <si>
    <t>915211112</t>
  </si>
  <si>
    <t>Vodorovné dopravní značení dělící čáry souvislé š 125 mm retroreflexní bílý plast</t>
  </si>
  <si>
    <t>868833532</t>
  </si>
  <si>
    <t>V1a š. 0,125, barva bílá</t>
  </si>
  <si>
    <t>461,9</t>
  </si>
  <si>
    <t>54</t>
  </si>
  <si>
    <t>915611111</t>
  </si>
  <si>
    <t>Předznačení vodorovného liniového značení</t>
  </si>
  <si>
    <t>377551835</t>
  </si>
  <si>
    <t>55</t>
  </si>
  <si>
    <t>916111122</t>
  </si>
  <si>
    <t>Osazení obruby z drobných kostek bez boční opěry do lože z betonu prostého</t>
  </si>
  <si>
    <t>-547701268</t>
  </si>
  <si>
    <t>495,5</t>
  </si>
  <si>
    <t>56</t>
  </si>
  <si>
    <t>58381007</t>
  </si>
  <si>
    <t>kostka dlažební žula drobná 8/10</t>
  </si>
  <si>
    <t>-819451485</t>
  </si>
  <si>
    <t>495,5*0,1</t>
  </si>
  <si>
    <t>57</t>
  </si>
  <si>
    <t>916111123</t>
  </si>
  <si>
    <t>Osazení obruby z drobných kostek s boční opěrou do lože z betonu prostého</t>
  </si>
  <si>
    <t>1543410492</t>
  </si>
  <si>
    <t>58</t>
  </si>
  <si>
    <t>-228823616</t>
  </si>
  <si>
    <t>59</t>
  </si>
  <si>
    <t>916131213</t>
  </si>
  <si>
    <t>Osazení silničního obrubníku betonového stojatého s boční opěrou do lože z betonu prostého</t>
  </si>
  <si>
    <t>36244392</t>
  </si>
  <si>
    <t>465,6</t>
  </si>
  <si>
    <t>nájezdový obrubník</t>
  </si>
  <si>
    <t>24,9</t>
  </si>
  <si>
    <t>přechodové kusy 5L, 6P</t>
  </si>
  <si>
    <t>3+2</t>
  </si>
  <si>
    <t>60</t>
  </si>
  <si>
    <t>59217031</t>
  </si>
  <si>
    <t>obrubník betonový silniční 1000x150x250mm</t>
  </si>
  <si>
    <t>1390167015</t>
  </si>
  <si>
    <t>465,6*1,01</t>
  </si>
  <si>
    <t>61</t>
  </si>
  <si>
    <t>59217029</t>
  </si>
  <si>
    <t>obrubník betonový silniční nájezdový 1000x150x150mm</t>
  </si>
  <si>
    <t>1666148899</t>
  </si>
  <si>
    <t>24,9*1,01</t>
  </si>
  <si>
    <t>62</t>
  </si>
  <si>
    <t>59217030</t>
  </si>
  <si>
    <t>obrubník betonový silniční přechodový 1000x150x150-250mm</t>
  </si>
  <si>
    <t>1167694509</t>
  </si>
  <si>
    <t>5*1,01</t>
  </si>
  <si>
    <t>63</t>
  </si>
  <si>
    <t>916231213</t>
  </si>
  <si>
    <t>Osazení chodníkového obrubníku betonového stojatého s boční opěrou do lože z betonu prostého</t>
  </si>
  <si>
    <t>-1352824042</t>
  </si>
  <si>
    <t>23,7+539,2+39,7</t>
  </si>
  <si>
    <t>64</t>
  </si>
  <si>
    <t>59217017</t>
  </si>
  <si>
    <t>obrubník betonový chodníkový 1000x100x250mm</t>
  </si>
  <si>
    <t>1758325441</t>
  </si>
  <si>
    <t>602,6*1,01</t>
  </si>
  <si>
    <t>65</t>
  </si>
  <si>
    <t>919726122</t>
  </si>
  <si>
    <t>Geotextilie pro ochranu, separaci a filtraci netkaná měrná hm přes 200 do 300 g/m2</t>
  </si>
  <si>
    <t>1794546952</t>
  </si>
  <si>
    <t>1858,9</t>
  </si>
  <si>
    <t>66</t>
  </si>
  <si>
    <t>919735100</t>
  </si>
  <si>
    <t>Zalití spáry modifikovanou asfalt.zálivkou</t>
  </si>
  <si>
    <t>246143149</t>
  </si>
  <si>
    <t>498</t>
  </si>
  <si>
    <t>67</t>
  </si>
  <si>
    <t>919735112</t>
  </si>
  <si>
    <t>Řezání stávajícího živičného krytu hl přes 50 do 100 mm</t>
  </si>
  <si>
    <t>-1685145580</t>
  </si>
  <si>
    <t>68</t>
  </si>
  <si>
    <t>95000017</t>
  </si>
  <si>
    <t>Přemístění mapy</t>
  </si>
  <si>
    <t>1512174338</t>
  </si>
  <si>
    <t>přemístění tabule s mapou - 2 sloupky v ocel. U profilu</t>
  </si>
  <si>
    <t>69</t>
  </si>
  <si>
    <t>966006132</t>
  </si>
  <si>
    <t>Odstranění značek dopravních nebo orientačních se sloupky s betonovými patkami</t>
  </si>
  <si>
    <t>-1620281793</t>
  </si>
  <si>
    <t>přemístit včetně sloupku, znovu použít na místě</t>
  </si>
  <si>
    <t>70</t>
  </si>
  <si>
    <t>966006211</t>
  </si>
  <si>
    <t>Odstranění svislých dopravních značek ze sloupů, sloupků nebo konzol</t>
  </si>
  <si>
    <t>224325126</t>
  </si>
  <si>
    <t>přemístit ze stávajících sloupů, znovu použít na místě</t>
  </si>
  <si>
    <t>71</t>
  </si>
  <si>
    <t>966008112</t>
  </si>
  <si>
    <t>Bourání trubního propustku DN přes 300 do 500</t>
  </si>
  <si>
    <t>-322849646</t>
  </si>
  <si>
    <t xml:space="preserve">Ø400 vč. šikmá malá bet.čela  </t>
  </si>
  <si>
    <t>72</t>
  </si>
  <si>
    <t>979054451</t>
  </si>
  <si>
    <t>Očištění vybouraných zámkových dlaždic s původním spárováním z kameniva těženého</t>
  </si>
  <si>
    <t>-44940817</t>
  </si>
  <si>
    <t>27,9*0,9</t>
  </si>
  <si>
    <t>997</t>
  </si>
  <si>
    <t>Přesun sutě</t>
  </si>
  <si>
    <t>73</t>
  </si>
  <si>
    <t>997221551</t>
  </si>
  <si>
    <t>Vodorovná doprava suti ze sypkých materiálů do 1 km</t>
  </si>
  <si>
    <t>-1114138989</t>
  </si>
  <si>
    <t>74</t>
  </si>
  <si>
    <t>997221559</t>
  </si>
  <si>
    <t>Příplatek ZKD 1 km u vodorovné dopravy suti ze sypkých materiálů</t>
  </si>
  <si>
    <t>-1242485562</t>
  </si>
  <si>
    <t>50,064*4</t>
  </si>
  <si>
    <t>75</t>
  </si>
  <si>
    <t>997221611</t>
  </si>
  <si>
    <t>Nakládání suti na dopravní prostředky pro vodorovnou dopravu</t>
  </si>
  <si>
    <t>-1728295474</t>
  </si>
  <si>
    <t>76</t>
  </si>
  <si>
    <t>997221861</t>
  </si>
  <si>
    <t>Poplatek za uložení stavebního odpadu na recyklační skládce (skládkovné) z prostého betonu pod kódem 17 01 01</t>
  </si>
  <si>
    <t>1044712164</t>
  </si>
  <si>
    <t>7,254+3,936</t>
  </si>
  <si>
    <t>77</t>
  </si>
  <si>
    <t>997221875</t>
  </si>
  <si>
    <t>Poplatek za uložení stavebního odpadu na recyklační skládce (skládkovné) asfaltového bez obsahu dehtu zatříděného do Katalogu odpadů pod kódem 17 03 02</t>
  </si>
  <si>
    <t>610519254</t>
  </si>
  <si>
    <t>27,52</t>
  </si>
  <si>
    <t>78</t>
  </si>
  <si>
    <t>997221873</t>
  </si>
  <si>
    <t>Poplatek za uložení stavebního odpadu na recyklační skládce (skládkovné) zeminy a kamení zatříděného do Katalogu odpadů pod kódem 17 05 04</t>
  </si>
  <si>
    <t>-2086592658</t>
  </si>
  <si>
    <t>5,22</t>
  </si>
  <si>
    <t>998</t>
  </si>
  <si>
    <t>Přesun hmot</t>
  </si>
  <si>
    <t>79</t>
  </si>
  <si>
    <t>998225111</t>
  </si>
  <si>
    <t>Přesun hmot pro pozemní komunikace s krytem z kamene, monolitickým betonovým nebo živičným</t>
  </si>
  <si>
    <t>-707365631</t>
  </si>
  <si>
    <t>SO 401.2_u - Přeložka VO - 2. úsek</t>
  </si>
  <si>
    <t>šternberk - Žleb</t>
  </si>
  <si>
    <t>PSV - Práce a dodávky PSV</t>
  </si>
  <si>
    <t xml:space="preserve">    740 - Elektromontáže - zkoušky a revize</t>
  </si>
  <si>
    <t xml:space="preserve">D1 - </t>
  </si>
  <si>
    <t xml:space="preserve">    742 - Elektromontáže - rozvodný systém</t>
  </si>
  <si>
    <t xml:space="preserve">    743 - Elektromontáže - hrubá montáž</t>
  </si>
  <si>
    <t xml:space="preserve">    744 - Elektromontáže - rozvody vodičů měděných</t>
  </si>
  <si>
    <t xml:space="preserve">    745 - Elektromontáže - rozvody vodičů hliníkových</t>
  </si>
  <si>
    <t xml:space="preserve">    746 - Elektromontáže - soubory pro vodiče</t>
  </si>
  <si>
    <t xml:space="preserve">    748 - Elektromontáže - osvětlovací zařízení a svítidla</t>
  </si>
  <si>
    <t>M - Práce a dodávky M</t>
  </si>
  <si>
    <t xml:space="preserve">    46-M - Zemní práce při extr.mont.pracích</t>
  </si>
  <si>
    <t>PSV</t>
  </si>
  <si>
    <t>Práce a dodávky PSV</t>
  </si>
  <si>
    <t>740</t>
  </si>
  <si>
    <t>Elektromontáže - zkoušky a revize</t>
  </si>
  <si>
    <t>740991300</t>
  </si>
  <si>
    <t>Celková prohlídka elektrického rozvodu a zařízení do 1 milionu Kč</t>
  </si>
  <si>
    <t>CS ÚRS 2021 01</t>
  </si>
  <si>
    <t>544010731</t>
  </si>
  <si>
    <t>D1</t>
  </si>
  <si>
    <t>742</t>
  </si>
  <si>
    <t>Elektromontáže - rozvodný systém</t>
  </si>
  <si>
    <t>742311310R</t>
  </si>
  <si>
    <t>Montáž skříň pojistková  RF 4:2</t>
  </si>
  <si>
    <t>vlastní databáze</t>
  </si>
  <si>
    <t>357131010R</t>
  </si>
  <si>
    <t>kabelová skříň RF 4:2 včetně pojistek 25 ampér</t>
  </si>
  <si>
    <t>743</t>
  </si>
  <si>
    <t>Elektromontáže - hrubá montáž</t>
  </si>
  <si>
    <t>743612122</t>
  </si>
  <si>
    <t>Montáž vodič uzemňovací drát nebo lano D do 10 mm v průmysl výstavbě</t>
  </si>
  <si>
    <t>354410730</t>
  </si>
  <si>
    <t>drát D 10mm FeZn</t>
  </si>
  <si>
    <t>kg</t>
  </si>
  <si>
    <t>743622100</t>
  </si>
  <si>
    <t>Montáž svorka hromosvodná se 2 šrouby</t>
  </si>
  <si>
    <t>354418950</t>
  </si>
  <si>
    <t>svorka připojovací k připojení kovových částí</t>
  </si>
  <si>
    <t>354419960</t>
  </si>
  <si>
    <t>svorka odbočovací a spojovací pro spojování kruhových a páskových vodičů, FeZn</t>
  </si>
  <si>
    <t>744</t>
  </si>
  <si>
    <t>Elektromontáže - rozvody vodičů měděných</t>
  </si>
  <si>
    <t>741122223</t>
  </si>
  <si>
    <t>Montáž kabel Cu plný kulatý žíla 4x16 až 25 mm2 uložený volně (např. CYKY)</t>
  </si>
  <si>
    <t>341110800</t>
  </si>
  <si>
    <t>kabel silový s Cu jádrem 1 kV 4x16mm2</t>
  </si>
  <si>
    <t>744441100</t>
  </si>
  <si>
    <t>Montáž kabel Cu plný kulatý žíla 2x1,5 až 6 mm2 uložený pevně (CYKY)</t>
  </si>
  <si>
    <t>341110300</t>
  </si>
  <si>
    <t>kabel silový s Cu jádrem 1 kV 3x1,5mm2</t>
  </si>
  <si>
    <t>745</t>
  </si>
  <si>
    <t>Elektromontáže - rozvody vodičů hliníkových</t>
  </si>
  <si>
    <t>745451191-D</t>
  </si>
  <si>
    <t>Demontáž - Nahození kabel Al do 1 kV zavěšený do 0,40 kg s napnutím lana jmenovitě neuvedený</t>
  </si>
  <si>
    <t>746</t>
  </si>
  <si>
    <t>Elektromontáže - soubory pro vodiče</t>
  </si>
  <si>
    <t>746413440</t>
  </si>
  <si>
    <t>Ukončení kabelů 4x16 mm2 smršťovací záklopkou nebo páskem bez letování</t>
  </si>
  <si>
    <t>354363140</t>
  </si>
  <si>
    <t>hlava rozdělovací smršťovaná přímá do 1kV SKE 4f/1+2 kabel 12-32mm/průřez 1,5-35mm</t>
  </si>
  <si>
    <t>748</t>
  </si>
  <si>
    <t>Elektromontáže - osvětlovací zařízení a svítidla</t>
  </si>
  <si>
    <t>748132200R</t>
  </si>
  <si>
    <t>Demontáž svítidla ze stožáru</t>
  </si>
  <si>
    <t>748132300R</t>
  </si>
  <si>
    <t>Montáž svítidla na stožár</t>
  </si>
  <si>
    <t>348444500R</t>
  </si>
  <si>
    <t>Led svítidlo -Světelný tok (Svítidlo): 4261 lm Světelný tok (Zdroje:): 5378 lm Výkon svítidla: 38W , IP 66,  uliční na cyklostezku</t>
  </si>
  <si>
    <t>748719211</t>
  </si>
  <si>
    <t>Montáž stožárů osvětlení ocelových samostatně stojících délky do 12 m</t>
  </si>
  <si>
    <t>316740670</t>
  </si>
  <si>
    <t>stožár osvětlovací sadový 133/89/60 Pz v 6m</t>
  </si>
  <si>
    <t>748719211R-D</t>
  </si>
  <si>
    <t>Demontáž stožáru osvětlení</t>
  </si>
  <si>
    <t>748741000</t>
  </si>
  <si>
    <t>Montáž elektrovýzbroje stožárů osvětlení 1 okruh</t>
  </si>
  <si>
    <t>345r1</t>
  </si>
  <si>
    <t>EKM-2045-1D1-4 stožárová výzbroj včetně pojistky</t>
  </si>
  <si>
    <t>Práce a dodávky M</t>
  </si>
  <si>
    <t>46-M</t>
  </si>
  <si>
    <t>Zemní práce při extr.mont.pracích</t>
  </si>
  <si>
    <t>460030193</t>
  </si>
  <si>
    <t>Řezání živičného podkladu nebo krytu při elektromontážích hl přes 10 do 15 cm</t>
  </si>
  <si>
    <t>460131113</t>
  </si>
  <si>
    <t>Hloubení nezapažených jam při elektromontážích ručně v hornině tř I skupiny 3</t>
  </si>
  <si>
    <t>460080012</t>
  </si>
  <si>
    <t>Základové konstrukce při elektromontážích z monolitického betonu tř. C 8/10</t>
  </si>
  <si>
    <t>286112490</t>
  </si>
  <si>
    <t>trubka 250 délka 1 metr pro stožár VO</t>
  </si>
  <si>
    <t>256</t>
  </si>
  <si>
    <t>460150063</t>
  </si>
  <si>
    <t>Hloubení kabelových zapažených i nezapažených rýh ručně š 40 cm, hl 80 cm, v hornině tř 3</t>
  </si>
  <si>
    <t>460421182</t>
  </si>
  <si>
    <t>Kabelové lože z písku pro kabely vn a vvn kryté plastovou fólií š lože přes 25 do 50 cm</t>
  </si>
  <si>
    <t>460470011</t>
  </si>
  <si>
    <t>Provizorní zajištění kabelů ve výkopech při jejich křížení</t>
  </si>
  <si>
    <t>460510054</t>
  </si>
  <si>
    <t>Osazení kabelových prostupů z trub plastových do rýhy bez obsypu průměru do 10 cm</t>
  </si>
  <si>
    <t>286rR1</t>
  </si>
  <si>
    <t>CHRÁNIČKA 75</t>
  </si>
  <si>
    <t>286R2</t>
  </si>
  <si>
    <t>chránička 110</t>
  </si>
  <si>
    <t>460560063</t>
  </si>
  <si>
    <t>Zásyp rýh ručně šířky 40 cm, hloubky 80 cm, z horniny třídy 3</t>
  </si>
  <si>
    <t>460600021</t>
  </si>
  <si>
    <t>Vodorovné přemístění horniny jakékoliv třídy dopravními prostředky při elektromontážích do 50 m</t>
  </si>
  <si>
    <t>460650044</t>
  </si>
  <si>
    <t>Podklad vozovky a chodníku ze štěrkopísku se zhutněním při elektromontážích tl přes 15 do 20 cm</t>
  </si>
  <si>
    <t>460650135</t>
  </si>
  <si>
    <t>Zřízení krytu vozovky a chodníku z litého asfaltu tloušťky do 8 cm</t>
  </si>
  <si>
    <t>VON_u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</si>
  <si>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</si>
  <si>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</si>
  <si>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</si>
  <si>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</si>
  <si>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</si>
  <si>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</si>
  <si>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</si>
  <si>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</si>
  <si>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</si>
  <si>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</si>
  <si>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</si>
  <si>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sbr</t>
  </si>
  <si>
    <t>969152081</t>
  </si>
  <si>
    <t>"Průzkumné, geodetické a projektové práce geodetické práce před výstavbou</t>
  </si>
  <si>
    <t>"Poznámka k položce:</t>
  </si>
  <si>
    <t>"vytýčení hlavních bodů stavby před zahájením stavebních prací</t>
  </si>
  <si>
    <t>012103101</t>
  </si>
  <si>
    <t>Vytýčení inženýrských sítí</t>
  </si>
  <si>
    <t>-1983029148</t>
  </si>
  <si>
    <t>"Poznámka k položce:Vytýčení inženýrských sítí dotčených nebo souvisejících se stavbou před nebo v průběhu výstavby</t>
  </si>
  <si>
    <t>012203000</t>
  </si>
  <si>
    <t>Geodetické práce při provádění stavby</t>
  </si>
  <si>
    <t>-2066317965</t>
  </si>
  <si>
    <t>"Průzkumné, geodetické a projektové práce geodetické práce při provádění stavby</t>
  </si>
  <si>
    <t>"Dokumentace zakrývaných konstrukcí a liniových staveb geodetickým zaměřením v papírové a elektronické podobě.</t>
  </si>
  <si>
    <t>"Obnova a doplnění vytyčovacích bodů stavby</t>
  </si>
  <si>
    <t>012303000</t>
  </si>
  <si>
    <t>Geodetické práce po výstavbě</t>
  </si>
  <si>
    <t>Kč</t>
  </si>
  <si>
    <t>1396232501</t>
  </si>
  <si>
    <t>"Průzkumné, geodetické a projektové práce geodetické práce po výstavbě</t>
  </si>
  <si>
    <t>"Dokumentace skutečného stavu geodetickým zaměřením v papírové a elektronické podobě</t>
  </si>
  <si>
    <t>013254101</t>
  </si>
  <si>
    <t>Monitoring průběhu výstavby</t>
  </si>
  <si>
    <t>1969538317</t>
  </si>
  <si>
    <t>"Fotografie nebo videozáznamy zakrývaných konstrukcí a jiných skutečností rozhodných např. pro vícepráce a méněpráce</t>
  </si>
  <si>
    <t>013254201</t>
  </si>
  <si>
    <t>Pasportizace stávajících objektů</t>
  </si>
  <si>
    <t>976104172</t>
  </si>
  <si>
    <t>"Pasportizace nemovitostí a objektů včetně pozemních komunikací dotčených stavební činností před zahájením a po dokončení</t>
  </si>
  <si>
    <t>"stavebních prací včetně fotodokumentace nebo videozáznamu.</t>
  </si>
  <si>
    <t>VRN3</t>
  </si>
  <si>
    <t>Zařízení staveniště</t>
  </si>
  <si>
    <t>030001001</t>
  </si>
  <si>
    <t>Náklady na zřízení zařízení staveniště v souladu s ZOV</t>
  </si>
  <si>
    <t>607227808</t>
  </si>
  <si>
    <t>"Základní rozdělení průvodních činností a nákladů zařízení staveniště</t>
  </si>
  <si>
    <t>"Náklady na dokumentaci ZS, příprava území pro ZS včetně odstranění materiálu a konstrukcí, vybudování odběrný míst,</t>
  </si>
  <si>
    <t>"zřízení přípojek energií, vlastní vybudování objektů ZS a provizornich komunikací.</t>
  </si>
  <si>
    <t>030001002</t>
  </si>
  <si>
    <t>Náklady na provoz a údržbu zařízení staveniště</t>
  </si>
  <si>
    <t>-1996987259</t>
  </si>
  <si>
    <t>"Náklady na vybavení objektů, náklady na energie, úklid, údržba, osvětlení, oplocení, opravy na objektech ZS, čištění ploch,</t>
  </si>
  <si>
    <t>"zabezpečení staveniště</t>
  </si>
  <si>
    <t>034403000</t>
  </si>
  <si>
    <t>Dopravní značení na staveništi</t>
  </si>
  <si>
    <t>1024</t>
  </si>
  <si>
    <t>-1516081777</t>
  </si>
  <si>
    <t>"provizorní dopravní značení (srovnatelná položka)</t>
  </si>
  <si>
    <t>039002000</t>
  </si>
  <si>
    <t>Zrušení zařízení staveniště</t>
  </si>
  <si>
    <t>2086119745</t>
  </si>
  <si>
    <t>"Hlavní tituly průvodních činností a nákladů zařízení staveniště zrušení zařízení staveniště</t>
  </si>
  <si>
    <t>"odstranění objektu ZS včetně přípojek a jejich odvozu, uvedení pozemku do původního stavu včetně nákladů s tím spojených</t>
  </si>
  <si>
    <t>VRN4</t>
  </si>
  <si>
    <t>Inženýrská činnost</t>
  </si>
  <si>
    <t>049103000</t>
  </si>
  <si>
    <t>Náklady vzniklé v souvislosti s realizací stavby</t>
  </si>
  <si>
    <t>663696438</t>
  </si>
  <si>
    <t>"Inženýrská činnost zkoušky a ostatní měření inženýrská činnost ostatní náklady vzniklé v souvislosti s realizací stavby</t>
  </si>
  <si>
    <t>"- vyřízení záborů, žádostí o uzavírky</t>
  </si>
  <si>
    <t>"- vyřízení stanovisek dotčených orgánů ke kolaudaci</t>
  </si>
  <si>
    <t>VRN7</t>
  </si>
  <si>
    <t>Provozní vlivy</t>
  </si>
  <si>
    <t>079002000</t>
  </si>
  <si>
    <t>Ostatní provozní vlivy</t>
  </si>
  <si>
    <t>507590217</t>
  </si>
  <si>
    <t>"provádění omezené pouze na šířku budoucí komunikace, provoz chodců</t>
  </si>
  <si>
    <t>n - neuznatelné náklady</t>
  </si>
  <si>
    <t>SO 101.2_n - Stezka pro pěší a cyklisty km 0,170 - 0,715</t>
  </si>
  <si>
    <t xml:space="preserve">B.1.2 - silnice III/44429  </t>
  </si>
  <si>
    <t>131,5</t>
  </si>
  <si>
    <t>171000003</t>
  </si>
  <si>
    <t>nákup a dovoz ornice</t>
  </si>
  <si>
    <t>-1285196735</t>
  </si>
  <si>
    <t>365*0,1</t>
  </si>
  <si>
    <t>181351103</t>
  </si>
  <si>
    <t>Rozprostření ornice tl vrstvy do 200 mm pl přes 100 do 500 m2 v rovině nebo ve svahu do 1:5 strojně</t>
  </si>
  <si>
    <t>1016616971</t>
  </si>
  <si>
    <t>365</t>
  </si>
  <si>
    <t>181411131</t>
  </si>
  <si>
    <t>Založení parkového trávníku výsevem pl do 1000 m2 v rovině a ve svahu do 1:5</t>
  </si>
  <si>
    <t>-990611346</t>
  </si>
  <si>
    <t>00572410</t>
  </si>
  <si>
    <t>osivo směs travní parková</t>
  </si>
  <si>
    <t>1787886151</t>
  </si>
  <si>
    <t>365*0,03*1,03</t>
  </si>
  <si>
    <t>183403114</t>
  </si>
  <si>
    <t>Obdělání půdy kultivátorováním v rovině a svahu do 1:5</t>
  </si>
  <si>
    <t>-491799919</t>
  </si>
  <si>
    <t>183403152</t>
  </si>
  <si>
    <t>Obdělání půdy vláčením v rovině a svahu do 1:5</t>
  </si>
  <si>
    <t>-59935463</t>
  </si>
  <si>
    <t>183403153</t>
  </si>
  <si>
    <t>Obdělání půdy hrabáním v rovině a svahu do 1:5</t>
  </si>
  <si>
    <t>-1583487125</t>
  </si>
  <si>
    <t>183403161</t>
  </si>
  <si>
    <t>Obdělání půdy válením v rovině a svahu do 1:5</t>
  </si>
  <si>
    <t>47108074</t>
  </si>
  <si>
    <t>185803111</t>
  </si>
  <si>
    <t>Ošetření trávníku shrabáním v rovině a svahu do 1:5</t>
  </si>
  <si>
    <t>43252567</t>
  </si>
  <si>
    <t>3x</t>
  </si>
  <si>
    <t>365*3</t>
  </si>
  <si>
    <t>185851121</t>
  </si>
  <si>
    <t>Dovoz vody pro zálivku rostlin za vzdálenost do 1000 m</t>
  </si>
  <si>
    <t>-1624448688</t>
  </si>
  <si>
    <t>365*0,005*5</t>
  </si>
  <si>
    <t>246,3</t>
  </si>
  <si>
    <t>(481,0+11,6)*0,5</t>
  </si>
  <si>
    <t>15,123*4</t>
  </si>
  <si>
    <t>15,123</t>
  </si>
  <si>
    <t>SO 701_n - Výstavba oplocení</t>
  </si>
  <si>
    <t>131251100</t>
  </si>
  <si>
    <t>Hloubení jam nezapažených v hornině třídy těžitelnosti I skupiny 3 objem do 20 m3 strojně</t>
  </si>
  <si>
    <t>1323736699</t>
  </si>
  <si>
    <t>B.7.2</t>
  </si>
  <si>
    <t>0,4*0,4*0,8*66</t>
  </si>
  <si>
    <t>162751117</t>
  </si>
  <si>
    <t>Vodorovné přemístění přes 9 000 do 10000 m výkopku/sypaniny z horniny třídy těžitelnosti I skupiny 1 až 3</t>
  </si>
  <si>
    <t>-2117715547</t>
  </si>
  <si>
    <t>8,448</t>
  </si>
  <si>
    <t>162751119</t>
  </si>
  <si>
    <t>Příplatek k vodorovnému přemístění výkopku/sypaniny z horniny třídy těžitelnosti I skupiny 1 až 3 ZKD 1000 m přes 10000 m</t>
  </si>
  <si>
    <t>-190055089</t>
  </si>
  <si>
    <t>8,448*14</t>
  </si>
  <si>
    <t>167151101</t>
  </si>
  <si>
    <t>Nakládání výkopku z hornin třídy těžitelnosti I skupiny 1 až 3 do 100 m3</t>
  </si>
  <si>
    <t>324288052</t>
  </si>
  <si>
    <t>171201221</t>
  </si>
  <si>
    <t>Poplatek za uložení na skládce (skládkovné) zeminy a kamení kód odpadu 17 05 04</t>
  </si>
  <si>
    <t>-2025866337</t>
  </si>
  <si>
    <t>8,448*1,8</t>
  </si>
  <si>
    <t>338121123</t>
  </si>
  <si>
    <t>Osazování sloupků a vzpěr ŽB plotových zabetonováním patky o obj do 0,15 m3</t>
  </si>
  <si>
    <t>430010284</t>
  </si>
  <si>
    <t>59231042</t>
  </si>
  <si>
    <t>sloupek betonový plotový průběžný pro skládané plné ploty nat. 105x160x2900mm</t>
  </si>
  <si>
    <t>691832974</t>
  </si>
  <si>
    <t>348101140</t>
  </si>
  <si>
    <t>Osazení vrat nebo vrátek k oplocení na sloupky zděné nebo betonové pl přes 6 do 8 m2</t>
  </si>
  <si>
    <t>1029377674</t>
  </si>
  <si>
    <t>dvoukřídlá brána šířky 4,0 m</t>
  </si>
  <si>
    <t>5531003</t>
  </si>
  <si>
    <t>vrata 2,0 x 1,8 m</t>
  </si>
  <si>
    <t>2035264680</t>
  </si>
  <si>
    <t>348401130</t>
  </si>
  <si>
    <t>Montáž oplocení ze strojového pletiva s napínacími dráty v přes 1,6 do 2,0 m</t>
  </si>
  <si>
    <t>-57858025</t>
  </si>
  <si>
    <t>pletivo použít původní - 366 m, nové - 59,3 m</t>
  </si>
  <si>
    <t>425,3</t>
  </si>
  <si>
    <t>31327513</t>
  </si>
  <si>
    <t>pletivo drátěné plastifikované se čtvercovými oky 55/2,5mm v 1600mm</t>
  </si>
  <si>
    <t>-1705829205</t>
  </si>
  <si>
    <t>966052121</t>
  </si>
  <si>
    <t>Bourání sloupků a vzpěr ŽB plotových s betonovou patkou</t>
  </si>
  <si>
    <t>303252802</t>
  </si>
  <si>
    <t>sloupky poškozené a mimo trasu</t>
  </si>
  <si>
    <t>966071822</t>
  </si>
  <si>
    <t>Rozebrání oplocení z drátěného pletiva se čtvercovými oky v přes 1,6 do 2,0 m</t>
  </si>
  <si>
    <t>859166460</t>
  </si>
  <si>
    <t>plot z pletiva, pletivo znovu použít - 295,1 m</t>
  </si>
  <si>
    <t>295,1+70,9</t>
  </si>
  <si>
    <t>997221571</t>
  </si>
  <si>
    <t>Vodorovná doprava vybouraných hmot do 1 km</t>
  </si>
  <si>
    <t>118068047</t>
  </si>
  <si>
    <t>997221579</t>
  </si>
  <si>
    <t>Příplatek ZKD 1 km u vodorovné dopravy vybouraných hmot</t>
  </si>
  <si>
    <t>-304070434</t>
  </si>
  <si>
    <t>5,696*14</t>
  </si>
  <si>
    <t>997221612</t>
  </si>
  <si>
    <t>Nakládání vybouraných hmot na dopravní prostředky pro vodorovnou dopravu</t>
  </si>
  <si>
    <t>1966624708</t>
  </si>
  <si>
    <t>998232111</t>
  </si>
  <si>
    <t>Přesun hmot pro oplocení zděné z cihel nebo tvárnic v přes 3 do 10 m</t>
  </si>
  <si>
    <t>-1471516747</t>
  </si>
  <si>
    <t>VON_n - Vedlejší a ostatní náklady</t>
  </si>
  <si>
    <t>013254000</t>
  </si>
  <si>
    <t>Dokumentace skutečného provedení stavby</t>
  </si>
  <si>
    <t>-882054068</t>
  </si>
  <si>
    <t>"Průzkumné, geodetické a projektové práce projektové práce dokumentace stavby (výkresová a textová) skutečného provedení stavby</t>
  </si>
  <si>
    <t>"Dokumentace skutečného provedení v rozsahu dle platné vyhlášky na dokumentaci staveb - tiskem a digitálně</t>
  </si>
  <si>
    <t>041403002</t>
  </si>
  <si>
    <t>Náklady na zajištění kolektivní bezpečnosti osob</t>
  </si>
  <si>
    <t>1861664490</t>
  </si>
  <si>
    <t>"Náklady zhotovitele na zajištění kolektivní bezpečnosti osob pohybyjících se po staveništi:</t>
  </si>
  <si>
    <t>"-náklady na činnost koordinátora BOZPNáklady na zbudování, údržbu a zrušení:</t>
  </si>
  <si>
    <t>"Náklady na zbudování, údržbu a zrušení:</t>
  </si>
  <si>
    <t>"- komunikací pro pohyb osob po staveništi</t>
  </si>
  <si>
    <t>"- přechodů přes výkopy</t>
  </si>
  <si>
    <t>"- a další prvky kolektivní ochrany osob, pokud nejsou jinde uvedeny</t>
  </si>
  <si>
    <t>090001001</t>
  </si>
  <si>
    <t>Náklady na vyhotovení dokumentace k předání stavby</t>
  </si>
  <si>
    <t>98280286</t>
  </si>
  <si>
    <t>"Náklady na vyhotovení dokumentace k předání stavby</t>
  </si>
  <si>
    <t>"Náklady spojené s vyhotovením, kopírováním a kopletací všech dokumentů požadovaných v SOD a VOP k předání stavby objednateli.</t>
  </si>
  <si>
    <t>090001002</t>
  </si>
  <si>
    <t>Ostatní náklady vyplývající ze znění SOD</t>
  </si>
  <si>
    <t>86473456</t>
  </si>
  <si>
    <t>"Základní rozdělení průvodních činností a nákladů ostatní náklady</t>
  </si>
  <si>
    <t>"- náklady spojené s pojištěním díla</t>
  </si>
  <si>
    <t>"- náklady na vypracování ohlášení změn a změnových listů</t>
  </si>
  <si>
    <t>"- náklady spojené s předáním díla</t>
  </si>
  <si>
    <t>- náklady na bankovní záruku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</si>
</sst>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3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>
      <alignment horizontal="center" vertical="center"/>
    </xf>
    <xf numFmtId="49" fontId="36" fillId="0" borderId="22" xfId="0" applyNumberFormat="1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center" vertical="center" wrapText="1"/>
    </xf>
    <xf numFmtId="167" fontId="36" fillId="0" borderId="22" xfId="0" applyNumberFormat="1" applyFont="1" applyBorder="1" applyAlignment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horizontal="right"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30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4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214"/>
      <c r="AS2" s="214"/>
      <c r="AT2" s="214"/>
      <c r="AU2" s="214"/>
      <c r="AV2" s="214"/>
      <c r="AW2" s="214"/>
      <c r="AX2" s="214"/>
      <c r="AY2" s="214"/>
      <c r="AZ2" s="214"/>
      <c r="BA2" s="214"/>
      <c r="BB2" s="214"/>
      <c r="BC2" s="214"/>
      <c r="BD2" s="214"/>
      <c r="BE2" s="214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213" t="s">
        <v>14</v>
      </c>
      <c r="L5" s="214"/>
      <c r="M5" s="214"/>
      <c r="N5" s="214"/>
      <c r="O5" s="214"/>
      <c r="P5" s="214"/>
      <c r="Q5" s="214"/>
      <c r="R5" s="214"/>
      <c r="S5" s="214"/>
      <c r="T5" s="214"/>
      <c r="U5" s="214"/>
      <c r="V5" s="214"/>
      <c r="W5" s="214"/>
      <c r="X5" s="214"/>
      <c r="Y5" s="214"/>
      <c r="Z5" s="214"/>
      <c r="AA5" s="214"/>
      <c r="AB5" s="214"/>
      <c r="AC5" s="214"/>
      <c r="AD5" s="214"/>
      <c r="AE5" s="214"/>
      <c r="AF5" s="214"/>
      <c r="AG5" s="214"/>
      <c r="AH5" s="214"/>
      <c r="AI5" s="214"/>
      <c r="AJ5" s="214"/>
      <c r="AK5" s="214"/>
      <c r="AL5" s="214"/>
      <c r="AM5" s="214"/>
      <c r="AN5" s="214"/>
      <c r="AO5" s="214"/>
      <c r="AR5" s="19"/>
      <c r="BE5" s="210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215" t="s">
        <v>17</v>
      </c>
      <c r="L6" s="214"/>
      <c r="M6" s="214"/>
      <c r="N6" s="214"/>
      <c r="O6" s="214"/>
      <c r="P6" s="214"/>
      <c r="Q6" s="214"/>
      <c r="R6" s="214"/>
      <c r="S6" s="214"/>
      <c r="T6" s="214"/>
      <c r="U6" s="214"/>
      <c r="V6" s="214"/>
      <c r="W6" s="214"/>
      <c r="X6" s="214"/>
      <c r="Y6" s="214"/>
      <c r="Z6" s="214"/>
      <c r="AA6" s="214"/>
      <c r="AB6" s="214"/>
      <c r="AC6" s="214"/>
      <c r="AD6" s="214"/>
      <c r="AE6" s="214"/>
      <c r="AF6" s="214"/>
      <c r="AG6" s="214"/>
      <c r="AH6" s="214"/>
      <c r="AI6" s="214"/>
      <c r="AJ6" s="214"/>
      <c r="AK6" s="214"/>
      <c r="AL6" s="214"/>
      <c r="AM6" s="214"/>
      <c r="AN6" s="214"/>
      <c r="AO6" s="214"/>
      <c r="AR6" s="19"/>
      <c r="BE6" s="211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211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211"/>
      <c r="BS8" s="16" t="s">
        <v>6</v>
      </c>
    </row>
    <row r="9" spans="1:74" ht="14.45" customHeight="1">
      <c r="B9" s="19"/>
      <c r="AR9" s="19"/>
      <c r="BE9" s="211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26</v>
      </c>
      <c r="AR10" s="19"/>
      <c r="BE10" s="211"/>
      <c r="BS10" s="16" t="s">
        <v>6</v>
      </c>
    </row>
    <row r="11" spans="1:74" ht="18.399999999999999" customHeight="1">
      <c r="B11" s="19"/>
      <c r="E11" s="24" t="s">
        <v>27</v>
      </c>
      <c r="AK11" s="26" t="s">
        <v>28</v>
      </c>
      <c r="AN11" s="24" t="s">
        <v>29</v>
      </c>
      <c r="AR11" s="19"/>
      <c r="BE11" s="211"/>
      <c r="BS11" s="16" t="s">
        <v>6</v>
      </c>
    </row>
    <row r="12" spans="1:74" ht="6.95" customHeight="1">
      <c r="B12" s="19"/>
      <c r="AR12" s="19"/>
      <c r="BE12" s="211"/>
      <c r="BS12" s="16" t="s">
        <v>6</v>
      </c>
    </row>
    <row r="13" spans="1:74" ht="12" customHeight="1">
      <c r="B13" s="19"/>
      <c r="D13" s="26" t="s">
        <v>30</v>
      </c>
      <c r="AK13" s="26" t="s">
        <v>25</v>
      </c>
      <c r="AN13" s="28" t="s">
        <v>31</v>
      </c>
      <c r="AR13" s="19"/>
      <c r="BE13" s="211"/>
      <c r="BS13" s="16" t="s">
        <v>6</v>
      </c>
    </row>
    <row r="14" spans="1:74" ht="12.75">
      <c r="B14" s="19"/>
      <c r="E14" s="216" t="s">
        <v>31</v>
      </c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17"/>
      <c r="Y14" s="217"/>
      <c r="Z14" s="217"/>
      <c r="AA14" s="217"/>
      <c r="AB14" s="217"/>
      <c r="AC14" s="217"/>
      <c r="AD14" s="217"/>
      <c r="AE14" s="217"/>
      <c r="AF14" s="217"/>
      <c r="AG14" s="217"/>
      <c r="AH14" s="217"/>
      <c r="AI14" s="217"/>
      <c r="AJ14" s="217"/>
      <c r="AK14" s="26" t="s">
        <v>28</v>
      </c>
      <c r="AN14" s="28" t="s">
        <v>31</v>
      </c>
      <c r="AR14" s="19"/>
      <c r="BE14" s="211"/>
      <c r="BS14" s="16" t="s">
        <v>6</v>
      </c>
    </row>
    <row r="15" spans="1:74" ht="6.95" customHeight="1">
      <c r="B15" s="19"/>
      <c r="AR15" s="19"/>
      <c r="BE15" s="211"/>
      <c r="BS15" s="16" t="s">
        <v>4</v>
      </c>
    </row>
    <row r="16" spans="1:74" ht="12" customHeight="1">
      <c r="B16" s="19"/>
      <c r="D16" s="26" t="s">
        <v>32</v>
      </c>
      <c r="AK16" s="26" t="s">
        <v>25</v>
      </c>
      <c r="AN16" s="24" t="s">
        <v>33</v>
      </c>
      <c r="AR16" s="19"/>
      <c r="BE16" s="211"/>
      <c r="BS16" s="16" t="s">
        <v>4</v>
      </c>
    </row>
    <row r="17" spans="2:71" ht="18.399999999999999" customHeight="1">
      <c r="B17" s="19"/>
      <c r="E17" s="24" t="s">
        <v>34</v>
      </c>
      <c r="AK17" s="26" t="s">
        <v>28</v>
      </c>
      <c r="AN17" s="24" t="s">
        <v>1</v>
      </c>
      <c r="AR17" s="19"/>
      <c r="BE17" s="211"/>
      <c r="BS17" s="16" t="s">
        <v>35</v>
      </c>
    </row>
    <row r="18" spans="2:71" ht="6.95" customHeight="1">
      <c r="B18" s="19"/>
      <c r="AR18" s="19"/>
      <c r="BE18" s="211"/>
      <c r="BS18" s="16" t="s">
        <v>6</v>
      </c>
    </row>
    <row r="19" spans="2:71" ht="12" customHeight="1">
      <c r="B19" s="19"/>
      <c r="D19" s="26" t="s">
        <v>36</v>
      </c>
      <c r="AK19" s="26" t="s">
        <v>25</v>
      </c>
      <c r="AN19" s="24" t="s">
        <v>37</v>
      </c>
      <c r="AR19" s="19"/>
      <c r="BE19" s="211"/>
      <c r="BS19" s="16" t="s">
        <v>6</v>
      </c>
    </row>
    <row r="20" spans="2:71" ht="18.399999999999999" customHeight="1">
      <c r="B20" s="19"/>
      <c r="E20" s="24" t="s">
        <v>38</v>
      </c>
      <c r="AK20" s="26" t="s">
        <v>28</v>
      </c>
      <c r="AN20" s="24" t="s">
        <v>1</v>
      </c>
      <c r="AR20" s="19"/>
      <c r="BE20" s="211"/>
      <c r="BS20" s="16" t="s">
        <v>35</v>
      </c>
    </row>
    <row r="21" spans="2:71" ht="6.95" customHeight="1">
      <c r="B21" s="19"/>
      <c r="AR21" s="19"/>
      <c r="BE21" s="211"/>
    </row>
    <row r="22" spans="2:71" ht="12" customHeight="1">
      <c r="B22" s="19"/>
      <c r="D22" s="26" t="s">
        <v>39</v>
      </c>
      <c r="AR22" s="19"/>
      <c r="BE22" s="211"/>
    </row>
    <row r="23" spans="2:71" ht="16.5" customHeight="1">
      <c r="B23" s="19"/>
      <c r="E23" s="218" t="s">
        <v>1</v>
      </c>
      <c r="F23" s="218"/>
      <c r="G23" s="218"/>
      <c r="H23" s="218"/>
      <c r="I23" s="218"/>
      <c r="J23" s="218"/>
      <c r="K23" s="218"/>
      <c r="L23" s="218"/>
      <c r="M23" s="218"/>
      <c r="N23" s="218"/>
      <c r="O23" s="218"/>
      <c r="P23" s="218"/>
      <c r="Q23" s="218"/>
      <c r="R23" s="218"/>
      <c r="S23" s="218"/>
      <c r="T23" s="218"/>
      <c r="U23" s="218"/>
      <c r="V23" s="218"/>
      <c r="W23" s="218"/>
      <c r="X23" s="218"/>
      <c r="Y23" s="218"/>
      <c r="Z23" s="218"/>
      <c r="AA23" s="218"/>
      <c r="AB23" s="218"/>
      <c r="AC23" s="218"/>
      <c r="AD23" s="218"/>
      <c r="AE23" s="218"/>
      <c r="AF23" s="218"/>
      <c r="AG23" s="218"/>
      <c r="AH23" s="218"/>
      <c r="AI23" s="218"/>
      <c r="AJ23" s="218"/>
      <c r="AK23" s="218"/>
      <c r="AL23" s="218"/>
      <c r="AM23" s="218"/>
      <c r="AN23" s="218"/>
      <c r="AR23" s="19"/>
      <c r="BE23" s="211"/>
    </row>
    <row r="24" spans="2:71" ht="6.95" customHeight="1">
      <c r="B24" s="19"/>
      <c r="AR24" s="19"/>
      <c r="BE24" s="211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11"/>
    </row>
    <row r="26" spans="2:71" s="1" customFormat="1" ht="25.9" customHeight="1">
      <c r="B26" s="31"/>
      <c r="D26" s="32" t="s">
        <v>40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19">
        <f>ROUND(AG94,2)</f>
        <v>0</v>
      </c>
      <c r="AL26" s="220"/>
      <c r="AM26" s="220"/>
      <c r="AN26" s="220"/>
      <c r="AO26" s="220"/>
      <c r="AR26" s="31"/>
      <c r="BE26" s="211"/>
    </row>
    <row r="27" spans="2:71" s="1" customFormat="1" ht="6.95" customHeight="1">
      <c r="B27" s="31"/>
      <c r="AR27" s="31"/>
      <c r="BE27" s="211"/>
    </row>
    <row r="28" spans="2:71" s="1" customFormat="1" ht="12.75">
      <c r="B28" s="31"/>
      <c r="L28" s="221" t="s">
        <v>41</v>
      </c>
      <c r="M28" s="221"/>
      <c r="N28" s="221"/>
      <c r="O28" s="221"/>
      <c r="P28" s="221"/>
      <c r="W28" s="221" t="s">
        <v>42</v>
      </c>
      <c r="X28" s="221"/>
      <c r="Y28" s="221"/>
      <c r="Z28" s="221"/>
      <c r="AA28" s="221"/>
      <c r="AB28" s="221"/>
      <c r="AC28" s="221"/>
      <c r="AD28" s="221"/>
      <c r="AE28" s="221"/>
      <c r="AK28" s="221" t="s">
        <v>43</v>
      </c>
      <c r="AL28" s="221"/>
      <c r="AM28" s="221"/>
      <c r="AN28" s="221"/>
      <c r="AO28" s="221"/>
      <c r="AR28" s="31"/>
      <c r="BE28" s="211"/>
    </row>
    <row r="29" spans="2:71" s="2" customFormat="1" ht="14.45" customHeight="1">
      <c r="B29" s="35"/>
      <c r="D29" s="26" t="s">
        <v>44</v>
      </c>
      <c r="F29" s="26" t="s">
        <v>45</v>
      </c>
      <c r="L29" s="224">
        <v>0.21</v>
      </c>
      <c r="M29" s="223"/>
      <c r="N29" s="223"/>
      <c r="O29" s="223"/>
      <c r="P29" s="223"/>
      <c r="W29" s="222">
        <f>ROUND(AZ94, 2)</f>
        <v>0</v>
      </c>
      <c r="X29" s="223"/>
      <c r="Y29" s="223"/>
      <c r="Z29" s="223"/>
      <c r="AA29" s="223"/>
      <c r="AB29" s="223"/>
      <c r="AC29" s="223"/>
      <c r="AD29" s="223"/>
      <c r="AE29" s="223"/>
      <c r="AK29" s="222">
        <f>ROUND(AV94, 2)</f>
        <v>0</v>
      </c>
      <c r="AL29" s="223"/>
      <c r="AM29" s="223"/>
      <c r="AN29" s="223"/>
      <c r="AO29" s="223"/>
      <c r="AR29" s="35"/>
      <c r="BE29" s="212"/>
    </row>
    <row r="30" spans="2:71" s="2" customFormat="1" ht="14.45" customHeight="1">
      <c r="B30" s="35"/>
      <c r="F30" s="26" t="s">
        <v>46</v>
      </c>
      <c r="L30" s="224">
        <v>0.15</v>
      </c>
      <c r="M30" s="223"/>
      <c r="N30" s="223"/>
      <c r="O30" s="223"/>
      <c r="P30" s="223"/>
      <c r="W30" s="222">
        <f>ROUND(BA94, 2)</f>
        <v>0</v>
      </c>
      <c r="X30" s="223"/>
      <c r="Y30" s="223"/>
      <c r="Z30" s="223"/>
      <c r="AA30" s="223"/>
      <c r="AB30" s="223"/>
      <c r="AC30" s="223"/>
      <c r="AD30" s="223"/>
      <c r="AE30" s="223"/>
      <c r="AK30" s="222">
        <f>ROUND(AW94, 2)</f>
        <v>0</v>
      </c>
      <c r="AL30" s="223"/>
      <c r="AM30" s="223"/>
      <c r="AN30" s="223"/>
      <c r="AO30" s="223"/>
      <c r="AR30" s="35"/>
      <c r="BE30" s="212"/>
    </row>
    <row r="31" spans="2:71" s="2" customFormat="1" ht="14.45" hidden="1" customHeight="1">
      <c r="B31" s="35"/>
      <c r="F31" s="26" t="s">
        <v>47</v>
      </c>
      <c r="L31" s="224">
        <v>0.21</v>
      </c>
      <c r="M31" s="223"/>
      <c r="N31" s="223"/>
      <c r="O31" s="223"/>
      <c r="P31" s="223"/>
      <c r="W31" s="222">
        <f>ROUND(BB94, 2)</f>
        <v>0</v>
      </c>
      <c r="X31" s="223"/>
      <c r="Y31" s="223"/>
      <c r="Z31" s="223"/>
      <c r="AA31" s="223"/>
      <c r="AB31" s="223"/>
      <c r="AC31" s="223"/>
      <c r="AD31" s="223"/>
      <c r="AE31" s="223"/>
      <c r="AK31" s="222">
        <v>0</v>
      </c>
      <c r="AL31" s="223"/>
      <c r="AM31" s="223"/>
      <c r="AN31" s="223"/>
      <c r="AO31" s="223"/>
      <c r="AR31" s="35"/>
      <c r="BE31" s="212"/>
    </row>
    <row r="32" spans="2:71" s="2" customFormat="1" ht="14.45" hidden="1" customHeight="1">
      <c r="B32" s="35"/>
      <c r="F32" s="26" t="s">
        <v>48</v>
      </c>
      <c r="L32" s="224">
        <v>0.15</v>
      </c>
      <c r="M32" s="223"/>
      <c r="N32" s="223"/>
      <c r="O32" s="223"/>
      <c r="P32" s="223"/>
      <c r="W32" s="222">
        <f>ROUND(BC94, 2)</f>
        <v>0</v>
      </c>
      <c r="X32" s="223"/>
      <c r="Y32" s="223"/>
      <c r="Z32" s="223"/>
      <c r="AA32" s="223"/>
      <c r="AB32" s="223"/>
      <c r="AC32" s="223"/>
      <c r="AD32" s="223"/>
      <c r="AE32" s="223"/>
      <c r="AK32" s="222">
        <v>0</v>
      </c>
      <c r="AL32" s="223"/>
      <c r="AM32" s="223"/>
      <c r="AN32" s="223"/>
      <c r="AO32" s="223"/>
      <c r="AR32" s="35"/>
      <c r="BE32" s="212"/>
    </row>
    <row r="33" spans="2:57" s="2" customFormat="1" ht="14.45" hidden="1" customHeight="1">
      <c r="B33" s="35"/>
      <c r="F33" s="26" t="s">
        <v>49</v>
      </c>
      <c r="L33" s="224">
        <v>0</v>
      </c>
      <c r="M33" s="223"/>
      <c r="N33" s="223"/>
      <c r="O33" s="223"/>
      <c r="P33" s="223"/>
      <c r="W33" s="222">
        <f>ROUND(BD94, 2)</f>
        <v>0</v>
      </c>
      <c r="X33" s="223"/>
      <c r="Y33" s="223"/>
      <c r="Z33" s="223"/>
      <c r="AA33" s="223"/>
      <c r="AB33" s="223"/>
      <c r="AC33" s="223"/>
      <c r="AD33" s="223"/>
      <c r="AE33" s="223"/>
      <c r="AK33" s="222">
        <v>0</v>
      </c>
      <c r="AL33" s="223"/>
      <c r="AM33" s="223"/>
      <c r="AN33" s="223"/>
      <c r="AO33" s="223"/>
      <c r="AR33" s="35"/>
      <c r="BE33" s="212"/>
    </row>
    <row r="34" spans="2:57" s="1" customFormat="1" ht="6.95" customHeight="1">
      <c r="B34" s="31"/>
      <c r="AR34" s="31"/>
      <c r="BE34" s="211"/>
    </row>
    <row r="35" spans="2:57" s="1" customFormat="1" ht="25.9" customHeight="1">
      <c r="B35" s="31"/>
      <c r="C35" s="36"/>
      <c r="D35" s="37" t="s">
        <v>50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51</v>
      </c>
      <c r="U35" s="38"/>
      <c r="V35" s="38"/>
      <c r="W35" s="38"/>
      <c r="X35" s="228" t="s">
        <v>52</v>
      </c>
      <c r="Y35" s="226"/>
      <c r="Z35" s="226"/>
      <c r="AA35" s="226"/>
      <c r="AB35" s="226"/>
      <c r="AC35" s="38"/>
      <c r="AD35" s="38"/>
      <c r="AE35" s="38"/>
      <c r="AF35" s="38"/>
      <c r="AG35" s="38"/>
      <c r="AH35" s="38"/>
      <c r="AI35" s="38"/>
      <c r="AJ35" s="38"/>
      <c r="AK35" s="225">
        <f>SUM(AK26:AK33)</f>
        <v>0</v>
      </c>
      <c r="AL35" s="226"/>
      <c r="AM35" s="226"/>
      <c r="AN35" s="226"/>
      <c r="AO35" s="227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53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54</v>
      </c>
      <c r="AI49" s="41"/>
      <c r="AJ49" s="41"/>
      <c r="AK49" s="41"/>
      <c r="AL49" s="41"/>
      <c r="AM49" s="41"/>
      <c r="AN49" s="41"/>
      <c r="AO49" s="41"/>
      <c r="AR49" s="31"/>
    </row>
    <row r="50" spans="2:44" ht="11.25">
      <c r="B50" s="19"/>
      <c r="AR50" s="19"/>
    </row>
    <row r="51" spans="2:44" ht="11.25">
      <c r="B51" s="19"/>
      <c r="AR51" s="19"/>
    </row>
    <row r="52" spans="2:44" ht="11.25">
      <c r="B52" s="19"/>
      <c r="AR52" s="19"/>
    </row>
    <row r="53" spans="2:44" ht="11.25">
      <c r="B53" s="19"/>
      <c r="AR53" s="19"/>
    </row>
    <row r="54" spans="2:44" ht="11.25">
      <c r="B54" s="19"/>
      <c r="AR54" s="19"/>
    </row>
    <row r="55" spans="2:44" ht="11.25">
      <c r="B55" s="19"/>
      <c r="AR55" s="19"/>
    </row>
    <row r="56" spans="2:44" ht="11.25">
      <c r="B56" s="19"/>
      <c r="AR56" s="19"/>
    </row>
    <row r="57" spans="2:44" ht="11.25">
      <c r="B57" s="19"/>
      <c r="AR57" s="19"/>
    </row>
    <row r="58" spans="2:44" ht="11.25">
      <c r="B58" s="19"/>
      <c r="AR58" s="19"/>
    </row>
    <row r="59" spans="2:44" ht="11.25">
      <c r="B59" s="19"/>
      <c r="AR59" s="19"/>
    </row>
    <row r="60" spans="2:44" s="1" customFormat="1" ht="12.75">
      <c r="B60" s="31"/>
      <c r="D60" s="42" t="s">
        <v>55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56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55</v>
      </c>
      <c r="AI60" s="33"/>
      <c r="AJ60" s="33"/>
      <c r="AK60" s="33"/>
      <c r="AL60" s="33"/>
      <c r="AM60" s="42" t="s">
        <v>56</v>
      </c>
      <c r="AN60" s="33"/>
      <c r="AO60" s="33"/>
      <c r="AR60" s="31"/>
    </row>
    <row r="61" spans="2:44" ht="11.25">
      <c r="B61" s="19"/>
      <c r="AR61" s="19"/>
    </row>
    <row r="62" spans="2:44" ht="11.25">
      <c r="B62" s="19"/>
      <c r="AR62" s="19"/>
    </row>
    <row r="63" spans="2:44" ht="11.25">
      <c r="B63" s="19"/>
      <c r="AR63" s="19"/>
    </row>
    <row r="64" spans="2:44" s="1" customFormat="1" ht="12.75">
      <c r="B64" s="31"/>
      <c r="D64" s="40" t="s">
        <v>57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58</v>
      </c>
      <c r="AI64" s="41"/>
      <c r="AJ64" s="41"/>
      <c r="AK64" s="41"/>
      <c r="AL64" s="41"/>
      <c r="AM64" s="41"/>
      <c r="AN64" s="41"/>
      <c r="AO64" s="41"/>
      <c r="AR64" s="31"/>
    </row>
    <row r="65" spans="2:44" ht="11.25">
      <c r="B65" s="19"/>
      <c r="AR65" s="19"/>
    </row>
    <row r="66" spans="2:44" ht="11.25">
      <c r="B66" s="19"/>
      <c r="AR66" s="19"/>
    </row>
    <row r="67" spans="2:44" ht="11.25">
      <c r="B67" s="19"/>
      <c r="AR67" s="19"/>
    </row>
    <row r="68" spans="2:44" ht="11.25">
      <c r="B68" s="19"/>
      <c r="AR68" s="19"/>
    </row>
    <row r="69" spans="2:44" ht="11.25">
      <c r="B69" s="19"/>
      <c r="AR69" s="19"/>
    </row>
    <row r="70" spans="2:44" ht="11.25">
      <c r="B70" s="19"/>
      <c r="AR70" s="19"/>
    </row>
    <row r="71" spans="2:44" ht="11.25">
      <c r="B71" s="19"/>
      <c r="AR71" s="19"/>
    </row>
    <row r="72" spans="2:44" ht="11.25">
      <c r="B72" s="19"/>
      <c r="AR72" s="19"/>
    </row>
    <row r="73" spans="2:44" ht="11.25">
      <c r="B73" s="19"/>
      <c r="AR73" s="19"/>
    </row>
    <row r="74" spans="2:44" ht="11.25">
      <c r="B74" s="19"/>
      <c r="AR74" s="19"/>
    </row>
    <row r="75" spans="2:44" s="1" customFormat="1" ht="12.75">
      <c r="B75" s="31"/>
      <c r="D75" s="42" t="s">
        <v>55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56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55</v>
      </c>
      <c r="AI75" s="33"/>
      <c r="AJ75" s="33"/>
      <c r="AK75" s="33"/>
      <c r="AL75" s="33"/>
      <c r="AM75" s="42" t="s">
        <v>56</v>
      </c>
      <c r="AN75" s="33"/>
      <c r="AO75" s="33"/>
      <c r="AR75" s="31"/>
    </row>
    <row r="76" spans="2:44" s="1" customFormat="1" ht="11.25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5" customHeight="1">
      <c r="B82" s="31"/>
      <c r="C82" s="20" t="s">
        <v>59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1703510_2_rev3</v>
      </c>
      <c r="AR84" s="47"/>
    </row>
    <row r="85" spans="1:91" s="4" customFormat="1" ht="36.950000000000003" customHeight="1">
      <c r="B85" s="48"/>
      <c r="C85" s="49" t="s">
        <v>16</v>
      </c>
      <c r="L85" s="187" t="str">
        <f>K6</f>
        <v>Cyklostezka Šternberk - Dolní Žleb - II. etapa</v>
      </c>
      <c r="M85" s="188"/>
      <c r="N85" s="188"/>
      <c r="O85" s="188"/>
      <c r="P85" s="188"/>
      <c r="Q85" s="188"/>
      <c r="R85" s="188"/>
      <c r="S85" s="188"/>
      <c r="T85" s="188"/>
      <c r="U85" s="188"/>
      <c r="V85" s="188"/>
      <c r="W85" s="188"/>
      <c r="X85" s="188"/>
      <c r="Y85" s="188"/>
      <c r="Z85" s="188"/>
      <c r="AA85" s="188"/>
      <c r="AB85" s="188"/>
      <c r="AC85" s="188"/>
      <c r="AD85" s="188"/>
      <c r="AE85" s="188"/>
      <c r="AF85" s="188"/>
      <c r="AG85" s="188"/>
      <c r="AH85" s="188"/>
      <c r="AI85" s="188"/>
      <c r="AJ85" s="188"/>
      <c r="AK85" s="188"/>
      <c r="AL85" s="188"/>
      <c r="AM85" s="188"/>
      <c r="AN85" s="188"/>
      <c r="AO85" s="188"/>
      <c r="AR85" s="48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20</v>
      </c>
      <c r="L87" s="50" t="str">
        <f>IF(K8="","",K8)</f>
        <v>Šternberk - Dolní Žleb</v>
      </c>
      <c r="AI87" s="26" t="s">
        <v>22</v>
      </c>
      <c r="AM87" s="189" t="str">
        <f>IF(AN8= "","",AN8)</f>
        <v>16. 12. 2021</v>
      </c>
      <c r="AN87" s="189"/>
      <c r="AR87" s="31"/>
    </row>
    <row r="88" spans="1:91" s="1" customFormat="1" ht="6.95" customHeight="1">
      <c r="B88" s="31"/>
      <c r="AR88" s="31"/>
    </row>
    <row r="89" spans="1:91" s="1" customFormat="1" ht="15.2" customHeight="1">
      <c r="B89" s="31"/>
      <c r="C89" s="26" t="s">
        <v>24</v>
      </c>
      <c r="L89" s="3" t="str">
        <f>IF(E11= "","",E11)</f>
        <v>Město Šternberk</v>
      </c>
      <c r="AI89" s="26" t="s">
        <v>32</v>
      </c>
      <c r="AM89" s="194" t="str">
        <f>IF(E17="","",E17)</f>
        <v>Dopravní projektování s.r.o.</v>
      </c>
      <c r="AN89" s="195"/>
      <c r="AO89" s="195"/>
      <c r="AP89" s="195"/>
      <c r="AR89" s="31"/>
      <c r="AS89" s="190" t="s">
        <v>60</v>
      </c>
      <c r="AT89" s="191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31"/>
      <c r="C90" s="26" t="s">
        <v>30</v>
      </c>
      <c r="L90" s="3" t="str">
        <f>IF(E14= "Vyplň údaj","",E14)</f>
        <v/>
      </c>
      <c r="AI90" s="26" t="s">
        <v>36</v>
      </c>
      <c r="AM90" s="194" t="str">
        <f>IF(E20="","",E20)</f>
        <v>Ing. Milena Uhlárová</v>
      </c>
      <c r="AN90" s="195"/>
      <c r="AO90" s="195"/>
      <c r="AP90" s="195"/>
      <c r="AR90" s="31"/>
      <c r="AS90" s="192"/>
      <c r="AT90" s="193"/>
      <c r="BD90" s="55"/>
    </row>
    <row r="91" spans="1:91" s="1" customFormat="1" ht="10.9" customHeight="1">
      <c r="B91" s="31"/>
      <c r="AR91" s="31"/>
      <c r="AS91" s="192"/>
      <c r="AT91" s="193"/>
      <c r="BD91" s="55"/>
    </row>
    <row r="92" spans="1:91" s="1" customFormat="1" ht="29.25" customHeight="1">
      <c r="B92" s="31"/>
      <c r="C92" s="196" t="s">
        <v>61</v>
      </c>
      <c r="D92" s="197"/>
      <c r="E92" s="197"/>
      <c r="F92" s="197"/>
      <c r="G92" s="197"/>
      <c r="H92" s="56"/>
      <c r="I92" s="199" t="s">
        <v>62</v>
      </c>
      <c r="J92" s="197"/>
      <c r="K92" s="197"/>
      <c r="L92" s="197"/>
      <c r="M92" s="197"/>
      <c r="N92" s="197"/>
      <c r="O92" s="197"/>
      <c r="P92" s="197"/>
      <c r="Q92" s="197"/>
      <c r="R92" s="197"/>
      <c r="S92" s="197"/>
      <c r="T92" s="197"/>
      <c r="U92" s="197"/>
      <c r="V92" s="197"/>
      <c r="W92" s="197"/>
      <c r="X92" s="197"/>
      <c r="Y92" s="197"/>
      <c r="Z92" s="197"/>
      <c r="AA92" s="197"/>
      <c r="AB92" s="197"/>
      <c r="AC92" s="197"/>
      <c r="AD92" s="197"/>
      <c r="AE92" s="197"/>
      <c r="AF92" s="197"/>
      <c r="AG92" s="198" t="s">
        <v>63</v>
      </c>
      <c r="AH92" s="197"/>
      <c r="AI92" s="197"/>
      <c r="AJ92" s="197"/>
      <c r="AK92" s="197"/>
      <c r="AL92" s="197"/>
      <c r="AM92" s="197"/>
      <c r="AN92" s="199" t="s">
        <v>64</v>
      </c>
      <c r="AO92" s="197"/>
      <c r="AP92" s="200"/>
      <c r="AQ92" s="57" t="s">
        <v>65</v>
      </c>
      <c r="AR92" s="31"/>
      <c r="AS92" s="58" t="s">
        <v>66</v>
      </c>
      <c r="AT92" s="59" t="s">
        <v>67</v>
      </c>
      <c r="AU92" s="59" t="s">
        <v>68</v>
      </c>
      <c r="AV92" s="59" t="s">
        <v>69</v>
      </c>
      <c r="AW92" s="59" t="s">
        <v>70</v>
      </c>
      <c r="AX92" s="59" t="s">
        <v>71</v>
      </c>
      <c r="AY92" s="59" t="s">
        <v>72</v>
      </c>
      <c r="AZ92" s="59" t="s">
        <v>73</v>
      </c>
      <c r="BA92" s="59" t="s">
        <v>74</v>
      </c>
      <c r="BB92" s="59" t="s">
        <v>75</v>
      </c>
      <c r="BC92" s="59" t="s">
        <v>76</v>
      </c>
      <c r="BD92" s="60" t="s">
        <v>77</v>
      </c>
    </row>
    <row r="93" spans="1:91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78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08">
        <f>ROUND(AG95+AG99,2)</f>
        <v>0</v>
      </c>
      <c r="AH94" s="208"/>
      <c r="AI94" s="208"/>
      <c r="AJ94" s="208"/>
      <c r="AK94" s="208"/>
      <c r="AL94" s="208"/>
      <c r="AM94" s="208"/>
      <c r="AN94" s="209">
        <f t="shared" ref="AN94:AN102" si="0">SUM(AG94,AT94)</f>
        <v>0</v>
      </c>
      <c r="AO94" s="209"/>
      <c r="AP94" s="209"/>
      <c r="AQ94" s="66" t="s">
        <v>1</v>
      </c>
      <c r="AR94" s="62"/>
      <c r="AS94" s="67">
        <f>ROUND(AS95+AS99,2)</f>
        <v>0</v>
      </c>
      <c r="AT94" s="68">
        <f t="shared" ref="AT94:AT102" si="1">ROUND(SUM(AV94:AW94),2)</f>
        <v>0</v>
      </c>
      <c r="AU94" s="69">
        <f>ROUND(AU95+AU99,5)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ROUND(AZ95+AZ99,2)</f>
        <v>0</v>
      </c>
      <c r="BA94" s="68">
        <f>ROUND(BA95+BA99,2)</f>
        <v>0</v>
      </c>
      <c r="BB94" s="68">
        <f>ROUND(BB95+BB99,2)</f>
        <v>0</v>
      </c>
      <c r="BC94" s="68">
        <f>ROUND(BC95+BC99,2)</f>
        <v>0</v>
      </c>
      <c r="BD94" s="70">
        <f>ROUND(BD95+BD99,2)</f>
        <v>0</v>
      </c>
      <c r="BS94" s="71" t="s">
        <v>79</v>
      </c>
      <c r="BT94" s="71" t="s">
        <v>80</v>
      </c>
      <c r="BU94" s="72" t="s">
        <v>81</v>
      </c>
      <c r="BV94" s="71" t="s">
        <v>82</v>
      </c>
      <c r="BW94" s="71" t="s">
        <v>5</v>
      </c>
      <c r="BX94" s="71" t="s">
        <v>83</v>
      </c>
      <c r="CL94" s="71" t="s">
        <v>1</v>
      </c>
    </row>
    <row r="95" spans="1:91" s="6" customFormat="1" ht="16.5" customHeight="1">
      <c r="B95" s="73"/>
      <c r="C95" s="74"/>
      <c r="D95" s="204" t="s">
        <v>84</v>
      </c>
      <c r="E95" s="204"/>
      <c r="F95" s="204"/>
      <c r="G95" s="204"/>
      <c r="H95" s="204"/>
      <c r="I95" s="75"/>
      <c r="J95" s="204" t="s">
        <v>85</v>
      </c>
      <c r="K95" s="204"/>
      <c r="L95" s="204"/>
      <c r="M95" s="204"/>
      <c r="N95" s="204"/>
      <c r="O95" s="204"/>
      <c r="P95" s="204"/>
      <c r="Q95" s="204"/>
      <c r="R95" s="204"/>
      <c r="S95" s="204"/>
      <c r="T95" s="204"/>
      <c r="U95" s="204"/>
      <c r="V95" s="204"/>
      <c r="W95" s="204"/>
      <c r="X95" s="204"/>
      <c r="Y95" s="204"/>
      <c r="Z95" s="204"/>
      <c r="AA95" s="204"/>
      <c r="AB95" s="204"/>
      <c r="AC95" s="204"/>
      <c r="AD95" s="204"/>
      <c r="AE95" s="204"/>
      <c r="AF95" s="204"/>
      <c r="AG95" s="201">
        <f>ROUND(SUM(AG96:AG98),2)</f>
        <v>0</v>
      </c>
      <c r="AH95" s="202"/>
      <c r="AI95" s="202"/>
      <c r="AJ95" s="202"/>
      <c r="AK95" s="202"/>
      <c r="AL95" s="202"/>
      <c r="AM95" s="202"/>
      <c r="AN95" s="203">
        <f t="shared" si="0"/>
        <v>0</v>
      </c>
      <c r="AO95" s="202"/>
      <c r="AP95" s="202"/>
      <c r="AQ95" s="76" t="s">
        <v>86</v>
      </c>
      <c r="AR95" s="73"/>
      <c r="AS95" s="77">
        <f>ROUND(SUM(AS96:AS98),2)</f>
        <v>0</v>
      </c>
      <c r="AT95" s="78">
        <f t="shared" si="1"/>
        <v>0</v>
      </c>
      <c r="AU95" s="79">
        <f>ROUND(SUM(AU96:AU98),5)</f>
        <v>0</v>
      </c>
      <c r="AV95" s="78">
        <f>ROUND(AZ95*L29,2)</f>
        <v>0</v>
      </c>
      <c r="AW95" s="78">
        <f>ROUND(BA95*L30,2)</f>
        <v>0</v>
      </c>
      <c r="AX95" s="78">
        <f>ROUND(BB95*L29,2)</f>
        <v>0</v>
      </c>
      <c r="AY95" s="78">
        <f>ROUND(BC95*L30,2)</f>
        <v>0</v>
      </c>
      <c r="AZ95" s="78">
        <f>ROUND(SUM(AZ96:AZ98),2)</f>
        <v>0</v>
      </c>
      <c r="BA95" s="78">
        <f>ROUND(SUM(BA96:BA98),2)</f>
        <v>0</v>
      </c>
      <c r="BB95" s="78">
        <f>ROUND(SUM(BB96:BB98),2)</f>
        <v>0</v>
      </c>
      <c r="BC95" s="78">
        <f>ROUND(SUM(BC96:BC98),2)</f>
        <v>0</v>
      </c>
      <c r="BD95" s="80">
        <f>ROUND(SUM(BD96:BD98),2)</f>
        <v>0</v>
      </c>
      <c r="BS95" s="81" t="s">
        <v>79</v>
      </c>
      <c r="BT95" s="81" t="s">
        <v>87</v>
      </c>
      <c r="BU95" s="81" t="s">
        <v>81</v>
      </c>
      <c r="BV95" s="81" t="s">
        <v>82</v>
      </c>
      <c r="BW95" s="81" t="s">
        <v>88</v>
      </c>
      <c r="BX95" s="81" t="s">
        <v>5</v>
      </c>
      <c r="CL95" s="81" t="s">
        <v>1</v>
      </c>
      <c r="CM95" s="81" t="s">
        <v>89</v>
      </c>
    </row>
    <row r="96" spans="1:91" s="3" customFormat="1" ht="23.25" customHeight="1">
      <c r="A96" s="82" t="s">
        <v>90</v>
      </c>
      <c r="B96" s="47"/>
      <c r="C96" s="9"/>
      <c r="D96" s="9"/>
      <c r="E96" s="207" t="s">
        <v>91</v>
      </c>
      <c r="F96" s="207"/>
      <c r="G96" s="207"/>
      <c r="H96" s="207"/>
      <c r="I96" s="207"/>
      <c r="J96" s="9"/>
      <c r="K96" s="207" t="s">
        <v>92</v>
      </c>
      <c r="L96" s="207"/>
      <c r="M96" s="207"/>
      <c r="N96" s="207"/>
      <c r="O96" s="207"/>
      <c r="P96" s="207"/>
      <c r="Q96" s="207"/>
      <c r="R96" s="207"/>
      <c r="S96" s="207"/>
      <c r="T96" s="207"/>
      <c r="U96" s="207"/>
      <c r="V96" s="207"/>
      <c r="W96" s="207"/>
      <c r="X96" s="207"/>
      <c r="Y96" s="207"/>
      <c r="Z96" s="207"/>
      <c r="AA96" s="207"/>
      <c r="AB96" s="207"/>
      <c r="AC96" s="207"/>
      <c r="AD96" s="207"/>
      <c r="AE96" s="207"/>
      <c r="AF96" s="207"/>
      <c r="AG96" s="205">
        <f>'SO 101.2_u - Stezka pro p...'!J32</f>
        <v>0</v>
      </c>
      <c r="AH96" s="206"/>
      <c r="AI96" s="206"/>
      <c r="AJ96" s="206"/>
      <c r="AK96" s="206"/>
      <c r="AL96" s="206"/>
      <c r="AM96" s="206"/>
      <c r="AN96" s="205">
        <f t="shared" si="0"/>
        <v>0</v>
      </c>
      <c r="AO96" s="206"/>
      <c r="AP96" s="206"/>
      <c r="AQ96" s="83" t="s">
        <v>93</v>
      </c>
      <c r="AR96" s="47"/>
      <c r="AS96" s="84">
        <v>0</v>
      </c>
      <c r="AT96" s="85">
        <f t="shared" si="1"/>
        <v>0</v>
      </c>
      <c r="AU96" s="86">
        <f>'SO 101.2_u - Stezka pro p...'!P131</f>
        <v>0</v>
      </c>
      <c r="AV96" s="85">
        <f>'SO 101.2_u - Stezka pro p...'!J35</f>
        <v>0</v>
      </c>
      <c r="AW96" s="85">
        <f>'SO 101.2_u - Stezka pro p...'!J36</f>
        <v>0</v>
      </c>
      <c r="AX96" s="85">
        <f>'SO 101.2_u - Stezka pro p...'!J37</f>
        <v>0</v>
      </c>
      <c r="AY96" s="85">
        <f>'SO 101.2_u - Stezka pro p...'!J38</f>
        <v>0</v>
      </c>
      <c r="AZ96" s="85">
        <f>'SO 101.2_u - Stezka pro p...'!F35</f>
        <v>0</v>
      </c>
      <c r="BA96" s="85">
        <f>'SO 101.2_u - Stezka pro p...'!F36</f>
        <v>0</v>
      </c>
      <c r="BB96" s="85">
        <f>'SO 101.2_u - Stezka pro p...'!F37</f>
        <v>0</v>
      </c>
      <c r="BC96" s="85">
        <f>'SO 101.2_u - Stezka pro p...'!F38</f>
        <v>0</v>
      </c>
      <c r="BD96" s="87">
        <f>'SO 101.2_u - Stezka pro p...'!F39</f>
        <v>0</v>
      </c>
      <c r="BT96" s="24" t="s">
        <v>89</v>
      </c>
      <c r="BV96" s="24" t="s">
        <v>82</v>
      </c>
      <c r="BW96" s="24" t="s">
        <v>94</v>
      </c>
      <c r="BX96" s="24" t="s">
        <v>88</v>
      </c>
      <c r="CL96" s="24" t="s">
        <v>1</v>
      </c>
    </row>
    <row r="97" spans="1:91" s="3" customFormat="1" ht="23.25" customHeight="1">
      <c r="A97" s="82" t="s">
        <v>90</v>
      </c>
      <c r="B97" s="47"/>
      <c r="C97" s="9"/>
      <c r="D97" s="9"/>
      <c r="E97" s="207" t="s">
        <v>95</v>
      </c>
      <c r="F97" s="207"/>
      <c r="G97" s="207"/>
      <c r="H97" s="207"/>
      <c r="I97" s="207"/>
      <c r="J97" s="9"/>
      <c r="K97" s="207" t="s">
        <v>96</v>
      </c>
      <c r="L97" s="207"/>
      <c r="M97" s="207"/>
      <c r="N97" s="207"/>
      <c r="O97" s="207"/>
      <c r="P97" s="207"/>
      <c r="Q97" s="207"/>
      <c r="R97" s="207"/>
      <c r="S97" s="207"/>
      <c r="T97" s="207"/>
      <c r="U97" s="207"/>
      <c r="V97" s="207"/>
      <c r="W97" s="207"/>
      <c r="X97" s="207"/>
      <c r="Y97" s="207"/>
      <c r="Z97" s="207"/>
      <c r="AA97" s="207"/>
      <c r="AB97" s="207"/>
      <c r="AC97" s="207"/>
      <c r="AD97" s="207"/>
      <c r="AE97" s="207"/>
      <c r="AF97" s="207"/>
      <c r="AG97" s="205">
        <f>'SO 401.2_u - Přeložka VO ...'!J32</f>
        <v>0</v>
      </c>
      <c r="AH97" s="206"/>
      <c r="AI97" s="206"/>
      <c r="AJ97" s="206"/>
      <c r="AK97" s="206"/>
      <c r="AL97" s="206"/>
      <c r="AM97" s="206"/>
      <c r="AN97" s="205">
        <f t="shared" si="0"/>
        <v>0</v>
      </c>
      <c r="AO97" s="206"/>
      <c r="AP97" s="206"/>
      <c r="AQ97" s="83" t="s">
        <v>93</v>
      </c>
      <c r="AR97" s="47"/>
      <c r="AS97" s="84">
        <v>0</v>
      </c>
      <c r="AT97" s="85">
        <f t="shared" si="1"/>
        <v>0</v>
      </c>
      <c r="AU97" s="86">
        <f>'SO 401.2_u - Přeložka VO ...'!P132</f>
        <v>0</v>
      </c>
      <c r="AV97" s="85">
        <f>'SO 401.2_u - Přeložka VO ...'!J35</f>
        <v>0</v>
      </c>
      <c r="AW97" s="85">
        <f>'SO 401.2_u - Přeložka VO ...'!J36</f>
        <v>0</v>
      </c>
      <c r="AX97" s="85">
        <f>'SO 401.2_u - Přeložka VO ...'!J37</f>
        <v>0</v>
      </c>
      <c r="AY97" s="85">
        <f>'SO 401.2_u - Přeložka VO ...'!J38</f>
        <v>0</v>
      </c>
      <c r="AZ97" s="85">
        <f>'SO 401.2_u - Přeložka VO ...'!F35</f>
        <v>0</v>
      </c>
      <c r="BA97" s="85">
        <f>'SO 401.2_u - Přeložka VO ...'!F36</f>
        <v>0</v>
      </c>
      <c r="BB97" s="85">
        <f>'SO 401.2_u - Přeložka VO ...'!F37</f>
        <v>0</v>
      </c>
      <c r="BC97" s="85">
        <f>'SO 401.2_u - Přeložka VO ...'!F38</f>
        <v>0</v>
      </c>
      <c r="BD97" s="87">
        <f>'SO 401.2_u - Přeložka VO ...'!F39</f>
        <v>0</v>
      </c>
      <c r="BT97" s="24" t="s">
        <v>89</v>
      </c>
      <c r="BV97" s="24" t="s">
        <v>82</v>
      </c>
      <c r="BW97" s="24" t="s">
        <v>97</v>
      </c>
      <c r="BX97" s="24" t="s">
        <v>88</v>
      </c>
      <c r="CL97" s="24" t="s">
        <v>1</v>
      </c>
    </row>
    <row r="98" spans="1:91" s="3" customFormat="1" ht="16.5" customHeight="1">
      <c r="A98" s="82" t="s">
        <v>90</v>
      </c>
      <c r="B98" s="47"/>
      <c r="C98" s="9"/>
      <c r="D98" s="9"/>
      <c r="E98" s="207" t="s">
        <v>98</v>
      </c>
      <c r="F98" s="207"/>
      <c r="G98" s="207"/>
      <c r="H98" s="207"/>
      <c r="I98" s="207"/>
      <c r="J98" s="9"/>
      <c r="K98" s="207" t="s">
        <v>99</v>
      </c>
      <c r="L98" s="207"/>
      <c r="M98" s="207"/>
      <c r="N98" s="207"/>
      <c r="O98" s="207"/>
      <c r="P98" s="207"/>
      <c r="Q98" s="207"/>
      <c r="R98" s="207"/>
      <c r="S98" s="207"/>
      <c r="T98" s="207"/>
      <c r="U98" s="207"/>
      <c r="V98" s="207"/>
      <c r="W98" s="207"/>
      <c r="X98" s="207"/>
      <c r="Y98" s="207"/>
      <c r="Z98" s="207"/>
      <c r="AA98" s="207"/>
      <c r="AB98" s="207"/>
      <c r="AC98" s="207"/>
      <c r="AD98" s="207"/>
      <c r="AE98" s="207"/>
      <c r="AF98" s="207"/>
      <c r="AG98" s="205">
        <f>'VON_u - Vedlejší a ostatn...'!J32</f>
        <v>0</v>
      </c>
      <c r="AH98" s="206"/>
      <c r="AI98" s="206"/>
      <c r="AJ98" s="206"/>
      <c r="AK98" s="206"/>
      <c r="AL98" s="206"/>
      <c r="AM98" s="206"/>
      <c r="AN98" s="205">
        <f t="shared" si="0"/>
        <v>0</v>
      </c>
      <c r="AO98" s="206"/>
      <c r="AP98" s="206"/>
      <c r="AQ98" s="83" t="s">
        <v>93</v>
      </c>
      <c r="AR98" s="47"/>
      <c r="AS98" s="84">
        <v>0</v>
      </c>
      <c r="AT98" s="85">
        <f t="shared" si="1"/>
        <v>0</v>
      </c>
      <c r="AU98" s="86">
        <f>'VON_u - Vedlejší a ostatn...'!P125</f>
        <v>0</v>
      </c>
      <c r="AV98" s="85">
        <f>'VON_u - Vedlejší a ostatn...'!J35</f>
        <v>0</v>
      </c>
      <c r="AW98" s="85">
        <f>'VON_u - Vedlejší a ostatn...'!J36</f>
        <v>0</v>
      </c>
      <c r="AX98" s="85">
        <f>'VON_u - Vedlejší a ostatn...'!J37</f>
        <v>0</v>
      </c>
      <c r="AY98" s="85">
        <f>'VON_u - Vedlejší a ostatn...'!J38</f>
        <v>0</v>
      </c>
      <c r="AZ98" s="85">
        <f>'VON_u - Vedlejší a ostatn...'!F35</f>
        <v>0</v>
      </c>
      <c r="BA98" s="85">
        <f>'VON_u - Vedlejší a ostatn...'!F36</f>
        <v>0</v>
      </c>
      <c r="BB98" s="85">
        <f>'VON_u - Vedlejší a ostatn...'!F37</f>
        <v>0</v>
      </c>
      <c r="BC98" s="85">
        <f>'VON_u - Vedlejší a ostatn...'!F38</f>
        <v>0</v>
      </c>
      <c r="BD98" s="87">
        <f>'VON_u - Vedlejší a ostatn...'!F39</f>
        <v>0</v>
      </c>
      <c r="BT98" s="24" t="s">
        <v>89</v>
      </c>
      <c r="BV98" s="24" t="s">
        <v>82</v>
      </c>
      <c r="BW98" s="24" t="s">
        <v>100</v>
      </c>
      <c r="BX98" s="24" t="s">
        <v>88</v>
      </c>
      <c r="CL98" s="24" t="s">
        <v>1</v>
      </c>
    </row>
    <row r="99" spans="1:91" s="6" customFormat="1" ht="16.5" customHeight="1">
      <c r="B99" s="73"/>
      <c r="C99" s="74"/>
      <c r="D99" s="204" t="s">
        <v>101</v>
      </c>
      <c r="E99" s="204"/>
      <c r="F99" s="204"/>
      <c r="G99" s="204"/>
      <c r="H99" s="204"/>
      <c r="I99" s="75"/>
      <c r="J99" s="204" t="s">
        <v>102</v>
      </c>
      <c r="K99" s="204"/>
      <c r="L99" s="204"/>
      <c r="M99" s="204"/>
      <c r="N99" s="204"/>
      <c r="O99" s="204"/>
      <c r="P99" s="204"/>
      <c r="Q99" s="204"/>
      <c r="R99" s="204"/>
      <c r="S99" s="204"/>
      <c r="T99" s="204"/>
      <c r="U99" s="204"/>
      <c r="V99" s="204"/>
      <c r="W99" s="204"/>
      <c r="X99" s="204"/>
      <c r="Y99" s="204"/>
      <c r="Z99" s="204"/>
      <c r="AA99" s="204"/>
      <c r="AB99" s="204"/>
      <c r="AC99" s="204"/>
      <c r="AD99" s="204"/>
      <c r="AE99" s="204"/>
      <c r="AF99" s="204"/>
      <c r="AG99" s="201">
        <f>ROUND(SUM(AG100:AG102),2)</f>
        <v>0</v>
      </c>
      <c r="AH99" s="202"/>
      <c r="AI99" s="202"/>
      <c r="AJ99" s="202"/>
      <c r="AK99" s="202"/>
      <c r="AL99" s="202"/>
      <c r="AM99" s="202"/>
      <c r="AN99" s="203">
        <f t="shared" si="0"/>
        <v>0</v>
      </c>
      <c r="AO99" s="202"/>
      <c r="AP99" s="202"/>
      <c r="AQ99" s="76" t="s">
        <v>86</v>
      </c>
      <c r="AR99" s="73"/>
      <c r="AS99" s="77">
        <f>ROUND(SUM(AS100:AS102),2)</f>
        <v>0</v>
      </c>
      <c r="AT99" s="78">
        <f t="shared" si="1"/>
        <v>0</v>
      </c>
      <c r="AU99" s="79">
        <f>ROUND(SUM(AU100:AU102),5)</f>
        <v>0</v>
      </c>
      <c r="AV99" s="78">
        <f>ROUND(AZ99*L29,2)</f>
        <v>0</v>
      </c>
      <c r="AW99" s="78">
        <f>ROUND(BA99*L30,2)</f>
        <v>0</v>
      </c>
      <c r="AX99" s="78">
        <f>ROUND(BB99*L29,2)</f>
        <v>0</v>
      </c>
      <c r="AY99" s="78">
        <f>ROUND(BC99*L30,2)</f>
        <v>0</v>
      </c>
      <c r="AZ99" s="78">
        <f>ROUND(SUM(AZ100:AZ102),2)</f>
        <v>0</v>
      </c>
      <c r="BA99" s="78">
        <f>ROUND(SUM(BA100:BA102),2)</f>
        <v>0</v>
      </c>
      <c r="BB99" s="78">
        <f>ROUND(SUM(BB100:BB102),2)</f>
        <v>0</v>
      </c>
      <c r="BC99" s="78">
        <f>ROUND(SUM(BC100:BC102),2)</f>
        <v>0</v>
      </c>
      <c r="BD99" s="80">
        <f>ROUND(SUM(BD100:BD102),2)</f>
        <v>0</v>
      </c>
      <c r="BS99" s="81" t="s">
        <v>79</v>
      </c>
      <c r="BT99" s="81" t="s">
        <v>87</v>
      </c>
      <c r="BU99" s="81" t="s">
        <v>81</v>
      </c>
      <c r="BV99" s="81" t="s">
        <v>82</v>
      </c>
      <c r="BW99" s="81" t="s">
        <v>103</v>
      </c>
      <c r="BX99" s="81" t="s">
        <v>5</v>
      </c>
      <c r="CL99" s="81" t="s">
        <v>1</v>
      </c>
      <c r="CM99" s="81" t="s">
        <v>89</v>
      </c>
    </row>
    <row r="100" spans="1:91" s="3" customFormat="1" ht="23.25" customHeight="1">
      <c r="A100" s="82" t="s">
        <v>90</v>
      </c>
      <c r="B100" s="47"/>
      <c r="C100" s="9"/>
      <c r="D100" s="9"/>
      <c r="E100" s="207" t="s">
        <v>104</v>
      </c>
      <c r="F100" s="207"/>
      <c r="G100" s="207"/>
      <c r="H100" s="207"/>
      <c r="I100" s="207"/>
      <c r="J100" s="9"/>
      <c r="K100" s="207" t="s">
        <v>92</v>
      </c>
      <c r="L100" s="207"/>
      <c r="M100" s="207"/>
      <c r="N100" s="207"/>
      <c r="O100" s="207"/>
      <c r="P100" s="207"/>
      <c r="Q100" s="207"/>
      <c r="R100" s="207"/>
      <c r="S100" s="207"/>
      <c r="T100" s="207"/>
      <c r="U100" s="207"/>
      <c r="V100" s="207"/>
      <c r="W100" s="207"/>
      <c r="X100" s="207"/>
      <c r="Y100" s="207"/>
      <c r="Z100" s="207"/>
      <c r="AA100" s="207"/>
      <c r="AB100" s="207"/>
      <c r="AC100" s="207"/>
      <c r="AD100" s="207"/>
      <c r="AE100" s="207"/>
      <c r="AF100" s="207"/>
      <c r="AG100" s="205">
        <f>'SO 101.2_n - Stezka pro p...'!J32</f>
        <v>0</v>
      </c>
      <c r="AH100" s="206"/>
      <c r="AI100" s="206"/>
      <c r="AJ100" s="206"/>
      <c r="AK100" s="206"/>
      <c r="AL100" s="206"/>
      <c r="AM100" s="206"/>
      <c r="AN100" s="205">
        <f t="shared" si="0"/>
        <v>0</v>
      </c>
      <c r="AO100" s="206"/>
      <c r="AP100" s="206"/>
      <c r="AQ100" s="83" t="s">
        <v>93</v>
      </c>
      <c r="AR100" s="47"/>
      <c r="AS100" s="84">
        <v>0</v>
      </c>
      <c r="AT100" s="85">
        <f t="shared" si="1"/>
        <v>0</v>
      </c>
      <c r="AU100" s="86">
        <f>'SO 101.2_n - Stezka pro p...'!P125</f>
        <v>0</v>
      </c>
      <c r="AV100" s="85">
        <f>'SO 101.2_n - Stezka pro p...'!J35</f>
        <v>0</v>
      </c>
      <c r="AW100" s="85">
        <f>'SO 101.2_n - Stezka pro p...'!J36</f>
        <v>0</v>
      </c>
      <c r="AX100" s="85">
        <f>'SO 101.2_n - Stezka pro p...'!J37</f>
        <v>0</v>
      </c>
      <c r="AY100" s="85">
        <f>'SO 101.2_n - Stezka pro p...'!J38</f>
        <v>0</v>
      </c>
      <c r="AZ100" s="85">
        <f>'SO 101.2_n - Stezka pro p...'!F35</f>
        <v>0</v>
      </c>
      <c r="BA100" s="85">
        <f>'SO 101.2_n - Stezka pro p...'!F36</f>
        <v>0</v>
      </c>
      <c r="BB100" s="85">
        <f>'SO 101.2_n - Stezka pro p...'!F37</f>
        <v>0</v>
      </c>
      <c r="BC100" s="85">
        <f>'SO 101.2_n - Stezka pro p...'!F38</f>
        <v>0</v>
      </c>
      <c r="BD100" s="87">
        <f>'SO 101.2_n - Stezka pro p...'!F39</f>
        <v>0</v>
      </c>
      <c r="BT100" s="24" t="s">
        <v>89</v>
      </c>
      <c r="BV100" s="24" t="s">
        <v>82</v>
      </c>
      <c r="BW100" s="24" t="s">
        <v>105</v>
      </c>
      <c r="BX100" s="24" t="s">
        <v>103</v>
      </c>
      <c r="CL100" s="24" t="s">
        <v>1</v>
      </c>
    </row>
    <row r="101" spans="1:91" s="3" customFormat="1" ht="23.25" customHeight="1">
      <c r="A101" s="82" t="s">
        <v>90</v>
      </c>
      <c r="B101" s="47"/>
      <c r="C101" s="9"/>
      <c r="D101" s="9"/>
      <c r="E101" s="207" t="s">
        <v>106</v>
      </c>
      <c r="F101" s="207"/>
      <c r="G101" s="207"/>
      <c r="H101" s="207"/>
      <c r="I101" s="207"/>
      <c r="J101" s="9"/>
      <c r="K101" s="207" t="s">
        <v>107</v>
      </c>
      <c r="L101" s="207"/>
      <c r="M101" s="207"/>
      <c r="N101" s="207"/>
      <c r="O101" s="207"/>
      <c r="P101" s="207"/>
      <c r="Q101" s="207"/>
      <c r="R101" s="207"/>
      <c r="S101" s="207"/>
      <c r="T101" s="207"/>
      <c r="U101" s="207"/>
      <c r="V101" s="207"/>
      <c r="W101" s="207"/>
      <c r="X101" s="207"/>
      <c r="Y101" s="207"/>
      <c r="Z101" s="207"/>
      <c r="AA101" s="207"/>
      <c r="AB101" s="207"/>
      <c r="AC101" s="207"/>
      <c r="AD101" s="207"/>
      <c r="AE101" s="207"/>
      <c r="AF101" s="207"/>
      <c r="AG101" s="205">
        <f>'SO 701_n - Výstavba oplocení'!J32</f>
        <v>0</v>
      </c>
      <c r="AH101" s="206"/>
      <c r="AI101" s="206"/>
      <c r="AJ101" s="206"/>
      <c r="AK101" s="206"/>
      <c r="AL101" s="206"/>
      <c r="AM101" s="206"/>
      <c r="AN101" s="205">
        <f t="shared" si="0"/>
        <v>0</v>
      </c>
      <c r="AO101" s="206"/>
      <c r="AP101" s="206"/>
      <c r="AQ101" s="83" t="s">
        <v>93</v>
      </c>
      <c r="AR101" s="47"/>
      <c r="AS101" s="84">
        <v>0</v>
      </c>
      <c r="AT101" s="85">
        <f t="shared" si="1"/>
        <v>0</v>
      </c>
      <c r="AU101" s="86">
        <f>'SO 701_n - Výstavba oplocení'!P126</f>
        <v>0</v>
      </c>
      <c r="AV101" s="85">
        <f>'SO 701_n - Výstavba oplocení'!J35</f>
        <v>0</v>
      </c>
      <c r="AW101" s="85">
        <f>'SO 701_n - Výstavba oplocení'!J36</f>
        <v>0</v>
      </c>
      <c r="AX101" s="85">
        <f>'SO 701_n - Výstavba oplocení'!J37</f>
        <v>0</v>
      </c>
      <c r="AY101" s="85">
        <f>'SO 701_n - Výstavba oplocení'!J38</f>
        <v>0</v>
      </c>
      <c r="AZ101" s="85">
        <f>'SO 701_n - Výstavba oplocení'!F35</f>
        <v>0</v>
      </c>
      <c r="BA101" s="85">
        <f>'SO 701_n - Výstavba oplocení'!F36</f>
        <v>0</v>
      </c>
      <c r="BB101" s="85">
        <f>'SO 701_n - Výstavba oplocení'!F37</f>
        <v>0</v>
      </c>
      <c r="BC101" s="85">
        <f>'SO 701_n - Výstavba oplocení'!F38</f>
        <v>0</v>
      </c>
      <c r="BD101" s="87">
        <f>'SO 701_n - Výstavba oplocení'!F39</f>
        <v>0</v>
      </c>
      <c r="BT101" s="24" t="s">
        <v>89</v>
      </c>
      <c r="BV101" s="24" t="s">
        <v>82</v>
      </c>
      <c r="BW101" s="24" t="s">
        <v>108</v>
      </c>
      <c r="BX101" s="24" t="s">
        <v>103</v>
      </c>
      <c r="CL101" s="24" t="s">
        <v>1</v>
      </c>
    </row>
    <row r="102" spans="1:91" s="3" customFormat="1" ht="16.5" customHeight="1">
      <c r="A102" s="82" t="s">
        <v>90</v>
      </c>
      <c r="B102" s="47"/>
      <c r="C102" s="9"/>
      <c r="D102" s="9"/>
      <c r="E102" s="207" t="s">
        <v>109</v>
      </c>
      <c r="F102" s="207"/>
      <c r="G102" s="207"/>
      <c r="H102" s="207"/>
      <c r="I102" s="207"/>
      <c r="J102" s="9"/>
      <c r="K102" s="207" t="s">
        <v>99</v>
      </c>
      <c r="L102" s="207"/>
      <c r="M102" s="207"/>
      <c r="N102" s="207"/>
      <c r="O102" s="207"/>
      <c r="P102" s="207"/>
      <c r="Q102" s="207"/>
      <c r="R102" s="207"/>
      <c r="S102" s="207"/>
      <c r="T102" s="207"/>
      <c r="U102" s="207"/>
      <c r="V102" s="207"/>
      <c r="W102" s="207"/>
      <c r="X102" s="207"/>
      <c r="Y102" s="207"/>
      <c r="Z102" s="207"/>
      <c r="AA102" s="207"/>
      <c r="AB102" s="207"/>
      <c r="AC102" s="207"/>
      <c r="AD102" s="207"/>
      <c r="AE102" s="207"/>
      <c r="AF102" s="207"/>
      <c r="AG102" s="205">
        <f>'VON_n - Vedlejší a ostatn...'!J32</f>
        <v>0</v>
      </c>
      <c r="AH102" s="206"/>
      <c r="AI102" s="206"/>
      <c r="AJ102" s="206"/>
      <c r="AK102" s="206"/>
      <c r="AL102" s="206"/>
      <c r="AM102" s="206"/>
      <c r="AN102" s="205">
        <f t="shared" si="0"/>
        <v>0</v>
      </c>
      <c r="AO102" s="206"/>
      <c r="AP102" s="206"/>
      <c r="AQ102" s="83" t="s">
        <v>93</v>
      </c>
      <c r="AR102" s="47"/>
      <c r="AS102" s="88">
        <v>0</v>
      </c>
      <c r="AT102" s="89">
        <f t="shared" si="1"/>
        <v>0</v>
      </c>
      <c r="AU102" s="90">
        <f>'VON_n - Vedlejší a ostatn...'!P123</f>
        <v>0</v>
      </c>
      <c r="AV102" s="89">
        <f>'VON_n - Vedlejší a ostatn...'!J35</f>
        <v>0</v>
      </c>
      <c r="AW102" s="89">
        <f>'VON_n - Vedlejší a ostatn...'!J36</f>
        <v>0</v>
      </c>
      <c r="AX102" s="89">
        <f>'VON_n - Vedlejší a ostatn...'!J37</f>
        <v>0</v>
      </c>
      <c r="AY102" s="89">
        <f>'VON_n - Vedlejší a ostatn...'!J38</f>
        <v>0</v>
      </c>
      <c r="AZ102" s="89">
        <f>'VON_n - Vedlejší a ostatn...'!F35</f>
        <v>0</v>
      </c>
      <c r="BA102" s="89">
        <f>'VON_n - Vedlejší a ostatn...'!F36</f>
        <v>0</v>
      </c>
      <c r="BB102" s="89">
        <f>'VON_n - Vedlejší a ostatn...'!F37</f>
        <v>0</v>
      </c>
      <c r="BC102" s="89">
        <f>'VON_n - Vedlejší a ostatn...'!F38</f>
        <v>0</v>
      </c>
      <c r="BD102" s="91">
        <f>'VON_n - Vedlejší a ostatn...'!F39</f>
        <v>0</v>
      </c>
      <c r="BT102" s="24" t="s">
        <v>89</v>
      </c>
      <c r="BV102" s="24" t="s">
        <v>82</v>
      </c>
      <c r="BW102" s="24" t="s">
        <v>110</v>
      </c>
      <c r="BX102" s="24" t="s">
        <v>103</v>
      </c>
      <c r="CL102" s="24" t="s">
        <v>1</v>
      </c>
    </row>
    <row r="103" spans="1:91" s="1" customFormat="1" ht="30" customHeight="1">
      <c r="B103" s="31"/>
      <c r="AR103" s="31"/>
    </row>
    <row r="104" spans="1:91" s="1" customFormat="1" ht="6.95" customHeight="1"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/>
      <c r="AB104" s="44"/>
      <c r="AC104" s="44"/>
      <c r="AD104" s="44"/>
      <c r="AE104" s="44"/>
      <c r="AF104" s="44"/>
      <c r="AG104" s="44"/>
      <c r="AH104" s="44"/>
      <c r="AI104" s="44"/>
      <c r="AJ104" s="44"/>
      <c r="AK104" s="44"/>
      <c r="AL104" s="44"/>
      <c r="AM104" s="44"/>
      <c r="AN104" s="44"/>
      <c r="AO104" s="44"/>
      <c r="AP104" s="44"/>
      <c r="AQ104" s="44"/>
      <c r="AR104" s="31"/>
    </row>
  </sheetData>
  <sheetProtection algorithmName="SHA-512" hashValue="AoGSd37+BamJ8afOMbkBQf5cXG7UTC6agOV4vX9y5vzSCNl+6EvpHb5Pnemtvhx2oz4hIwq8Uzzu9+Jc133RnA==" saltValue="DJ1pYCn7MEV5x6V3bR6rpzkXqGoY/X8IRy5a8sSmifhRQ6wb+kbjdM+ButtPIsF5FK4CaEQ+7c12Upw9TUYBHQ==" spinCount="100000" sheet="1" objects="1" scenarios="1" formatColumns="0" formatRows="0"/>
  <mergeCells count="70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N102:AP102"/>
    <mergeCell ref="AG102:AM102"/>
    <mergeCell ref="E102:I102"/>
    <mergeCell ref="K102:AF102"/>
    <mergeCell ref="AG94:AM94"/>
    <mergeCell ref="AN94:AP94"/>
    <mergeCell ref="AN100:AP100"/>
    <mergeCell ref="AG100:AM100"/>
    <mergeCell ref="E100:I100"/>
    <mergeCell ref="K100:AF100"/>
    <mergeCell ref="AN101:AP101"/>
    <mergeCell ref="AG101:AM101"/>
    <mergeCell ref="E101:I101"/>
    <mergeCell ref="K101:AF101"/>
    <mergeCell ref="AG98:AM98"/>
    <mergeCell ref="AN98:AP98"/>
    <mergeCell ref="E98:I98"/>
    <mergeCell ref="K98:AF98"/>
    <mergeCell ref="AN99:AP99"/>
    <mergeCell ref="AG99:AM99"/>
    <mergeCell ref="D99:H99"/>
    <mergeCell ref="J99:AF99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L85:AO85"/>
    <mergeCell ref="AM87:AN87"/>
    <mergeCell ref="AS89:AT91"/>
    <mergeCell ref="AM89:AP89"/>
    <mergeCell ref="AM90:AP90"/>
  </mergeCells>
  <hyperlinks>
    <hyperlink ref="A96" location="'SO 101.2_u - Stezka pro p...'!C2" display="/" xr:uid="{00000000-0004-0000-0000-000000000000}"/>
    <hyperlink ref="A97" location="'SO 401.2_u - Přeložka VO ...'!C2" display="/" xr:uid="{00000000-0004-0000-0000-000001000000}"/>
    <hyperlink ref="A98" location="'VON_u - Vedlejší a ostatn...'!C2" display="/" xr:uid="{00000000-0004-0000-0000-000002000000}"/>
    <hyperlink ref="A100" location="'SO 101.2_n - Stezka pro p...'!C2" display="/" xr:uid="{00000000-0004-0000-0000-000003000000}"/>
    <hyperlink ref="A101" location="'SO 701_n - Výstavba oplocení'!C2" display="/" xr:uid="{00000000-0004-0000-0000-000004000000}"/>
    <hyperlink ref="A102" location="'VON_n - Vedlejší a ostatn...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9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6" t="s">
        <v>94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89</v>
      </c>
    </row>
    <row r="4" spans="2:46" ht="24.95" customHeight="1">
      <c r="B4" s="19"/>
      <c r="D4" s="20" t="s">
        <v>111</v>
      </c>
      <c r="L4" s="19"/>
      <c r="M4" s="92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9" t="str">
        <f>'Rekapitulace stavby'!K6</f>
        <v>Cyklostezka Šternberk - Dolní Žleb - II. etapa</v>
      </c>
      <c r="F7" s="230"/>
      <c r="G7" s="230"/>
      <c r="H7" s="230"/>
      <c r="L7" s="19"/>
    </row>
    <row r="8" spans="2:46" ht="12" customHeight="1">
      <c r="B8" s="19"/>
      <c r="D8" s="26" t="s">
        <v>112</v>
      </c>
      <c r="L8" s="19"/>
    </row>
    <row r="9" spans="2:46" s="1" customFormat="1" ht="16.5" customHeight="1">
      <c r="B9" s="31"/>
      <c r="E9" s="229" t="s">
        <v>113</v>
      </c>
      <c r="F9" s="231"/>
      <c r="G9" s="231"/>
      <c r="H9" s="231"/>
      <c r="L9" s="31"/>
    </row>
    <row r="10" spans="2:46" s="1" customFormat="1" ht="12" customHeight="1">
      <c r="B10" s="31"/>
      <c r="D10" s="26" t="s">
        <v>114</v>
      </c>
      <c r="L10" s="31"/>
    </row>
    <row r="11" spans="2:46" s="1" customFormat="1" ht="16.5" customHeight="1">
      <c r="B11" s="31"/>
      <c r="E11" s="187" t="s">
        <v>115</v>
      </c>
      <c r="F11" s="231"/>
      <c r="G11" s="231"/>
      <c r="H11" s="231"/>
      <c r="L11" s="31"/>
    </row>
    <row r="12" spans="2:46" s="1" customFormat="1" ht="11.25">
      <c r="B12" s="31"/>
      <c r="L12" s="31"/>
    </row>
    <row r="13" spans="2:46" s="1" customFormat="1" ht="12" customHeight="1">
      <c r="B13" s="31"/>
      <c r="D13" s="26" t="s">
        <v>18</v>
      </c>
      <c r="F13" s="24" t="s">
        <v>1</v>
      </c>
      <c r="I13" s="26" t="s">
        <v>19</v>
      </c>
      <c r="J13" s="24" t="s">
        <v>1</v>
      </c>
      <c r="L13" s="31"/>
    </row>
    <row r="14" spans="2:46" s="1" customFormat="1" ht="12" customHeight="1">
      <c r="B14" s="31"/>
      <c r="D14" s="26" t="s">
        <v>20</v>
      </c>
      <c r="F14" s="24" t="s">
        <v>21</v>
      </c>
      <c r="I14" s="26" t="s">
        <v>22</v>
      </c>
      <c r="J14" s="51" t="str">
        <f>'Rekapitulace stavby'!AN8</f>
        <v>16. 12. 2021</v>
      </c>
      <c r="L14" s="31"/>
    </row>
    <row r="15" spans="2:46" s="1" customFormat="1" ht="10.9" customHeight="1">
      <c r="B15" s="31"/>
      <c r="L15" s="31"/>
    </row>
    <row r="16" spans="2:46" s="1" customFormat="1" ht="12" customHeight="1">
      <c r="B16" s="31"/>
      <c r="D16" s="26" t="s">
        <v>24</v>
      </c>
      <c r="I16" s="26" t="s">
        <v>25</v>
      </c>
      <c r="J16" s="24" t="s">
        <v>26</v>
      </c>
      <c r="L16" s="31"/>
    </row>
    <row r="17" spans="2:12" s="1" customFormat="1" ht="18" customHeight="1">
      <c r="B17" s="31"/>
      <c r="E17" s="24" t="s">
        <v>27</v>
      </c>
      <c r="I17" s="26" t="s">
        <v>28</v>
      </c>
      <c r="J17" s="24" t="s">
        <v>29</v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30</v>
      </c>
      <c r="I19" s="26" t="s">
        <v>25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232" t="str">
        <f>'Rekapitulace stavby'!E14</f>
        <v>Vyplň údaj</v>
      </c>
      <c r="F20" s="213"/>
      <c r="G20" s="213"/>
      <c r="H20" s="213"/>
      <c r="I20" s="26" t="s">
        <v>28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32</v>
      </c>
      <c r="I22" s="26" t="s">
        <v>25</v>
      </c>
      <c r="J22" s="24" t="s">
        <v>33</v>
      </c>
      <c r="L22" s="31"/>
    </row>
    <row r="23" spans="2:12" s="1" customFormat="1" ht="18" customHeight="1">
      <c r="B23" s="31"/>
      <c r="E23" s="24" t="s">
        <v>34</v>
      </c>
      <c r="I23" s="26" t="s">
        <v>28</v>
      </c>
      <c r="J23" s="24" t="s">
        <v>1</v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36</v>
      </c>
      <c r="I25" s="26" t="s">
        <v>25</v>
      </c>
      <c r="J25" s="24" t="s">
        <v>37</v>
      </c>
      <c r="L25" s="31"/>
    </row>
    <row r="26" spans="2:12" s="1" customFormat="1" ht="18" customHeight="1">
      <c r="B26" s="31"/>
      <c r="E26" s="24" t="s">
        <v>38</v>
      </c>
      <c r="I26" s="26" t="s">
        <v>28</v>
      </c>
      <c r="J26" s="24" t="s">
        <v>1</v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39</v>
      </c>
      <c r="L28" s="31"/>
    </row>
    <row r="29" spans="2:12" s="7" customFormat="1" ht="16.5" customHeight="1">
      <c r="B29" s="93"/>
      <c r="E29" s="218" t="s">
        <v>1</v>
      </c>
      <c r="F29" s="218"/>
      <c r="G29" s="218"/>
      <c r="H29" s="218"/>
      <c r="L29" s="93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25.35" customHeight="1">
      <c r="B32" s="31"/>
      <c r="D32" s="94" t="s">
        <v>40</v>
      </c>
      <c r="J32" s="65">
        <f>ROUND(J131, 2)</f>
        <v>0</v>
      </c>
      <c r="L32" s="31"/>
    </row>
    <row r="33" spans="2:12" s="1" customFormat="1" ht="6.95" customHeight="1">
      <c r="B33" s="31"/>
      <c r="D33" s="52"/>
      <c r="E33" s="52"/>
      <c r="F33" s="52"/>
      <c r="G33" s="52"/>
      <c r="H33" s="52"/>
      <c r="I33" s="52"/>
      <c r="J33" s="52"/>
      <c r="K33" s="52"/>
      <c r="L33" s="31"/>
    </row>
    <row r="34" spans="2:12" s="1" customFormat="1" ht="14.45" customHeight="1">
      <c r="B34" s="31"/>
      <c r="F34" s="34" t="s">
        <v>42</v>
      </c>
      <c r="I34" s="34" t="s">
        <v>41</v>
      </c>
      <c r="J34" s="34" t="s">
        <v>43</v>
      </c>
      <c r="L34" s="31"/>
    </row>
    <row r="35" spans="2:12" s="1" customFormat="1" ht="14.45" customHeight="1">
      <c r="B35" s="31"/>
      <c r="D35" s="54" t="s">
        <v>44</v>
      </c>
      <c r="E35" s="26" t="s">
        <v>45</v>
      </c>
      <c r="F35" s="85">
        <f>ROUND((SUM(BE131:BE392)),  2)</f>
        <v>0</v>
      </c>
      <c r="I35" s="95">
        <v>0.21</v>
      </c>
      <c r="J35" s="85">
        <f>ROUND(((SUM(BE131:BE392))*I35),  2)</f>
        <v>0</v>
      </c>
      <c r="L35" s="31"/>
    </row>
    <row r="36" spans="2:12" s="1" customFormat="1" ht="14.45" customHeight="1">
      <c r="B36" s="31"/>
      <c r="E36" s="26" t="s">
        <v>46</v>
      </c>
      <c r="F36" s="85">
        <f>ROUND((SUM(BF131:BF392)),  2)</f>
        <v>0</v>
      </c>
      <c r="I36" s="95">
        <v>0.15</v>
      </c>
      <c r="J36" s="85">
        <f>ROUND(((SUM(BF131:BF392))*I36),  2)</f>
        <v>0</v>
      </c>
      <c r="L36" s="31"/>
    </row>
    <row r="37" spans="2:12" s="1" customFormat="1" ht="14.45" hidden="1" customHeight="1">
      <c r="B37" s="31"/>
      <c r="E37" s="26" t="s">
        <v>47</v>
      </c>
      <c r="F37" s="85">
        <f>ROUND((SUM(BG131:BG392)),  2)</f>
        <v>0</v>
      </c>
      <c r="I37" s="95">
        <v>0.21</v>
      </c>
      <c r="J37" s="85">
        <f>0</f>
        <v>0</v>
      </c>
      <c r="L37" s="31"/>
    </row>
    <row r="38" spans="2:12" s="1" customFormat="1" ht="14.45" hidden="1" customHeight="1">
      <c r="B38" s="31"/>
      <c r="E38" s="26" t="s">
        <v>48</v>
      </c>
      <c r="F38" s="85">
        <f>ROUND((SUM(BH131:BH392)),  2)</f>
        <v>0</v>
      </c>
      <c r="I38" s="95">
        <v>0.15</v>
      </c>
      <c r="J38" s="85">
        <f>0</f>
        <v>0</v>
      </c>
      <c r="L38" s="31"/>
    </row>
    <row r="39" spans="2:12" s="1" customFormat="1" ht="14.45" hidden="1" customHeight="1">
      <c r="B39" s="31"/>
      <c r="E39" s="26" t="s">
        <v>49</v>
      </c>
      <c r="F39" s="85">
        <f>ROUND((SUM(BI131:BI392)),  2)</f>
        <v>0</v>
      </c>
      <c r="I39" s="95">
        <v>0</v>
      </c>
      <c r="J39" s="85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6"/>
      <c r="D41" s="97" t="s">
        <v>50</v>
      </c>
      <c r="E41" s="56"/>
      <c r="F41" s="56"/>
      <c r="G41" s="98" t="s">
        <v>51</v>
      </c>
      <c r="H41" s="99" t="s">
        <v>52</v>
      </c>
      <c r="I41" s="56"/>
      <c r="J41" s="100">
        <f>SUM(J32:J39)</f>
        <v>0</v>
      </c>
      <c r="K41" s="101"/>
      <c r="L41" s="31"/>
    </row>
    <row r="42" spans="2:12" s="1" customFormat="1" ht="14.45" customHeight="1">
      <c r="B42" s="31"/>
      <c r="L42" s="31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53</v>
      </c>
      <c r="E50" s="41"/>
      <c r="F50" s="41"/>
      <c r="G50" s="40" t="s">
        <v>54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55</v>
      </c>
      <c r="E61" s="33"/>
      <c r="F61" s="102" t="s">
        <v>56</v>
      </c>
      <c r="G61" s="42" t="s">
        <v>55</v>
      </c>
      <c r="H61" s="33"/>
      <c r="I61" s="33"/>
      <c r="J61" s="103" t="s">
        <v>56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57</v>
      </c>
      <c r="E65" s="41"/>
      <c r="F65" s="41"/>
      <c r="G65" s="40" t="s">
        <v>58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55</v>
      </c>
      <c r="E76" s="33"/>
      <c r="F76" s="102" t="s">
        <v>56</v>
      </c>
      <c r="G76" s="42" t="s">
        <v>55</v>
      </c>
      <c r="H76" s="33"/>
      <c r="I76" s="33"/>
      <c r="J76" s="103" t="s">
        <v>56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12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12" s="1" customFormat="1" ht="24.95" customHeight="1">
      <c r="B82" s="31"/>
      <c r="C82" s="20" t="s">
        <v>116</v>
      </c>
      <c r="L82" s="31"/>
    </row>
    <row r="83" spans="2:12" s="1" customFormat="1" ht="6.95" customHeight="1">
      <c r="B83" s="31"/>
      <c r="L83" s="31"/>
    </row>
    <row r="84" spans="2:12" s="1" customFormat="1" ht="12" customHeight="1">
      <c r="B84" s="31"/>
      <c r="C84" s="26" t="s">
        <v>16</v>
      </c>
      <c r="L84" s="31"/>
    </row>
    <row r="85" spans="2:12" s="1" customFormat="1" ht="16.5" customHeight="1">
      <c r="B85" s="31"/>
      <c r="E85" s="229" t="str">
        <f>E7</f>
        <v>Cyklostezka Šternberk - Dolní Žleb - II. etapa</v>
      </c>
      <c r="F85" s="230"/>
      <c r="G85" s="230"/>
      <c r="H85" s="230"/>
      <c r="L85" s="31"/>
    </row>
    <row r="86" spans="2:12" ht="12" customHeight="1">
      <c r="B86" s="19"/>
      <c r="C86" s="26" t="s">
        <v>112</v>
      </c>
      <c r="L86" s="19"/>
    </row>
    <row r="87" spans="2:12" s="1" customFormat="1" ht="16.5" customHeight="1">
      <c r="B87" s="31"/>
      <c r="E87" s="229" t="s">
        <v>113</v>
      </c>
      <c r="F87" s="231"/>
      <c r="G87" s="231"/>
      <c r="H87" s="231"/>
      <c r="L87" s="31"/>
    </row>
    <row r="88" spans="2:12" s="1" customFormat="1" ht="12" customHeight="1">
      <c r="B88" s="31"/>
      <c r="C88" s="26" t="s">
        <v>114</v>
      </c>
      <c r="L88" s="31"/>
    </row>
    <row r="89" spans="2:12" s="1" customFormat="1" ht="16.5" customHeight="1">
      <c r="B89" s="31"/>
      <c r="E89" s="187" t="str">
        <f>E11</f>
        <v>SO 101.2_u - Stezka pro pěší a cyklisty km 0,170 - 0,715</v>
      </c>
      <c r="F89" s="231"/>
      <c r="G89" s="231"/>
      <c r="H89" s="231"/>
      <c r="L89" s="31"/>
    </row>
    <row r="90" spans="2:12" s="1" customFormat="1" ht="6.95" customHeight="1">
      <c r="B90" s="31"/>
      <c r="L90" s="31"/>
    </row>
    <row r="91" spans="2:12" s="1" customFormat="1" ht="12" customHeight="1">
      <c r="B91" s="31"/>
      <c r="C91" s="26" t="s">
        <v>20</v>
      </c>
      <c r="F91" s="24" t="str">
        <f>F14</f>
        <v>Šternberk - Dolní Žleb</v>
      </c>
      <c r="I91" s="26" t="s">
        <v>22</v>
      </c>
      <c r="J91" s="51" t="str">
        <f>IF(J14="","",J14)</f>
        <v>16. 12. 2021</v>
      </c>
      <c r="L91" s="31"/>
    </row>
    <row r="92" spans="2:12" s="1" customFormat="1" ht="6.95" customHeight="1">
      <c r="B92" s="31"/>
      <c r="L92" s="31"/>
    </row>
    <row r="93" spans="2:12" s="1" customFormat="1" ht="25.7" customHeight="1">
      <c r="B93" s="31"/>
      <c r="C93" s="26" t="s">
        <v>24</v>
      </c>
      <c r="F93" s="24" t="str">
        <f>E17</f>
        <v>Město Šternberk</v>
      </c>
      <c r="I93" s="26" t="s">
        <v>32</v>
      </c>
      <c r="J93" s="29" t="str">
        <f>E23</f>
        <v>Dopravní projektování s.r.o.</v>
      </c>
      <c r="L93" s="31"/>
    </row>
    <row r="94" spans="2:12" s="1" customFormat="1" ht="15.2" customHeight="1">
      <c r="B94" s="31"/>
      <c r="C94" s="26" t="s">
        <v>30</v>
      </c>
      <c r="F94" s="24" t="str">
        <f>IF(E20="","",E20)</f>
        <v>Vyplň údaj</v>
      </c>
      <c r="I94" s="26" t="s">
        <v>36</v>
      </c>
      <c r="J94" s="29" t="str">
        <f>E26</f>
        <v>Ing. Milena Uhlárová</v>
      </c>
      <c r="L94" s="31"/>
    </row>
    <row r="95" spans="2:12" s="1" customFormat="1" ht="10.35" customHeight="1">
      <c r="B95" s="31"/>
      <c r="L95" s="31"/>
    </row>
    <row r="96" spans="2:12" s="1" customFormat="1" ht="29.25" customHeight="1">
      <c r="B96" s="31"/>
      <c r="C96" s="104" t="s">
        <v>117</v>
      </c>
      <c r="D96" s="96"/>
      <c r="E96" s="96"/>
      <c r="F96" s="96"/>
      <c r="G96" s="96"/>
      <c r="H96" s="96"/>
      <c r="I96" s="96"/>
      <c r="J96" s="105" t="s">
        <v>118</v>
      </c>
      <c r="K96" s="96"/>
      <c r="L96" s="31"/>
    </row>
    <row r="97" spans="2:47" s="1" customFormat="1" ht="10.35" customHeight="1">
      <c r="B97" s="31"/>
      <c r="L97" s="31"/>
    </row>
    <row r="98" spans="2:47" s="1" customFormat="1" ht="22.9" customHeight="1">
      <c r="B98" s="31"/>
      <c r="C98" s="106" t="s">
        <v>119</v>
      </c>
      <c r="J98" s="65">
        <f>J131</f>
        <v>0</v>
      </c>
      <c r="L98" s="31"/>
      <c r="AU98" s="16" t="s">
        <v>120</v>
      </c>
    </row>
    <row r="99" spans="2:47" s="8" customFormat="1" ht="24.95" customHeight="1">
      <c r="B99" s="107"/>
      <c r="D99" s="108" t="s">
        <v>121</v>
      </c>
      <c r="E99" s="109"/>
      <c r="F99" s="109"/>
      <c r="G99" s="109"/>
      <c r="H99" s="109"/>
      <c r="I99" s="109"/>
      <c r="J99" s="110">
        <f>J132</f>
        <v>0</v>
      </c>
      <c r="L99" s="107"/>
    </row>
    <row r="100" spans="2:47" s="9" customFormat="1" ht="19.899999999999999" customHeight="1">
      <c r="B100" s="111"/>
      <c r="D100" s="112" t="s">
        <v>122</v>
      </c>
      <c r="E100" s="113"/>
      <c r="F100" s="113"/>
      <c r="G100" s="113"/>
      <c r="H100" s="113"/>
      <c r="I100" s="113"/>
      <c r="J100" s="114">
        <f>J133</f>
        <v>0</v>
      </c>
      <c r="L100" s="111"/>
    </row>
    <row r="101" spans="2:47" s="9" customFormat="1" ht="19.899999999999999" customHeight="1">
      <c r="B101" s="111"/>
      <c r="D101" s="112" t="s">
        <v>123</v>
      </c>
      <c r="E101" s="113"/>
      <c r="F101" s="113"/>
      <c r="G101" s="113"/>
      <c r="H101" s="113"/>
      <c r="I101" s="113"/>
      <c r="J101" s="114">
        <f>J192</f>
        <v>0</v>
      </c>
      <c r="L101" s="111"/>
    </row>
    <row r="102" spans="2:47" s="9" customFormat="1" ht="19.899999999999999" customHeight="1">
      <c r="B102" s="111"/>
      <c r="D102" s="112" t="s">
        <v>124</v>
      </c>
      <c r="E102" s="113"/>
      <c r="F102" s="113"/>
      <c r="G102" s="113"/>
      <c r="H102" s="113"/>
      <c r="I102" s="113"/>
      <c r="J102" s="114">
        <f>J196</f>
        <v>0</v>
      </c>
      <c r="L102" s="111"/>
    </row>
    <row r="103" spans="2:47" s="9" customFormat="1" ht="19.899999999999999" customHeight="1">
      <c r="B103" s="111"/>
      <c r="D103" s="112" t="s">
        <v>125</v>
      </c>
      <c r="E103" s="113"/>
      <c r="F103" s="113"/>
      <c r="G103" s="113"/>
      <c r="H103" s="113"/>
      <c r="I103" s="113"/>
      <c r="J103" s="114">
        <f>J197</f>
        <v>0</v>
      </c>
      <c r="L103" s="111"/>
    </row>
    <row r="104" spans="2:47" s="9" customFormat="1" ht="19.899999999999999" customHeight="1">
      <c r="B104" s="111"/>
      <c r="D104" s="112" t="s">
        <v>126</v>
      </c>
      <c r="E104" s="113"/>
      <c r="F104" s="113"/>
      <c r="G104" s="113"/>
      <c r="H104" s="113"/>
      <c r="I104" s="113"/>
      <c r="J104" s="114">
        <f>J210</f>
        <v>0</v>
      </c>
      <c r="L104" s="111"/>
    </row>
    <row r="105" spans="2:47" s="9" customFormat="1" ht="19.899999999999999" customHeight="1">
      <c r="B105" s="111"/>
      <c r="D105" s="112" t="s">
        <v>127</v>
      </c>
      <c r="E105" s="113"/>
      <c r="F105" s="113"/>
      <c r="G105" s="113"/>
      <c r="H105" s="113"/>
      <c r="I105" s="113"/>
      <c r="J105" s="114">
        <f>J257</f>
        <v>0</v>
      </c>
      <c r="L105" s="111"/>
    </row>
    <row r="106" spans="2:47" s="9" customFormat="1" ht="19.899999999999999" customHeight="1">
      <c r="B106" s="111"/>
      <c r="D106" s="112" t="s">
        <v>128</v>
      </c>
      <c r="E106" s="113"/>
      <c r="F106" s="113"/>
      <c r="G106" s="113"/>
      <c r="H106" s="113"/>
      <c r="I106" s="113"/>
      <c r="J106" s="114">
        <f>J261</f>
        <v>0</v>
      </c>
      <c r="L106" s="111"/>
    </row>
    <row r="107" spans="2:47" s="9" customFormat="1" ht="19.899999999999999" customHeight="1">
      <c r="B107" s="111"/>
      <c r="D107" s="112" t="s">
        <v>129</v>
      </c>
      <c r="E107" s="113"/>
      <c r="F107" s="113"/>
      <c r="G107" s="113"/>
      <c r="H107" s="113"/>
      <c r="I107" s="113"/>
      <c r="J107" s="114">
        <f>J295</f>
        <v>0</v>
      </c>
      <c r="L107" s="111"/>
    </row>
    <row r="108" spans="2:47" s="9" customFormat="1" ht="19.899999999999999" customHeight="1">
      <c r="B108" s="111"/>
      <c r="D108" s="112" t="s">
        <v>130</v>
      </c>
      <c r="E108" s="113"/>
      <c r="F108" s="113"/>
      <c r="G108" s="113"/>
      <c r="H108" s="113"/>
      <c r="I108" s="113"/>
      <c r="J108" s="114">
        <f>J380</f>
        <v>0</v>
      </c>
      <c r="L108" s="111"/>
    </row>
    <row r="109" spans="2:47" s="9" customFormat="1" ht="19.899999999999999" customHeight="1">
      <c r="B109" s="111"/>
      <c r="D109" s="112" t="s">
        <v>131</v>
      </c>
      <c r="E109" s="113"/>
      <c r="F109" s="113"/>
      <c r="G109" s="113"/>
      <c r="H109" s="113"/>
      <c r="I109" s="113"/>
      <c r="J109" s="114">
        <f>J391</f>
        <v>0</v>
      </c>
      <c r="L109" s="111"/>
    </row>
    <row r="110" spans="2:47" s="1" customFormat="1" ht="21.75" customHeight="1">
      <c r="B110" s="31"/>
      <c r="L110" s="31"/>
    </row>
    <row r="111" spans="2:47" s="1" customFormat="1" ht="6.95" customHeight="1">
      <c r="B111" s="43"/>
      <c r="C111" s="44"/>
      <c r="D111" s="44"/>
      <c r="E111" s="44"/>
      <c r="F111" s="44"/>
      <c r="G111" s="44"/>
      <c r="H111" s="44"/>
      <c r="I111" s="44"/>
      <c r="J111" s="44"/>
      <c r="K111" s="44"/>
      <c r="L111" s="31"/>
    </row>
    <row r="115" spans="2:12" s="1" customFormat="1" ht="6.95" customHeight="1">
      <c r="B115" s="45"/>
      <c r="C115" s="46"/>
      <c r="D115" s="46"/>
      <c r="E115" s="46"/>
      <c r="F115" s="46"/>
      <c r="G115" s="46"/>
      <c r="H115" s="46"/>
      <c r="I115" s="46"/>
      <c r="J115" s="46"/>
      <c r="K115" s="46"/>
      <c r="L115" s="31"/>
    </row>
    <row r="116" spans="2:12" s="1" customFormat="1" ht="24.95" customHeight="1">
      <c r="B116" s="31"/>
      <c r="C116" s="20" t="s">
        <v>132</v>
      </c>
      <c r="L116" s="31"/>
    </row>
    <row r="117" spans="2:12" s="1" customFormat="1" ht="6.95" customHeight="1">
      <c r="B117" s="31"/>
      <c r="L117" s="31"/>
    </row>
    <row r="118" spans="2:12" s="1" customFormat="1" ht="12" customHeight="1">
      <c r="B118" s="31"/>
      <c r="C118" s="26" t="s">
        <v>16</v>
      </c>
      <c r="L118" s="31"/>
    </row>
    <row r="119" spans="2:12" s="1" customFormat="1" ht="16.5" customHeight="1">
      <c r="B119" s="31"/>
      <c r="E119" s="229" t="str">
        <f>E7</f>
        <v>Cyklostezka Šternberk - Dolní Žleb - II. etapa</v>
      </c>
      <c r="F119" s="230"/>
      <c r="G119" s="230"/>
      <c r="H119" s="230"/>
      <c r="L119" s="31"/>
    </row>
    <row r="120" spans="2:12" ht="12" customHeight="1">
      <c r="B120" s="19"/>
      <c r="C120" s="26" t="s">
        <v>112</v>
      </c>
      <c r="L120" s="19"/>
    </row>
    <row r="121" spans="2:12" s="1" customFormat="1" ht="16.5" customHeight="1">
      <c r="B121" s="31"/>
      <c r="E121" s="229" t="s">
        <v>113</v>
      </c>
      <c r="F121" s="231"/>
      <c r="G121" s="231"/>
      <c r="H121" s="231"/>
      <c r="L121" s="31"/>
    </row>
    <row r="122" spans="2:12" s="1" customFormat="1" ht="12" customHeight="1">
      <c r="B122" s="31"/>
      <c r="C122" s="26" t="s">
        <v>114</v>
      </c>
      <c r="L122" s="31"/>
    </row>
    <row r="123" spans="2:12" s="1" customFormat="1" ht="16.5" customHeight="1">
      <c r="B123" s="31"/>
      <c r="E123" s="187" t="str">
        <f>E11</f>
        <v>SO 101.2_u - Stezka pro pěší a cyklisty km 0,170 - 0,715</v>
      </c>
      <c r="F123" s="231"/>
      <c r="G123" s="231"/>
      <c r="H123" s="231"/>
      <c r="L123" s="31"/>
    </row>
    <row r="124" spans="2:12" s="1" customFormat="1" ht="6.95" customHeight="1">
      <c r="B124" s="31"/>
      <c r="L124" s="31"/>
    </row>
    <row r="125" spans="2:12" s="1" customFormat="1" ht="12" customHeight="1">
      <c r="B125" s="31"/>
      <c r="C125" s="26" t="s">
        <v>20</v>
      </c>
      <c r="F125" s="24" t="str">
        <f>F14</f>
        <v>Šternberk - Dolní Žleb</v>
      </c>
      <c r="I125" s="26" t="s">
        <v>22</v>
      </c>
      <c r="J125" s="51" t="str">
        <f>IF(J14="","",J14)</f>
        <v>16. 12. 2021</v>
      </c>
      <c r="L125" s="31"/>
    </row>
    <row r="126" spans="2:12" s="1" customFormat="1" ht="6.95" customHeight="1">
      <c r="B126" s="31"/>
      <c r="L126" s="31"/>
    </row>
    <row r="127" spans="2:12" s="1" customFormat="1" ht="25.7" customHeight="1">
      <c r="B127" s="31"/>
      <c r="C127" s="26" t="s">
        <v>24</v>
      </c>
      <c r="F127" s="24" t="str">
        <f>E17</f>
        <v>Město Šternberk</v>
      </c>
      <c r="I127" s="26" t="s">
        <v>32</v>
      </c>
      <c r="J127" s="29" t="str">
        <f>E23</f>
        <v>Dopravní projektování s.r.o.</v>
      </c>
      <c r="L127" s="31"/>
    </row>
    <row r="128" spans="2:12" s="1" customFormat="1" ht="15.2" customHeight="1">
      <c r="B128" s="31"/>
      <c r="C128" s="26" t="s">
        <v>30</v>
      </c>
      <c r="F128" s="24" t="str">
        <f>IF(E20="","",E20)</f>
        <v>Vyplň údaj</v>
      </c>
      <c r="I128" s="26" t="s">
        <v>36</v>
      </c>
      <c r="J128" s="29" t="str">
        <f>E26</f>
        <v>Ing. Milena Uhlárová</v>
      </c>
      <c r="L128" s="31"/>
    </row>
    <row r="129" spans="2:65" s="1" customFormat="1" ht="10.35" customHeight="1">
      <c r="B129" s="31"/>
      <c r="L129" s="31"/>
    </row>
    <row r="130" spans="2:65" s="10" customFormat="1" ht="29.25" customHeight="1">
      <c r="B130" s="115"/>
      <c r="C130" s="116" t="s">
        <v>133</v>
      </c>
      <c r="D130" s="117" t="s">
        <v>65</v>
      </c>
      <c r="E130" s="117" t="s">
        <v>61</v>
      </c>
      <c r="F130" s="117" t="s">
        <v>62</v>
      </c>
      <c r="G130" s="117" t="s">
        <v>134</v>
      </c>
      <c r="H130" s="117" t="s">
        <v>135</v>
      </c>
      <c r="I130" s="117" t="s">
        <v>136</v>
      </c>
      <c r="J130" s="117" t="s">
        <v>118</v>
      </c>
      <c r="K130" s="118" t="s">
        <v>137</v>
      </c>
      <c r="L130" s="115"/>
      <c r="M130" s="58" t="s">
        <v>1</v>
      </c>
      <c r="N130" s="59" t="s">
        <v>44</v>
      </c>
      <c r="O130" s="59" t="s">
        <v>138</v>
      </c>
      <c r="P130" s="59" t="s">
        <v>139</v>
      </c>
      <c r="Q130" s="59" t="s">
        <v>140</v>
      </c>
      <c r="R130" s="59" t="s">
        <v>141</v>
      </c>
      <c r="S130" s="59" t="s">
        <v>142</v>
      </c>
      <c r="T130" s="60" t="s">
        <v>143</v>
      </c>
    </row>
    <row r="131" spans="2:65" s="1" customFormat="1" ht="22.9" customHeight="1">
      <c r="B131" s="31"/>
      <c r="C131" s="63" t="s">
        <v>144</v>
      </c>
      <c r="J131" s="119">
        <f>BK131</f>
        <v>0</v>
      </c>
      <c r="L131" s="31"/>
      <c r="M131" s="61"/>
      <c r="N131" s="52"/>
      <c r="O131" s="52"/>
      <c r="P131" s="120">
        <f>P132</f>
        <v>0</v>
      </c>
      <c r="Q131" s="52"/>
      <c r="R131" s="120">
        <f>R132</f>
        <v>595.33169631999999</v>
      </c>
      <c r="S131" s="52"/>
      <c r="T131" s="121">
        <f>T132</f>
        <v>50.063499999999998</v>
      </c>
      <c r="AT131" s="16" t="s">
        <v>79</v>
      </c>
      <c r="AU131" s="16" t="s">
        <v>120</v>
      </c>
      <c r="BK131" s="122">
        <f>BK132</f>
        <v>0</v>
      </c>
    </row>
    <row r="132" spans="2:65" s="11" customFormat="1" ht="25.9" customHeight="1">
      <c r="B132" s="123"/>
      <c r="D132" s="124" t="s">
        <v>79</v>
      </c>
      <c r="E132" s="125" t="s">
        <v>145</v>
      </c>
      <c r="F132" s="125" t="s">
        <v>146</v>
      </c>
      <c r="I132" s="126"/>
      <c r="J132" s="127">
        <f>BK132</f>
        <v>0</v>
      </c>
      <c r="L132" s="123"/>
      <c r="M132" s="128"/>
      <c r="P132" s="129">
        <f>P133+P192+P196+P197+P210+P257+P261+P295+P380+P391</f>
        <v>0</v>
      </c>
      <c r="R132" s="129">
        <f>R133+R192+R196+R197+R210+R257+R261+R295+R380+R391</f>
        <v>595.33169631999999</v>
      </c>
      <c r="T132" s="130">
        <f>T133+T192+T196+T197+T210+T257+T261+T295+T380+T391</f>
        <v>50.063499999999998</v>
      </c>
      <c r="AR132" s="124" t="s">
        <v>87</v>
      </c>
      <c r="AT132" s="131" t="s">
        <v>79</v>
      </c>
      <c r="AU132" s="131" t="s">
        <v>80</v>
      </c>
      <c r="AY132" s="124" t="s">
        <v>147</v>
      </c>
      <c r="BK132" s="132">
        <f>BK133+BK192+BK196+BK197+BK210+BK257+BK261+BK295+BK380+BK391</f>
        <v>0</v>
      </c>
    </row>
    <row r="133" spans="2:65" s="11" customFormat="1" ht="22.9" customHeight="1">
      <c r="B133" s="123"/>
      <c r="D133" s="124" t="s">
        <v>79</v>
      </c>
      <c r="E133" s="133" t="s">
        <v>87</v>
      </c>
      <c r="F133" s="133" t="s">
        <v>148</v>
      </c>
      <c r="I133" s="126"/>
      <c r="J133" s="134">
        <f>BK133</f>
        <v>0</v>
      </c>
      <c r="L133" s="123"/>
      <c r="M133" s="128"/>
      <c r="P133" s="129">
        <f>SUM(P134:P191)</f>
        <v>0</v>
      </c>
      <c r="R133" s="129">
        <f>SUM(R134:R191)</f>
        <v>81.731965000000002</v>
      </c>
      <c r="T133" s="130">
        <f>SUM(T134:T191)</f>
        <v>43.929499999999997</v>
      </c>
      <c r="AR133" s="124" t="s">
        <v>87</v>
      </c>
      <c r="AT133" s="131" t="s">
        <v>79</v>
      </c>
      <c r="AU133" s="131" t="s">
        <v>87</v>
      </c>
      <c r="AY133" s="124" t="s">
        <v>147</v>
      </c>
      <c r="BK133" s="132">
        <f>SUM(BK134:BK191)</f>
        <v>0</v>
      </c>
    </row>
    <row r="134" spans="2:65" s="1" customFormat="1" ht="16.5" customHeight="1">
      <c r="B134" s="31"/>
      <c r="C134" s="135" t="s">
        <v>87</v>
      </c>
      <c r="D134" s="135" t="s">
        <v>149</v>
      </c>
      <c r="E134" s="136" t="s">
        <v>150</v>
      </c>
      <c r="F134" s="137" t="s">
        <v>151</v>
      </c>
      <c r="G134" s="138" t="s">
        <v>152</v>
      </c>
      <c r="H134" s="139">
        <v>4</v>
      </c>
      <c r="I134" s="140"/>
      <c r="J134" s="141">
        <f>ROUND(I134*H134,2)</f>
        <v>0</v>
      </c>
      <c r="K134" s="137" t="s">
        <v>153</v>
      </c>
      <c r="L134" s="31"/>
      <c r="M134" s="142" t="s">
        <v>1</v>
      </c>
      <c r="N134" s="143" t="s">
        <v>45</v>
      </c>
      <c r="P134" s="144">
        <f>O134*H134</f>
        <v>0</v>
      </c>
      <c r="Q134" s="144">
        <v>0</v>
      </c>
      <c r="R134" s="144">
        <f>Q134*H134</f>
        <v>0</v>
      </c>
      <c r="S134" s="144">
        <v>0</v>
      </c>
      <c r="T134" s="145">
        <f>S134*H134</f>
        <v>0</v>
      </c>
      <c r="AR134" s="146" t="s">
        <v>154</v>
      </c>
      <c r="AT134" s="146" t="s">
        <v>149</v>
      </c>
      <c r="AU134" s="146" t="s">
        <v>89</v>
      </c>
      <c r="AY134" s="16" t="s">
        <v>147</v>
      </c>
      <c r="BE134" s="147">
        <f>IF(N134="základní",J134,0)</f>
        <v>0</v>
      </c>
      <c r="BF134" s="147">
        <f>IF(N134="snížená",J134,0)</f>
        <v>0</v>
      </c>
      <c r="BG134" s="147">
        <f>IF(N134="zákl. přenesená",J134,0)</f>
        <v>0</v>
      </c>
      <c r="BH134" s="147">
        <f>IF(N134="sníž. přenesená",J134,0)</f>
        <v>0</v>
      </c>
      <c r="BI134" s="147">
        <f>IF(N134="nulová",J134,0)</f>
        <v>0</v>
      </c>
      <c r="BJ134" s="16" t="s">
        <v>87</v>
      </c>
      <c r="BK134" s="147">
        <f>ROUND(I134*H134,2)</f>
        <v>0</v>
      </c>
      <c r="BL134" s="16" t="s">
        <v>154</v>
      </c>
      <c r="BM134" s="146" t="s">
        <v>155</v>
      </c>
    </row>
    <row r="135" spans="2:65" s="1" customFormat="1" ht="16.5" customHeight="1">
      <c r="B135" s="31"/>
      <c r="C135" s="135" t="s">
        <v>89</v>
      </c>
      <c r="D135" s="135" t="s">
        <v>149</v>
      </c>
      <c r="E135" s="136" t="s">
        <v>156</v>
      </c>
      <c r="F135" s="137" t="s">
        <v>157</v>
      </c>
      <c r="G135" s="138" t="s">
        <v>158</v>
      </c>
      <c r="H135" s="139">
        <v>27.9</v>
      </c>
      <c r="I135" s="140"/>
      <c r="J135" s="141">
        <f>ROUND(I135*H135,2)</f>
        <v>0</v>
      </c>
      <c r="K135" s="137" t="s">
        <v>153</v>
      </c>
      <c r="L135" s="31"/>
      <c r="M135" s="142" t="s">
        <v>1</v>
      </c>
      <c r="N135" s="143" t="s">
        <v>45</v>
      </c>
      <c r="P135" s="144">
        <f>O135*H135</f>
        <v>0</v>
      </c>
      <c r="Q135" s="144">
        <v>0</v>
      </c>
      <c r="R135" s="144">
        <f>Q135*H135</f>
        <v>0</v>
      </c>
      <c r="S135" s="144">
        <v>0.26</v>
      </c>
      <c r="T135" s="145">
        <f>S135*H135</f>
        <v>7.2539999999999996</v>
      </c>
      <c r="AR135" s="146" t="s">
        <v>154</v>
      </c>
      <c r="AT135" s="146" t="s">
        <v>149</v>
      </c>
      <c r="AU135" s="146" t="s">
        <v>89</v>
      </c>
      <c r="AY135" s="16" t="s">
        <v>147</v>
      </c>
      <c r="BE135" s="147">
        <f>IF(N135="základní",J135,0)</f>
        <v>0</v>
      </c>
      <c r="BF135" s="147">
        <f>IF(N135="snížená",J135,0)</f>
        <v>0</v>
      </c>
      <c r="BG135" s="147">
        <f>IF(N135="zákl. přenesená",J135,0)</f>
        <v>0</v>
      </c>
      <c r="BH135" s="147">
        <f>IF(N135="sníž. přenesená",J135,0)</f>
        <v>0</v>
      </c>
      <c r="BI135" s="147">
        <f>IF(N135="nulová",J135,0)</f>
        <v>0</v>
      </c>
      <c r="BJ135" s="16" t="s">
        <v>87</v>
      </c>
      <c r="BK135" s="147">
        <f>ROUND(I135*H135,2)</f>
        <v>0</v>
      </c>
      <c r="BL135" s="16" t="s">
        <v>154</v>
      </c>
      <c r="BM135" s="146" t="s">
        <v>159</v>
      </c>
    </row>
    <row r="136" spans="2:65" s="12" customFormat="1" ht="11.25">
      <c r="B136" s="148"/>
      <c r="D136" s="149" t="s">
        <v>160</v>
      </c>
      <c r="E136" s="150" t="s">
        <v>1</v>
      </c>
      <c r="F136" s="151" t="s">
        <v>161</v>
      </c>
      <c r="H136" s="150" t="s">
        <v>1</v>
      </c>
      <c r="I136" s="152"/>
      <c r="L136" s="148"/>
      <c r="M136" s="153"/>
      <c r="T136" s="154"/>
      <c r="AT136" s="150" t="s">
        <v>160</v>
      </c>
      <c r="AU136" s="150" t="s">
        <v>89</v>
      </c>
      <c r="AV136" s="12" t="s">
        <v>87</v>
      </c>
      <c r="AW136" s="12" t="s">
        <v>35</v>
      </c>
      <c r="AX136" s="12" t="s">
        <v>80</v>
      </c>
      <c r="AY136" s="150" t="s">
        <v>147</v>
      </c>
    </row>
    <row r="137" spans="2:65" s="12" customFormat="1" ht="11.25">
      <c r="B137" s="148"/>
      <c r="D137" s="149" t="s">
        <v>160</v>
      </c>
      <c r="E137" s="150" t="s">
        <v>1</v>
      </c>
      <c r="F137" s="151" t="s">
        <v>162</v>
      </c>
      <c r="H137" s="150" t="s">
        <v>1</v>
      </c>
      <c r="I137" s="152"/>
      <c r="L137" s="148"/>
      <c r="M137" s="153"/>
      <c r="T137" s="154"/>
      <c r="AT137" s="150" t="s">
        <v>160</v>
      </c>
      <c r="AU137" s="150" t="s">
        <v>89</v>
      </c>
      <c r="AV137" s="12" t="s">
        <v>87</v>
      </c>
      <c r="AW137" s="12" t="s">
        <v>35</v>
      </c>
      <c r="AX137" s="12" t="s">
        <v>80</v>
      </c>
      <c r="AY137" s="150" t="s">
        <v>147</v>
      </c>
    </row>
    <row r="138" spans="2:65" s="13" customFormat="1" ht="11.25">
      <c r="B138" s="155"/>
      <c r="D138" s="149" t="s">
        <v>160</v>
      </c>
      <c r="E138" s="156" t="s">
        <v>1</v>
      </c>
      <c r="F138" s="157" t="s">
        <v>163</v>
      </c>
      <c r="H138" s="158">
        <v>27.9</v>
      </c>
      <c r="I138" s="159"/>
      <c r="L138" s="155"/>
      <c r="M138" s="160"/>
      <c r="T138" s="161"/>
      <c r="AT138" s="156" t="s">
        <v>160</v>
      </c>
      <c r="AU138" s="156" t="s">
        <v>89</v>
      </c>
      <c r="AV138" s="13" t="s">
        <v>89</v>
      </c>
      <c r="AW138" s="13" t="s">
        <v>35</v>
      </c>
      <c r="AX138" s="13" t="s">
        <v>87</v>
      </c>
      <c r="AY138" s="156" t="s">
        <v>147</v>
      </c>
    </row>
    <row r="139" spans="2:65" s="1" customFormat="1" ht="16.5" customHeight="1">
      <c r="B139" s="31"/>
      <c r="C139" s="135" t="s">
        <v>164</v>
      </c>
      <c r="D139" s="135" t="s">
        <v>149</v>
      </c>
      <c r="E139" s="136" t="s">
        <v>165</v>
      </c>
      <c r="F139" s="137" t="s">
        <v>166</v>
      </c>
      <c r="G139" s="138" t="s">
        <v>158</v>
      </c>
      <c r="H139" s="139">
        <v>18</v>
      </c>
      <c r="I139" s="140"/>
      <c r="J139" s="141">
        <f>ROUND(I139*H139,2)</f>
        <v>0</v>
      </c>
      <c r="K139" s="137" t="s">
        <v>153</v>
      </c>
      <c r="L139" s="31"/>
      <c r="M139" s="142" t="s">
        <v>1</v>
      </c>
      <c r="N139" s="143" t="s">
        <v>45</v>
      </c>
      <c r="P139" s="144">
        <f>O139*H139</f>
        <v>0</v>
      </c>
      <c r="Q139" s="144">
        <v>0</v>
      </c>
      <c r="R139" s="144">
        <f>Q139*H139</f>
        <v>0</v>
      </c>
      <c r="S139" s="144">
        <v>0.28999999999999998</v>
      </c>
      <c r="T139" s="145">
        <f>S139*H139</f>
        <v>5.22</v>
      </c>
      <c r="AR139" s="146" t="s">
        <v>154</v>
      </c>
      <c r="AT139" s="146" t="s">
        <v>149</v>
      </c>
      <c r="AU139" s="146" t="s">
        <v>89</v>
      </c>
      <c r="AY139" s="16" t="s">
        <v>147</v>
      </c>
      <c r="BE139" s="147">
        <f>IF(N139="základní",J139,0)</f>
        <v>0</v>
      </c>
      <c r="BF139" s="147">
        <f>IF(N139="snížená",J139,0)</f>
        <v>0</v>
      </c>
      <c r="BG139" s="147">
        <f>IF(N139="zákl. přenesená",J139,0)</f>
        <v>0</v>
      </c>
      <c r="BH139" s="147">
        <f>IF(N139="sníž. přenesená",J139,0)</f>
        <v>0</v>
      </c>
      <c r="BI139" s="147">
        <f>IF(N139="nulová",J139,0)</f>
        <v>0</v>
      </c>
      <c r="BJ139" s="16" t="s">
        <v>87</v>
      </c>
      <c r="BK139" s="147">
        <f>ROUND(I139*H139,2)</f>
        <v>0</v>
      </c>
      <c r="BL139" s="16" t="s">
        <v>154</v>
      </c>
      <c r="BM139" s="146" t="s">
        <v>167</v>
      </c>
    </row>
    <row r="140" spans="2:65" s="12" customFormat="1" ht="11.25">
      <c r="B140" s="148"/>
      <c r="D140" s="149" t="s">
        <v>160</v>
      </c>
      <c r="E140" s="150" t="s">
        <v>1</v>
      </c>
      <c r="F140" s="151" t="s">
        <v>168</v>
      </c>
      <c r="H140" s="150" t="s">
        <v>1</v>
      </c>
      <c r="I140" s="152"/>
      <c r="L140" s="148"/>
      <c r="M140" s="153"/>
      <c r="T140" s="154"/>
      <c r="AT140" s="150" t="s">
        <v>160</v>
      </c>
      <c r="AU140" s="150" t="s">
        <v>89</v>
      </c>
      <c r="AV140" s="12" t="s">
        <v>87</v>
      </c>
      <c r="AW140" s="12" t="s">
        <v>35</v>
      </c>
      <c r="AX140" s="12" t="s">
        <v>80</v>
      </c>
      <c r="AY140" s="150" t="s">
        <v>147</v>
      </c>
    </row>
    <row r="141" spans="2:65" s="13" customFormat="1" ht="11.25">
      <c r="B141" s="155"/>
      <c r="D141" s="149" t="s">
        <v>160</v>
      </c>
      <c r="E141" s="156" t="s">
        <v>1</v>
      </c>
      <c r="F141" s="157" t="s">
        <v>169</v>
      </c>
      <c r="H141" s="158">
        <v>18</v>
      </c>
      <c r="I141" s="159"/>
      <c r="L141" s="155"/>
      <c r="M141" s="160"/>
      <c r="T141" s="161"/>
      <c r="AT141" s="156" t="s">
        <v>160</v>
      </c>
      <c r="AU141" s="156" t="s">
        <v>89</v>
      </c>
      <c r="AV141" s="13" t="s">
        <v>89</v>
      </c>
      <c r="AW141" s="13" t="s">
        <v>35</v>
      </c>
      <c r="AX141" s="13" t="s">
        <v>87</v>
      </c>
      <c r="AY141" s="156" t="s">
        <v>147</v>
      </c>
    </row>
    <row r="142" spans="2:65" s="1" customFormat="1" ht="21.75" customHeight="1">
      <c r="B142" s="31"/>
      <c r="C142" s="135" t="s">
        <v>154</v>
      </c>
      <c r="D142" s="135" t="s">
        <v>149</v>
      </c>
      <c r="E142" s="136" t="s">
        <v>170</v>
      </c>
      <c r="F142" s="137" t="s">
        <v>171</v>
      </c>
      <c r="G142" s="138" t="s">
        <v>158</v>
      </c>
      <c r="H142" s="139">
        <v>239.3</v>
      </c>
      <c r="I142" s="140"/>
      <c r="J142" s="141">
        <f>ROUND(I142*H142,2)</f>
        <v>0</v>
      </c>
      <c r="K142" s="137" t="s">
        <v>153</v>
      </c>
      <c r="L142" s="31"/>
      <c r="M142" s="142" t="s">
        <v>1</v>
      </c>
      <c r="N142" s="143" t="s">
        <v>45</v>
      </c>
      <c r="P142" s="144">
        <f>O142*H142</f>
        <v>0</v>
      </c>
      <c r="Q142" s="144">
        <v>5.0000000000000002E-5</v>
      </c>
      <c r="R142" s="144">
        <f>Q142*H142</f>
        <v>1.1965000000000002E-2</v>
      </c>
      <c r="S142" s="144">
        <v>0.115</v>
      </c>
      <c r="T142" s="145">
        <f>S142*H142</f>
        <v>27.519500000000001</v>
      </c>
      <c r="AR142" s="146" t="s">
        <v>154</v>
      </c>
      <c r="AT142" s="146" t="s">
        <v>149</v>
      </c>
      <c r="AU142" s="146" t="s">
        <v>89</v>
      </c>
      <c r="AY142" s="16" t="s">
        <v>147</v>
      </c>
      <c r="BE142" s="147">
        <f>IF(N142="základní",J142,0)</f>
        <v>0</v>
      </c>
      <c r="BF142" s="147">
        <f>IF(N142="snížená",J142,0)</f>
        <v>0</v>
      </c>
      <c r="BG142" s="147">
        <f>IF(N142="zákl. přenesená",J142,0)</f>
        <v>0</v>
      </c>
      <c r="BH142" s="147">
        <f>IF(N142="sníž. přenesená",J142,0)</f>
        <v>0</v>
      </c>
      <c r="BI142" s="147">
        <f>IF(N142="nulová",J142,0)</f>
        <v>0</v>
      </c>
      <c r="BJ142" s="16" t="s">
        <v>87</v>
      </c>
      <c r="BK142" s="147">
        <f>ROUND(I142*H142,2)</f>
        <v>0</v>
      </c>
      <c r="BL142" s="16" t="s">
        <v>154</v>
      </c>
      <c r="BM142" s="146" t="s">
        <v>172</v>
      </c>
    </row>
    <row r="143" spans="2:65" s="12" customFormat="1" ht="11.25">
      <c r="B143" s="148"/>
      <c r="D143" s="149" t="s">
        <v>160</v>
      </c>
      <c r="E143" s="150" t="s">
        <v>1</v>
      </c>
      <c r="F143" s="151" t="s">
        <v>173</v>
      </c>
      <c r="H143" s="150" t="s">
        <v>1</v>
      </c>
      <c r="I143" s="152"/>
      <c r="L143" s="148"/>
      <c r="M143" s="153"/>
      <c r="T143" s="154"/>
      <c r="AT143" s="150" t="s">
        <v>160</v>
      </c>
      <c r="AU143" s="150" t="s">
        <v>89</v>
      </c>
      <c r="AV143" s="12" t="s">
        <v>87</v>
      </c>
      <c r="AW143" s="12" t="s">
        <v>35</v>
      </c>
      <c r="AX143" s="12" t="s">
        <v>80</v>
      </c>
      <c r="AY143" s="150" t="s">
        <v>147</v>
      </c>
    </row>
    <row r="144" spans="2:65" s="13" customFormat="1" ht="11.25">
      <c r="B144" s="155"/>
      <c r="D144" s="149" t="s">
        <v>160</v>
      </c>
      <c r="E144" s="156" t="s">
        <v>1</v>
      </c>
      <c r="F144" s="157" t="s">
        <v>174</v>
      </c>
      <c r="H144" s="158">
        <v>239.3</v>
      </c>
      <c r="I144" s="159"/>
      <c r="L144" s="155"/>
      <c r="M144" s="160"/>
      <c r="T144" s="161"/>
      <c r="AT144" s="156" t="s">
        <v>160</v>
      </c>
      <c r="AU144" s="156" t="s">
        <v>89</v>
      </c>
      <c r="AV144" s="13" t="s">
        <v>89</v>
      </c>
      <c r="AW144" s="13" t="s">
        <v>35</v>
      </c>
      <c r="AX144" s="13" t="s">
        <v>87</v>
      </c>
      <c r="AY144" s="156" t="s">
        <v>147</v>
      </c>
    </row>
    <row r="145" spans="2:65" s="1" customFormat="1" ht="16.5" customHeight="1">
      <c r="B145" s="31"/>
      <c r="C145" s="135" t="s">
        <v>175</v>
      </c>
      <c r="D145" s="135" t="s">
        <v>149</v>
      </c>
      <c r="E145" s="136" t="s">
        <v>176</v>
      </c>
      <c r="F145" s="137" t="s">
        <v>177</v>
      </c>
      <c r="G145" s="138" t="s">
        <v>178</v>
      </c>
      <c r="H145" s="139">
        <v>19.2</v>
      </c>
      <c r="I145" s="140"/>
      <c r="J145" s="141">
        <f>ROUND(I145*H145,2)</f>
        <v>0</v>
      </c>
      <c r="K145" s="137" t="s">
        <v>153</v>
      </c>
      <c r="L145" s="31"/>
      <c r="M145" s="142" t="s">
        <v>1</v>
      </c>
      <c r="N145" s="143" t="s">
        <v>45</v>
      </c>
      <c r="P145" s="144">
        <f>O145*H145</f>
        <v>0</v>
      </c>
      <c r="Q145" s="144">
        <v>0</v>
      </c>
      <c r="R145" s="144">
        <f>Q145*H145</f>
        <v>0</v>
      </c>
      <c r="S145" s="144">
        <v>0.20499999999999999</v>
      </c>
      <c r="T145" s="145">
        <f>S145*H145</f>
        <v>3.9359999999999995</v>
      </c>
      <c r="AR145" s="146" t="s">
        <v>154</v>
      </c>
      <c r="AT145" s="146" t="s">
        <v>149</v>
      </c>
      <c r="AU145" s="146" t="s">
        <v>89</v>
      </c>
      <c r="AY145" s="16" t="s">
        <v>147</v>
      </c>
      <c r="BE145" s="147">
        <f>IF(N145="základní",J145,0)</f>
        <v>0</v>
      </c>
      <c r="BF145" s="147">
        <f>IF(N145="snížená",J145,0)</f>
        <v>0</v>
      </c>
      <c r="BG145" s="147">
        <f>IF(N145="zákl. přenesená",J145,0)</f>
        <v>0</v>
      </c>
      <c r="BH145" s="147">
        <f>IF(N145="sníž. přenesená",J145,0)</f>
        <v>0</v>
      </c>
      <c r="BI145" s="147">
        <f>IF(N145="nulová",J145,0)</f>
        <v>0</v>
      </c>
      <c r="BJ145" s="16" t="s">
        <v>87</v>
      </c>
      <c r="BK145" s="147">
        <f>ROUND(I145*H145,2)</f>
        <v>0</v>
      </c>
      <c r="BL145" s="16" t="s">
        <v>154</v>
      </c>
      <c r="BM145" s="146" t="s">
        <v>179</v>
      </c>
    </row>
    <row r="146" spans="2:65" s="12" customFormat="1" ht="11.25">
      <c r="B146" s="148"/>
      <c r="D146" s="149" t="s">
        <v>160</v>
      </c>
      <c r="E146" s="150" t="s">
        <v>1</v>
      </c>
      <c r="F146" s="151" t="s">
        <v>161</v>
      </c>
      <c r="H146" s="150" t="s">
        <v>1</v>
      </c>
      <c r="I146" s="152"/>
      <c r="L146" s="148"/>
      <c r="M146" s="153"/>
      <c r="T146" s="154"/>
      <c r="AT146" s="150" t="s">
        <v>160</v>
      </c>
      <c r="AU146" s="150" t="s">
        <v>89</v>
      </c>
      <c r="AV146" s="12" t="s">
        <v>87</v>
      </c>
      <c r="AW146" s="12" t="s">
        <v>35</v>
      </c>
      <c r="AX146" s="12" t="s">
        <v>80</v>
      </c>
      <c r="AY146" s="150" t="s">
        <v>147</v>
      </c>
    </row>
    <row r="147" spans="2:65" s="13" customFormat="1" ht="11.25">
      <c r="B147" s="155"/>
      <c r="D147" s="149" t="s">
        <v>160</v>
      </c>
      <c r="E147" s="156" t="s">
        <v>1</v>
      </c>
      <c r="F147" s="157" t="s">
        <v>180</v>
      </c>
      <c r="H147" s="158">
        <v>19.2</v>
      </c>
      <c r="I147" s="159"/>
      <c r="L147" s="155"/>
      <c r="M147" s="160"/>
      <c r="T147" s="161"/>
      <c r="AT147" s="156" t="s">
        <v>160</v>
      </c>
      <c r="AU147" s="156" t="s">
        <v>89</v>
      </c>
      <c r="AV147" s="13" t="s">
        <v>89</v>
      </c>
      <c r="AW147" s="13" t="s">
        <v>35</v>
      </c>
      <c r="AX147" s="13" t="s">
        <v>87</v>
      </c>
      <c r="AY147" s="156" t="s">
        <v>147</v>
      </c>
    </row>
    <row r="148" spans="2:65" s="1" customFormat="1" ht="16.5" customHeight="1">
      <c r="B148" s="31"/>
      <c r="C148" s="135" t="s">
        <v>181</v>
      </c>
      <c r="D148" s="135" t="s">
        <v>149</v>
      </c>
      <c r="E148" s="136" t="s">
        <v>182</v>
      </c>
      <c r="F148" s="137" t="s">
        <v>183</v>
      </c>
      <c r="G148" s="138" t="s">
        <v>158</v>
      </c>
      <c r="H148" s="139">
        <v>2217.6</v>
      </c>
      <c r="I148" s="140"/>
      <c r="J148" s="141">
        <f>ROUND(I148*H148,2)</f>
        <v>0</v>
      </c>
      <c r="K148" s="137" t="s">
        <v>153</v>
      </c>
      <c r="L148" s="31"/>
      <c r="M148" s="142" t="s">
        <v>1</v>
      </c>
      <c r="N148" s="143" t="s">
        <v>45</v>
      </c>
      <c r="P148" s="144">
        <f>O148*H148</f>
        <v>0</v>
      </c>
      <c r="Q148" s="144">
        <v>0</v>
      </c>
      <c r="R148" s="144">
        <f>Q148*H148</f>
        <v>0</v>
      </c>
      <c r="S148" s="144">
        <v>0</v>
      </c>
      <c r="T148" s="145">
        <f>S148*H148</f>
        <v>0</v>
      </c>
      <c r="AR148" s="146" t="s">
        <v>154</v>
      </c>
      <c r="AT148" s="146" t="s">
        <v>149</v>
      </c>
      <c r="AU148" s="146" t="s">
        <v>89</v>
      </c>
      <c r="AY148" s="16" t="s">
        <v>147</v>
      </c>
      <c r="BE148" s="147">
        <f>IF(N148="základní",J148,0)</f>
        <v>0</v>
      </c>
      <c r="BF148" s="147">
        <f>IF(N148="snížená",J148,0)</f>
        <v>0</v>
      </c>
      <c r="BG148" s="147">
        <f>IF(N148="zákl. přenesená",J148,0)</f>
        <v>0</v>
      </c>
      <c r="BH148" s="147">
        <f>IF(N148="sníž. přenesená",J148,0)</f>
        <v>0</v>
      </c>
      <c r="BI148" s="147">
        <f>IF(N148="nulová",J148,0)</f>
        <v>0</v>
      </c>
      <c r="BJ148" s="16" t="s">
        <v>87</v>
      </c>
      <c r="BK148" s="147">
        <f>ROUND(I148*H148,2)</f>
        <v>0</v>
      </c>
      <c r="BL148" s="16" t="s">
        <v>154</v>
      </c>
      <c r="BM148" s="146" t="s">
        <v>184</v>
      </c>
    </row>
    <row r="149" spans="2:65" s="12" customFormat="1" ht="11.25">
      <c r="B149" s="148"/>
      <c r="D149" s="149" t="s">
        <v>160</v>
      </c>
      <c r="E149" s="150" t="s">
        <v>1</v>
      </c>
      <c r="F149" s="151" t="s">
        <v>185</v>
      </c>
      <c r="H149" s="150" t="s">
        <v>1</v>
      </c>
      <c r="I149" s="152"/>
      <c r="L149" s="148"/>
      <c r="M149" s="153"/>
      <c r="T149" s="154"/>
      <c r="AT149" s="150" t="s">
        <v>160</v>
      </c>
      <c r="AU149" s="150" t="s">
        <v>89</v>
      </c>
      <c r="AV149" s="12" t="s">
        <v>87</v>
      </c>
      <c r="AW149" s="12" t="s">
        <v>35</v>
      </c>
      <c r="AX149" s="12" t="s">
        <v>80</v>
      </c>
      <c r="AY149" s="150" t="s">
        <v>147</v>
      </c>
    </row>
    <row r="150" spans="2:65" s="12" customFormat="1" ht="11.25">
      <c r="B150" s="148"/>
      <c r="D150" s="149" t="s">
        <v>160</v>
      </c>
      <c r="E150" s="150" t="s">
        <v>1</v>
      </c>
      <c r="F150" s="151" t="s">
        <v>186</v>
      </c>
      <c r="H150" s="150" t="s">
        <v>1</v>
      </c>
      <c r="I150" s="152"/>
      <c r="L150" s="148"/>
      <c r="M150" s="153"/>
      <c r="T150" s="154"/>
      <c r="AT150" s="150" t="s">
        <v>160</v>
      </c>
      <c r="AU150" s="150" t="s">
        <v>89</v>
      </c>
      <c r="AV150" s="12" t="s">
        <v>87</v>
      </c>
      <c r="AW150" s="12" t="s">
        <v>35</v>
      </c>
      <c r="AX150" s="12" t="s">
        <v>80</v>
      </c>
      <c r="AY150" s="150" t="s">
        <v>147</v>
      </c>
    </row>
    <row r="151" spans="2:65" s="13" customFormat="1" ht="11.25">
      <c r="B151" s="155"/>
      <c r="D151" s="149" t="s">
        <v>160</v>
      </c>
      <c r="E151" s="156" t="s">
        <v>1</v>
      </c>
      <c r="F151" s="157" t="s">
        <v>187</v>
      </c>
      <c r="H151" s="158">
        <v>2217.6</v>
      </c>
      <c r="I151" s="159"/>
      <c r="L151" s="155"/>
      <c r="M151" s="160"/>
      <c r="T151" s="161"/>
      <c r="AT151" s="156" t="s">
        <v>160</v>
      </c>
      <c r="AU151" s="156" t="s">
        <v>89</v>
      </c>
      <c r="AV151" s="13" t="s">
        <v>89</v>
      </c>
      <c r="AW151" s="13" t="s">
        <v>35</v>
      </c>
      <c r="AX151" s="13" t="s">
        <v>87</v>
      </c>
      <c r="AY151" s="156" t="s">
        <v>147</v>
      </c>
    </row>
    <row r="152" spans="2:65" s="1" customFormat="1" ht="24.2" customHeight="1">
      <c r="B152" s="31"/>
      <c r="C152" s="135" t="s">
        <v>188</v>
      </c>
      <c r="D152" s="135" t="s">
        <v>149</v>
      </c>
      <c r="E152" s="136" t="s">
        <v>189</v>
      </c>
      <c r="F152" s="137" t="s">
        <v>190</v>
      </c>
      <c r="G152" s="138" t="s">
        <v>191</v>
      </c>
      <c r="H152" s="139">
        <v>826.2</v>
      </c>
      <c r="I152" s="140"/>
      <c r="J152" s="141">
        <f>ROUND(I152*H152,2)</f>
        <v>0</v>
      </c>
      <c r="K152" s="137" t="s">
        <v>153</v>
      </c>
      <c r="L152" s="31"/>
      <c r="M152" s="142" t="s">
        <v>1</v>
      </c>
      <c r="N152" s="143" t="s">
        <v>45</v>
      </c>
      <c r="P152" s="144">
        <f>O152*H152</f>
        <v>0</v>
      </c>
      <c r="Q152" s="144">
        <v>0</v>
      </c>
      <c r="R152" s="144">
        <f>Q152*H152</f>
        <v>0</v>
      </c>
      <c r="S152" s="144">
        <v>0</v>
      </c>
      <c r="T152" s="145">
        <f>S152*H152</f>
        <v>0</v>
      </c>
      <c r="AR152" s="146" t="s">
        <v>154</v>
      </c>
      <c r="AT152" s="146" t="s">
        <v>149</v>
      </c>
      <c r="AU152" s="146" t="s">
        <v>89</v>
      </c>
      <c r="AY152" s="16" t="s">
        <v>147</v>
      </c>
      <c r="BE152" s="147">
        <f>IF(N152="základní",J152,0)</f>
        <v>0</v>
      </c>
      <c r="BF152" s="147">
        <f>IF(N152="snížená",J152,0)</f>
        <v>0</v>
      </c>
      <c r="BG152" s="147">
        <f>IF(N152="zákl. přenesená",J152,0)</f>
        <v>0</v>
      </c>
      <c r="BH152" s="147">
        <f>IF(N152="sníž. přenesená",J152,0)</f>
        <v>0</v>
      </c>
      <c r="BI152" s="147">
        <f>IF(N152="nulová",J152,0)</f>
        <v>0</v>
      </c>
      <c r="BJ152" s="16" t="s">
        <v>87</v>
      </c>
      <c r="BK152" s="147">
        <f>ROUND(I152*H152,2)</f>
        <v>0</v>
      </c>
      <c r="BL152" s="16" t="s">
        <v>154</v>
      </c>
      <c r="BM152" s="146" t="s">
        <v>192</v>
      </c>
    </row>
    <row r="153" spans="2:65" s="12" customFormat="1" ht="11.25">
      <c r="B153" s="148"/>
      <c r="D153" s="149" t="s">
        <v>160</v>
      </c>
      <c r="E153" s="150" t="s">
        <v>1</v>
      </c>
      <c r="F153" s="151" t="s">
        <v>185</v>
      </c>
      <c r="H153" s="150" t="s">
        <v>1</v>
      </c>
      <c r="I153" s="152"/>
      <c r="L153" s="148"/>
      <c r="M153" s="153"/>
      <c r="T153" s="154"/>
      <c r="AT153" s="150" t="s">
        <v>160</v>
      </c>
      <c r="AU153" s="150" t="s">
        <v>89</v>
      </c>
      <c r="AV153" s="12" t="s">
        <v>87</v>
      </c>
      <c r="AW153" s="12" t="s">
        <v>35</v>
      </c>
      <c r="AX153" s="12" t="s">
        <v>80</v>
      </c>
      <c r="AY153" s="150" t="s">
        <v>147</v>
      </c>
    </row>
    <row r="154" spans="2:65" s="12" customFormat="1" ht="11.25">
      <c r="B154" s="148"/>
      <c r="D154" s="149" t="s">
        <v>160</v>
      </c>
      <c r="E154" s="150" t="s">
        <v>1</v>
      </c>
      <c r="F154" s="151" t="s">
        <v>193</v>
      </c>
      <c r="H154" s="150" t="s">
        <v>1</v>
      </c>
      <c r="I154" s="152"/>
      <c r="L154" s="148"/>
      <c r="M154" s="153"/>
      <c r="T154" s="154"/>
      <c r="AT154" s="150" t="s">
        <v>160</v>
      </c>
      <c r="AU154" s="150" t="s">
        <v>89</v>
      </c>
      <c r="AV154" s="12" t="s">
        <v>87</v>
      </c>
      <c r="AW154" s="12" t="s">
        <v>35</v>
      </c>
      <c r="AX154" s="12" t="s">
        <v>80</v>
      </c>
      <c r="AY154" s="150" t="s">
        <v>147</v>
      </c>
    </row>
    <row r="155" spans="2:65" s="12" customFormat="1" ht="11.25">
      <c r="B155" s="148"/>
      <c r="D155" s="149" t="s">
        <v>160</v>
      </c>
      <c r="E155" s="150" t="s">
        <v>1</v>
      </c>
      <c r="F155" s="151" t="s">
        <v>194</v>
      </c>
      <c r="H155" s="150" t="s">
        <v>1</v>
      </c>
      <c r="I155" s="152"/>
      <c r="L155" s="148"/>
      <c r="M155" s="153"/>
      <c r="T155" s="154"/>
      <c r="AT155" s="150" t="s">
        <v>160</v>
      </c>
      <c r="AU155" s="150" t="s">
        <v>89</v>
      </c>
      <c r="AV155" s="12" t="s">
        <v>87</v>
      </c>
      <c r="AW155" s="12" t="s">
        <v>35</v>
      </c>
      <c r="AX155" s="12" t="s">
        <v>80</v>
      </c>
      <c r="AY155" s="150" t="s">
        <v>147</v>
      </c>
    </row>
    <row r="156" spans="2:65" s="13" customFormat="1" ht="11.25">
      <c r="B156" s="155"/>
      <c r="D156" s="149" t="s">
        <v>160</v>
      </c>
      <c r="E156" s="156" t="s">
        <v>1</v>
      </c>
      <c r="F156" s="157" t="s">
        <v>195</v>
      </c>
      <c r="H156" s="158">
        <v>268.2</v>
      </c>
      <c r="I156" s="159"/>
      <c r="L156" s="155"/>
      <c r="M156" s="160"/>
      <c r="T156" s="161"/>
      <c r="AT156" s="156" t="s">
        <v>160</v>
      </c>
      <c r="AU156" s="156" t="s">
        <v>89</v>
      </c>
      <c r="AV156" s="13" t="s">
        <v>89</v>
      </c>
      <c r="AW156" s="13" t="s">
        <v>35</v>
      </c>
      <c r="AX156" s="13" t="s">
        <v>80</v>
      </c>
      <c r="AY156" s="156" t="s">
        <v>147</v>
      </c>
    </row>
    <row r="157" spans="2:65" s="12" customFormat="1" ht="11.25">
      <c r="B157" s="148"/>
      <c r="D157" s="149" t="s">
        <v>160</v>
      </c>
      <c r="E157" s="150" t="s">
        <v>1</v>
      </c>
      <c r="F157" s="151" t="s">
        <v>196</v>
      </c>
      <c r="H157" s="150" t="s">
        <v>1</v>
      </c>
      <c r="I157" s="152"/>
      <c r="L157" s="148"/>
      <c r="M157" s="153"/>
      <c r="T157" s="154"/>
      <c r="AT157" s="150" t="s">
        <v>160</v>
      </c>
      <c r="AU157" s="150" t="s">
        <v>89</v>
      </c>
      <c r="AV157" s="12" t="s">
        <v>87</v>
      </c>
      <c r="AW157" s="12" t="s">
        <v>35</v>
      </c>
      <c r="AX157" s="12" t="s">
        <v>80</v>
      </c>
      <c r="AY157" s="150" t="s">
        <v>147</v>
      </c>
    </row>
    <row r="158" spans="2:65" s="12" customFormat="1" ht="11.25">
      <c r="B158" s="148"/>
      <c r="D158" s="149" t="s">
        <v>160</v>
      </c>
      <c r="E158" s="150" t="s">
        <v>1</v>
      </c>
      <c r="F158" s="151" t="s">
        <v>197</v>
      </c>
      <c r="H158" s="150" t="s">
        <v>1</v>
      </c>
      <c r="I158" s="152"/>
      <c r="L158" s="148"/>
      <c r="M158" s="153"/>
      <c r="T158" s="154"/>
      <c r="AT158" s="150" t="s">
        <v>160</v>
      </c>
      <c r="AU158" s="150" t="s">
        <v>89</v>
      </c>
      <c r="AV158" s="12" t="s">
        <v>87</v>
      </c>
      <c r="AW158" s="12" t="s">
        <v>35</v>
      </c>
      <c r="AX158" s="12" t="s">
        <v>80</v>
      </c>
      <c r="AY158" s="150" t="s">
        <v>147</v>
      </c>
    </row>
    <row r="159" spans="2:65" s="13" customFormat="1" ht="11.25">
      <c r="B159" s="155"/>
      <c r="D159" s="149" t="s">
        <v>160</v>
      </c>
      <c r="E159" s="156" t="s">
        <v>1</v>
      </c>
      <c r="F159" s="157" t="s">
        <v>198</v>
      </c>
      <c r="H159" s="158">
        <v>558</v>
      </c>
      <c r="I159" s="159"/>
      <c r="L159" s="155"/>
      <c r="M159" s="160"/>
      <c r="T159" s="161"/>
      <c r="AT159" s="156" t="s">
        <v>160</v>
      </c>
      <c r="AU159" s="156" t="s">
        <v>89</v>
      </c>
      <c r="AV159" s="13" t="s">
        <v>89</v>
      </c>
      <c r="AW159" s="13" t="s">
        <v>35</v>
      </c>
      <c r="AX159" s="13" t="s">
        <v>80</v>
      </c>
      <c r="AY159" s="156" t="s">
        <v>147</v>
      </c>
    </row>
    <row r="160" spans="2:65" s="14" customFormat="1" ht="11.25">
      <c r="B160" s="162"/>
      <c r="D160" s="149" t="s">
        <v>160</v>
      </c>
      <c r="E160" s="163" t="s">
        <v>1</v>
      </c>
      <c r="F160" s="164" t="s">
        <v>199</v>
      </c>
      <c r="H160" s="165">
        <v>826.2</v>
      </c>
      <c r="I160" s="166"/>
      <c r="L160" s="162"/>
      <c r="M160" s="167"/>
      <c r="T160" s="168"/>
      <c r="AT160" s="163" t="s">
        <v>160</v>
      </c>
      <c r="AU160" s="163" t="s">
        <v>89</v>
      </c>
      <c r="AV160" s="14" t="s">
        <v>154</v>
      </c>
      <c r="AW160" s="14" t="s">
        <v>35</v>
      </c>
      <c r="AX160" s="14" t="s">
        <v>87</v>
      </c>
      <c r="AY160" s="163" t="s">
        <v>147</v>
      </c>
    </row>
    <row r="161" spans="2:65" s="1" customFormat="1" ht="21.75" customHeight="1">
      <c r="B161" s="31"/>
      <c r="C161" s="135" t="s">
        <v>200</v>
      </c>
      <c r="D161" s="135" t="s">
        <v>149</v>
      </c>
      <c r="E161" s="136" t="s">
        <v>201</v>
      </c>
      <c r="F161" s="137" t="s">
        <v>202</v>
      </c>
      <c r="G161" s="138" t="s">
        <v>191</v>
      </c>
      <c r="H161" s="139">
        <v>202.02</v>
      </c>
      <c r="I161" s="140"/>
      <c r="J161" s="141">
        <f>ROUND(I161*H161,2)</f>
        <v>0</v>
      </c>
      <c r="K161" s="137" t="s">
        <v>153</v>
      </c>
      <c r="L161" s="31"/>
      <c r="M161" s="142" t="s">
        <v>1</v>
      </c>
      <c r="N161" s="143" t="s">
        <v>45</v>
      </c>
      <c r="P161" s="144">
        <f>O161*H161</f>
        <v>0</v>
      </c>
      <c r="Q161" s="144">
        <v>0</v>
      </c>
      <c r="R161" s="144">
        <f>Q161*H161</f>
        <v>0</v>
      </c>
      <c r="S161" s="144">
        <v>0</v>
      </c>
      <c r="T161" s="145">
        <f>S161*H161</f>
        <v>0</v>
      </c>
      <c r="AR161" s="146" t="s">
        <v>154</v>
      </c>
      <c r="AT161" s="146" t="s">
        <v>149</v>
      </c>
      <c r="AU161" s="146" t="s">
        <v>89</v>
      </c>
      <c r="AY161" s="16" t="s">
        <v>147</v>
      </c>
      <c r="BE161" s="147">
        <f>IF(N161="základní",J161,0)</f>
        <v>0</v>
      </c>
      <c r="BF161" s="147">
        <f>IF(N161="snížená",J161,0)</f>
        <v>0</v>
      </c>
      <c r="BG161" s="147">
        <f>IF(N161="zákl. přenesená",J161,0)</f>
        <v>0</v>
      </c>
      <c r="BH161" s="147">
        <f>IF(N161="sníž. přenesená",J161,0)</f>
        <v>0</v>
      </c>
      <c r="BI161" s="147">
        <f>IF(N161="nulová",J161,0)</f>
        <v>0</v>
      </c>
      <c r="BJ161" s="16" t="s">
        <v>87</v>
      </c>
      <c r="BK161" s="147">
        <f>ROUND(I161*H161,2)</f>
        <v>0</v>
      </c>
      <c r="BL161" s="16" t="s">
        <v>154</v>
      </c>
      <c r="BM161" s="146" t="s">
        <v>203</v>
      </c>
    </row>
    <row r="162" spans="2:65" s="12" customFormat="1" ht="11.25">
      <c r="B162" s="148"/>
      <c r="D162" s="149" t="s">
        <v>160</v>
      </c>
      <c r="E162" s="150" t="s">
        <v>1</v>
      </c>
      <c r="F162" s="151" t="s">
        <v>196</v>
      </c>
      <c r="H162" s="150" t="s">
        <v>1</v>
      </c>
      <c r="I162" s="152"/>
      <c r="L162" s="148"/>
      <c r="M162" s="153"/>
      <c r="T162" s="154"/>
      <c r="AT162" s="150" t="s">
        <v>160</v>
      </c>
      <c r="AU162" s="150" t="s">
        <v>89</v>
      </c>
      <c r="AV162" s="12" t="s">
        <v>87</v>
      </c>
      <c r="AW162" s="12" t="s">
        <v>35</v>
      </c>
      <c r="AX162" s="12" t="s">
        <v>80</v>
      </c>
      <c r="AY162" s="150" t="s">
        <v>147</v>
      </c>
    </row>
    <row r="163" spans="2:65" s="12" customFormat="1" ht="11.25">
      <c r="B163" s="148"/>
      <c r="D163" s="149" t="s">
        <v>160</v>
      </c>
      <c r="E163" s="150" t="s">
        <v>1</v>
      </c>
      <c r="F163" s="151" t="s">
        <v>204</v>
      </c>
      <c r="H163" s="150" t="s">
        <v>1</v>
      </c>
      <c r="I163" s="152"/>
      <c r="L163" s="148"/>
      <c r="M163" s="153"/>
      <c r="T163" s="154"/>
      <c r="AT163" s="150" t="s">
        <v>160</v>
      </c>
      <c r="AU163" s="150" t="s">
        <v>89</v>
      </c>
      <c r="AV163" s="12" t="s">
        <v>87</v>
      </c>
      <c r="AW163" s="12" t="s">
        <v>35</v>
      </c>
      <c r="AX163" s="12" t="s">
        <v>80</v>
      </c>
      <c r="AY163" s="150" t="s">
        <v>147</v>
      </c>
    </row>
    <row r="164" spans="2:65" s="13" customFormat="1" ht="11.25">
      <c r="B164" s="155"/>
      <c r="D164" s="149" t="s">
        <v>160</v>
      </c>
      <c r="E164" s="156" t="s">
        <v>1</v>
      </c>
      <c r="F164" s="157" t="s">
        <v>205</v>
      </c>
      <c r="H164" s="158">
        <v>60.48</v>
      </c>
      <c r="I164" s="159"/>
      <c r="L164" s="155"/>
      <c r="M164" s="160"/>
      <c r="T164" s="161"/>
      <c r="AT164" s="156" t="s">
        <v>160</v>
      </c>
      <c r="AU164" s="156" t="s">
        <v>89</v>
      </c>
      <c r="AV164" s="13" t="s">
        <v>89</v>
      </c>
      <c r="AW164" s="13" t="s">
        <v>35</v>
      </c>
      <c r="AX164" s="13" t="s">
        <v>80</v>
      </c>
      <c r="AY164" s="156" t="s">
        <v>147</v>
      </c>
    </row>
    <row r="165" spans="2:65" s="12" customFormat="1" ht="11.25">
      <c r="B165" s="148"/>
      <c r="D165" s="149" t="s">
        <v>160</v>
      </c>
      <c r="E165" s="150" t="s">
        <v>1</v>
      </c>
      <c r="F165" s="151" t="s">
        <v>206</v>
      </c>
      <c r="H165" s="150" t="s">
        <v>1</v>
      </c>
      <c r="I165" s="152"/>
      <c r="L165" s="148"/>
      <c r="M165" s="153"/>
      <c r="T165" s="154"/>
      <c r="AT165" s="150" t="s">
        <v>160</v>
      </c>
      <c r="AU165" s="150" t="s">
        <v>89</v>
      </c>
      <c r="AV165" s="12" t="s">
        <v>87</v>
      </c>
      <c r="AW165" s="12" t="s">
        <v>35</v>
      </c>
      <c r="AX165" s="12" t="s">
        <v>80</v>
      </c>
      <c r="AY165" s="150" t="s">
        <v>147</v>
      </c>
    </row>
    <row r="166" spans="2:65" s="13" customFormat="1" ht="11.25">
      <c r="B166" s="155"/>
      <c r="D166" s="149" t="s">
        <v>160</v>
      </c>
      <c r="E166" s="156" t="s">
        <v>1</v>
      </c>
      <c r="F166" s="157" t="s">
        <v>207</v>
      </c>
      <c r="H166" s="158">
        <v>141.54</v>
      </c>
      <c r="I166" s="159"/>
      <c r="L166" s="155"/>
      <c r="M166" s="160"/>
      <c r="T166" s="161"/>
      <c r="AT166" s="156" t="s">
        <v>160</v>
      </c>
      <c r="AU166" s="156" t="s">
        <v>89</v>
      </c>
      <c r="AV166" s="13" t="s">
        <v>89</v>
      </c>
      <c r="AW166" s="13" t="s">
        <v>35</v>
      </c>
      <c r="AX166" s="13" t="s">
        <v>80</v>
      </c>
      <c r="AY166" s="156" t="s">
        <v>147</v>
      </c>
    </row>
    <row r="167" spans="2:65" s="14" customFormat="1" ht="11.25">
      <c r="B167" s="162"/>
      <c r="D167" s="149" t="s">
        <v>160</v>
      </c>
      <c r="E167" s="163" t="s">
        <v>1</v>
      </c>
      <c r="F167" s="164" t="s">
        <v>199</v>
      </c>
      <c r="H167" s="165">
        <v>202.02</v>
      </c>
      <c r="I167" s="166"/>
      <c r="L167" s="162"/>
      <c r="M167" s="167"/>
      <c r="T167" s="168"/>
      <c r="AT167" s="163" t="s">
        <v>160</v>
      </c>
      <c r="AU167" s="163" t="s">
        <v>89</v>
      </c>
      <c r="AV167" s="14" t="s">
        <v>154</v>
      </c>
      <c r="AW167" s="14" t="s">
        <v>35</v>
      </c>
      <c r="AX167" s="14" t="s">
        <v>87</v>
      </c>
      <c r="AY167" s="163" t="s">
        <v>147</v>
      </c>
    </row>
    <row r="168" spans="2:65" s="1" customFormat="1" ht="21.75" customHeight="1">
      <c r="B168" s="31"/>
      <c r="C168" s="135" t="s">
        <v>208</v>
      </c>
      <c r="D168" s="135" t="s">
        <v>149</v>
      </c>
      <c r="E168" s="136" t="s">
        <v>209</v>
      </c>
      <c r="F168" s="137" t="s">
        <v>210</v>
      </c>
      <c r="G168" s="138" t="s">
        <v>191</v>
      </c>
      <c r="H168" s="139">
        <v>1257.24</v>
      </c>
      <c r="I168" s="140"/>
      <c r="J168" s="141">
        <f>ROUND(I168*H168,2)</f>
        <v>0</v>
      </c>
      <c r="K168" s="137" t="s">
        <v>153</v>
      </c>
      <c r="L168" s="31"/>
      <c r="M168" s="142" t="s">
        <v>1</v>
      </c>
      <c r="N168" s="143" t="s">
        <v>45</v>
      </c>
      <c r="P168" s="144">
        <f>O168*H168</f>
        <v>0</v>
      </c>
      <c r="Q168" s="144">
        <v>0</v>
      </c>
      <c r="R168" s="144">
        <f>Q168*H168</f>
        <v>0</v>
      </c>
      <c r="S168" s="144">
        <v>0</v>
      </c>
      <c r="T168" s="145">
        <f>S168*H168</f>
        <v>0</v>
      </c>
      <c r="AR168" s="146" t="s">
        <v>154</v>
      </c>
      <c r="AT168" s="146" t="s">
        <v>149</v>
      </c>
      <c r="AU168" s="146" t="s">
        <v>89</v>
      </c>
      <c r="AY168" s="16" t="s">
        <v>147</v>
      </c>
      <c r="BE168" s="147">
        <f>IF(N168="základní",J168,0)</f>
        <v>0</v>
      </c>
      <c r="BF168" s="147">
        <f>IF(N168="snížená",J168,0)</f>
        <v>0</v>
      </c>
      <c r="BG168" s="147">
        <f>IF(N168="zákl. přenesená",J168,0)</f>
        <v>0</v>
      </c>
      <c r="BH168" s="147">
        <f>IF(N168="sníž. přenesená",J168,0)</f>
        <v>0</v>
      </c>
      <c r="BI168" s="147">
        <f>IF(N168="nulová",J168,0)</f>
        <v>0</v>
      </c>
      <c r="BJ168" s="16" t="s">
        <v>87</v>
      </c>
      <c r="BK168" s="147">
        <f>ROUND(I168*H168,2)</f>
        <v>0</v>
      </c>
      <c r="BL168" s="16" t="s">
        <v>154</v>
      </c>
      <c r="BM168" s="146" t="s">
        <v>211</v>
      </c>
    </row>
    <row r="169" spans="2:65" s="12" customFormat="1" ht="11.25">
      <c r="B169" s="148"/>
      <c r="D169" s="149" t="s">
        <v>160</v>
      </c>
      <c r="E169" s="150" t="s">
        <v>1</v>
      </c>
      <c r="F169" s="151" t="s">
        <v>212</v>
      </c>
      <c r="H169" s="150" t="s">
        <v>1</v>
      </c>
      <c r="I169" s="152"/>
      <c r="L169" s="148"/>
      <c r="M169" s="153"/>
      <c r="T169" s="154"/>
      <c r="AT169" s="150" t="s">
        <v>160</v>
      </c>
      <c r="AU169" s="150" t="s">
        <v>89</v>
      </c>
      <c r="AV169" s="12" t="s">
        <v>87</v>
      </c>
      <c r="AW169" s="12" t="s">
        <v>35</v>
      </c>
      <c r="AX169" s="12" t="s">
        <v>80</v>
      </c>
      <c r="AY169" s="150" t="s">
        <v>147</v>
      </c>
    </row>
    <row r="170" spans="2:65" s="13" customFormat="1" ht="11.25">
      <c r="B170" s="155"/>
      <c r="D170" s="149" t="s">
        <v>160</v>
      </c>
      <c r="E170" s="156" t="s">
        <v>1</v>
      </c>
      <c r="F170" s="157" t="s">
        <v>213</v>
      </c>
      <c r="H170" s="158">
        <v>221.76</v>
      </c>
      <c r="I170" s="159"/>
      <c r="L170" s="155"/>
      <c r="M170" s="160"/>
      <c r="T170" s="161"/>
      <c r="AT170" s="156" t="s">
        <v>160</v>
      </c>
      <c r="AU170" s="156" t="s">
        <v>89</v>
      </c>
      <c r="AV170" s="13" t="s">
        <v>89</v>
      </c>
      <c r="AW170" s="13" t="s">
        <v>35</v>
      </c>
      <c r="AX170" s="13" t="s">
        <v>80</v>
      </c>
      <c r="AY170" s="156" t="s">
        <v>147</v>
      </c>
    </row>
    <row r="171" spans="2:65" s="12" customFormat="1" ht="11.25">
      <c r="B171" s="148"/>
      <c r="D171" s="149" t="s">
        <v>160</v>
      </c>
      <c r="E171" s="150" t="s">
        <v>1</v>
      </c>
      <c r="F171" s="151" t="s">
        <v>214</v>
      </c>
      <c r="H171" s="150" t="s">
        <v>1</v>
      </c>
      <c r="I171" s="152"/>
      <c r="L171" s="148"/>
      <c r="M171" s="153"/>
      <c r="T171" s="154"/>
      <c r="AT171" s="150" t="s">
        <v>160</v>
      </c>
      <c r="AU171" s="150" t="s">
        <v>89</v>
      </c>
      <c r="AV171" s="12" t="s">
        <v>87</v>
      </c>
      <c r="AW171" s="12" t="s">
        <v>35</v>
      </c>
      <c r="AX171" s="12" t="s">
        <v>80</v>
      </c>
      <c r="AY171" s="150" t="s">
        <v>147</v>
      </c>
    </row>
    <row r="172" spans="2:65" s="13" customFormat="1" ht="11.25">
      <c r="B172" s="155"/>
      <c r="D172" s="149" t="s">
        <v>160</v>
      </c>
      <c r="E172" s="156" t="s">
        <v>1</v>
      </c>
      <c r="F172" s="157" t="s">
        <v>215</v>
      </c>
      <c r="H172" s="158">
        <v>1035.48</v>
      </c>
      <c r="I172" s="159"/>
      <c r="L172" s="155"/>
      <c r="M172" s="160"/>
      <c r="T172" s="161"/>
      <c r="AT172" s="156" t="s">
        <v>160</v>
      </c>
      <c r="AU172" s="156" t="s">
        <v>89</v>
      </c>
      <c r="AV172" s="13" t="s">
        <v>89</v>
      </c>
      <c r="AW172" s="13" t="s">
        <v>35</v>
      </c>
      <c r="AX172" s="13" t="s">
        <v>80</v>
      </c>
      <c r="AY172" s="156" t="s">
        <v>147</v>
      </c>
    </row>
    <row r="173" spans="2:65" s="14" customFormat="1" ht="11.25">
      <c r="B173" s="162"/>
      <c r="D173" s="149" t="s">
        <v>160</v>
      </c>
      <c r="E173" s="163" t="s">
        <v>1</v>
      </c>
      <c r="F173" s="164" t="s">
        <v>199</v>
      </c>
      <c r="H173" s="165">
        <v>1257.24</v>
      </c>
      <c r="I173" s="166"/>
      <c r="L173" s="162"/>
      <c r="M173" s="167"/>
      <c r="T173" s="168"/>
      <c r="AT173" s="163" t="s">
        <v>160</v>
      </c>
      <c r="AU173" s="163" t="s">
        <v>89</v>
      </c>
      <c r="AV173" s="14" t="s">
        <v>154</v>
      </c>
      <c r="AW173" s="14" t="s">
        <v>35</v>
      </c>
      <c r="AX173" s="14" t="s">
        <v>87</v>
      </c>
      <c r="AY173" s="163" t="s">
        <v>147</v>
      </c>
    </row>
    <row r="174" spans="2:65" s="1" customFormat="1" ht="16.5" customHeight="1">
      <c r="B174" s="31"/>
      <c r="C174" s="135" t="s">
        <v>216</v>
      </c>
      <c r="D174" s="135" t="s">
        <v>149</v>
      </c>
      <c r="E174" s="136" t="s">
        <v>217</v>
      </c>
      <c r="F174" s="137" t="s">
        <v>218</v>
      </c>
      <c r="G174" s="138" t="s">
        <v>191</v>
      </c>
      <c r="H174" s="139">
        <v>1257.24</v>
      </c>
      <c r="I174" s="140"/>
      <c r="J174" s="141">
        <f>ROUND(I174*H174,2)</f>
        <v>0</v>
      </c>
      <c r="K174" s="137" t="s">
        <v>153</v>
      </c>
      <c r="L174" s="31"/>
      <c r="M174" s="142" t="s">
        <v>1</v>
      </c>
      <c r="N174" s="143" t="s">
        <v>45</v>
      </c>
      <c r="P174" s="144">
        <f>O174*H174</f>
        <v>0</v>
      </c>
      <c r="Q174" s="144">
        <v>0</v>
      </c>
      <c r="R174" s="144">
        <f>Q174*H174</f>
        <v>0</v>
      </c>
      <c r="S174" s="144">
        <v>0</v>
      </c>
      <c r="T174" s="145">
        <f>S174*H174</f>
        <v>0</v>
      </c>
      <c r="AR174" s="146" t="s">
        <v>154</v>
      </c>
      <c r="AT174" s="146" t="s">
        <v>149</v>
      </c>
      <c r="AU174" s="146" t="s">
        <v>89</v>
      </c>
      <c r="AY174" s="16" t="s">
        <v>147</v>
      </c>
      <c r="BE174" s="147">
        <f>IF(N174="základní",J174,0)</f>
        <v>0</v>
      </c>
      <c r="BF174" s="147">
        <f>IF(N174="snížená",J174,0)</f>
        <v>0</v>
      </c>
      <c r="BG174" s="147">
        <f>IF(N174="zákl. přenesená",J174,0)</f>
        <v>0</v>
      </c>
      <c r="BH174" s="147">
        <f>IF(N174="sníž. přenesená",J174,0)</f>
        <v>0</v>
      </c>
      <c r="BI174" s="147">
        <f>IF(N174="nulová",J174,0)</f>
        <v>0</v>
      </c>
      <c r="BJ174" s="16" t="s">
        <v>87</v>
      </c>
      <c r="BK174" s="147">
        <f>ROUND(I174*H174,2)</f>
        <v>0</v>
      </c>
      <c r="BL174" s="16" t="s">
        <v>154</v>
      </c>
      <c r="BM174" s="146" t="s">
        <v>219</v>
      </c>
    </row>
    <row r="175" spans="2:65" s="13" customFormat="1" ht="11.25">
      <c r="B175" s="155"/>
      <c r="D175" s="149" t="s">
        <v>160</v>
      </c>
      <c r="E175" s="156" t="s">
        <v>1</v>
      </c>
      <c r="F175" s="157" t="s">
        <v>220</v>
      </c>
      <c r="H175" s="158">
        <v>1257.24</v>
      </c>
      <c r="I175" s="159"/>
      <c r="L175" s="155"/>
      <c r="M175" s="160"/>
      <c r="T175" s="161"/>
      <c r="AT175" s="156" t="s">
        <v>160</v>
      </c>
      <c r="AU175" s="156" t="s">
        <v>89</v>
      </c>
      <c r="AV175" s="13" t="s">
        <v>89</v>
      </c>
      <c r="AW175" s="13" t="s">
        <v>35</v>
      </c>
      <c r="AX175" s="13" t="s">
        <v>80</v>
      </c>
      <c r="AY175" s="156" t="s">
        <v>147</v>
      </c>
    </row>
    <row r="176" spans="2:65" s="1" customFormat="1" ht="16.5" customHeight="1">
      <c r="B176" s="31"/>
      <c r="C176" s="135" t="s">
        <v>221</v>
      </c>
      <c r="D176" s="135" t="s">
        <v>149</v>
      </c>
      <c r="E176" s="136" t="s">
        <v>222</v>
      </c>
      <c r="F176" s="137" t="s">
        <v>223</v>
      </c>
      <c r="G176" s="138" t="s">
        <v>191</v>
      </c>
      <c r="H176" s="139">
        <v>62.7</v>
      </c>
      <c r="I176" s="140"/>
      <c r="J176" s="141">
        <f>ROUND(I176*H176,2)</f>
        <v>0</v>
      </c>
      <c r="K176" s="137" t="s">
        <v>1</v>
      </c>
      <c r="L176" s="31"/>
      <c r="M176" s="142" t="s">
        <v>1</v>
      </c>
      <c r="N176" s="143" t="s">
        <v>45</v>
      </c>
      <c r="P176" s="144">
        <f>O176*H176</f>
        <v>0</v>
      </c>
      <c r="Q176" s="144">
        <v>0</v>
      </c>
      <c r="R176" s="144">
        <f>Q176*H176</f>
        <v>0</v>
      </c>
      <c r="S176" s="144">
        <v>0</v>
      </c>
      <c r="T176" s="145">
        <f>S176*H176</f>
        <v>0</v>
      </c>
      <c r="AR176" s="146" t="s">
        <v>154</v>
      </c>
      <c r="AT176" s="146" t="s">
        <v>149</v>
      </c>
      <c r="AU176" s="146" t="s">
        <v>89</v>
      </c>
      <c r="AY176" s="16" t="s">
        <v>147</v>
      </c>
      <c r="BE176" s="147">
        <f>IF(N176="základní",J176,0)</f>
        <v>0</v>
      </c>
      <c r="BF176" s="147">
        <f>IF(N176="snížená",J176,0)</f>
        <v>0</v>
      </c>
      <c r="BG176" s="147">
        <f>IF(N176="zákl. přenesená",J176,0)</f>
        <v>0</v>
      </c>
      <c r="BH176" s="147">
        <f>IF(N176="sníž. přenesená",J176,0)</f>
        <v>0</v>
      </c>
      <c r="BI176" s="147">
        <f>IF(N176="nulová",J176,0)</f>
        <v>0</v>
      </c>
      <c r="BJ176" s="16" t="s">
        <v>87</v>
      </c>
      <c r="BK176" s="147">
        <f>ROUND(I176*H176,2)</f>
        <v>0</v>
      </c>
      <c r="BL176" s="16" t="s">
        <v>154</v>
      </c>
      <c r="BM176" s="146" t="s">
        <v>224</v>
      </c>
    </row>
    <row r="177" spans="2:65" s="12" customFormat="1" ht="11.25">
      <c r="B177" s="148"/>
      <c r="D177" s="149" t="s">
        <v>160</v>
      </c>
      <c r="E177" s="150" t="s">
        <v>1</v>
      </c>
      <c r="F177" s="151" t="s">
        <v>225</v>
      </c>
      <c r="H177" s="150" t="s">
        <v>1</v>
      </c>
      <c r="I177" s="152"/>
      <c r="L177" s="148"/>
      <c r="M177" s="153"/>
      <c r="T177" s="154"/>
      <c r="AT177" s="150" t="s">
        <v>160</v>
      </c>
      <c r="AU177" s="150" t="s">
        <v>89</v>
      </c>
      <c r="AV177" s="12" t="s">
        <v>87</v>
      </c>
      <c r="AW177" s="12" t="s">
        <v>35</v>
      </c>
      <c r="AX177" s="12" t="s">
        <v>80</v>
      </c>
      <c r="AY177" s="150" t="s">
        <v>147</v>
      </c>
    </row>
    <row r="178" spans="2:65" s="12" customFormat="1" ht="11.25">
      <c r="B178" s="148"/>
      <c r="D178" s="149" t="s">
        <v>160</v>
      </c>
      <c r="E178" s="150" t="s">
        <v>1</v>
      </c>
      <c r="F178" s="151" t="s">
        <v>186</v>
      </c>
      <c r="H178" s="150" t="s">
        <v>1</v>
      </c>
      <c r="I178" s="152"/>
      <c r="L178" s="148"/>
      <c r="M178" s="153"/>
      <c r="T178" s="154"/>
      <c r="AT178" s="150" t="s">
        <v>160</v>
      </c>
      <c r="AU178" s="150" t="s">
        <v>89</v>
      </c>
      <c r="AV178" s="12" t="s">
        <v>87</v>
      </c>
      <c r="AW178" s="12" t="s">
        <v>35</v>
      </c>
      <c r="AX178" s="12" t="s">
        <v>80</v>
      </c>
      <c r="AY178" s="150" t="s">
        <v>147</v>
      </c>
    </row>
    <row r="179" spans="2:65" s="13" customFormat="1" ht="11.25">
      <c r="B179" s="155"/>
      <c r="D179" s="149" t="s">
        <v>160</v>
      </c>
      <c r="E179" s="156" t="s">
        <v>1</v>
      </c>
      <c r="F179" s="157" t="s">
        <v>226</v>
      </c>
      <c r="H179" s="158">
        <v>62.7</v>
      </c>
      <c r="I179" s="159"/>
      <c r="L179" s="155"/>
      <c r="M179" s="160"/>
      <c r="T179" s="161"/>
      <c r="AT179" s="156" t="s">
        <v>160</v>
      </c>
      <c r="AU179" s="156" t="s">
        <v>89</v>
      </c>
      <c r="AV179" s="13" t="s">
        <v>89</v>
      </c>
      <c r="AW179" s="13" t="s">
        <v>35</v>
      </c>
      <c r="AX179" s="13" t="s">
        <v>87</v>
      </c>
      <c r="AY179" s="156" t="s">
        <v>147</v>
      </c>
    </row>
    <row r="180" spans="2:65" s="1" customFormat="1" ht="16.5" customHeight="1">
      <c r="B180" s="31"/>
      <c r="C180" s="135" t="s">
        <v>227</v>
      </c>
      <c r="D180" s="135" t="s">
        <v>149</v>
      </c>
      <c r="E180" s="136" t="s">
        <v>228</v>
      </c>
      <c r="F180" s="137" t="s">
        <v>229</v>
      </c>
      <c r="G180" s="138" t="s">
        <v>230</v>
      </c>
      <c r="H180" s="139">
        <v>2263.0320000000002</v>
      </c>
      <c r="I180" s="140"/>
      <c r="J180" s="141">
        <f>ROUND(I180*H180,2)</f>
        <v>0</v>
      </c>
      <c r="K180" s="137" t="s">
        <v>153</v>
      </c>
      <c r="L180" s="31"/>
      <c r="M180" s="142" t="s">
        <v>1</v>
      </c>
      <c r="N180" s="143" t="s">
        <v>45</v>
      </c>
      <c r="P180" s="144">
        <f>O180*H180</f>
        <v>0</v>
      </c>
      <c r="Q180" s="144">
        <v>0</v>
      </c>
      <c r="R180" s="144">
        <f>Q180*H180</f>
        <v>0</v>
      </c>
      <c r="S180" s="144">
        <v>0</v>
      </c>
      <c r="T180" s="145">
        <f>S180*H180</f>
        <v>0</v>
      </c>
      <c r="AR180" s="146" t="s">
        <v>154</v>
      </c>
      <c r="AT180" s="146" t="s">
        <v>149</v>
      </c>
      <c r="AU180" s="146" t="s">
        <v>89</v>
      </c>
      <c r="AY180" s="16" t="s">
        <v>147</v>
      </c>
      <c r="BE180" s="147">
        <f>IF(N180="základní",J180,0)</f>
        <v>0</v>
      </c>
      <c r="BF180" s="147">
        <f>IF(N180="snížená",J180,0)</f>
        <v>0</v>
      </c>
      <c r="BG180" s="147">
        <f>IF(N180="zákl. přenesená",J180,0)</f>
        <v>0</v>
      </c>
      <c r="BH180" s="147">
        <f>IF(N180="sníž. přenesená",J180,0)</f>
        <v>0</v>
      </c>
      <c r="BI180" s="147">
        <f>IF(N180="nulová",J180,0)</f>
        <v>0</v>
      </c>
      <c r="BJ180" s="16" t="s">
        <v>87</v>
      </c>
      <c r="BK180" s="147">
        <f>ROUND(I180*H180,2)</f>
        <v>0</v>
      </c>
      <c r="BL180" s="16" t="s">
        <v>154</v>
      </c>
      <c r="BM180" s="146" t="s">
        <v>231</v>
      </c>
    </row>
    <row r="181" spans="2:65" s="13" customFormat="1" ht="11.25">
      <c r="B181" s="155"/>
      <c r="D181" s="149" t="s">
        <v>160</v>
      </c>
      <c r="E181" s="156" t="s">
        <v>1</v>
      </c>
      <c r="F181" s="157" t="s">
        <v>232</v>
      </c>
      <c r="H181" s="158">
        <v>2263.0320000000002</v>
      </c>
      <c r="I181" s="159"/>
      <c r="L181" s="155"/>
      <c r="M181" s="160"/>
      <c r="T181" s="161"/>
      <c r="AT181" s="156" t="s">
        <v>160</v>
      </c>
      <c r="AU181" s="156" t="s">
        <v>89</v>
      </c>
      <c r="AV181" s="13" t="s">
        <v>89</v>
      </c>
      <c r="AW181" s="13" t="s">
        <v>35</v>
      </c>
      <c r="AX181" s="13" t="s">
        <v>80</v>
      </c>
      <c r="AY181" s="156" t="s">
        <v>147</v>
      </c>
    </row>
    <row r="182" spans="2:65" s="1" customFormat="1" ht="16.5" customHeight="1">
      <c r="B182" s="31"/>
      <c r="C182" s="135" t="s">
        <v>233</v>
      </c>
      <c r="D182" s="135" t="s">
        <v>149</v>
      </c>
      <c r="E182" s="136" t="s">
        <v>234</v>
      </c>
      <c r="F182" s="137" t="s">
        <v>235</v>
      </c>
      <c r="G182" s="138" t="s">
        <v>191</v>
      </c>
      <c r="H182" s="139">
        <v>45.4</v>
      </c>
      <c r="I182" s="140"/>
      <c r="J182" s="141">
        <f>ROUND(I182*H182,2)</f>
        <v>0</v>
      </c>
      <c r="K182" s="137" t="s">
        <v>153</v>
      </c>
      <c r="L182" s="31"/>
      <c r="M182" s="142" t="s">
        <v>1</v>
      </c>
      <c r="N182" s="143" t="s">
        <v>45</v>
      </c>
      <c r="P182" s="144">
        <f>O182*H182</f>
        <v>0</v>
      </c>
      <c r="Q182" s="144">
        <v>0</v>
      </c>
      <c r="R182" s="144">
        <f>Q182*H182</f>
        <v>0</v>
      </c>
      <c r="S182" s="144">
        <v>0</v>
      </c>
      <c r="T182" s="145">
        <f>S182*H182</f>
        <v>0</v>
      </c>
      <c r="AR182" s="146" t="s">
        <v>154</v>
      </c>
      <c r="AT182" s="146" t="s">
        <v>149</v>
      </c>
      <c r="AU182" s="146" t="s">
        <v>89</v>
      </c>
      <c r="AY182" s="16" t="s">
        <v>147</v>
      </c>
      <c r="BE182" s="147">
        <f>IF(N182="základní",J182,0)</f>
        <v>0</v>
      </c>
      <c r="BF182" s="147">
        <f>IF(N182="snížená",J182,0)</f>
        <v>0</v>
      </c>
      <c r="BG182" s="147">
        <f>IF(N182="zákl. přenesená",J182,0)</f>
        <v>0</v>
      </c>
      <c r="BH182" s="147">
        <f>IF(N182="sníž. přenesená",J182,0)</f>
        <v>0</v>
      </c>
      <c r="BI182" s="147">
        <f>IF(N182="nulová",J182,0)</f>
        <v>0</v>
      </c>
      <c r="BJ182" s="16" t="s">
        <v>87</v>
      </c>
      <c r="BK182" s="147">
        <f>ROUND(I182*H182,2)</f>
        <v>0</v>
      </c>
      <c r="BL182" s="16" t="s">
        <v>154</v>
      </c>
      <c r="BM182" s="146" t="s">
        <v>236</v>
      </c>
    </row>
    <row r="183" spans="2:65" s="12" customFormat="1" ht="11.25">
      <c r="B183" s="148"/>
      <c r="D183" s="149" t="s">
        <v>160</v>
      </c>
      <c r="E183" s="150" t="s">
        <v>1</v>
      </c>
      <c r="F183" s="151" t="s">
        <v>225</v>
      </c>
      <c r="H183" s="150" t="s">
        <v>1</v>
      </c>
      <c r="I183" s="152"/>
      <c r="L183" s="148"/>
      <c r="M183" s="153"/>
      <c r="T183" s="154"/>
      <c r="AT183" s="150" t="s">
        <v>160</v>
      </c>
      <c r="AU183" s="150" t="s">
        <v>89</v>
      </c>
      <c r="AV183" s="12" t="s">
        <v>87</v>
      </c>
      <c r="AW183" s="12" t="s">
        <v>35</v>
      </c>
      <c r="AX183" s="12" t="s">
        <v>80</v>
      </c>
      <c r="AY183" s="150" t="s">
        <v>147</v>
      </c>
    </row>
    <row r="184" spans="2:65" s="12" customFormat="1" ht="11.25">
      <c r="B184" s="148"/>
      <c r="D184" s="149" t="s">
        <v>160</v>
      </c>
      <c r="E184" s="150" t="s">
        <v>1</v>
      </c>
      <c r="F184" s="151" t="s">
        <v>237</v>
      </c>
      <c r="H184" s="150" t="s">
        <v>1</v>
      </c>
      <c r="I184" s="152"/>
      <c r="L184" s="148"/>
      <c r="M184" s="153"/>
      <c r="T184" s="154"/>
      <c r="AT184" s="150" t="s">
        <v>160</v>
      </c>
      <c r="AU184" s="150" t="s">
        <v>89</v>
      </c>
      <c r="AV184" s="12" t="s">
        <v>87</v>
      </c>
      <c r="AW184" s="12" t="s">
        <v>35</v>
      </c>
      <c r="AX184" s="12" t="s">
        <v>80</v>
      </c>
      <c r="AY184" s="150" t="s">
        <v>147</v>
      </c>
    </row>
    <row r="185" spans="2:65" s="13" customFormat="1" ht="11.25">
      <c r="B185" s="155"/>
      <c r="D185" s="149" t="s">
        <v>160</v>
      </c>
      <c r="E185" s="156" t="s">
        <v>1</v>
      </c>
      <c r="F185" s="157" t="s">
        <v>238</v>
      </c>
      <c r="H185" s="158">
        <v>45.4</v>
      </c>
      <c r="I185" s="159"/>
      <c r="L185" s="155"/>
      <c r="M185" s="160"/>
      <c r="T185" s="161"/>
      <c r="AT185" s="156" t="s">
        <v>160</v>
      </c>
      <c r="AU185" s="156" t="s">
        <v>89</v>
      </c>
      <c r="AV185" s="13" t="s">
        <v>89</v>
      </c>
      <c r="AW185" s="13" t="s">
        <v>35</v>
      </c>
      <c r="AX185" s="13" t="s">
        <v>87</v>
      </c>
      <c r="AY185" s="156" t="s">
        <v>147</v>
      </c>
    </row>
    <row r="186" spans="2:65" s="1" customFormat="1" ht="16.5" customHeight="1">
      <c r="B186" s="31"/>
      <c r="C186" s="169" t="s">
        <v>239</v>
      </c>
      <c r="D186" s="169" t="s">
        <v>240</v>
      </c>
      <c r="E186" s="170" t="s">
        <v>241</v>
      </c>
      <c r="F186" s="171" t="s">
        <v>242</v>
      </c>
      <c r="G186" s="172" t="s">
        <v>230</v>
      </c>
      <c r="H186" s="173">
        <v>81.72</v>
      </c>
      <c r="I186" s="174"/>
      <c r="J186" s="175">
        <f>ROUND(I186*H186,2)</f>
        <v>0</v>
      </c>
      <c r="K186" s="171" t="s">
        <v>153</v>
      </c>
      <c r="L186" s="176"/>
      <c r="M186" s="177" t="s">
        <v>1</v>
      </c>
      <c r="N186" s="178" t="s">
        <v>45</v>
      </c>
      <c r="P186" s="144">
        <f>O186*H186</f>
        <v>0</v>
      </c>
      <c r="Q186" s="144">
        <v>1</v>
      </c>
      <c r="R186" s="144">
        <f>Q186*H186</f>
        <v>81.72</v>
      </c>
      <c r="S186" s="144">
        <v>0</v>
      </c>
      <c r="T186" s="145">
        <f>S186*H186</f>
        <v>0</v>
      </c>
      <c r="AR186" s="146" t="s">
        <v>200</v>
      </c>
      <c r="AT186" s="146" t="s">
        <v>240</v>
      </c>
      <c r="AU186" s="146" t="s">
        <v>89</v>
      </c>
      <c r="AY186" s="16" t="s">
        <v>147</v>
      </c>
      <c r="BE186" s="147">
        <f>IF(N186="základní",J186,0)</f>
        <v>0</v>
      </c>
      <c r="BF186" s="147">
        <f>IF(N186="snížená",J186,0)</f>
        <v>0</v>
      </c>
      <c r="BG186" s="147">
        <f>IF(N186="zákl. přenesená",J186,0)</f>
        <v>0</v>
      </c>
      <c r="BH186" s="147">
        <f>IF(N186="sníž. přenesená",J186,0)</f>
        <v>0</v>
      </c>
      <c r="BI186" s="147">
        <f>IF(N186="nulová",J186,0)</f>
        <v>0</v>
      </c>
      <c r="BJ186" s="16" t="s">
        <v>87</v>
      </c>
      <c r="BK186" s="147">
        <f>ROUND(I186*H186,2)</f>
        <v>0</v>
      </c>
      <c r="BL186" s="16" t="s">
        <v>154</v>
      </c>
      <c r="BM186" s="146" t="s">
        <v>243</v>
      </c>
    </row>
    <row r="187" spans="2:65" s="12" customFormat="1" ht="11.25">
      <c r="B187" s="148"/>
      <c r="D187" s="149" t="s">
        <v>160</v>
      </c>
      <c r="E187" s="150" t="s">
        <v>1</v>
      </c>
      <c r="F187" s="151" t="s">
        <v>204</v>
      </c>
      <c r="H187" s="150" t="s">
        <v>1</v>
      </c>
      <c r="I187" s="152"/>
      <c r="L187" s="148"/>
      <c r="M187" s="153"/>
      <c r="T187" s="154"/>
      <c r="AT187" s="150" t="s">
        <v>160</v>
      </c>
      <c r="AU187" s="150" t="s">
        <v>89</v>
      </c>
      <c r="AV187" s="12" t="s">
        <v>87</v>
      </c>
      <c r="AW187" s="12" t="s">
        <v>35</v>
      </c>
      <c r="AX187" s="12" t="s">
        <v>80</v>
      </c>
      <c r="AY187" s="150" t="s">
        <v>147</v>
      </c>
    </row>
    <row r="188" spans="2:65" s="13" customFormat="1" ht="11.25">
      <c r="B188" s="155"/>
      <c r="D188" s="149" t="s">
        <v>160</v>
      </c>
      <c r="E188" s="156" t="s">
        <v>1</v>
      </c>
      <c r="F188" s="157" t="s">
        <v>244</v>
      </c>
      <c r="H188" s="158">
        <v>81.72</v>
      </c>
      <c r="I188" s="159"/>
      <c r="L188" s="155"/>
      <c r="M188" s="160"/>
      <c r="T188" s="161"/>
      <c r="AT188" s="156" t="s">
        <v>160</v>
      </c>
      <c r="AU188" s="156" t="s">
        <v>89</v>
      </c>
      <c r="AV188" s="13" t="s">
        <v>89</v>
      </c>
      <c r="AW188" s="13" t="s">
        <v>35</v>
      </c>
      <c r="AX188" s="13" t="s">
        <v>87</v>
      </c>
      <c r="AY188" s="156" t="s">
        <v>147</v>
      </c>
    </row>
    <row r="189" spans="2:65" s="1" customFormat="1" ht="16.5" customHeight="1">
      <c r="B189" s="31"/>
      <c r="C189" s="135" t="s">
        <v>8</v>
      </c>
      <c r="D189" s="135" t="s">
        <v>149</v>
      </c>
      <c r="E189" s="136" t="s">
        <v>245</v>
      </c>
      <c r="F189" s="137" t="s">
        <v>246</v>
      </c>
      <c r="G189" s="138" t="s">
        <v>158</v>
      </c>
      <c r="H189" s="139">
        <v>2071.6</v>
      </c>
      <c r="I189" s="140"/>
      <c r="J189" s="141">
        <f>ROUND(I189*H189,2)</f>
        <v>0</v>
      </c>
      <c r="K189" s="137" t="s">
        <v>153</v>
      </c>
      <c r="L189" s="31"/>
      <c r="M189" s="142" t="s">
        <v>1</v>
      </c>
      <c r="N189" s="143" t="s">
        <v>45</v>
      </c>
      <c r="P189" s="144">
        <f>O189*H189</f>
        <v>0</v>
      </c>
      <c r="Q189" s="144">
        <v>0</v>
      </c>
      <c r="R189" s="144">
        <f>Q189*H189</f>
        <v>0</v>
      </c>
      <c r="S189" s="144">
        <v>0</v>
      </c>
      <c r="T189" s="145">
        <f>S189*H189</f>
        <v>0</v>
      </c>
      <c r="AR189" s="146" t="s">
        <v>154</v>
      </c>
      <c r="AT189" s="146" t="s">
        <v>149</v>
      </c>
      <c r="AU189" s="146" t="s">
        <v>89</v>
      </c>
      <c r="AY189" s="16" t="s">
        <v>147</v>
      </c>
      <c r="BE189" s="147">
        <f>IF(N189="základní",J189,0)</f>
        <v>0</v>
      </c>
      <c r="BF189" s="147">
        <f>IF(N189="snížená",J189,0)</f>
        <v>0</v>
      </c>
      <c r="BG189" s="147">
        <f>IF(N189="zákl. přenesená",J189,0)</f>
        <v>0</v>
      </c>
      <c r="BH189" s="147">
        <f>IF(N189="sníž. přenesená",J189,0)</f>
        <v>0</v>
      </c>
      <c r="BI189" s="147">
        <f>IF(N189="nulová",J189,0)</f>
        <v>0</v>
      </c>
      <c r="BJ189" s="16" t="s">
        <v>87</v>
      </c>
      <c r="BK189" s="147">
        <f>ROUND(I189*H189,2)</f>
        <v>0</v>
      </c>
      <c r="BL189" s="16" t="s">
        <v>154</v>
      </c>
      <c r="BM189" s="146" t="s">
        <v>247</v>
      </c>
    </row>
    <row r="190" spans="2:65" s="12" customFormat="1" ht="11.25">
      <c r="B190" s="148"/>
      <c r="D190" s="149" t="s">
        <v>160</v>
      </c>
      <c r="E190" s="150" t="s">
        <v>1</v>
      </c>
      <c r="F190" s="151" t="s">
        <v>248</v>
      </c>
      <c r="H190" s="150" t="s">
        <v>1</v>
      </c>
      <c r="I190" s="152"/>
      <c r="L190" s="148"/>
      <c r="M190" s="153"/>
      <c r="T190" s="154"/>
      <c r="AT190" s="150" t="s">
        <v>160</v>
      </c>
      <c r="AU190" s="150" t="s">
        <v>89</v>
      </c>
      <c r="AV190" s="12" t="s">
        <v>87</v>
      </c>
      <c r="AW190" s="12" t="s">
        <v>35</v>
      </c>
      <c r="AX190" s="12" t="s">
        <v>80</v>
      </c>
      <c r="AY190" s="150" t="s">
        <v>147</v>
      </c>
    </row>
    <row r="191" spans="2:65" s="13" customFormat="1" ht="11.25">
      <c r="B191" s="155"/>
      <c r="D191" s="149" t="s">
        <v>160</v>
      </c>
      <c r="E191" s="156" t="s">
        <v>1</v>
      </c>
      <c r="F191" s="157" t="s">
        <v>249</v>
      </c>
      <c r="H191" s="158">
        <v>2071.6</v>
      </c>
      <c r="I191" s="159"/>
      <c r="L191" s="155"/>
      <c r="M191" s="160"/>
      <c r="T191" s="161"/>
      <c r="AT191" s="156" t="s">
        <v>160</v>
      </c>
      <c r="AU191" s="156" t="s">
        <v>89</v>
      </c>
      <c r="AV191" s="13" t="s">
        <v>89</v>
      </c>
      <c r="AW191" s="13" t="s">
        <v>35</v>
      </c>
      <c r="AX191" s="13" t="s">
        <v>87</v>
      </c>
      <c r="AY191" s="156" t="s">
        <v>147</v>
      </c>
    </row>
    <row r="192" spans="2:65" s="11" customFormat="1" ht="22.9" customHeight="1">
      <c r="B192" s="123"/>
      <c r="D192" s="124" t="s">
        <v>79</v>
      </c>
      <c r="E192" s="133" t="s">
        <v>89</v>
      </c>
      <c r="F192" s="133" t="s">
        <v>250</v>
      </c>
      <c r="I192" s="126"/>
      <c r="J192" s="134">
        <f>BK192</f>
        <v>0</v>
      </c>
      <c r="L192" s="123"/>
      <c r="M192" s="128"/>
      <c r="P192" s="129">
        <f>SUM(P193:P195)</f>
        <v>0</v>
      </c>
      <c r="R192" s="129">
        <f>SUM(R193:R195)</f>
        <v>103.0176</v>
      </c>
      <c r="T192" s="130">
        <f>SUM(T193:T195)</f>
        <v>0</v>
      </c>
      <c r="AR192" s="124" t="s">
        <v>87</v>
      </c>
      <c r="AT192" s="131" t="s">
        <v>79</v>
      </c>
      <c r="AU192" s="131" t="s">
        <v>87</v>
      </c>
      <c r="AY192" s="124" t="s">
        <v>147</v>
      </c>
      <c r="BK192" s="132">
        <f>SUM(BK193:BK195)</f>
        <v>0</v>
      </c>
    </row>
    <row r="193" spans="2:65" s="1" customFormat="1" ht="24.2" customHeight="1">
      <c r="B193" s="31"/>
      <c r="C193" s="135" t="s">
        <v>251</v>
      </c>
      <c r="D193" s="135" t="s">
        <v>149</v>
      </c>
      <c r="E193" s="136" t="s">
        <v>252</v>
      </c>
      <c r="F193" s="137" t="s">
        <v>253</v>
      </c>
      <c r="G193" s="138" t="s">
        <v>178</v>
      </c>
      <c r="H193" s="139">
        <v>504</v>
      </c>
      <c r="I193" s="140"/>
      <c r="J193" s="141">
        <f>ROUND(I193*H193,2)</f>
        <v>0</v>
      </c>
      <c r="K193" s="137" t="s">
        <v>153</v>
      </c>
      <c r="L193" s="31"/>
      <c r="M193" s="142" t="s">
        <v>1</v>
      </c>
      <c r="N193" s="143" t="s">
        <v>45</v>
      </c>
      <c r="P193" s="144">
        <f>O193*H193</f>
        <v>0</v>
      </c>
      <c r="Q193" s="144">
        <v>0.2044</v>
      </c>
      <c r="R193" s="144">
        <f>Q193*H193</f>
        <v>103.0176</v>
      </c>
      <c r="S193" s="144">
        <v>0</v>
      </c>
      <c r="T193" s="145">
        <f>S193*H193</f>
        <v>0</v>
      </c>
      <c r="AR193" s="146" t="s">
        <v>154</v>
      </c>
      <c r="AT193" s="146" t="s">
        <v>149</v>
      </c>
      <c r="AU193" s="146" t="s">
        <v>89</v>
      </c>
      <c r="AY193" s="16" t="s">
        <v>147</v>
      </c>
      <c r="BE193" s="147">
        <f>IF(N193="základní",J193,0)</f>
        <v>0</v>
      </c>
      <c r="BF193" s="147">
        <f>IF(N193="snížená",J193,0)</f>
        <v>0</v>
      </c>
      <c r="BG193" s="147">
        <f>IF(N193="zákl. přenesená",J193,0)</f>
        <v>0</v>
      </c>
      <c r="BH193" s="147">
        <f>IF(N193="sníž. přenesená",J193,0)</f>
        <v>0</v>
      </c>
      <c r="BI193" s="147">
        <f>IF(N193="nulová",J193,0)</f>
        <v>0</v>
      </c>
      <c r="BJ193" s="16" t="s">
        <v>87</v>
      </c>
      <c r="BK193" s="147">
        <f>ROUND(I193*H193,2)</f>
        <v>0</v>
      </c>
      <c r="BL193" s="16" t="s">
        <v>154</v>
      </c>
      <c r="BM193" s="146" t="s">
        <v>254</v>
      </c>
    </row>
    <row r="194" spans="2:65" s="12" customFormat="1" ht="11.25">
      <c r="B194" s="148"/>
      <c r="D194" s="149" t="s">
        <v>160</v>
      </c>
      <c r="E194" s="150" t="s">
        <v>1</v>
      </c>
      <c r="F194" s="151" t="s">
        <v>255</v>
      </c>
      <c r="H194" s="150" t="s">
        <v>1</v>
      </c>
      <c r="I194" s="152"/>
      <c r="L194" s="148"/>
      <c r="M194" s="153"/>
      <c r="T194" s="154"/>
      <c r="AT194" s="150" t="s">
        <v>160</v>
      </c>
      <c r="AU194" s="150" t="s">
        <v>89</v>
      </c>
      <c r="AV194" s="12" t="s">
        <v>87</v>
      </c>
      <c r="AW194" s="12" t="s">
        <v>35</v>
      </c>
      <c r="AX194" s="12" t="s">
        <v>80</v>
      </c>
      <c r="AY194" s="150" t="s">
        <v>147</v>
      </c>
    </row>
    <row r="195" spans="2:65" s="13" customFormat="1" ht="11.25">
      <c r="B195" s="155"/>
      <c r="D195" s="149" t="s">
        <v>160</v>
      </c>
      <c r="E195" s="156" t="s">
        <v>1</v>
      </c>
      <c r="F195" s="157" t="s">
        <v>256</v>
      </c>
      <c r="H195" s="158">
        <v>504</v>
      </c>
      <c r="I195" s="159"/>
      <c r="L195" s="155"/>
      <c r="M195" s="160"/>
      <c r="T195" s="161"/>
      <c r="AT195" s="156" t="s">
        <v>160</v>
      </c>
      <c r="AU195" s="156" t="s">
        <v>89</v>
      </c>
      <c r="AV195" s="13" t="s">
        <v>89</v>
      </c>
      <c r="AW195" s="13" t="s">
        <v>35</v>
      </c>
      <c r="AX195" s="13" t="s">
        <v>87</v>
      </c>
      <c r="AY195" s="156" t="s">
        <v>147</v>
      </c>
    </row>
    <row r="196" spans="2:65" s="11" customFormat="1" ht="22.9" customHeight="1">
      <c r="B196" s="123"/>
      <c r="D196" s="124" t="s">
        <v>79</v>
      </c>
      <c r="E196" s="133" t="s">
        <v>164</v>
      </c>
      <c r="F196" s="133" t="s">
        <v>257</v>
      </c>
      <c r="I196" s="126"/>
      <c r="J196" s="134">
        <f>BK196</f>
        <v>0</v>
      </c>
      <c r="L196" s="123"/>
      <c r="M196" s="128"/>
      <c r="P196" s="129">
        <v>0</v>
      </c>
      <c r="R196" s="129">
        <v>0</v>
      </c>
      <c r="T196" s="130">
        <v>0</v>
      </c>
      <c r="AR196" s="124" t="s">
        <v>87</v>
      </c>
      <c r="AT196" s="131" t="s">
        <v>79</v>
      </c>
      <c r="AU196" s="131" t="s">
        <v>87</v>
      </c>
      <c r="AY196" s="124" t="s">
        <v>147</v>
      </c>
      <c r="BK196" s="132">
        <v>0</v>
      </c>
    </row>
    <row r="197" spans="2:65" s="11" customFormat="1" ht="22.9" customHeight="1">
      <c r="B197" s="123"/>
      <c r="D197" s="124" t="s">
        <v>79</v>
      </c>
      <c r="E197" s="133" t="s">
        <v>154</v>
      </c>
      <c r="F197" s="133" t="s">
        <v>258</v>
      </c>
      <c r="I197" s="126"/>
      <c r="J197" s="134">
        <f>BK197</f>
        <v>0</v>
      </c>
      <c r="L197" s="123"/>
      <c r="M197" s="128"/>
      <c r="P197" s="129">
        <f>SUM(P198:P209)</f>
        <v>0</v>
      </c>
      <c r="R197" s="129">
        <f>SUM(R198:R209)</f>
        <v>56.933139999999995</v>
      </c>
      <c r="T197" s="130">
        <f>SUM(T198:T209)</f>
        <v>0</v>
      </c>
      <c r="AR197" s="124" t="s">
        <v>87</v>
      </c>
      <c r="AT197" s="131" t="s">
        <v>79</v>
      </c>
      <c r="AU197" s="131" t="s">
        <v>87</v>
      </c>
      <c r="AY197" s="124" t="s">
        <v>147</v>
      </c>
      <c r="BK197" s="132">
        <f>SUM(BK198:BK209)</f>
        <v>0</v>
      </c>
    </row>
    <row r="198" spans="2:65" s="1" customFormat="1" ht="16.5" customHeight="1">
      <c r="B198" s="31"/>
      <c r="C198" s="135" t="s">
        <v>259</v>
      </c>
      <c r="D198" s="135" t="s">
        <v>149</v>
      </c>
      <c r="E198" s="136" t="s">
        <v>260</v>
      </c>
      <c r="F198" s="137" t="s">
        <v>261</v>
      </c>
      <c r="G198" s="138" t="s">
        <v>191</v>
      </c>
      <c r="H198" s="139">
        <v>12.95</v>
      </c>
      <c r="I198" s="140"/>
      <c r="J198" s="141">
        <f>ROUND(I198*H198,2)</f>
        <v>0</v>
      </c>
      <c r="K198" s="137" t="s">
        <v>153</v>
      </c>
      <c r="L198" s="31"/>
      <c r="M198" s="142" t="s">
        <v>1</v>
      </c>
      <c r="N198" s="143" t="s">
        <v>45</v>
      </c>
      <c r="P198" s="144">
        <f>O198*H198</f>
        <v>0</v>
      </c>
      <c r="Q198" s="144">
        <v>2.4300000000000002</v>
      </c>
      <c r="R198" s="144">
        <f>Q198*H198</f>
        <v>31.468499999999999</v>
      </c>
      <c r="S198" s="144">
        <v>0</v>
      </c>
      <c r="T198" s="145">
        <f>S198*H198</f>
        <v>0</v>
      </c>
      <c r="AR198" s="146" t="s">
        <v>154</v>
      </c>
      <c r="AT198" s="146" t="s">
        <v>149</v>
      </c>
      <c r="AU198" s="146" t="s">
        <v>89</v>
      </c>
      <c r="AY198" s="16" t="s">
        <v>147</v>
      </c>
      <c r="BE198" s="147">
        <f>IF(N198="základní",J198,0)</f>
        <v>0</v>
      </c>
      <c r="BF198" s="147">
        <f>IF(N198="snížená",J198,0)</f>
        <v>0</v>
      </c>
      <c r="BG198" s="147">
        <f>IF(N198="zákl. přenesená",J198,0)</f>
        <v>0</v>
      </c>
      <c r="BH198" s="147">
        <f>IF(N198="sníž. přenesená",J198,0)</f>
        <v>0</v>
      </c>
      <c r="BI198" s="147">
        <f>IF(N198="nulová",J198,0)</f>
        <v>0</v>
      </c>
      <c r="BJ198" s="16" t="s">
        <v>87</v>
      </c>
      <c r="BK198" s="147">
        <f>ROUND(I198*H198,2)</f>
        <v>0</v>
      </c>
      <c r="BL198" s="16" t="s">
        <v>154</v>
      </c>
      <c r="BM198" s="146" t="s">
        <v>262</v>
      </c>
    </row>
    <row r="199" spans="2:65" s="12" customFormat="1" ht="11.25">
      <c r="B199" s="148"/>
      <c r="D199" s="149" t="s">
        <v>160</v>
      </c>
      <c r="E199" s="150" t="s">
        <v>1</v>
      </c>
      <c r="F199" s="151" t="s">
        <v>263</v>
      </c>
      <c r="H199" s="150" t="s">
        <v>1</v>
      </c>
      <c r="I199" s="152"/>
      <c r="L199" s="148"/>
      <c r="M199" s="153"/>
      <c r="T199" s="154"/>
      <c r="AT199" s="150" t="s">
        <v>160</v>
      </c>
      <c r="AU199" s="150" t="s">
        <v>89</v>
      </c>
      <c r="AV199" s="12" t="s">
        <v>87</v>
      </c>
      <c r="AW199" s="12" t="s">
        <v>35</v>
      </c>
      <c r="AX199" s="12" t="s">
        <v>80</v>
      </c>
      <c r="AY199" s="150" t="s">
        <v>147</v>
      </c>
    </row>
    <row r="200" spans="2:65" s="12" customFormat="1" ht="11.25">
      <c r="B200" s="148"/>
      <c r="D200" s="149" t="s">
        <v>160</v>
      </c>
      <c r="E200" s="150" t="s">
        <v>1</v>
      </c>
      <c r="F200" s="151" t="s">
        <v>196</v>
      </c>
      <c r="H200" s="150" t="s">
        <v>1</v>
      </c>
      <c r="I200" s="152"/>
      <c r="L200" s="148"/>
      <c r="M200" s="153"/>
      <c r="T200" s="154"/>
      <c r="AT200" s="150" t="s">
        <v>160</v>
      </c>
      <c r="AU200" s="150" t="s">
        <v>89</v>
      </c>
      <c r="AV200" s="12" t="s">
        <v>87</v>
      </c>
      <c r="AW200" s="12" t="s">
        <v>35</v>
      </c>
      <c r="AX200" s="12" t="s">
        <v>80</v>
      </c>
      <c r="AY200" s="150" t="s">
        <v>147</v>
      </c>
    </row>
    <row r="201" spans="2:65" s="13" customFormat="1" ht="11.25">
      <c r="B201" s="155"/>
      <c r="D201" s="149" t="s">
        <v>160</v>
      </c>
      <c r="E201" s="156" t="s">
        <v>1</v>
      </c>
      <c r="F201" s="157" t="s">
        <v>264</v>
      </c>
      <c r="H201" s="158">
        <v>12.95</v>
      </c>
      <c r="I201" s="159"/>
      <c r="L201" s="155"/>
      <c r="M201" s="160"/>
      <c r="T201" s="161"/>
      <c r="AT201" s="156" t="s">
        <v>160</v>
      </c>
      <c r="AU201" s="156" t="s">
        <v>89</v>
      </c>
      <c r="AV201" s="13" t="s">
        <v>89</v>
      </c>
      <c r="AW201" s="13" t="s">
        <v>35</v>
      </c>
      <c r="AX201" s="13" t="s">
        <v>87</v>
      </c>
      <c r="AY201" s="156" t="s">
        <v>147</v>
      </c>
    </row>
    <row r="202" spans="2:65" s="1" customFormat="1" ht="16.5" customHeight="1">
      <c r="B202" s="31"/>
      <c r="C202" s="135" t="s">
        <v>265</v>
      </c>
      <c r="D202" s="135" t="s">
        <v>149</v>
      </c>
      <c r="E202" s="136" t="s">
        <v>266</v>
      </c>
      <c r="F202" s="137" t="s">
        <v>267</v>
      </c>
      <c r="G202" s="138" t="s">
        <v>158</v>
      </c>
      <c r="H202" s="139">
        <v>49.6</v>
      </c>
      <c r="I202" s="140"/>
      <c r="J202" s="141">
        <f>ROUND(I202*H202,2)</f>
        <v>0</v>
      </c>
      <c r="K202" s="137" t="s">
        <v>153</v>
      </c>
      <c r="L202" s="31"/>
      <c r="M202" s="142" t="s">
        <v>1</v>
      </c>
      <c r="N202" s="143" t="s">
        <v>45</v>
      </c>
      <c r="P202" s="144">
        <f>O202*H202</f>
        <v>0</v>
      </c>
      <c r="Q202" s="144">
        <v>0.51339999999999997</v>
      </c>
      <c r="R202" s="144">
        <f>Q202*H202</f>
        <v>25.464639999999999</v>
      </c>
      <c r="S202" s="144">
        <v>0</v>
      </c>
      <c r="T202" s="145">
        <f>S202*H202</f>
        <v>0</v>
      </c>
      <c r="AR202" s="146" t="s">
        <v>154</v>
      </c>
      <c r="AT202" s="146" t="s">
        <v>149</v>
      </c>
      <c r="AU202" s="146" t="s">
        <v>89</v>
      </c>
      <c r="AY202" s="16" t="s">
        <v>147</v>
      </c>
      <c r="BE202" s="147">
        <f>IF(N202="základní",J202,0)</f>
        <v>0</v>
      </c>
      <c r="BF202" s="147">
        <f>IF(N202="snížená",J202,0)</f>
        <v>0</v>
      </c>
      <c r="BG202" s="147">
        <f>IF(N202="zákl. přenesená",J202,0)</f>
        <v>0</v>
      </c>
      <c r="BH202" s="147">
        <f>IF(N202="sníž. přenesená",J202,0)</f>
        <v>0</v>
      </c>
      <c r="BI202" s="147">
        <f>IF(N202="nulová",J202,0)</f>
        <v>0</v>
      </c>
      <c r="BJ202" s="16" t="s">
        <v>87</v>
      </c>
      <c r="BK202" s="147">
        <f>ROUND(I202*H202,2)</f>
        <v>0</v>
      </c>
      <c r="BL202" s="16" t="s">
        <v>154</v>
      </c>
      <c r="BM202" s="146" t="s">
        <v>268</v>
      </c>
    </row>
    <row r="203" spans="2:65" s="12" customFormat="1" ht="11.25">
      <c r="B203" s="148"/>
      <c r="D203" s="149" t="s">
        <v>160</v>
      </c>
      <c r="E203" s="150" t="s">
        <v>1</v>
      </c>
      <c r="F203" s="151" t="s">
        <v>269</v>
      </c>
      <c r="H203" s="150" t="s">
        <v>1</v>
      </c>
      <c r="I203" s="152"/>
      <c r="L203" s="148"/>
      <c r="M203" s="153"/>
      <c r="T203" s="154"/>
      <c r="AT203" s="150" t="s">
        <v>160</v>
      </c>
      <c r="AU203" s="150" t="s">
        <v>89</v>
      </c>
      <c r="AV203" s="12" t="s">
        <v>87</v>
      </c>
      <c r="AW203" s="12" t="s">
        <v>35</v>
      </c>
      <c r="AX203" s="12" t="s">
        <v>80</v>
      </c>
      <c r="AY203" s="150" t="s">
        <v>147</v>
      </c>
    </row>
    <row r="204" spans="2:65" s="12" customFormat="1" ht="11.25">
      <c r="B204" s="148"/>
      <c r="D204" s="149" t="s">
        <v>160</v>
      </c>
      <c r="E204" s="150" t="s">
        <v>1</v>
      </c>
      <c r="F204" s="151" t="s">
        <v>196</v>
      </c>
      <c r="H204" s="150" t="s">
        <v>1</v>
      </c>
      <c r="I204" s="152"/>
      <c r="L204" s="148"/>
      <c r="M204" s="153"/>
      <c r="T204" s="154"/>
      <c r="AT204" s="150" t="s">
        <v>160</v>
      </c>
      <c r="AU204" s="150" t="s">
        <v>89</v>
      </c>
      <c r="AV204" s="12" t="s">
        <v>87</v>
      </c>
      <c r="AW204" s="12" t="s">
        <v>35</v>
      </c>
      <c r="AX204" s="12" t="s">
        <v>80</v>
      </c>
      <c r="AY204" s="150" t="s">
        <v>147</v>
      </c>
    </row>
    <row r="205" spans="2:65" s="12" customFormat="1" ht="11.25">
      <c r="B205" s="148"/>
      <c r="D205" s="149" t="s">
        <v>160</v>
      </c>
      <c r="E205" s="150" t="s">
        <v>1</v>
      </c>
      <c r="F205" s="151" t="s">
        <v>270</v>
      </c>
      <c r="H205" s="150" t="s">
        <v>1</v>
      </c>
      <c r="I205" s="152"/>
      <c r="L205" s="148"/>
      <c r="M205" s="153"/>
      <c r="T205" s="154"/>
      <c r="AT205" s="150" t="s">
        <v>160</v>
      </c>
      <c r="AU205" s="150" t="s">
        <v>89</v>
      </c>
      <c r="AV205" s="12" t="s">
        <v>87</v>
      </c>
      <c r="AW205" s="12" t="s">
        <v>35</v>
      </c>
      <c r="AX205" s="12" t="s">
        <v>80</v>
      </c>
      <c r="AY205" s="150" t="s">
        <v>147</v>
      </c>
    </row>
    <row r="206" spans="2:65" s="13" customFormat="1" ht="11.25">
      <c r="B206" s="155"/>
      <c r="D206" s="149" t="s">
        <v>160</v>
      </c>
      <c r="E206" s="156" t="s">
        <v>1</v>
      </c>
      <c r="F206" s="157" t="s">
        <v>271</v>
      </c>
      <c r="H206" s="158">
        <v>41.6</v>
      </c>
      <c r="I206" s="159"/>
      <c r="L206" s="155"/>
      <c r="M206" s="160"/>
      <c r="T206" s="161"/>
      <c r="AT206" s="156" t="s">
        <v>160</v>
      </c>
      <c r="AU206" s="156" t="s">
        <v>89</v>
      </c>
      <c r="AV206" s="13" t="s">
        <v>89</v>
      </c>
      <c r="AW206" s="13" t="s">
        <v>35</v>
      </c>
      <c r="AX206" s="13" t="s">
        <v>80</v>
      </c>
      <c r="AY206" s="156" t="s">
        <v>147</v>
      </c>
    </row>
    <row r="207" spans="2:65" s="12" customFormat="1" ht="11.25">
      <c r="B207" s="148"/>
      <c r="D207" s="149" t="s">
        <v>160</v>
      </c>
      <c r="E207" s="150" t="s">
        <v>1</v>
      </c>
      <c r="F207" s="151" t="s">
        <v>272</v>
      </c>
      <c r="H207" s="150" t="s">
        <v>1</v>
      </c>
      <c r="I207" s="152"/>
      <c r="L207" s="148"/>
      <c r="M207" s="153"/>
      <c r="T207" s="154"/>
      <c r="AT207" s="150" t="s">
        <v>160</v>
      </c>
      <c r="AU207" s="150" t="s">
        <v>89</v>
      </c>
      <c r="AV207" s="12" t="s">
        <v>87</v>
      </c>
      <c r="AW207" s="12" t="s">
        <v>35</v>
      </c>
      <c r="AX207" s="12" t="s">
        <v>80</v>
      </c>
      <c r="AY207" s="150" t="s">
        <v>147</v>
      </c>
    </row>
    <row r="208" spans="2:65" s="13" customFormat="1" ht="11.25">
      <c r="B208" s="155"/>
      <c r="D208" s="149" t="s">
        <v>160</v>
      </c>
      <c r="E208" s="156" t="s">
        <v>1</v>
      </c>
      <c r="F208" s="157" t="s">
        <v>200</v>
      </c>
      <c r="H208" s="158">
        <v>8</v>
      </c>
      <c r="I208" s="159"/>
      <c r="L208" s="155"/>
      <c r="M208" s="160"/>
      <c r="T208" s="161"/>
      <c r="AT208" s="156" t="s">
        <v>160</v>
      </c>
      <c r="AU208" s="156" t="s">
        <v>89</v>
      </c>
      <c r="AV208" s="13" t="s">
        <v>89</v>
      </c>
      <c r="AW208" s="13" t="s">
        <v>35</v>
      </c>
      <c r="AX208" s="13" t="s">
        <v>80</v>
      </c>
      <c r="AY208" s="156" t="s">
        <v>147</v>
      </c>
    </row>
    <row r="209" spans="2:65" s="14" customFormat="1" ht="11.25">
      <c r="B209" s="162"/>
      <c r="D209" s="149" t="s">
        <v>160</v>
      </c>
      <c r="E209" s="163" t="s">
        <v>1</v>
      </c>
      <c r="F209" s="164" t="s">
        <v>199</v>
      </c>
      <c r="H209" s="165">
        <v>49.6</v>
      </c>
      <c r="I209" s="166"/>
      <c r="L209" s="162"/>
      <c r="M209" s="167"/>
      <c r="T209" s="168"/>
      <c r="AT209" s="163" t="s">
        <v>160</v>
      </c>
      <c r="AU209" s="163" t="s">
        <v>89</v>
      </c>
      <c r="AV209" s="14" t="s">
        <v>154</v>
      </c>
      <c r="AW209" s="14" t="s">
        <v>35</v>
      </c>
      <c r="AX209" s="14" t="s">
        <v>87</v>
      </c>
      <c r="AY209" s="163" t="s">
        <v>147</v>
      </c>
    </row>
    <row r="210" spans="2:65" s="11" customFormat="1" ht="22.9" customHeight="1">
      <c r="B210" s="123"/>
      <c r="D210" s="124" t="s">
        <v>79</v>
      </c>
      <c r="E210" s="133" t="s">
        <v>175</v>
      </c>
      <c r="F210" s="133" t="s">
        <v>273</v>
      </c>
      <c r="I210" s="126"/>
      <c r="J210" s="134">
        <f>BK210</f>
        <v>0</v>
      </c>
      <c r="L210" s="123"/>
      <c r="M210" s="128"/>
      <c r="P210" s="129">
        <f>SUM(P211:P256)</f>
        <v>0</v>
      </c>
      <c r="R210" s="129">
        <f>SUM(R211:R256)</f>
        <v>11.445180000000001</v>
      </c>
      <c r="T210" s="130">
        <f>SUM(T211:T256)</f>
        <v>0</v>
      </c>
      <c r="AR210" s="124" t="s">
        <v>87</v>
      </c>
      <c r="AT210" s="131" t="s">
        <v>79</v>
      </c>
      <c r="AU210" s="131" t="s">
        <v>87</v>
      </c>
      <c r="AY210" s="124" t="s">
        <v>147</v>
      </c>
      <c r="BK210" s="132">
        <f>SUM(BK211:BK256)</f>
        <v>0</v>
      </c>
    </row>
    <row r="211" spans="2:65" s="1" customFormat="1" ht="16.5" customHeight="1">
      <c r="B211" s="31"/>
      <c r="C211" s="135" t="s">
        <v>274</v>
      </c>
      <c r="D211" s="135" t="s">
        <v>149</v>
      </c>
      <c r="E211" s="136" t="s">
        <v>275</v>
      </c>
      <c r="F211" s="137" t="s">
        <v>276</v>
      </c>
      <c r="G211" s="138" t="s">
        <v>158</v>
      </c>
      <c r="H211" s="139">
        <v>1860</v>
      </c>
      <c r="I211" s="140"/>
      <c r="J211" s="141">
        <f>ROUND(I211*H211,2)</f>
        <v>0</v>
      </c>
      <c r="K211" s="137" t="s">
        <v>153</v>
      </c>
      <c r="L211" s="31"/>
      <c r="M211" s="142" t="s">
        <v>1</v>
      </c>
      <c r="N211" s="143" t="s">
        <v>45</v>
      </c>
      <c r="P211" s="144">
        <f>O211*H211</f>
        <v>0</v>
      </c>
      <c r="Q211" s="144">
        <v>0</v>
      </c>
      <c r="R211" s="144">
        <f>Q211*H211</f>
        <v>0</v>
      </c>
      <c r="S211" s="144">
        <v>0</v>
      </c>
      <c r="T211" s="145">
        <f>S211*H211</f>
        <v>0</v>
      </c>
      <c r="AR211" s="146" t="s">
        <v>154</v>
      </c>
      <c r="AT211" s="146" t="s">
        <v>149</v>
      </c>
      <c r="AU211" s="146" t="s">
        <v>89</v>
      </c>
      <c r="AY211" s="16" t="s">
        <v>147</v>
      </c>
      <c r="BE211" s="147">
        <f>IF(N211="základní",J211,0)</f>
        <v>0</v>
      </c>
      <c r="BF211" s="147">
        <f>IF(N211="snížená",J211,0)</f>
        <v>0</v>
      </c>
      <c r="BG211" s="147">
        <f>IF(N211="zákl. přenesená",J211,0)</f>
        <v>0</v>
      </c>
      <c r="BH211" s="147">
        <f>IF(N211="sníž. přenesená",J211,0)</f>
        <v>0</v>
      </c>
      <c r="BI211" s="147">
        <f>IF(N211="nulová",J211,0)</f>
        <v>0</v>
      </c>
      <c r="BJ211" s="16" t="s">
        <v>87</v>
      </c>
      <c r="BK211" s="147">
        <f>ROUND(I211*H211,2)</f>
        <v>0</v>
      </c>
      <c r="BL211" s="16" t="s">
        <v>154</v>
      </c>
      <c r="BM211" s="146" t="s">
        <v>277</v>
      </c>
    </row>
    <row r="212" spans="2:65" s="12" customFormat="1" ht="11.25">
      <c r="B212" s="148"/>
      <c r="D212" s="149" t="s">
        <v>160</v>
      </c>
      <c r="E212" s="150" t="s">
        <v>1</v>
      </c>
      <c r="F212" s="151" t="s">
        <v>225</v>
      </c>
      <c r="H212" s="150" t="s">
        <v>1</v>
      </c>
      <c r="I212" s="152"/>
      <c r="L212" s="148"/>
      <c r="M212" s="153"/>
      <c r="T212" s="154"/>
      <c r="AT212" s="150" t="s">
        <v>160</v>
      </c>
      <c r="AU212" s="150" t="s">
        <v>89</v>
      </c>
      <c r="AV212" s="12" t="s">
        <v>87</v>
      </c>
      <c r="AW212" s="12" t="s">
        <v>35</v>
      </c>
      <c r="AX212" s="12" t="s">
        <v>80</v>
      </c>
      <c r="AY212" s="150" t="s">
        <v>147</v>
      </c>
    </row>
    <row r="213" spans="2:65" s="12" customFormat="1" ht="11.25">
      <c r="B213" s="148"/>
      <c r="D213" s="149" t="s">
        <v>160</v>
      </c>
      <c r="E213" s="150" t="s">
        <v>1</v>
      </c>
      <c r="F213" s="151" t="s">
        <v>278</v>
      </c>
      <c r="H213" s="150" t="s">
        <v>1</v>
      </c>
      <c r="I213" s="152"/>
      <c r="L213" s="148"/>
      <c r="M213" s="153"/>
      <c r="T213" s="154"/>
      <c r="AT213" s="150" t="s">
        <v>160</v>
      </c>
      <c r="AU213" s="150" t="s">
        <v>89</v>
      </c>
      <c r="AV213" s="12" t="s">
        <v>87</v>
      </c>
      <c r="AW213" s="12" t="s">
        <v>35</v>
      </c>
      <c r="AX213" s="12" t="s">
        <v>80</v>
      </c>
      <c r="AY213" s="150" t="s">
        <v>147</v>
      </c>
    </row>
    <row r="214" spans="2:65" s="13" customFormat="1" ht="11.25">
      <c r="B214" s="155"/>
      <c r="D214" s="149" t="s">
        <v>160</v>
      </c>
      <c r="E214" s="156" t="s">
        <v>1</v>
      </c>
      <c r="F214" s="157" t="s">
        <v>279</v>
      </c>
      <c r="H214" s="158">
        <v>1860</v>
      </c>
      <c r="I214" s="159"/>
      <c r="L214" s="155"/>
      <c r="M214" s="160"/>
      <c r="T214" s="161"/>
      <c r="AT214" s="156" t="s">
        <v>160</v>
      </c>
      <c r="AU214" s="156" t="s">
        <v>89</v>
      </c>
      <c r="AV214" s="13" t="s">
        <v>89</v>
      </c>
      <c r="AW214" s="13" t="s">
        <v>35</v>
      </c>
      <c r="AX214" s="13" t="s">
        <v>87</v>
      </c>
      <c r="AY214" s="156" t="s">
        <v>147</v>
      </c>
    </row>
    <row r="215" spans="2:65" s="1" customFormat="1" ht="16.5" customHeight="1">
      <c r="B215" s="31"/>
      <c r="C215" s="135" t="s">
        <v>280</v>
      </c>
      <c r="D215" s="135" t="s">
        <v>149</v>
      </c>
      <c r="E215" s="136" t="s">
        <v>281</v>
      </c>
      <c r="F215" s="137" t="s">
        <v>282</v>
      </c>
      <c r="G215" s="138" t="s">
        <v>158</v>
      </c>
      <c r="H215" s="139">
        <v>3882.3</v>
      </c>
      <c r="I215" s="140"/>
      <c r="J215" s="141">
        <f>ROUND(I215*H215,2)</f>
        <v>0</v>
      </c>
      <c r="K215" s="137" t="s">
        <v>153</v>
      </c>
      <c r="L215" s="31"/>
      <c r="M215" s="142" t="s">
        <v>1</v>
      </c>
      <c r="N215" s="143" t="s">
        <v>45</v>
      </c>
      <c r="P215" s="144">
        <f>O215*H215</f>
        <v>0</v>
      </c>
      <c r="Q215" s="144">
        <v>0</v>
      </c>
      <c r="R215" s="144">
        <f>Q215*H215</f>
        <v>0</v>
      </c>
      <c r="S215" s="144">
        <v>0</v>
      </c>
      <c r="T215" s="145">
        <f>S215*H215</f>
        <v>0</v>
      </c>
      <c r="AR215" s="146" t="s">
        <v>154</v>
      </c>
      <c r="AT215" s="146" t="s">
        <v>149</v>
      </c>
      <c r="AU215" s="146" t="s">
        <v>89</v>
      </c>
      <c r="AY215" s="16" t="s">
        <v>147</v>
      </c>
      <c r="BE215" s="147">
        <f>IF(N215="základní",J215,0)</f>
        <v>0</v>
      </c>
      <c r="BF215" s="147">
        <f>IF(N215="snížená",J215,0)</f>
        <v>0</v>
      </c>
      <c r="BG215" s="147">
        <f>IF(N215="zákl. přenesená",J215,0)</f>
        <v>0</v>
      </c>
      <c r="BH215" s="147">
        <f>IF(N215="sníž. přenesená",J215,0)</f>
        <v>0</v>
      </c>
      <c r="BI215" s="147">
        <f>IF(N215="nulová",J215,0)</f>
        <v>0</v>
      </c>
      <c r="BJ215" s="16" t="s">
        <v>87</v>
      </c>
      <c r="BK215" s="147">
        <f>ROUND(I215*H215,2)</f>
        <v>0</v>
      </c>
      <c r="BL215" s="16" t="s">
        <v>154</v>
      </c>
      <c r="BM215" s="146" t="s">
        <v>283</v>
      </c>
    </row>
    <row r="216" spans="2:65" s="12" customFormat="1" ht="11.25">
      <c r="B216" s="148"/>
      <c r="D216" s="149" t="s">
        <v>160</v>
      </c>
      <c r="E216" s="150" t="s">
        <v>1</v>
      </c>
      <c r="F216" s="151" t="s">
        <v>196</v>
      </c>
      <c r="H216" s="150" t="s">
        <v>1</v>
      </c>
      <c r="I216" s="152"/>
      <c r="L216" s="148"/>
      <c r="M216" s="153"/>
      <c r="T216" s="154"/>
      <c r="AT216" s="150" t="s">
        <v>160</v>
      </c>
      <c r="AU216" s="150" t="s">
        <v>89</v>
      </c>
      <c r="AV216" s="12" t="s">
        <v>87</v>
      </c>
      <c r="AW216" s="12" t="s">
        <v>35</v>
      </c>
      <c r="AX216" s="12" t="s">
        <v>80</v>
      </c>
      <c r="AY216" s="150" t="s">
        <v>147</v>
      </c>
    </row>
    <row r="217" spans="2:65" s="12" customFormat="1" ht="11.25">
      <c r="B217" s="148"/>
      <c r="D217" s="149" t="s">
        <v>160</v>
      </c>
      <c r="E217" s="150" t="s">
        <v>1</v>
      </c>
      <c r="F217" s="151" t="s">
        <v>284</v>
      </c>
      <c r="H217" s="150" t="s">
        <v>1</v>
      </c>
      <c r="I217" s="152"/>
      <c r="L217" s="148"/>
      <c r="M217" s="153"/>
      <c r="T217" s="154"/>
      <c r="AT217" s="150" t="s">
        <v>160</v>
      </c>
      <c r="AU217" s="150" t="s">
        <v>89</v>
      </c>
      <c r="AV217" s="12" t="s">
        <v>87</v>
      </c>
      <c r="AW217" s="12" t="s">
        <v>35</v>
      </c>
      <c r="AX217" s="12" t="s">
        <v>80</v>
      </c>
      <c r="AY217" s="150" t="s">
        <v>147</v>
      </c>
    </row>
    <row r="218" spans="2:65" s="12" customFormat="1" ht="11.25">
      <c r="B218" s="148"/>
      <c r="D218" s="149" t="s">
        <v>160</v>
      </c>
      <c r="E218" s="150" t="s">
        <v>1</v>
      </c>
      <c r="F218" s="151" t="s">
        <v>285</v>
      </c>
      <c r="H218" s="150" t="s">
        <v>1</v>
      </c>
      <c r="I218" s="152"/>
      <c r="L218" s="148"/>
      <c r="M218" s="153"/>
      <c r="T218" s="154"/>
      <c r="AT218" s="150" t="s">
        <v>160</v>
      </c>
      <c r="AU218" s="150" t="s">
        <v>89</v>
      </c>
      <c r="AV218" s="12" t="s">
        <v>87</v>
      </c>
      <c r="AW218" s="12" t="s">
        <v>35</v>
      </c>
      <c r="AX218" s="12" t="s">
        <v>80</v>
      </c>
      <c r="AY218" s="150" t="s">
        <v>147</v>
      </c>
    </row>
    <row r="219" spans="2:65" s="13" customFormat="1" ht="11.25">
      <c r="B219" s="155"/>
      <c r="D219" s="149" t="s">
        <v>160</v>
      </c>
      <c r="E219" s="156" t="s">
        <v>1</v>
      </c>
      <c r="F219" s="157" t="s">
        <v>286</v>
      </c>
      <c r="H219" s="158">
        <v>1810.7</v>
      </c>
      <c r="I219" s="159"/>
      <c r="L219" s="155"/>
      <c r="M219" s="160"/>
      <c r="T219" s="161"/>
      <c r="AT219" s="156" t="s">
        <v>160</v>
      </c>
      <c r="AU219" s="156" t="s">
        <v>89</v>
      </c>
      <c r="AV219" s="13" t="s">
        <v>89</v>
      </c>
      <c r="AW219" s="13" t="s">
        <v>35</v>
      </c>
      <c r="AX219" s="13" t="s">
        <v>80</v>
      </c>
      <c r="AY219" s="156" t="s">
        <v>147</v>
      </c>
    </row>
    <row r="220" spans="2:65" s="12" customFormat="1" ht="11.25">
      <c r="B220" s="148"/>
      <c r="D220" s="149" t="s">
        <v>160</v>
      </c>
      <c r="E220" s="150" t="s">
        <v>1</v>
      </c>
      <c r="F220" s="151" t="s">
        <v>287</v>
      </c>
      <c r="H220" s="150" t="s">
        <v>1</v>
      </c>
      <c r="I220" s="152"/>
      <c r="L220" s="148"/>
      <c r="M220" s="153"/>
      <c r="T220" s="154"/>
      <c r="AT220" s="150" t="s">
        <v>160</v>
      </c>
      <c r="AU220" s="150" t="s">
        <v>89</v>
      </c>
      <c r="AV220" s="12" t="s">
        <v>87</v>
      </c>
      <c r="AW220" s="12" t="s">
        <v>35</v>
      </c>
      <c r="AX220" s="12" t="s">
        <v>80</v>
      </c>
      <c r="AY220" s="150" t="s">
        <v>147</v>
      </c>
    </row>
    <row r="221" spans="2:65" s="13" customFormat="1" ht="11.25">
      <c r="B221" s="155"/>
      <c r="D221" s="149" t="s">
        <v>160</v>
      </c>
      <c r="E221" s="156" t="s">
        <v>1</v>
      </c>
      <c r="F221" s="157" t="s">
        <v>249</v>
      </c>
      <c r="H221" s="158">
        <v>2071.6</v>
      </c>
      <c r="I221" s="159"/>
      <c r="L221" s="155"/>
      <c r="M221" s="160"/>
      <c r="T221" s="161"/>
      <c r="AT221" s="156" t="s">
        <v>160</v>
      </c>
      <c r="AU221" s="156" t="s">
        <v>89</v>
      </c>
      <c r="AV221" s="13" t="s">
        <v>89</v>
      </c>
      <c r="AW221" s="13" t="s">
        <v>35</v>
      </c>
      <c r="AX221" s="13" t="s">
        <v>80</v>
      </c>
      <c r="AY221" s="156" t="s">
        <v>147</v>
      </c>
    </row>
    <row r="222" spans="2:65" s="14" customFormat="1" ht="11.25">
      <c r="B222" s="162"/>
      <c r="D222" s="149" t="s">
        <v>160</v>
      </c>
      <c r="E222" s="163" t="s">
        <v>1</v>
      </c>
      <c r="F222" s="164" t="s">
        <v>199</v>
      </c>
      <c r="H222" s="165">
        <v>3882.3</v>
      </c>
      <c r="I222" s="166"/>
      <c r="L222" s="162"/>
      <c r="M222" s="167"/>
      <c r="T222" s="168"/>
      <c r="AT222" s="163" t="s">
        <v>160</v>
      </c>
      <c r="AU222" s="163" t="s">
        <v>89</v>
      </c>
      <c r="AV222" s="14" t="s">
        <v>154</v>
      </c>
      <c r="AW222" s="14" t="s">
        <v>35</v>
      </c>
      <c r="AX222" s="14" t="s">
        <v>87</v>
      </c>
      <c r="AY222" s="163" t="s">
        <v>147</v>
      </c>
    </row>
    <row r="223" spans="2:65" s="1" customFormat="1" ht="16.5" customHeight="1">
      <c r="B223" s="31"/>
      <c r="C223" s="135" t="s">
        <v>7</v>
      </c>
      <c r="D223" s="135" t="s">
        <v>149</v>
      </c>
      <c r="E223" s="136" t="s">
        <v>288</v>
      </c>
      <c r="F223" s="137" t="s">
        <v>289</v>
      </c>
      <c r="G223" s="138" t="s">
        <v>158</v>
      </c>
      <c r="H223" s="139">
        <v>1767.9</v>
      </c>
      <c r="I223" s="140"/>
      <c r="J223" s="141">
        <f>ROUND(I223*H223,2)</f>
        <v>0</v>
      </c>
      <c r="K223" s="137" t="s">
        <v>153</v>
      </c>
      <c r="L223" s="31"/>
      <c r="M223" s="142" t="s">
        <v>1</v>
      </c>
      <c r="N223" s="143" t="s">
        <v>45</v>
      </c>
      <c r="P223" s="144">
        <f>O223*H223</f>
        <v>0</v>
      </c>
      <c r="Q223" s="144">
        <v>0</v>
      </c>
      <c r="R223" s="144">
        <f>Q223*H223</f>
        <v>0</v>
      </c>
      <c r="S223" s="144">
        <v>0</v>
      </c>
      <c r="T223" s="145">
        <f>S223*H223</f>
        <v>0</v>
      </c>
      <c r="AR223" s="146" t="s">
        <v>154</v>
      </c>
      <c r="AT223" s="146" t="s">
        <v>149</v>
      </c>
      <c r="AU223" s="146" t="s">
        <v>89</v>
      </c>
      <c r="AY223" s="16" t="s">
        <v>147</v>
      </c>
      <c r="BE223" s="147">
        <f>IF(N223="základní",J223,0)</f>
        <v>0</v>
      </c>
      <c r="BF223" s="147">
        <f>IF(N223="snížená",J223,0)</f>
        <v>0</v>
      </c>
      <c r="BG223" s="147">
        <f>IF(N223="zákl. přenesená",J223,0)</f>
        <v>0</v>
      </c>
      <c r="BH223" s="147">
        <f>IF(N223="sníž. přenesená",J223,0)</f>
        <v>0</v>
      </c>
      <c r="BI223" s="147">
        <f>IF(N223="nulová",J223,0)</f>
        <v>0</v>
      </c>
      <c r="BJ223" s="16" t="s">
        <v>87</v>
      </c>
      <c r="BK223" s="147">
        <f>ROUND(I223*H223,2)</f>
        <v>0</v>
      </c>
      <c r="BL223" s="16" t="s">
        <v>154</v>
      </c>
      <c r="BM223" s="146" t="s">
        <v>290</v>
      </c>
    </row>
    <row r="224" spans="2:65" s="12" customFormat="1" ht="11.25">
      <c r="B224" s="148"/>
      <c r="D224" s="149" t="s">
        <v>160</v>
      </c>
      <c r="E224" s="150" t="s">
        <v>1</v>
      </c>
      <c r="F224" s="151" t="s">
        <v>291</v>
      </c>
      <c r="H224" s="150" t="s">
        <v>1</v>
      </c>
      <c r="I224" s="152"/>
      <c r="L224" s="148"/>
      <c r="M224" s="153"/>
      <c r="T224" s="154"/>
      <c r="AT224" s="150" t="s">
        <v>160</v>
      </c>
      <c r="AU224" s="150" t="s">
        <v>89</v>
      </c>
      <c r="AV224" s="12" t="s">
        <v>87</v>
      </c>
      <c r="AW224" s="12" t="s">
        <v>35</v>
      </c>
      <c r="AX224" s="12" t="s">
        <v>80</v>
      </c>
      <c r="AY224" s="150" t="s">
        <v>147</v>
      </c>
    </row>
    <row r="225" spans="2:65" s="12" customFormat="1" ht="11.25">
      <c r="B225" s="148"/>
      <c r="D225" s="149" t="s">
        <v>160</v>
      </c>
      <c r="E225" s="150" t="s">
        <v>1</v>
      </c>
      <c r="F225" s="151" t="s">
        <v>196</v>
      </c>
      <c r="H225" s="150" t="s">
        <v>1</v>
      </c>
      <c r="I225" s="152"/>
      <c r="L225" s="148"/>
      <c r="M225" s="153"/>
      <c r="T225" s="154"/>
      <c r="AT225" s="150" t="s">
        <v>160</v>
      </c>
      <c r="AU225" s="150" t="s">
        <v>89</v>
      </c>
      <c r="AV225" s="12" t="s">
        <v>87</v>
      </c>
      <c r="AW225" s="12" t="s">
        <v>35</v>
      </c>
      <c r="AX225" s="12" t="s">
        <v>80</v>
      </c>
      <c r="AY225" s="150" t="s">
        <v>147</v>
      </c>
    </row>
    <row r="226" spans="2:65" s="13" customFormat="1" ht="11.25">
      <c r="B226" s="155"/>
      <c r="D226" s="149" t="s">
        <v>160</v>
      </c>
      <c r="E226" s="156" t="s">
        <v>1</v>
      </c>
      <c r="F226" s="157" t="s">
        <v>292</v>
      </c>
      <c r="H226" s="158">
        <v>1767.9</v>
      </c>
      <c r="I226" s="159"/>
      <c r="L226" s="155"/>
      <c r="M226" s="160"/>
      <c r="T226" s="161"/>
      <c r="AT226" s="156" t="s">
        <v>160</v>
      </c>
      <c r="AU226" s="156" t="s">
        <v>89</v>
      </c>
      <c r="AV226" s="13" t="s">
        <v>89</v>
      </c>
      <c r="AW226" s="13" t="s">
        <v>35</v>
      </c>
      <c r="AX226" s="13" t="s">
        <v>87</v>
      </c>
      <c r="AY226" s="156" t="s">
        <v>147</v>
      </c>
    </row>
    <row r="227" spans="2:65" s="1" customFormat="1" ht="16.5" customHeight="1">
      <c r="B227" s="31"/>
      <c r="C227" s="135" t="s">
        <v>293</v>
      </c>
      <c r="D227" s="135" t="s">
        <v>149</v>
      </c>
      <c r="E227" s="136" t="s">
        <v>294</v>
      </c>
      <c r="F227" s="137" t="s">
        <v>295</v>
      </c>
      <c r="G227" s="138" t="s">
        <v>191</v>
      </c>
      <c r="H227" s="139">
        <v>0.54</v>
      </c>
      <c r="I227" s="140"/>
      <c r="J227" s="141">
        <f>ROUND(I227*H227,2)</f>
        <v>0</v>
      </c>
      <c r="K227" s="137" t="s">
        <v>153</v>
      </c>
      <c r="L227" s="31"/>
      <c r="M227" s="142" t="s">
        <v>1</v>
      </c>
      <c r="N227" s="143" t="s">
        <v>45</v>
      </c>
      <c r="P227" s="144">
        <f>O227*H227</f>
        <v>0</v>
      </c>
      <c r="Q227" s="144">
        <v>1.85</v>
      </c>
      <c r="R227" s="144">
        <f>Q227*H227</f>
        <v>0.99900000000000011</v>
      </c>
      <c r="S227" s="144">
        <v>0</v>
      </c>
      <c r="T227" s="145">
        <f>S227*H227</f>
        <v>0</v>
      </c>
      <c r="AR227" s="146" t="s">
        <v>154</v>
      </c>
      <c r="AT227" s="146" t="s">
        <v>149</v>
      </c>
      <c r="AU227" s="146" t="s">
        <v>89</v>
      </c>
      <c r="AY227" s="16" t="s">
        <v>147</v>
      </c>
      <c r="BE227" s="147">
        <f>IF(N227="základní",J227,0)</f>
        <v>0</v>
      </c>
      <c r="BF227" s="147">
        <f>IF(N227="snížená",J227,0)</f>
        <v>0</v>
      </c>
      <c r="BG227" s="147">
        <f>IF(N227="zákl. přenesená",J227,0)</f>
        <v>0</v>
      </c>
      <c r="BH227" s="147">
        <f>IF(N227="sníž. přenesená",J227,0)</f>
        <v>0</v>
      </c>
      <c r="BI227" s="147">
        <f>IF(N227="nulová",J227,0)</f>
        <v>0</v>
      </c>
      <c r="BJ227" s="16" t="s">
        <v>87</v>
      </c>
      <c r="BK227" s="147">
        <f>ROUND(I227*H227,2)</f>
        <v>0</v>
      </c>
      <c r="BL227" s="16" t="s">
        <v>154</v>
      </c>
      <c r="BM227" s="146" t="s">
        <v>296</v>
      </c>
    </row>
    <row r="228" spans="2:65" s="12" customFormat="1" ht="11.25">
      <c r="B228" s="148"/>
      <c r="D228" s="149" t="s">
        <v>160</v>
      </c>
      <c r="E228" s="150" t="s">
        <v>1</v>
      </c>
      <c r="F228" s="151" t="s">
        <v>168</v>
      </c>
      <c r="H228" s="150" t="s">
        <v>1</v>
      </c>
      <c r="I228" s="152"/>
      <c r="L228" s="148"/>
      <c r="M228" s="153"/>
      <c r="T228" s="154"/>
      <c r="AT228" s="150" t="s">
        <v>160</v>
      </c>
      <c r="AU228" s="150" t="s">
        <v>89</v>
      </c>
      <c r="AV228" s="12" t="s">
        <v>87</v>
      </c>
      <c r="AW228" s="12" t="s">
        <v>35</v>
      </c>
      <c r="AX228" s="12" t="s">
        <v>80</v>
      </c>
      <c r="AY228" s="150" t="s">
        <v>147</v>
      </c>
    </row>
    <row r="229" spans="2:65" s="13" customFormat="1" ht="11.25">
      <c r="B229" s="155"/>
      <c r="D229" s="149" t="s">
        <v>160</v>
      </c>
      <c r="E229" s="156" t="s">
        <v>1</v>
      </c>
      <c r="F229" s="157" t="s">
        <v>297</v>
      </c>
      <c r="H229" s="158">
        <v>0.54</v>
      </c>
      <c r="I229" s="159"/>
      <c r="L229" s="155"/>
      <c r="M229" s="160"/>
      <c r="T229" s="161"/>
      <c r="AT229" s="156" t="s">
        <v>160</v>
      </c>
      <c r="AU229" s="156" t="s">
        <v>89</v>
      </c>
      <c r="AV229" s="13" t="s">
        <v>89</v>
      </c>
      <c r="AW229" s="13" t="s">
        <v>35</v>
      </c>
      <c r="AX229" s="13" t="s">
        <v>87</v>
      </c>
      <c r="AY229" s="156" t="s">
        <v>147</v>
      </c>
    </row>
    <row r="230" spans="2:65" s="1" customFormat="1" ht="16.5" customHeight="1">
      <c r="B230" s="31"/>
      <c r="C230" s="135" t="s">
        <v>298</v>
      </c>
      <c r="D230" s="135" t="s">
        <v>149</v>
      </c>
      <c r="E230" s="136" t="s">
        <v>299</v>
      </c>
      <c r="F230" s="137" t="s">
        <v>300</v>
      </c>
      <c r="G230" s="138" t="s">
        <v>158</v>
      </c>
      <c r="H230" s="139">
        <v>1767.9</v>
      </c>
      <c r="I230" s="140"/>
      <c r="J230" s="141">
        <f>ROUND(I230*H230,2)</f>
        <v>0</v>
      </c>
      <c r="K230" s="137" t="s">
        <v>153</v>
      </c>
      <c r="L230" s="31"/>
      <c r="M230" s="142" t="s">
        <v>1</v>
      </c>
      <c r="N230" s="143" t="s">
        <v>45</v>
      </c>
      <c r="P230" s="144">
        <f>O230*H230</f>
        <v>0</v>
      </c>
      <c r="Q230" s="144">
        <v>0</v>
      </c>
      <c r="R230" s="144">
        <f>Q230*H230</f>
        <v>0</v>
      </c>
      <c r="S230" s="144">
        <v>0</v>
      </c>
      <c r="T230" s="145">
        <f>S230*H230</f>
        <v>0</v>
      </c>
      <c r="AR230" s="146" t="s">
        <v>154</v>
      </c>
      <c r="AT230" s="146" t="s">
        <v>149</v>
      </c>
      <c r="AU230" s="146" t="s">
        <v>89</v>
      </c>
      <c r="AY230" s="16" t="s">
        <v>147</v>
      </c>
      <c r="BE230" s="147">
        <f>IF(N230="základní",J230,0)</f>
        <v>0</v>
      </c>
      <c r="BF230" s="147">
        <f>IF(N230="snížená",J230,0)</f>
        <v>0</v>
      </c>
      <c r="BG230" s="147">
        <f>IF(N230="zákl. přenesená",J230,0)</f>
        <v>0</v>
      </c>
      <c r="BH230" s="147">
        <f>IF(N230="sníž. přenesená",J230,0)</f>
        <v>0</v>
      </c>
      <c r="BI230" s="147">
        <f>IF(N230="nulová",J230,0)</f>
        <v>0</v>
      </c>
      <c r="BJ230" s="16" t="s">
        <v>87</v>
      </c>
      <c r="BK230" s="147">
        <f>ROUND(I230*H230,2)</f>
        <v>0</v>
      </c>
      <c r="BL230" s="16" t="s">
        <v>154</v>
      </c>
      <c r="BM230" s="146" t="s">
        <v>301</v>
      </c>
    </row>
    <row r="231" spans="2:65" s="12" customFormat="1" ht="11.25">
      <c r="B231" s="148"/>
      <c r="D231" s="149" t="s">
        <v>160</v>
      </c>
      <c r="E231" s="150" t="s">
        <v>1</v>
      </c>
      <c r="F231" s="151" t="s">
        <v>302</v>
      </c>
      <c r="H231" s="150" t="s">
        <v>1</v>
      </c>
      <c r="I231" s="152"/>
      <c r="L231" s="148"/>
      <c r="M231" s="153"/>
      <c r="T231" s="154"/>
      <c r="AT231" s="150" t="s">
        <v>160</v>
      </c>
      <c r="AU231" s="150" t="s">
        <v>89</v>
      </c>
      <c r="AV231" s="12" t="s">
        <v>87</v>
      </c>
      <c r="AW231" s="12" t="s">
        <v>35</v>
      </c>
      <c r="AX231" s="12" t="s">
        <v>80</v>
      </c>
      <c r="AY231" s="150" t="s">
        <v>147</v>
      </c>
    </row>
    <row r="232" spans="2:65" s="12" customFormat="1" ht="11.25">
      <c r="B232" s="148"/>
      <c r="D232" s="149" t="s">
        <v>160</v>
      </c>
      <c r="E232" s="150" t="s">
        <v>1</v>
      </c>
      <c r="F232" s="151" t="s">
        <v>196</v>
      </c>
      <c r="H232" s="150" t="s">
        <v>1</v>
      </c>
      <c r="I232" s="152"/>
      <c r="L232" s="148"/>
      <c r="M232" s="153"/>
      <c r="T232" s="154"/>
      <c r="AT232" s="150" t="s">
        <v>160</v>
      </c>
      <c r="AU232" s="150" t="s">
        <v>89</v>
      </c>
      <c r="AV232" s="12" t="s">
        <v>87</v>
      </c>
      <c r="AW232" s="12" t="s">
        <v>35</v>
      </c>
      <c r="AX232" s="12" t="s">
        <v>80</v>
      </c>
      <c r="AY232" s="150" t="s">
        <v>147</v>
      </c>
    </row>
    <row r="233" spans="2:65" s="13" customFormat="1" ht="11.25">
      <c r="B233" s="155"/>
      <c r="D233" s="149" t="s">
        <v>160</v>
      </c>
      <c r="E233" s="156" t="s">
        <v>1</v>
      </c>
      <c r="F233" s="157" t="s">
        <v>292</v>
      </c>
      <c r="H233" s="158">
        <v>1767.9</v>
      </c>
      <c r="I233" s="159"/>
      <c r="L233" s="155"/>
      <c r="M233" s="160"/>
      <c r="T233" s="161"/>
      <c r="AT233" s="156" t="s">
        <v>160</v>
      </c>
      <c r="AU233" s="156" t="s">
        <v>89</v>
      </c>
      <c r="AV233" s="13" t="s">
        <v>89</v>
      </c>
      <c r="AW233" s="13" t="s">
        <v>35</v>
      </c>
      <c r="AX233" s="13" t="s">
        <v>87</v>
      </c>
      <c r="AY233" s="156" t="s">
        <v>147</v>
      </c>
    </row>
    <row r="234" spans="2:65" s="1" customFormat="1" ht="16.5" customHeight="1">
      <c r="B234" s="31"/>
      <c r="C234" s="135" t="s">
        <v>303</v>
      </c>
      <c r="D234" s="135" t="s">
        <v>149</v>
      </c>
      <c r="E234" s="136" t="s">
        <v>304</v>
      </c>
      <c r="F234" s="137" t="s">
        <v>305</v>
      </c>
      <c r="G234" s="138" t="s">
        <v>158</v>
      </c>
      <c r="H234" s="139">
        <v>1902.3</v>
      </c>
      <c r="I234" s="140"/>
      <c r="J234" s="141">
        <f>ROUND(I234*H234,2)</f>
        <v>0</v>
      </c>
      <c r="K234" s="137" t="s">
        <v>153</v>
      </c>
      <c r="L234" s="31"/>
      <c r="M234" s="142" t="s">
        <v>1</v>
      </c>
      <c r="N234" s="143" t="s">
        <v>45</v>
      </c>
      <c r="P234" s="144">
        <f>O234*H234</f>
        <v>0</v>
      </c>
      <c r="Q234" s="144">
        <v>0</v>
      </c>
      <c r="R234" s="144">
        <f>Q234*H234</f>
        <v>0</v>
      </c>
      <c r="S234" s="144">
        <v>0</v>
      </c>
      <c r="T234" s="145">
        <f>S234*H234</f>
        <v>0</v>
      </c>
      <c r="AR234" s="146" t="s">
        <v>154</v>
      </c>
      <c r="AT234" s="146" t="s">
        <v>149</v>
      </c>
      <c r="AU234" s="146" t="s">
        <v>89</v>
      </c>
      <c r="AY234" s="16" t="s">
        <v>147</v>
      </c>
      <c r="BE234" s="147">
        <f>IF(N234="základní",J234,0)</f>
        <v>0</v>
      </c>
      <c r="BF234" s="147">
        <f>IF(N234="snížená",J234,0)</f>
        <v>0</v>
      </c>
      <c r="BG234" s="147">
        <f>IF(N234="zákl. přenesená",J234,0)</f>
        <v>0</v>
      </c>
      <c r="BH234" s="147">
        <f>IF(N234="sníž. přenesená",J234,0)</f>
        <v>0</v>
      </c>
      <c r="BI234" s="147">
        <f>IF(N234="nulová",J234,0)</f>
        <v>0</v>
      </c>
      <c r="BJ234" s="16" t="s">
        <v>87</v>
      </c>
      <c r="BK234" s="147">
        <f>ROUND(I234*H234,2)</f>
        <v>0</v>
      </c>
      <c r="BL234" s="16" t="s">
        <v>154</v>
      </c>
      <c r="BM234" s="146" t="s">
        <v>306</v>
      </c>
    </row>
    <row r="235" spans="2:65" s="12" customFormat="1" ht="11.25">
      <c r="B235" s="148"/>
      <c r="D235" s="149" t="s">
        <v>160</v>
      </c>
      <c r="E235" s="150" t="s">
        <v>1</v>
      </c>
      <c r="F235" s="151" t="s">
        <v>196</v>
      </c>
      <c r="H235" s="150" t="s">
        <v>1</v>
      </c>
      <c r="I235" s="152"/>
      <c r="L235" s="148"/>
      <c r="M235" s="153"/>
      <c r="T235" s="154"/>
      <c r="AT235" s="150" t="s">
        <v>160</v>
      </c>
      <c r="AU235" s="150" t="s">
        <v>89</v>
      </c>
      <c r="AV235" s="12" t="s">
        <v>87</v>
      </c>
      <c r="AW235" s="12" t="s">
        <v>35</v>
      </c>
      <c r="AX235" s="12" t="s">
        <v>80</v>
      </c>
      <c r="AY235" s="150" t="s">
        <v>147</v>
      </c>
    </row>
    <row r="236" spans="2:65" s="13" customFormat="1" ht="11.25">
      <c r="B236" s="155"/>
      <c r="D236" s="149" t="s">
        <v>160</v>
      </c>
      <c r="E236" s="156" t="s">
        <v>1</v>
      </c>
      <c r="F236" s="157" t="s">
        <v>307</v>
      </c>
      <c r="H236" s="158">
        <v>1902.3</v>
      </c>
      <c r="I236" s="159"/>
      <c r="L236" s="155"/>
      <c r="M236" s="160"/>
      <c r="T236" s="161"/>
      <c r="AT236" s="156" t="s">
        <v>160</v>
      </c>
      <c r="AU236" s="156" t="s">
        <v>89</v>
      </c>
      <c r="AV236" s="13" t="s">
        <v>89</v>
      </c>
      <c r="AW236" s="13" t="s">
        <v>35</v>
      </c>
      <c r="AX236" s="13" t="s">
        <v>87</v>
      </c>
      <c r="AY236" s="156" t="s">
        <v>147</v>
      </c>
    </row>
    <row r="237" spans="2:65" s="1" customFormat="1" ht="21.75" customHeight="1">
      <c r="B237" s="31"/>
      <c r="C237" s="135" t="s">
        <v>308</v>
      </c>
      <c r="D237" s="135" t="s">
        <v>149</v>
      </c>
      <c r="E237" s="136" t="s">
        <v>309</v>
      </c>
      <c r="F237" s="137" t="s">
        <v>310</v>
      </c>
      <c r="G237" s="138" t="s">
        <v>158</v>
      </c>
      <c r="H237" s="139">
        <v>1754.5</v>
      </c>
      <c r="I237" s="140"/>
      <c r="J237" s="141">
        <f>ROUND(I237*H237,2)</f>
        <v>0</v>
      </c>
      <c r="K237" s="137" t="s">
        <v>153</v>
      </c>
      <c r="L237" s="31"/>
      <c r="M237" s="142" t="s">
        <v>1</v>
      </c>
      <c r="N237" s="143" t="s">
        <v>45</v>
      </c>
      <c r="P237" s="144">
        <f>O237*H237</f>
        <v>0</v>
      </c>
      <c r="Q237" s="144">
        <v>0</v>
      </c>
      <c r="R237" s="144">
        <f>Q237*H237</f>
        <v>0</v>
      </c>
      <c r="S237" s="144">
        <v>0</v>
      </c>
      <c r="T237" s="145">
        <f>S237*H237</f>
        <v>0</v>
      </c>
      <c r="AR237" s="146" t="s">
        <v>154</v>
      </c>
      <c r="AT237" s="146" t="s">
        <v>149</v>
      </c>
      <c r="AU237" s="146" t="s">
        <v>89</v>
      </c>
      <c r="AY237" s="16" t="s">
        <v>147</v>
      </c>
      <c r="BE237" s="147">
        <f>IF(N237="základní",J237,0)</f>
        <v>0</v>
      </c>
      <c r="BF237" s="147">
        <f>IF(N237="snížená",J237,0)</f>
        <v>0</v>
      </c>
      <c r="BG237" s="147">
        <f>IF(N237="zákl. přenesená",J237,0)</f>
        <v>0</v>
      </c>
      <c r="BH237" s="147">
        <f>IF(N237="sníž. přenesená",J237,0)</f>
        <v>0</v>
      </c>
      <c r="BI237" s="147">
        <f>IF(N237="nulová",J237,0)</f>
        <v>0</v>
      </c>
      <c r="BJ237" s="16" t="s">
        <v>87</v>
      </c>
      <c r="BK237" s="147">
        <f>ROUND(I237*H237,2)</f>
        <v>0</v>
      </c>
      <c r="BL237" s="16" t="s">
        <v>154</v>
      </c>
      <c r="BM237" s="146" t="s">
        <v>311</v>
      </c>
    </row>
    <row r="238" spans="2:65" s="12" customFormat="1" ht="11.25">
      <c r="B238" s="148"/>
      <c r="D238" s="149" t="s">
        <v>160</v>
      </c>
      <c r="E238" s="150" t="s">
        <v>1</v>
      </c>
      <c r="F238" s="151" t="s">
        <v>196</v>
      </c>
      <c r="H238" s="150" t="s">
        <v>1</v>
      </c>
      <c r="I238" s="152"/>
      <c r="L238" s="148"/>
      <c r="M238" s="153"/>
      <c r="T238" s="154"/>
      <c r="AT238" s="150" t="s">
        <v>160</v>
      </c>
      <c r="AU238" s="150" t="s">
        <v>89</v>
      </c>
      <c r="AV238" s="12" t="s">
        <v>87</v>
      </c>
      <c r="AW238" s="12" t="s">
        <v>35</v>
      </c>
      <c r="AX238" s="12" t="s">
        <v>80</v>
      </c>
      <c r="AY238" s="150" t="s">
        <v>147</v>
      </c>
    </row>
    <row r="239" spans="2:65" s="12" customFormat="1" ht="11.25">
      <c r="B239" s="148"/>
      <c r="D239" s="149" t="s">
        <v>160</v>
      </c>
      <c r="E239" s="150" t="s">
        <v>1</v>
      </c>
      <c r="F239" s="151" t="s">
        <v>312</v>
      </c>
      <c r="H239" s="150" t="s">
        <v>1</v>
      </c>
      <c r="I239" s="152"/>
      <c r="L239" s="148"/>
      <c r="M239" s="153"/>
      <c r="T239" s="154"/>
      <c r="AT239" s="150" t="s">
        <v>160</v>
      </c>
      <c r="AU239" s="150" t="s">
        <v>89</v>
      </c>
      <c r="AV239" s="12" t="s">
        <v>87</v>
      </c>
      <c r="AW239" s="12" t="s">
        <v>35</v>
      </c>
      <c r="AX239" s="12" t="s">
        <v>80</v>
      </c>
      <c r="AY239" s="150" t="s">
        <v>147</v>
      </c>
    </row>
    <row r="240" spans="2:65" s="13" customFormat="1" ht="11.25">
      <c r="B240" s="155"/>
      <c r="D240" s="149" t="s">
        <v>160</v>
      </c>
      <c r="E240" s="156" t="s">
        <v>1</v>
      </c>
      <c r="F240" s="157" t="s">
        <v>313</v>
      </c>
      <c r="H240" s="158">
        <v>1754.5</v>
      </c>
      <c r="I240" s="159"/>
      <c r="L240" s="155"/>
      <c r="M240" s="160"/>
      <c r="T240" s="161"/>
      <c r="AT240" s="156" t="s">
        <v>160</v>
      </c>
      <c r="AU240" s="156" t="s">
        <v>89</v>
      </c>
      <c r="AV240" s="13" t="s">
        <v>89</v>
      </c>
      <c r="AW240" s="13" t="s">
        <v>35</v>
      </c>
      <c r="AX240" s="13" t="s">
        <v>87</v>
      </c>
      <c r="AY240" s="156" t="s">
        <v>147</v>
      </c>
    </row>
    <row r="241" spans="2:65" s="1" customFormat="1" ht="21.75" customHeight="1">
      <c r="B241" s="31"/>
      <c r="C241" s="135" t="s">
        <v>314</v>
      </c>
      <c r="D241" s="135" t="s">
        <v>149</v>
      </c>
      <c r="E241" s="136" t="s">
        <v>315</v>
      </c>
      <c r="F241" s="137" t="s">
        <v>316</v>
      </c>
      <c r="G241" s="138" t="s">
        <v>158</v>
      </c>
      <c r="H241" s="139">
        <v>147.78</v>
      </c>
      <c r="I241" s="140"/>
      <c r="J241" s="141">
        <f>ROUND(I241*H241,2)</f>
        <v>0</v>
      </c>
      <c r="K241" s="137" t="s">
        <v>153</v>
      </c>
      <c r="L241" s="31"/>
      <c r="M241" s="142" t="s">
        <v>1</v>
      </c>
      <c r="N241" s="143" t="s">
        <v>45</v>
      </c>
      <c r="P241" s="144">
        <f>O241*H241</f>
        <v>0</v>
      </c>
      <c r="Q241" s="144">
        <v>0</v>
      </c>
      <c r="R241" s="144">
        <f>Q241*H241</f>
        <v>0</v>
      </c>
      <c r="S241" s="144">
        <v>0</v>
      </c>
      <c r="T241" s="145">
        <f>S241*H241</f>
        <v>0</v>
      </c>
      <c r="AR241" s="146" t="s">
        <v>154</v>
      </c>
      <c r="AT241" s="146" t="s">
        <v>149</v>
      </c>
      <c r="AU241" s="146" t="s">
        <v>89</v>
      </c>
      <c r="AY241" s="16" t="s">
        <v>147</v>
      </c>
      <c r="BE241" s="147">
        <f>IF(N241="základní",J241,0)</f>
        <v>0</v>
      </c>
      <c r="BF241" s="147">
        <f>IF(N241="snížená",J241,0)</f>
        <v>0</v>
      </c>
      <c r="BG241" s="147">
        <f>IF(N241="zákl. přenesená",J241,0)</f>
        <v>0</v>
      </c>
      <c r="BH241" s="147">
        <f>IF(N241="sníž. přenesená",J241,0)</f>
        <v>0</v>
      </c>
      <c r="BI241" s="147">
        <f>IF(N241="nulová",J241,0)</f>
        <v>0</v>
      </c>
      <c r="BJ241" s="16" t="s">
        <v>87</v>
      </c>
      <c r="BK241" s="147">
        <f>ROUND(I241*H241,2)</f>
        <v>0</v>
      </c>
      <c r="BL241" s="16" t="s">
        <v>154</v>
      </c>
      <c r="BM241" s="146" t="s">
        <v>317</v>
      </c>
    </row>
    <row r="242" spans="2:65" s="12" customFormat="1" ht="11.25">
      <c r="B242" s="148"/>
      <c r="D242" s="149" t="s">
        <v>160</v>
      </c>
      <c r="E242" s="150" t="s">
        <v>1</v>
      </c>
      <c r="F242" s="151" t="s">
        <v>196</v>
      </c>
      <c r="H242" s="150" t="s">
        <v>1</v>
      </c>
      <c r="I242" s="152"/>
      <c r="L242" s="148"/>
      <c r="M242" s="153"/>
      <c r="T242" s="154"/>
      <c r="AT242" s="150" t="s">
        <v>160</v>
      </c>
      <c r="AU242" s="150" t="s">
        <v>89</v>
      </c>
      <c r="AV242" s="12" t="s">
        <v>87</v>
      </c>
      <c r="AW242" s="12" t="s">
        <v>35</v>
      </c>
      <c r="AX242" s="12" t="s">
        <v>80</v>
      </c>
      <c r="AY242" s="150" t="s">
        <v>147</v>
      </c>
    </row>
    <row r="243" spans="2:65" s="12" customFormat="1" ht="11.25">
      <c r="B243" s="148"/>
      <c r="D243" s="149" t="s">
        <v>160</v>
      </c>
      <c r="E243" s="150" t="s">
        <v>1</v>
      </c>
      <c r="F243" s="151" t="s">
        <v>318</v>
      </c>
      <c r="H243" s="150" t="s">
        <v>1</v>
      </c>
      <c r="I243" s="152"/>
      <c r="L243" s="148"/>
      <c r="M243" s="153"/>
      <c r="T243" s="154"/>
      <c r="AT243" s="150" t="s">
        <v>160</v>
      </c>
      <c r="AU243" s="150" t="s">
        <v>89</v>
      </c>
      <c r="AV243" s="12" t="s">
        <v>87</v>
      </c>
      <c r="AW243" s="12" t="s">
        <v>35</v>
      </c>
      <c r="AX243" s="12" t="s">
        <v>80</v>
      </c>
      <c r="AY243" s="150" t="s">
        <v>147</v>
      </c>
    </row>
    <row r="244" spans="2:65" s="13" customFormat="1" ht="11.25">
      <c r="B244" s="155"/>
      <c r="D244" s="149" t="s">
        <v>160</v>
      </c>
      <c r="E244" s="156" t="s">
        <v>1</v>
      </c>
      <c r="F244" s="157" t="s">
        <v>319</v>
      </c>
      <c r="H244" s="158">
        <v>147.78</v>
      </c>
      <c r="I244" s="159"/>
      <c r="L244" s="155"/>
      <c r="M244" s="160"/>
      <c r="T244" s="161"/>
      <c r="AT244" s="156" t="s">
        <v>160</v>
      </c>
      <c r="AU244" s="156" t="s">
        <v>89</v>
      </c>
      <c r="AV244" s="13" t="s">
        <v>89</v>
      </c>
      <c r="AW244" s="13" t="s">
        <v>35</v>
      </c>
      <c r="AX244" s="13" t="s">
        <v>87</v>
      </c>
      <c r="AY244" s="156" t="s">
        <v>147</v>
      </c>
    </row>
    <row r="245" spans="2:65" s="1" customFormat="1" ht="16.5" customHeight="1">
      <c r="B245" s="31"/>
      <c r="C245" s="135" t="s">
        <v>320</v>
      </c>
      <c r="D245" s="135" t="s">
        <v>149</v>
      </c>
      <c r="E245" s="136" t="s">
        <v>321</v>
      </c>
      <c r="F245" s="137" t="s">
        <v>322</v>
      </c>
      <c r="G245" s="138" t="s">
        <v>158</v>
      </c>
      <c r="H245" s="139">
        <v>37.1</v>
      </c>
      <c r="I245" s="140"/>
      <c r="J245" s="141">
        <f>ROUND(I245*H245,2)</f>
        <v>0</v>
      </c>
      <c r="K245" s="137" t="s">
        <v>153</v>
      </c>
      <c r="L245" s="31"/>
      <c r="M245" s="142" t="s">
        <v>1</v>
      </c>
      <c r="N245" s="143" t="s">
        <v>45</v>
      </c>
      <c r="P245" s="144">
        <f>O245*H245</f>
        <v>0</v>
      </c>
      <c r="Q245" s="144">
        <v>8.4250000000000005E-2</v>
      </c>
      <c r="R245" s="144">
        <f>Q245*H245</f>
        <v>3.1256750000000002</v>
      </c>
      <c r="S245" s="144">
        <v>0</v>
      </c>
      <c r="T245" s="145">
        <f>S245*H245</f>
        <v>0</v>
      </c>
      <c r="AR245" s="146" t="s">
        <v>154</v>
      </c>
      <c r="AT245" s="146" t="s">
        <v>149</v>
      </c>
      <c r="AU245" s="146" t="s">
        <v>89</v>
      </c>
      <c r="AY245" s="16" t="s">
        <v>147</v>
      </c>
      <c r="BE245" s="147">
        <f>IF(N245="základní",J245,0)</f>
        <v>0</v>
      </c>
      <c r="BF245" s="147">
        <f>IF(N245="snížená",J245,0)</f>
        <v>0</v>
      </c>
      <c r="BG245" s="147">
        <f>IF(N245="zákl. přenesená",J245,0)</f>
        <v>0</v>
      </c>
      <c r="BH245" s="147">
        <f>IF(N245="sníž. přenesená",J245,0)</f>
        <v>0</v>
      </c>
      <c r="BI245" s="147">
        <f>IF(N245="nulová",J245,0)</f>
        <v>0</v>
      </c>
      <c r="BJ245" s="16" t="s">
        <v>87</v>
      </c>
      <c r="BK245" s="147">
        <f>ROUND(I245*H245,2)</f>
        <v>0</v>
      </c>
      <c r="BL245" s="16" t="s">
        <v>154</v>
      </c>
      <c r="BM245" s="146" t="s">
        <v>323</v>
      </c>
    </row>
    <row r="246" spans="2:65" s="12" customFormat="1" ht="11.25">
      <c r="B246" s="148"/>
      <c r="D246" s="149" t="s">
        <v>160</v>
      </c>
      <c r="E246" s="150" t="s">
        <v>1</v>
      </c>
      <c r="F246" s="151" t="s">
        <v>324</v>
      </c>
      <c r="H246" s="150" t="s">
        <v>1</v>
      </c>
      <c r="I246" s="152"/>
      <c r="L246" s="148"/>
      <c r="M246" s="153"/>
      <c r="T246" s="154"/>
      <c r="AT246" s="150" t="s">
        <v>160</v>
      </c>
      <c r="AU246" s="150" t="s">
        <v>89</v>
      </c>
      <c r="AV246" s="12" t="s">
        <v>87</v>
      </c>
      <c r="AW246" s="12" t="s">
        <v>35</v>
      </c>
      <c r="AX246" s="12" t="s">
        <v>80</v>
      </c>
      <c r="AY246" s="150" t="s">
        <v>147</v>
      </c>
    </row>
    <row r="247" spans="2:65" s="12" customFormat="1" ht="11.25">
      <c r="B247" s="148"/>
      <c r="D247" s="149" t="s">
        <v>160</v>
      </c>
      <c r="E247" s="150" t="s">
        <v>1</v>
      </c>
      <c r="F247" s="151" t="s">
        <v>325</v>
      </c>
      <c r="H247" s="150" t="s">
        <v>1</v>
      </c>
      <c r="I247" s="152"/>
      <c r="L247" s="148"/>
      <c r="M247" s="153"/>
      <c r="T247" s="154"/>
      <c r="AT247" s="150" t="s">
        <v>160</v>
      </c>
      <c r="AU247" s="150" t="s">
        <v>89</v>
      </c>
      <c r="AV247" s="12" t="s">
        <v>87</v>
      </c>
      <c r="AW247" s="12" t="s">
        <v>35</v>
      </c>
      <c r="AX247" s="12" t="s">
        <v>80</v>
      </c>
      <c r="AY247" s="150" t="s">
        <v>147</v>
      </c>
    </row>
    <row r="248" spans="2:65" s="13" customFormat="1" ht="11.25">
      <c r="B248" s="155"/>
      <c r="D248" s="149" t="s">
        <v>160</v>
      </c>
      <c r="E248" s="156" t="s">
        <v>1</v>
      </c>
      <c r="F248" s="157" t="s">
        <v>326</v>
      </c>
      <c r="H248" s="158">
        <v>37.1</v>
      </c>
      <c r="I248" s="159"/>
      <c r="L248" s="155"/>
      <c r="M248" s="160"/>
      <c r="T248" s="161"/>
      <c r="AT248" s="156" t="s">
        <v>160</v>
      </c>
      <c r="AU248" s="156" t="s">
        <v>89</v>
      </c>
      <c r="AV248" s="13" t="s">
        <v>89</v>
      </c>
      <c r="AW248" s="13" t="s">
        <v>35</v>
      </c>
      <c r="AX248" s="13" t="s">
        <v>87</v>
      </c>
      <c r="AY248" s="156" t="s">
        <v>147</v>
      </c>
    </row>
    <row r="249" spans="2:65" s="1" customFormat="1" ht="16.5" customHeight="1">
      <c r="B249" s="31"/>
      <c r="C249" s="169" t="s">
        <v>327</v>
      </c>
      <c r="D249" s="169" t="s">
        <v>240</v>
      </c>
      <c r="E249" s="170" t="s">
        <v>328</v>
      </c>
      <c r="F249" s="171" t="s">
        <v>329</v>
      </c>
      <c r="G249" s="172" t="s">
        <v>158</v>
      </c>
      <c r="H249" s="173">
        <v>12.36</v>
      </c>
      <c r="I249" s="174"/>
      <c r="J249" s="175">
        <f>ROUND(I249*H249,2)</f>
        <v>0</v>
      </c>
      <c r="K249" s="171" t="s">
        <v>153</v>
      </c>
      <c r="L249" s="176"/>
      <c r="M249" s="177" t="s">
        <v>1</v>
      </c>
      <c r="N249" s="178" t="s">
        <v>45</v>
      </c>
      <c r="P249" s="144">
        <f>O249*H249</f>
        <v>0</v>
      </c>
      <c r="Q249" s="144">
        <v>0.13100000000000001</v>
      </c>
      <c r="R249" s="144">
        <f>Q249*H249</f>
        <v>1.6191599999999999</v>
      </c>
      <c r="S249" s="144">
        <v>0</v>
      </c>
      <c r="T249" s="145">
        <f>S249*H249</f>
        <v>0</v>
      </c>
      <c r="AR249" s="146" t="s">
        <v>200</v>
      </c>
      <c r="AT249" s="146" t="s">
        <v>240</v>
      </c>
      <c r="AU249" s="146" t="s">
        <v>89</v>
      </c>
      <c r="AY249" s="16" t="s">
        <v>147</v>
      </c>
      <c r="BE249" s="147">
        <f>IF(N249="základní",J249,0)</f>
        <v>0</v>
      </c>
      <c r="BF249" s="147">
        <f>IF(N249="snížená",J249,0)</f>
        <v>0</v>
      </c>
      <c r="BG249" s="147">
        <f>IF(N249="zákl. přenesená",J249,0)</f>
        <v>0</v>
      </c>
      <c r="BH249" s="147">
        <f>IF(N249="sníž. přenesená",J249,0)</f>
        <v>0</v>
      </c>
      <c r="BI249" s="147">
        <f>IF(N249="nulová",J249,0)</f>
        <v>0</v>
      </c>
      <c r="BJ249" s="16" t="s">
        <v>87</v>
      </c>
      <c r="BK249" s="147">
        <f>ROUND(I249*H249,2)</f>
        <v>0</v>
      </c>
      <c r="BL249" s="16" t="s">
        <v>154</v>
      </c>
      <c r="BM249" s="146" t="s">
        <v>330</v>
      </c>
    </row>
    <row r="250" spans="2:65" s="13" customFormat="1" ht="11.25">
      <c r="B250" s="155"/>
      <c r="D250" s="149" t="s">
        <v>160</v>
      </c>
      <c r="E250" s="156" t="s">
        <v>1</v>
      </c>
      <c r="F250" s="157" t="s">
        <v>331</v>
      </c>
      <c r="H250" s="158">
        <v>12.36</v>
      </c>
      <c r="I250" s="159"/>
      <c r="L250" s="155"/>
      <c r="M250" s="160"/>
      <c r="T250" s="161"/>
      <c r="AT250" s="156" t="s">
        <v>160</v>
      </c>
      <c r="AU250" s="156" t="s">
        <v>89</v>
      </c>
      <c r="AV250" s="13" t="s">
        <v>89</v>
      </c>
      <c r="AW250" s="13" t="s">
        <v>35</v>
      </c>
      <c r="AX250" s="13" t="s">
        <v>87</v>
      </c>
      <c r="AY250" s="156" t="s">
        <v>147</v>
      </c>
    </row>
    <row r="251" spans="2:65" s="1" customFormat="1" ht="16.5" customHeight="1">
      <c r="B251" s="31"/>
      <c r="C251" s="135" t="s">
        <v>332</v>
      </c>
      <c r="D251" s="135" t="s">
        <v>149</v>
      </c>
      <c r="E251" s="136" t="s">
        <v>333</v>
      </c>
      <c r="F251" s="137" t="s">
        <v>334</v>
      </c>
      <c r="G251" s="138" t="s">
        <v>158</v>
      </c>
      <c r="H251" s="139">
        <v>23.9</v>
      </c>
      <c r="I251" s="140"/>
      <c r="J251" s="141">
        <f>ROUND(I251*H251,2)</f>
        <v>0</v>
      </c>
      <c r="K251" s="137" t="s">
        <v>153</v>
      </c>
      <c r="L251" s="31"/>
      <c r="M251" s="142" t="s">
        <v>1</v>
      </c>
      <c r="N251" s="143" t="s">
        <v>45</v>
      </c>
      <c r="P251" s="144">
        <f>O251*H251</f>
        <v>0</v>
      </c>
      <c r="Q251" s="144">
        <v>0.10362</v>
      </c>
      <c r="R251" s="144">
        <f>Q251*H251</f>
        <v>2.476518</v>
      </c>
      <c r="S251" s="144">
        <v>0</v>
      </c>
      <c r="T251" s="145">
        <f>S251*H251</f>
        <v>0</v>
      </c>
      <c r="AR251" s="146" t="s">
        <v>154</v>
      </c>
      <c r="AT251" s="146" t="s">
        <v>149</v>
      </c>
      <c r="AU251" s="146" t="s">
        <v>89</v>
      </c>
      <c r="AY251" s="16" t="s">
        <v>147</v>
      </c>
      <c r="BE251" s="147">
        <f>IF(N251="základní",J251,0)</f>
        <v>0</v>
      </c>
      <c r="BF251" s="147">
        <f>IF(N251="snížená",J251,0)</f>
        <v>0</v>
      </c>
      <c r="BG251" s="147">
        <f>IF(N251="zákl. přenesená",J251,0)</f>
        <v>0</v>
      </c>
      <c r="BH251" s="147">
        <f>IF(N251="sníž. přenesená",J251,0)</f>
        <v>0</v>
      </c>
      <c r="BI251" s="147">
        <f>IF(N251="nulová",J251,0)</f>
        <v>0</v>
      </c>
      <c r="BJ251" s="16" t="s">
        <v>87</v>
      </c>
      <c r="BK251" s="147">
        <f>ROUND(I251*H251,2)</f>
        <v>0</v>
      </c>
      <c r="BL251" s="16" t="s">
        <v>154</v>
      </c>
      <c r="BM251" s="146" t="s">
        <v>335</v>
      </c>
    </row>
    <row r="252" spans="2:65" s="12" customFormat="1" ht="11.25">
      <c r="B252" s="148"/>
      <c r="D252" s="149" t="s">
        <v>160</v>
      </c>
      <c r="E252" s="150" t="s">
        <v>1</v>
      </c>
      <c r="F252" s="151" t="s">
        <v>336</v>
      </c>
      <c r="H252" s="150" t="s">
        <v>1</v>
      </c>
      <c r="I252" s="152"/>
      <c r="L252" s="148"/>
      <c r="M252" s="153"/>
      <c r="T252" s="154"/>
      <c r="AT252" s="150" t="s">
        <v>160</v>
      </c>
      <c r="AU252" s="150" t="s">
        <v>89</v>
      </c>
      <c r="AV252" s="12" t="s">
        <v>87</v>
      </c>
      <c r="AW252" s="12" t="s">
        <v>35</v>
      </c>
      <c r="AX252" s="12" t="s">
        <v>80</v>
      </c>
      <c r="AY252" s="150" t="s">
        <v>147</v>
      </c>
    </row>
    <row r="253" spans="2:65" s="13" customFormat="1" ht="11.25">
      <c r="B253" s="155"/>
      <c r="D253" s="149" t="s">
        <v>160</v>
      </c>
      <c r="E253" s="156" t="s">
        <v>1</v>
      </c>
      <c r="F253" s="157" t="s">
        <v>337</v>
      </c>
      <c r="H253" s="158">
        <v>23.9</v>
      </c>
      <c r="I253" s="159"/>
      <c r="L253" s="155"/>
      <c r="M253" s="160"/>
      <c r="T253" s="161"/>
      <c r="AT253" s="156" t="s">
        <v>160</v>
      </c>
      <c r="AU253" s="156" t="s">
        <v>89</v>
      </c>
      <c r="AV253" s="13" t="s">
        <v>89</v>
      </c>
      <c r="AW253" s="13" t="s">
        <v>35</v>
      </c>
      <c r="AX253" s="13" t="s">
        <v>87</v>
      </c>
      <c r="AY253" s="156" t="s">
        <v>147</v>
      </c>
    </row>
    <row r="254" spans="2:65" s="1" customFormat="1" ht="16.5" customHeight="1">
      <c r="B254" s="31"/>
      <c r="C254" s="169" t="s">
        <v>338</v>
      </c>
      <c r="D254" s="169" t="s">
        <v>240</v>
      </c>
      <c r="E254" s="170" t="s">
        <v>339</v>
      </c>
      <c r="F254" s="171" t="s">
        <v>340</v>
      </c>
      <c r="G254" s="172" t="s">
        <v>158</v>
      </c>
      <c r="H254" s="173">
        <v>24.617000000000001</v>
      </c>
      <c r="I254" s="174"/>
      <c r="J254" s="175">
        <f>ROUND(I254*H254,2)</f>
        <v>0</v>
      </c>
      <c r="K254" s="171" t="s">
        <v>153</v>
      </c>
      <c r="L254" s="176"/>
      <c r="M254" s="177" t="s">
        <v>1</v>
      </c>
      <c r="N254" s="178" t="s">
        <v>45</v>
      </c>
      <c r="P254" s="144">
        <f>O254*H254</f>
        <v>0</v>
      </c>
      <c r="Q254" s="144">
        <v>0.13100000000000001</v>
      </c>
      <c r="R254" s="144">
        <f>Q254*H254</f>
        <v>3.2248270000000003</v>
      </c>
      <c r="S254" s="144">
        <v>0</v>
      </c>
      <c r="T254" s="145">
        <f>S254*H254</f>
        <v>0</v>
      </c>
      <c r="AR254" s="146" t="s">
        <v>200</v>
      </c>
      <c r="AT254" s="146" t="s">
        <v>240</v>
      </c>
      <c r="AU254" s="146" t="s">
        <v>89</v>
      </c>
      <c r="AY254" s="16" t="s">
        <v>147</v>
      </c>
      <c r="BE254" s="147">
        <f>IF(N254="základní",J254,0)</f>
        <v>0</v>
      </c>
      <c r="BF254" s="147">
        <f>IF(N254="snížená",J254,0)</f>
        <v>0</v>
      </c>
      <c r="BG254" s="147">
        <f>IF(N254="zákl. přenesená",J254,0)</f>
        <v>0</v>
      </c>
      <c r="BH254" s="147">
        <f>IF(N254="sníž. přenesená",J254,0)</f>
        <v>0</v>
      </c>
      <c r="BI254" s="147">
        <f>IF(N254="nulová",J254,0)</f>
        <v>0</v>
      </c>
      <c r="BJ254" s="16" t="s">
        <v>87</v>
      </c>
      <c r="BK254" s="147">
        <f>ROUND(I254*H254,2)</f>
        <v>0</v>
      </c>
      <c r="BL254" s="16" t="s">
        <v>154</v>
      </c>
      <c r="BM254" s="146" t="s">
        <v>341</v>
      </c>
    </row>
    <row r="255" spans="2:65" s="12" customFormat="1" ht="11.25">
      <c r="B255" s="148"/>
      <c r="D255" s="149" t="s">
        <v>160</v>
      </c>
      <c r="E255" s="150" t="s">
        <v>1</v>
      </c>
      <c r="F255" s="151" t="s">
        <v>342</v>
      </c>
      <c r="H255" s="150" t="s">
        <v>1</v>
      </c>
      <c r="I255" s="152"/>
      <c r="L255" s="148"/>
      <c r="M255" s="153"/>
      <c r="T255" s="154"/>
      <c r="AT255" s="150" t="s">
        <v>160</v>
      </c>
      <c r="AU255" s="150" t="s">
        <v>89</v>
      </c>
      <c r="AV255" s="12" t="s">
        <v>87</v>
      </c>
      <c r="AW255" s="12" t="s">
        <v>35</v>
      </c>
      <c r="AX255" s="12" t="s">
        <v>80</v>
      </c>
      <c r="AY255" s="150" t="s">
        <v>147</v>
      </c>
    </row>
    <row r="256" spans="2:65" s="13" customFormat="1" ht="11.25">
      <c r="B256" s="155"/>
      <c r="D256" s="149" t="s">
        <v>160</v>
      </c>
      <c r="E256" s="156" t="s">
        <v>1</v>
      </c>
      <c r="F256" s="157" t="s">
        <v>343</v>
      </c>
      <c r="H256" s="158">
        <v>24.617000000000001</v>
      </c>
      <c r="I256" s="159"/>
      <c r="L256" s="155"/>
      <c r="M256" s="160"/>
      <c r="T256" s="161"/>
      <c r="AT256" s="156" t="s">
        <v>160</v>
      </c>
      <c r="AU256" s="156" t="s">
        <v>89</v>
      </c>
      <c r="AV256" s="13" t="s">
        <v>89</v>
      </c>
      <c r="AW256" s="13" t="s">
        <v>35</v>
      </c>
      <c r="AX256" s="13" t="s">
        <v>87</v>
      </c>
      <c r="AY256" s="156" t="s">
        <v>147</v>
      </c>
    </row>
    <row r="257" spans="2:65" s="11" customFormat="1" ht="22.9" customHeight="1">
      <c r="B257" s="123"/>
      <c r="D257" s="124" t="s">
        <v>79</v>
      </c>
      <c r="E257" s="133" t="s">
        <v>181</v>
      </c>
      <c r="F257" s="133" t="s">
        <v>344</v>
      </c>
      <c r="I257" s="126"/>
      <c r="J257" s="134">
        <f>BK257</f>
        <v>0</v>
      </c>
      <c r="L257" s="123"/>
      <c r="M257" s="128"/>
      <c r="P257" s="129">
        <f>SUM(P258:P260)</f>
        <v>0</v>
      </c>
      <c r="R257" s="129">
        <f>SUM(R258:R260)</f>
        <v>0.13716</v>
      </c>
      <c r="T257" s="130">
        <f>SUM(T258:T260)</f>
        <v>0</v>
      </c>
      <c r="AR257" s="124" t="s">
        <v>87</v>
      </c>
      <c r="AT257" s="131" t="s">
        <v>79</v>
      </c>
      <c r="AU257" s="131" t="s">
        <v>87</v>
      </c>
      <c r="AY257" s="124" t="s">
        <v>147</v>
      </c>
      <c r="BK257" s="132">
        <f>SUM(BK258:BK260)</f>
        <v>0</v>
      </c>
    </row>
    <row r="258" spans="2:65" s="1" customFormat="1" ht="16.5" customHeight="1">
      <c r="B258" s="31"/>
      <c r="C258" s="135" t="s">
        <v>345</v>
      </c>
      <c r="D258" s="135" t="s">
        <v>149</v>
      </c>
      <c r="E258" s="136" t="s">
        <v>346</v>
      </c>
      <c r="F258" s="137" t="s">
        <v>347</v>
      </c>
      <c r="G258" s="138" t="s">
        <v>158</v>
      </c>
      <c r="H258" s="139">
        <v>12</v>
      </c>
      <c r="I258" s="140"/>
      <c r="J258" s="141">
        <f>ROUND(I258*H258,2)</f>
        <v>0</v>
      </c>
      <c r="K258" s="137" t="s">
        <v>153</v>
      </c>
      <c r="L258" s="31"/>
      <c r="M258" s="142" t="s">
        <v>1</v>
      </c>
      <c r="N258" s="143" t="s">
        <v>45</v>
      </c>
      <c r="P258" s="144">
        <f>O258*H258</f>
        <v>0</v>
      </c>
      <c r="Q258" s="144">
        <v>1.1429999999999999E-2</v>
      </c>
      <c r="R258" s="144">
        <f>Q258*H258</f>
        <v>0.13716</v>
      </c>
      <c r="S258" s="144">
        <v>0</v>
      </c>
      <c r="T258" s="145">
        <f>S258*H258</f>
        <v>0</v>
      </c>
      <c r="AR258" s="146" t="s">
        <v>154</v>
      </c>
      <c r="AT258" s="146" t="s">
        <v>149</v>
      </c>
      <c r="AU258" s="146" t="s">
        <v>89</v>
      </c>
      <c r="AY258" s="16" t="s">
        <v>147</v>
      </c>
      <c r="BE258" s="147">
        <f>IF(N258="základní",J258,0)</f>
        <v>0</v>
      </c>
      <c r="BF258" s="147">
        <f>IF(N258="snížená",J258,0)</f>
        <v>0</v>
      </c>
      <c r="BG258" s="147">
        <f>IF(N258="zákl. přenesená",J258,0)</f>
        <v>0</v>
      </c>
      <c r="BH258" s="147">
        <f>IF(N258="sníž. přenesená",J258,0)</f>
        <v>0</v>
      </c>
      <c r="BI258" s="147">
        <f>IF(N258="nulová",J258,0)</f>
        <v>0</v>
      </c>
      <c r="BJ258" s="16" t="s">
        <v>87</v>
      </c>
      <c r="BK258" s="147">
        <f>ROUND(I258*H258,2)</f>
        <v>0</v>
      </c>
      <c r="BL258" s="16" t="s">
        <v>154</v>
      </c>
      <c r="BM258" s="146" t="s">
        <v>348</v>
      </c>
    </row>
    <row r="259" spans="2:65" s="12" customFormat="1" ht="11.25">
      <c r="B259" s="148"/>
      <c r="D259" s="149" t="s">
        <v>160</v>
      </c>
      <c r="E259" s="150" t="s">
        <v>1</v>
      </c>
      <c r="F259" s="151" t="s">
        <v>349</v>
      </c>
      <c r="H259" s="150" t="s">
        <v>1</v>
      </c>
      <c r="I259" s="152"/>
      <c r="L259" s="148"/>
      <c r="M259" s="153"/>
      <c r="T259" s="154"/>
      <c r="AT259" s="150" t="s">
        <v>160</v>
      </c>
      <c r="AU259" s="150" t="s">
        <v>89</v>
      </c>
      <c r="AV259" s="12" t="s">
        <v>87</v>
      </c>
      <c r="AW259" s="12" t="s">
        <v>35</v>
      </c>
      <c r="AX259" s="12" t="s">
        <v>80</v>
      </c>
      <c r="AY259" s="150" t="s">
        <v>147</v>
      </c>
    </row>
    <row r="260" spans="2:65" s="13" customFormat="1" ht="11.25">
      <c r="B260" s="155"/>
      <c r="D260" s="149" t="s">
        <v>160</v>
      </c>
      <c r="E260" s="156" t="s">
        <v>1</v>
      </c>
      <c r="F260" s="157" t="s">
        <v>350</v>
      </c>
      <c r="H260" s="158">
        <v>12</v>
      </c>
      <c r="I260" s="159"/>
      <c r="L260" s="155"/>
      <c r="M260" s="160"/>
      <c r="T260" s="161"/>
      <c r="AT260" s="156" t="s">
        <v>160</v>
      </c>
      <c r="AU260" s="156" t="s">
        <v>89</v>
      </c>
      <c r="AV260" s="13" t="s">
        <v>89</v>
      </c>
      <c r="AW260" s="13" t="s">
        <v>35</v>
      </c>
      <c r="AX260" s="13" t="s">
        <v>87</v>
      </c>
      <c r="AY260" s="156" t="s">
        <v>147</v>
      </c>
    </row>
    <row r="261" spans="2:65" s="11" customFormat="1" ht="22.9" customHeight="1">
      <c r="B261" s="123"/>
      <c r="D261" s="124" t="s">
        <v>79</v>
      </c>
      <c r="E261" s="133" t="s">
        <v>200</v>
      </c>
      <c r="F261" s="133" t="s">
        <v>351</v>
      </c>
      <c r="I261" s="126"/>
      <c r="J261" s="134">
        <f>BK261</f>
        <v>0</v>
      </c>
      <c r="L261" s="123"/>
      <c r="M261" s="128"/>
      <c r="P261" s="129">
        <f>SUM(P262:P294)</f>
        <v>0</v>
      </c>
      <c r="R261" s="129">
        <f>SUM(R262:R294)</f>
        <v>10.08616</v>
      </c>
      <c r="T261" s="130">
        <f>SUM(T262:T294)</f>
        <v>0</v>
      </c>
      <c r="AR261" s="124" t="s">
        <v>87</v>
      </c>
      <c r="AT261" s="131" t="s">
        <v>79</v>
      </c>
      <c r="AU261" s="131" t="s">
        <v>87</v>
      </c>
      <c r="AY261" s="124" t="s">
        <v>147</v>
      </c>
      <c r="BK261" s="132">
        <f>SUM(BK262:BK294)</f>
        <v>0</v>
      </c>
    </row>
    <row r="262" spans="2:65" s="1" customFormat="1" ht="16.5" customHeight="1">
      <c r="B262" s="31"/>
      <c r="C262" s="135" t="s">
        <v>352</v>
      </c>
      <c r="D262" s="135" t="s">
        <v>149</v>
      </c>
      <c r="E262" s="136" t="s">
        <v>353</v>
      </c>
      <c r="F262" s="137" t="s">
        <v>354</v>
      </c>
      <c r="G262" s="138" t="s">
        <v>178</v>
      </c>
      <c r="H262" s="139">
        <v>235.9</v>
      </c>
      <c r="I262" s="140"/>
      <c r="J262" s="141">
        <f>ROUND(I262*H262,2)</f>
        <v>0</v>
      </c>
      <c r="K262" s="137" t="s">
        <v>1</v>
      </c>
      <c r="L262" s="31"/>
      <c r="M262" s="142" t="s">
        <v>1</v>
      </c>
      <c r="N262" s="143" t="s">
        <v>45</v>
      </c>
      <c r="P262" s="144">
        <f>O262*H262</f>
        <v>0</v>
      </c>
      <c r="Q262" s="144">
        <v>0</v>
      </c>
      <c r="R262" s="144">
        <f>Q262*H262</f>
        <v>0</v>
      </c>
      <c r="S262" s="144">
        <v>0</v>
      </c>
      <c r="T262" s="145">
        <f>S262*H262</f>
        <v>0</v>
      </c>
      <c r="AR262" s="146" t="s">
        <v>154</v>
      </c>
      <c r="AT262" s="146" t="s">
        <v>149</v>
      </c>
      <c r="AU262" s="146" t="s">
        <v>89</v>
      </c>
      <c r="AY262" s="16" t="s">
        <v>147</v>
      </c>
      <c r="BE262" s="147">
        <f>IF(N262="základní",J262,0)</f>
        <v>0</v>
      </c>
      <c r="BF262" s="147">
        <f>IF(N262="snížená",J262,0)</f>
        <v>0</v>
      </c>
      <c r="BG262" s="147">
        <f>IF(N262="zákl. přenesená",J262,0)</f>
        <v>0</v>
      </c>
      <c r="BH262" s="147">
        <f>IF(N262="sníž. přenesená",J262,0)</f>
        <v>0</v>
      </c>
      <c r="BI262" s="147">
        <f>IF(N262="nulová",J262,0)</f>
        <v>0</v>
      </c>
      <c r="BJ262" s="16" t="s">
        <v>87</v>
      </c>
      <c r="BK262" s="147">
        <f>ROUND(I262*H262,2)</f>
        <v>0</v>
      </c>
      <c r="BL262" s="16" t="s">
        <v>154</v>
      </c>
      <c r="BM262" s="146" t="s">
        <v>355</v>
      </c>
    </row>
    <row r="263" spans="2:65" s="12" customFormat="1" ht="11.25">
      <c r="B263" s="148"/>
      <c r="D263" s="149" t="s">
        <v>160</v>
      </c>
      <c r="E263" s="150" t="s">
        <v>1</v>
      </c>
      <c r="F263" s="151" t="s">
        <v>248</v>
      </c>
      <c r="H263" s="150" t="s">
        <v>1</v>
      </c>
      <c r="I263" s="152"/>
      <c r="L263" s="148"/>
      <c r="M263" s="153"/>
      <c r="T263" s="154"/>
      <c r="AT263" s="150" t="s">
        <v>160</v>
      </c>
      <c r="AU263" s="150" t="s">
        <v>89</v>
      </c>
      <c r="AV263" s="12" t="s">
        <v>87</v>
      </c>
      <c r="AW263" s="12" t="s">
        <v>35</v>
      </c>
      <c r="AX263" s="12" t="s">
        <v>80</v>
      </c>
      <c r="AY263" s="150" t="s">
        <v>147</v>
      </c>
    </row>
    <row r="264" spans="2:65" s="12" customFormat="1" ht="11.25">
      <c r="B264" s="148"/>
      <c r="D264" s="149" t="s">
        <v>160</v>
      </c>
      <c r="E264" s="150" t="s">
        <v>1</v>
      </c>
      <c r="F264" s="151" t="s">
        <v>356</v>
      </c>
      <c r="H264" s="150" t="s">
        <v>1</v>
      </c>
      <c r="I264" s="152"/>
      <c r="L264" s="148"/>
      <c r="M264" s="153"/>
      <c r="T264" s="154"/>
      <c r="AT264" s="150" t="s">
        <v>160</v>
      </c>
      <c r="AU264" s="150" t="s">
        <v>89</v>
      </c>
      <c r="AV264" s="12" t="s">
        <v>87</v>
      </c>
      <c r="AW264" s="12" t="s">
        <v>35</v>
      </c>
      <c r="AX264" s="12" t="s">
        <v>80</v>
      </c>
      <c r="AY264" s="150" t="s">
        <v>147</v>
      </c>
    </row>
    <row r="265" spans="2:65" s="13" customFormat="1" ht="11.25">
      <c r="B265" s="155"/>
      <c r="D265" s="149" t="s">
        <v>160</v>
      </c>
      <c r="E265" s="156" t="s">
        <v>1</v>
      </c>
      <c r="F265" s="157" t="s">
        <v>357</v>
      </c>
      <c r="H265" s="158">
        <v>235.9</v>
      </c>
      <c r="I265" s="159"/>
      <c r="L265" s="155"/>
      <c r="M265" s="160"/>
      <c r="T265" s="161"/>
      <c r="AT265" s="156" t="s">
        <v>160</v>
      </c>
      <c r="AU265" s="156" t="s">
        <v>89</v>
      </c>
      <c r="AV265" s="13" t="s">
        <v>89</v>
      </c>
      <c r="AW265" s="13" t="s">
        <v>35</v>
      </c>
      <c r="AX265" s="13" t="s">
        <v>87</v>
      </c>
      <c r="AY265" s="156" t="s">
        <v>147</v>
      </c>
    </row>
    <row r="266" spans="2:65" s="1" customFormat="1" ht="16.5" customHeight="1">
      <c r="B266" s="31"/>
      <c r="C266" s="135" t="s">
        <v>358</v>
      </c>
      <c r="D266" s="135" t="s">
        <v>149</v>
      </c>
      <c r="E266" s="136" t="s">
        <v>359</v>
      </c>
      <c r="F266" s="137" t="s">
        <v>360</v>
      </c>
      <c r="G266" s="138" t="s">
        <v>152</v>
      </c>
      <c r="H266" s="139">
        <v>8</v>
      </c>
      <c r="I266" s="140"/>
      <c r="J266" s="141">
        <f>ROUND(I266*H266,2)</f>
        <v>0</v>
      </c>
      <c r="K266" s="137" t="s">
        <v>153</v>
      </c>
      <c r="L266" s="31"/>
      <c r="M266" s="142" t="s">
        <v>1</v>
      </c>
      <c r="N266" s="143" t="s">
        <v>45</v>
      </c>
      <c r="P266" s="144">
        <f>O266*H266</f>
        <v>0</v>
      </c>
      <c r="Q266" s="144">
        <v>1.2120000000000001E-2</v>
      </c>
      <c r="R266" s="144">
        <f>Q266*H266</f>
        <v>9.6960000000000005E-2</v>
      </c>
      <c r="S266" s="144">
        <v>0</v>
      </c>
      <c r="T266" s="145">
        <f>S266*H266</f>
        <v>0</v>
      </c>
      <c r="AR266" s="146" t="s">
        <v>154</v>
      </c>
      <c r="AT266" s="146" t="s">
        <v>149</v>
      </c>
      <c r="AU266" s="146" t="s">
        <v>89</v>
      </c>
      <c r="AY266" s="16" t="s">
        <v>147</v>
      </c>
      <c r="BE266" s="147">
        <f>IF(N266="základní",J266,0)</f>
        <v>0</v>
      </c>
      <c r="BF266" s="147">
        <f>IF(N266="snížená",J266,0)</f>
        <v>0</v>
      </c>
      <c r="BG266" s="147">
        <f>IF(N266="zákl. přenesená",J266,0)</f>
        <v>0</v>
      </c>
      <c r="BH266" s="147">
        <f>IF(N266="sníž. přenesená",J266,0)</f>
        <v>0</v>
      </c>
      <c r="BI266" s="147">
        <f>IF(N266="nulová",J266,0)</f>
        <v>0</v>
      </c>
      <c r="BJ266" s="16" t="s">
        <v>87</v>
      </c>
      <c r="BK266" s="147">
        <f>ROUND(I266*H266,2)</f>
        <v>0</v>
      </c>
      <c r="BL266" s="16" t="s">
        <v>154</v>
      </c>
      <c r="BM266" s="146" t="s">
        <v>361</v>
      </c>
    </row>
    <row r="267" spans="2:65" s="12" customFormat="1" ht="11.25">
      <c r="B267" s="148"/>
      <c r="D267" s="149" t="s">
        <v>160</v>
      </c>
      <c r="E267" s="150" t="s">
        <v>1</v>
      </c>
      <c r="F267" s="151" t="s">
        <v>248</v>
      </c>
      <c r="H267" s="150" t="s">
        <v>1</v>
      </c>
      <c r="I267" s="152"/>
      <c r="L267" s="148"/>
      <c r="M267" s="153"/>
      <c r="T267" s="154"/>
      <c r="AT267" s="150" t="s">
        <v>160</v>
      </c>
      <c r="AU267" s="150" t="s">
        <v>89</v>
      </c>
      <c r="AV267" s="12" t="s">
        <v>87</v>
      </c>
      <c r="AW267" s="12" t="s">
        <v>35</v>
      </c>
      <c r="AX267" s="12" t="s">
        <v>80</v>
      </c>
      <c r="AY267" s="150" t="s">
        <v>147</v>
      </c>
    </row>
    <row r="268" spans="2:65" s="13" customFormat="1" ht="11.25">
      <c r="B268" s="155"/>
      <c r="D268" s="149" t="s">
        <v>160</v>
      </c>
      <c r="E268" s="156" t="s">
        <v>1</v>
      </c>
      <c r="F268" s="157" t="s">
        <v>200</v>
      </c>
      <c r="H268" s="158">
        <v>8</v>
      </c>
      <c r="I268" s="159"/>
      <c r="L268" s="155"/>
      <c r="M268" s="160"/>
      <c r="T268" s="161"/>
      <c r="AT268" s="156" t="s">
        <v>160</v>
      </c>
      <c r="AU268" s="156" t="s">
        <v>89</v>
      </c>
      <c r="AV268" s="13" t="s">
        <v>89</v>
      </c>
      <c r="AW268" s="13" t="s">
        <v>35</v>
      </c>
      <c r="AX268" s="13" t="s">
        <v>87</v>
      </c>
      <c r="AY268" s="156" t="s">
        <v>147</v>
      </c>
    </row>
    <row r="269" spans="2:65" s="1" customFormat="1" ht="16.5" customHeight="1">
      <c r="B269" s="31"/>
      <c r="C269" s="135" t="s">
        <v>362</v>
      </c>
      <c r="D269" s="135" t="s">
        <v>149</v>
      </c>
      <c r="E269" s="136" t="s">
        <v>363</v>
      </c>
      <c r="F269" s="137" t="s">
        <v>364</v>
      </c>
      <c r="G269" s="138" t="s">
        <v>152</v>
      </c>
      <c r="H269" s="139">
        <v>8</v>
      </c>
      <c r="I269" s="140"/>
      <c r="J269" s="141">
        <f>ROUND(I269*H269,2)</f>
        <v>0</v>
      </c>
      <c r="K269" s="137" t="s">
        <v>153</v>
      </c>
      <c r="L269" s="31"/>
      <c r="M269" s="142" t="s">
        <v>1</v>
      </c>
      <c r="N269" s="143" t="s">
        <v>45</v>
      </c>
      <c r="P269" s="144">
        <f>O269*H269</f>
        <v>0</v>
      </c>
      <c r="Q269" s="144">
        <v>0</v>
      </c>
      <c r="R269" s="144">
        <f>Q269*H269</f>
        <v>0</v>
      </c>
      <c r="S269" s="144">
        <v>0</v>
      </c>
      <c r="T269" s="145">
        <f>S269*H269</f>
        <v>0</v>
      </c>
      <c r="AR269" s="146" t="s">
        <v>154</v>
      </c>
      <c r="AT269" s="146" t="s">
        <v>149</v>
      </c>
      <c r="AU269" s="146" t="s">
        <v>89</v>
      </c>
      <c r="AY269" s="16" t="s">
        <v>147</v>
      </c>
      <c r="BE269" s="147">
        <f>IF(N269="základní",J269,0)</f>
        <v>0</v>
      </c>
      <c r="BF269" s="147">
        <f>IF(N269="snížená",J269,0)</f>
        <v>0</v>
      </c>
      <c r="BG269" s="147">
        <f>IF(N269="zákl. přenesená",J269,0)</f>
        <v>0</v>
      </c>
      <c r="BH269" s="147">
        <f>IF(N269="sníž. přenesená",J269,0)</f>
        <v>0</v>
      </c>
      <c r="BI269" s="147">
        <f>IF(N269="nulová",J269,0)</f>
        <v>0</v>
      </c>
      <c r="BJ269" s="16" t="s">
        <v>87</v>
      </c>
      <c r="BK269" s="147">
        <f>ROUND(I269*H269,2)</f>
        <v>0</v>
      </c>
      <c r="BL269" s="16" t="s">
        <v>154</v>
      </c>
      <c r="BM269" s="146" t="s">
        <v>365</v>
      </c>
    </row>
    <row r="270" spans="2:65" s="12" customFormat="1" ht="11.25">
      <c r="B270" s="148"/>
      <c r="D270" s="149" t="s">
        <v>160</v>
      </c>
      <c r="E270" s="150" t="s">
        <v>1</v>
      </c>
      <c r="F270" s="151" t="s">
        <v>248</v>
      </c>
      <c r="H270" s="150" t="s">
        <v>1</v>
      </c>
      <c r="I270" s="152"/>
      <c r="L270" s="148"/>
      <c r="M270" s="153"/>
      <c r="T270" s="154"/>
      <c r="AT270" s="150" t="s">
        <v>160</v>
      </c>
      <c r="AU270" s="150" t="s">
        <v>89</v>
      </c>
      <c r="AV270" s="12" t="s">
        <v>87</v>
      </c>
      <c r="AW270" s="12" t="s">
        <v>35</v>
      </c>
      <c r="AX270" s="12" t="s">
        <v>80</v>
      </c>
      <c r="AY270" s="150" t="s">
        <v>147</v>
      </c>
    </row>
    <row r="271" spans="2:65" s="13" customFormat="1" ht="11.25">
      <c r="B271" s="155"/>
      <c r="D271" s="149" t="s">
        <v>160</v>
      </c>
      <c r="E271" s="156" t="s">
        <v>1</v>
      </c>
      <c r="F271" s="157" t="s">
        <v>200</v>
      </c>
      <c r="H271" s="158">
        <v>8</v>
      </c>
      <c r="I271" s="159"/>
      <c r="L271" s="155"/>
      <c r="M271" s="160"/>
      <c r="T271" s="161"/>
      <c r="AT271" s="156" t="s">
        <v>160</v>
      </c>
      <c r="AU271" s="156" t="s">
        <v>89</v>
      </c>
      <c r="AV271" s="13" t="s">
        <v>89</v>
      </c>
      <c r="AW271" s="13" t="s">
        <v>35</v>
      </c>
      <c r="AX271" s="13" t="s">
        <v>87</v>
      </c>
      <c r="AY271" s="156" t="s">
        <v>147</v>
      </c>
    </row>
    <row r="272" spans="2:65" s="1" customFormat="1" ht="16.5" customHeight="1">
      <c r="B272" s="31"/>
      <c r="C272" s="135" t="s">
        <v>366</v>
      </c>
      <c r="D272" s="135" t="s">
        <v>149</v>
      </c>
      <c r="E272" s="136" t="s">
        <v>367</v>
      </c>
      <c r="F272" s="137" t="s">
        <v>368</v>
      </c>
      <c r="G272" s="138" t="s">
        <v>152</v>
      </c>
      <c r="H272" s="139">
        <v>8</v>
      </c>
      <c r="I272" s="140"/>
      <c r="J272" s="141">
        <f>ROUND(I272*H272,2)</f>
        <v>0</v>
      </c>
      <c r="K272" s="137" t="s">
        <v>153</v>
      </c>
      <c r="L272" s="31"/>
      <c r="M272" s="142" t="s">
        <v>1</v>
      </c>
      <c r="N272" s="143" t="s">
        <v>45</v>
      </c>
      <c r="P272" s="144">
        <f>O272*H272</f>
        <v>0</v>
      </c>
      <c r="Q272" s="144">
        <v>0.34089999999999998</v>
      </c>
      <c r="R272" s="144">
        <f>Q272*H272</f>
        <v>2.7271999999999998</v>
      </c>
      <c r="S272" s="144">
        <v>0</v>
      </c>
      <c r="T272" s="145">
        <f>S272*H272</f>
        <v>0</v>
      </c>
      <c r="AR272" s="146" t="s">
        <v>154</v>
      </c>
      <c r="AT272" s="146" t="s">
        <v>149</v>
      </c>
      <c r="AU272" s="146" t="s">
        <v>89</v>
      </c>
      <c r="AY272" s="16" t="s">
        <v>147</v>
      </c>
      <c r="BE272" s="147">
        <f>IF(N272="základní",J272,0)</f>
        <v>0</v>
      </c>
      <c r="BF272" s="147">
        <f>IF(N272="snížená",J272,0)</f>
        <v>0</v>
      </c>
      <c r="BG272" s="147">
        <f>IF(N272="zákl. přenesená",J272,0)</f>
        <v>0</v>
      </c>
      <c r="BH272" s="147">
        <f>IF(N272="sníž. přenesená",J272,0)</f>
        <v>0</v>
      </c>
      <c r="BI272" s="147">
        <f>IF(N272="nulová",J272,0)</f>
        <v>0</v>
      </c>
      <c r="BJ272" s="16" t="s">
        <v>87</v>
      </c>
      <c r="BK272" s="147">
        <f>ROUND(I272*H272,2)</f>
        <v>0</v>
      </c>
      <c r="BL272" s="16" t="s">
        <v>154</v>
      </c>
      <c r="BM272" s="146" t="s">
        <v>369</v>
      </c>
    </row>
    <row r="273" spans="2:65" s="13" customFormat="1" ht="11.25">
      <c r="B273" s="155"/>
      <c r="D273" s="149" t="s">
        <v>160</v>
      </c>
      <c r="E273" s="156" t="s">
        <v>1</v>
      </c>
      <c r="F273" s="157" t="s">
        <v>200</v>
      </c>
      <c r="H273" s="158">
        <v>8</v>
      </c>
      <c r="I273" s="159"/>
      <c r="L273" s="155"/>
      <c r="M273" s="160"/>
      <c r="T273" s="161"/>
      <c r="AT273" s="156" t="s">
        <v>160</v>
      </c>
      <c r="AU273" s="156" t="s">
        <v>89</v>
      </c>
      <c r="AV273" s="13" t="s">
        <v>89</v>
      </c>
      <c r="AW273" s="13" t="s">
        <v>35</v>
      </c>
      <c r="AX273" s="13" t="s">
        <v>80</v>
      </c>
      <c r="AY273" s="156" t="s">
        <v>147</v>
      </c>
    </row>
    <row r="274" spans="2:65" s="1" customFormat="1" ht="16.5" customHeight="1">
      <c r="B274" s="31"/>
      <c r="C274" s="169" t="s">
        <v>370</v>
      </c>
      <c r="D274" s="169" t="s">
        <v>240</v>
      </c>
      <c r="E274" s="170" t="s">
        <v>371</v>
      </c>
      <c r="F274" s="171" t="s">
        <v>372</v>
      </c>
      <c r="G274" s="172" t="s">
        <v>152</v>
      </c>
      <c r="H274" s="173">
        <v>8.08</v>
      </c>
      <c r="I274" s="174"/>
      <c r="J274" s="175">
        <f>ROUND(I274*H274,2)</f>
        <v>0</v>
      </c>
      <c r="K274" s="171" t="s">
        <v>153</v>
      </c>
      <c r="L274" s="176"/>
      <c r="M274" s="177" t="s">
        <v>1</v>
      </c>
      <c r="N274" s="178" t="s">
        <v>45</v>
      </c>
      <c r="P274" s="144">
        <f>O274*H274</f>
        <v>0</v>
      </c>
      <c r="Q274" s="144">
        <v>2.7E-2</v>
      </c>
      <c r="R274" s="144">
        <f>Q274*H274</f>
        <v>0.21815999999999999</v>
      </c>
      <c r="S274" s="144">
        <v>0</v>
      </c>
      <c r="T274" s="145">
        <f>S274*H274</f>
        <v>0</v>
      </c>
      <c r="AR274" s="146" t="s">
        <v>200</v>
      </c>
      <c r="AT274" s="146" t="s">
        <v>240</v>
      </c>
      <c r="AU274" s="146" t="s">
        <v>89</v>
      </c>
      <c r="AY274" s="16" t="s">
        <v>147</v>
      </c>
      <c r="BE274" s="147">
        <f>IF(N274="základní",J274,0)</f>
        <v>0</v>
      </c>
      <c r="BF274" s="147">
        <f>IF(N274="snížená",J274,0)</f>
        <v>0</v>
      </c>
      <c r="BG274" s="147">
        <f>IF(N274="zákl. přenesená",J274,0)</f>
        <v>0</v>
      </c>
      <c r="BH274" s="147">
        <f>IF(N274="sníž. přenesená",J274,0)</f>
        <v>0</v>
      </c>
      <c r="BI274" s="147">
        <f>IF(N274="nulová",J274,0)</f>
        <v>0</v>
      </c>
      <c r="BJ274" s="16" t="s">
        <v>87</v>
      </c>
      <c r="BK274" s="147">
        <f>ROUND(I274*H274,2)</f>
        <v>0</v>
      </c>
      <c r="BL274" s="16" t="s">
        <v>154</v>
      </c>
      <c r="BM274" s="146" t="s">
        <v>373</v>
      </c>
    </row>
    <row r="275" spans="2:65" s="13" customFormat="1" ht="11.25">
      <c r="B275" s="155"/>
      <c r="D275" s="149" t="s">
        <v>160</v>
      </c>
      <c r="E275" s="156" t="s">
        <v>1</v>
      </c>
      <c r="F275" s="157" t="s">
        <v>374</v>
      </c>
      <c r="H275" s="158">
        <v>8.08</v>
      </c>
      <c r="I275" s="159"/>
      <c r="L275" s="155"/>
      <c r="M275" s="160"/>
      <c r="T275" s="161"/>
      <c r="AT275" s="156" t="s">
        <v>160</v>
      </c>
      <c r="AU275" s="156" t="s">
        <v>89</v>
      </c>
      <c r="AV275" s="13" t="s">
        <v>89</v>
      </c>
      <c r="AW275" s="13" t="s">
        <v>35</v>
      </c>
      <c r="AX275" s="13" t="s">
        <v>80</v>
      </c>
      <c r="AY275" s="156" t="s">
        <v>147</v>
      </c>
    </row>
    <row r="276" spans="2:65" s="1" customFormat="1" ht="16.5" customHeight="1">
      <c r="B276" s="31"/>
      <c r="C276" s="169" t="s">
        <v>375</v>
      </c>
      <c r="D276" s="169" t="s">
        <v>240</v>
      </c>
      <c r="E276" s="170" t="s">
        <v>376</v>
      </c>
      <c r="F276" s="171" t="s">
        <v>377</v>
      </c>
      <c r="G276" s="172" t="s">
        <v>152</v>
      </c>
      <c r="H276" s="173">
        <v>8.08</v>
      </c>
      <c r="I276" s="174"/>
      <c r="J276" s="175">
        <f>ROUND(I276*H276,2)</f>
        <v>0</v>
      </c>
      <c r="K276" s="171" t="s">
        <v>153</v>
      </c>
      <c r="L276" s="176"/>
      <c r="M276" s="177" t="s">
        <v>1</v>
      </c>
      <c r="N276" s="178" t="s">
        <v>45</v>
      </c>
      <c r="P276" s="144">
        <f>O276*H276</f>
        <v>0</v>
      </c>
      <c r="Q276" s="144">
        <v>5.8000000000000003E-2</v>
      </c>
      <c r="R276" s="144">
        <f>Q276*H276</f>
        <v>0.46864</v>
      </c>
      <c r="S276" s="144">
        <v>0</v>
      </c>
      <c r="T276" s="145">
        <f>S276*H276</f>
        <v>0</v>
      </c>
      <c r="AR276" s="146" t="s">
        <v>200</v>
      </c>
      <c r="AT276" s="146" t="s">
        <v>240</v>
      </c>
      <c r="AU276" s="146" t="s">
        <v>89</v>
      </c>
      <c r="AY276" s="16" t="s">
        <v>147</v>
      </c>
      <c r="BE276" s="147">
        <f>IF(N276="základní",J276,0)</f>
        <v>0</v>
      </c>
      <c r="BF276" s="147">
        <f>IF(N276="snížená",J276,0)</f>
        <v>0</v>
      </c>
      <c r="BG276" s="147">
        <f>IF(N276="zákl. přenesená",J276,0)</f>
        <v>0</v>
      </c>
      <c r="BH276" s="147">
        <f>IF(N276="sníž. přenesená",J276,0)</f>
        <v>0</v>
      </c>
      <c r="BI276" s="147">
        <f>IF(N276="nulová",J276,0)</f>
        <v>0</v>
      </c>
      <c r="BJ276" s="16" t="s">
        <v>87</v>
      </c>
      <c r="BK276" s="147">
        <f>ROUND(I276*H276,2)</f>
        <v>0</v>
      </c>
      <c r="BL276" s="16" t="s">
        <v>154</v>
      </c>
      <c r="BM276" s="146" t="s">
        <v>378</v>
      </c>
    </row>
    <row r="277" spans="2:65" s="13" customFormat="1" ht="11.25">
      <c r="B277" s="155"/>
      <c r="D277" s="149" t="s">
        <v>160</v>
      </c>
      <c r="E277" s="156" t="s">
        <v>1</v>
      </c>
      <c r="F277" s="157" t="s">
        <v>374</v>
      </c>
      <c r="H277" s="158">
        <v>8.08</v>
      </c>
      <c r="I277" s="159"/>
      <c r="L277" s="155"/>
      <c r="M277" s="160"/>
      <c r="T277" s="161"/>
      <c r="AT277" s="156" t="s">
        <v>160</v>
      </c>
      <c r="AU277" s="156" t="s">
        <v>89</v>
      </c>
      <c r="AV277" s="13" t="s">
        <v>89</v>
      </c>
      <c r="AW277" s="13" t="s">
        <v>35</v>
      </c>
      <c r="AX277" s="13" t="s">
        <v>87</v>
      </c>
      <c r="AY277" s="156" t="s">
        <v>147</v>
      </c>
    </row>
    <row r="278" spans="2:65" s="1" customFormat="1" ht="16.5" customHeight="1">
      <c r="B278" s="31"/>
      <c r="C278" s="169" t="s">
        <v>379</v>
      </c>
      <c r="D278" s="169" t="s">
        <v>240</v>
      </c>
      <c r="E278" s="170" t="s">
        <v>380</v>
      </c>
      <c r="F278" s="171" t="s">
        <v>381</v>
      </c>
      <c r="G278" s="172" t="s">
        <v>152</v>
      </c>
      <c r="H278" s="173">
        <v>8.08</v>
      </c>
      <c r="I278" s="174"/>
      <c r="J278" s="175">
        <f>ROUND(I278*H278,2)</f>
        <v>0</v>
      </c>
      <c r="K278" s="171" t="s">
        <v>153</v>
      </c>
      <c r="L278" s="176"/>
      <c r="M278" s="177" t="s">
        <v>1</v>
      </c>
      <c r="N278" s="178" t="s">
        <v>45</v>
      </c>
      <c r="P278" s="144">
        <f>O278*H278</f>
        <v>0</v>
      </c>
      <c r="Q278" s="144">
        <v>0.08</v>
      </c>
      <c r="R278" s="144">
        <f>Q278*H278</f>
        <v>0.64639999999999997</v>
      </c>
      <c r="S278" s="144">
        <v>0</v>
      </c>
      <c r="T278" s="145">
        <f>S278*H278</f>
        <v>0</v>
      </c>
      <c r="AR278" s="146" t="s">
        <v>200</v>
      </c>
      <c r="AT278" s="146" t="s">
        <v>240</v>
      </c>
      <c r="AU278" s="146" t="s">
        <v>89</v>
      </c>
      <c r="AY278" s="16" t="s">
        <v>147</v>
      </c>
      <c r="BE278" s="147">
        <f>IF(N278="základní",J278,0)</f>
        <v>0</v>
      </c>
      <c r="BF278" s="147">
        <f>IF(N278="snížená",J278,0)</f>
        <v>0</v>
      </c>
      <c r="BG278" s="147">
        <f>IF(N278="zákl. přenesená",J278,0)</f>
        <v>0</v>
      </c>
      <c r="BH278" s="147">
        <f>IF(N278="sníž. přenesená",J278,0)</f>
        <v>0</v>
      </c>
      <c r="BI278" s="147">
        <f>IF(N278="nulová",J278,0)</f>
        <v>0</v>
      </c>
      <c r="BJ278" s="16" t="s">
        <v>87</v>
      </c>
      <c r="BK278" s="147">
        <f>ROUND(I278*H278,2)</f>
        <v>0</v>
      </c>
      <c r="BL278" s="16" t="s">
        <v>154</v>
      </c>
      <c r="BM278" s="146" t="s">
        <v>382</v>
      </c>
    </row>
    <row r="279" spans="2:65" s="13" customFormat="1" ht="11.25">
      <c r="B279" s="155"/>
      <c r="D279" s="149" t="s">
        <v>160</v>
      </c>
      <c r="E279" s="156" t="s">
        <v>1</v>
      </c>
      <c r="F279" s="157" t="s">
        <v>374</v>
      </c>
      <c r="H279" s="158">
        <v>8.08</v>
      </c>
      <c r="I279" s="159"/>
      <c r="L279" s="155"/>
      <c r="M279" s="160"/>
      <c r="T279" s="161"/>
      <c r="AT279" s="156" t="s">
        <v>160</v>
      </c>
      <c r="AU279" s="156" t="s">
        <v>89</v>
      </c>
      <c r="AV279" s="13" t="s">
        <v>89</v>
      </c>
      <c r="AW279" s="13" t="s">
        <v>35</v>
      </c>
      <c r="AX279" s="13" t="s">
        <v>80</v>
      </c>
      <c r="AY279" s="156" t="s">
        <v>147</v>
      </c>
    </row>
    <row r="280" spans="2:65" s="1" customFormat="1" ht="16.5" customHeight="1">
      <c r="B280" s="31"/>
      <c r="C280" s="169" t="s">
        <v>383</v>
      </c>
      <c r="D280" s="169" t="s">
        <v>240</v>
      </c>
      <c r="E280" s="170" t="s">
        <v>384</v>
      </c>
      <c r="F280" s="171" t="s">
        <v>385</v>
      </c>
      <c r="G280" s="172" t="s">
        <v>152</v>
      </c>
      <c r="H280" s="173">
        <v>8.08</v>
      </c>
      <c r="I280" s="174"/>
      <c r="J280" s="175">
        <f>ROUND(I280*H280,2)</f>
        <v>0</v>
      </c>
      <c r="K280" s="171" t="s">
        <v>153</v>
      </c>
      <c r="L280" s="176"/>
      <c r="M280" s="177" t="s">
        <v>1</v>
      </c>
      <c r="N280" s="178" t="s">
        <v>45</v>
      </c>
      <c r="P280" s="144">
        <f>O280*H280</f>
        <v>0</v>
      </c>
      <c r="Q280" s="144">
        <v>7.1999999999999995E-2</v>
      </c>
      <c r="R280" s="144">
        <f>Q280*H280</f>
        <v>0.58175999999999994</v>
      </c>
      <c r="S280" s="144">
        <v>0</v>
      </c>
      <c r="T280" s="145">
        <f>S280*H280</f>
        <v>0</v>
      </c>
      <c r="AR280" s="146" t="s">
        <v>200</v>
      </c>
      <c r="AT280" s="146" t="s">
        <v>240</v>
      </c>
      <c r="AU280" s="146" t="s">
        <v>89</v>
      </c>
      <c r="AY280" s="16" t="s">
        <v>147</v>
      </c>
      <c r="BE280" s="147">
        <f>IF(N280="základní",J280,0)</f>
        <v>0</v>
      </c>
      <c r="BF280" s="147">
        <f>IF(N280="snížená",J280,0)</f>
        <v>0</v>
      </c>
      <c r="BG280" s="147">
        <f>IF(N280="zákl. přenesená",J280,0)</f>
        <v>0</v>
      </c>
      <c r="BH280" s="147">
        <f>IF(N280="sníž. přenesená",J280,0)</f>
        <v>0</v>
      </c>
      <c r="BI280" s="147">
        <f>IF(N280="nulová",J280,0)</f>
        <v>0</v>
      </c>
      <c r="BJ280" s="16" t="s">
        <v>87</v>
      </c>
      <c r="BK280" s="147">
        <f>ROUND(I280*H280,2)</f>
        <v>0</v>
      </c>
      <c r="BL280" s="16" t="s">
        <v>154</v>
      </c>
      <c r="BM280" s="146" t="s">
        <v>386</v>
      </c>
    </row>
    <row r="281" spans="2:65" s="13" customFormat="1" ht="11.25">
      <c r="B281" s="155"/>
      <c r="D281" s="149" t="s">
        <v>160</v>
      </c>
      <c r="E281" s="156" t="s">
        <v>1</v>
      </c>
      <c r="F281" s="157" t="s">
        <v>374</v>
      </c>
      <c r="H281" s="158">
        <v>8.08</v>
      </c>
      <c r="I281" s="159"/>
      <c r="L281" s="155"/>
      <c r="M281" s="160"/>
      <c r="T281" s="161"/>
      <c r="AT281" s="156" t="s">
        <v>160</v>
      </c>
      <c r="AU281" s="156" t="s">
        <v>89</v>
      </c>
      <c r="AV281" s="13" t="s">
        <v>89</v>
      </c>
      <c r="AW281" s="13" t="s">
        <v>35</v>
      </c>
      <c r="AX281" s="13" t="s">
        <v>80</v>
      </c>
      <c r="AY281" s="156" t="s">
        <v>147</v>
      </c>
    </row>
    <row r="282" spans="2:65" s="1" customFormat="1" ht="16.5" customHeight="1">
      <c r="B282" s="31"/>
      <c r="C282" s="135" t="s">
        <v>387</v>
      </c>
      <c r="D282" s="135" t="s">
        <v>149</v>
      </c>
      <c r="E282" s="136" t="s">
        <v>388</v>
      </c>
      <c r="F282" s="137" t="s">
        <v>389</v>
      </c>
      <c r="G282" s="138" t="s">
        <v>152</v>
      </c>
      <c r="H282" s="139">
        <v>8</v>
      </c>
      <c r="I282" s="140"/>
      <c r="J282" s="141">
        <f>ROUND(I282*H282,2)</f>
        <v>0</v>
      </c>
      <c r="K282" s="137" t="s">
        <v>153</v>
      </c>
      <c r="L282" s="31"/>
      <c r="M282" s="142" t="s">
        <v>1</v>
      </c>
      <c r="N282" s="143" t="s">
        <v>45</v>
      </c>
      <c r="P282" s="144">
        <f>O282*H282</f>
        <v>0</v>
      </c>
      <c r="Q282" s="144">
        <v>0.21734000000000001</v>
      </c>
      <c r="R282" s="144">
        <f>Q282*H282</f>
        <v>1.73872</v>
      </c>
      <c r="S282" s="144">
        <v>0</v>
      </c>
      <c r="T282" s="145">
        <f>S282*H282</f>
        <v>0</v>
      </c>
      <c r="AR282" s="146" t="s">
        <v>154</v>
      </c>
      <c r="AT282" s="146" t="s">
        <v>149</v>
      </c>
      <c r="AU282" s="146" t="s">
        <v>89</v>
      </c>
      <c r="AY282" s="16" t="s">
        <v>147</v>
      </c>
      <c r="BE282" s="147">
        <f>IF(N282="základní",J282,0)</f>
        <v>0</v>
      </c>
      <c r="BF282" s="147">
        <f>IF(N282="snížená",J282,0)</f>
        <v>0</v>
      </c>
      <c r="BG282" s="147">
        <f>IF(N282="zákl. přenesená",J282,0)</f>
        <v>0</v>
      </c>
      <c r="BH282" s="147">
        <f>IF(N282="sníž. přenesená",J282,0)</f>
        <v>0</v>
      </c>
      <c r="BI282" s="147">
        <f>IF(N282="nulová",J282,0)</f>
        <v>0</v>
      </c>
      <c r="BJ282" s="16" t="s">
        <v>87</v>
      </c>
      <c r="BK282" s="147">
        <f>ROUND(I282*H282,2)</f>
        <v>0</v>
      </c>
      <c r="BL282" s="16" t="s">
        <v>154</v>
      </c>
      <c r="BM282" s="146" t="s">
        <v>390</v>
      </c>
    </row>
    <row r="283" spans="2:65" s="13" customFormat="1" ht="11.25">
      <c r="B283" s="155"/>
      <c r="D283" s="149" t="s">
        <v>160</v>
      </c>
      <c r="E283" s="156" t="s">
        <v>1</v>
      </c>
      <c r="F283" s="157" t="s">
        <v>200</v>
      </c>
      <c r="H283" s="158">
        <v>8</v>
      </c>
      <c r="I283" s="159"/>
      <c r="L283" s="155"/>
      <c r="M283" s="160"/>
      <c r="T283" s="161"/>
      <c r="AT283" s="156" t="s">
        <v>160</v>
      </c>
      <c r="AU283" s="156" t="s">
        <v>89</v>
      </c>
      <c r="AV283" s="13" t="s">
        <v>89</v>
      </c>
      <c r="AW283" s="13" t="s">
        <v>35</v>
      </c>
      <c r="AX283" s="13" t="s">
        <v>87</v>
      </c>
      <c r="AY283" s="156" t="s">
        <v>147</v>
      </c>
    </row>
    <row r="284" spans="2:65" s="1" customFormat="1" ht="16.5" customHeight="1">
      <c r="B284" s="31"/>
      <c r="C284" s="169" t="s">
        <v>391</v>
      </c>
      <c r="D284" s="169" t="s">
        <v>240</v>
      </c>
      <c r="E284" s="170" t="s">
        <v>392</v>
      </c>
      <c r="F284" s="171" t="s">
        <v>393</v>
      </c>
      <c r="G284" s="172" t="s">
        <v>152</v>
      </c>
      <c r="H284" s="173">
        <v>8</v>
      </c>
      <c r="I284" s="174"/>
      <c r="J284" s="175">
        <f>ROUND(I284*H284,2)</f>
        <v>0</v>
      </c>
      <c r="K284" s="171" t="s">
        <v>394</v>
      </c>
      <c r="L284" s="176"/>
      <c r="M284" s="177" t="s">
        <v>1</v>
      </c>
      <c r="N284" s="178" t="s">
        <v>45</v>
      </c>
      <c r="P284" s="144">
        <f>O284*H284</f>
        <v>0</v>
      </c>
      <c r="Q284" s="144">
        <v>0.124</v>
      </c>
      <c r="R284" s="144">
        <f>Q284*H284</f>
        <v>0.99199999999999999</v>
      </c>
      <c r="S284" s="144">
        <v>0</v>
      </c>
      <c r="T284" s="145">
        <f>S284*H284</f>
        <v>0</v>
      </c>
      <c r="AR284" s="146" t="s">
        <v>200</v>
      </c>
      <c r="AT284" s="146" t="s">
        <v>240</v>
      </c>
      <c r="AU284" s="146" t="s">
        <v>89</v>
      </c>
      <c r="AY284" s="16" t="s">
        <v>147</v>
      </c>
      <c r="BE284" s="147">
        <f>IF(N284="základní",J284,0)</f>
        <v>0</v>
      </c>
      <c r="BF284" s="147">
        <f>IF(N284="snížená",J284,0)</f>
        <v>0</v>
      </c>
      <c r="BG284" s="147">
        <f>IF(N284="zákl. přenesená",J284,0)</f>
        <v>0</v>
      </c>
      <c r="BH284" s="147">
        <f>IF(N284="sníž. přenesená",J284,0)</f>
        <v>0</v>
      </c>
      <c r="BI284" s="147">
        <f>IF(N284="nulová",J284,0)</f>
        <v>0</v>
      </c>
      <c r="BJ284" s="16" t="s">
        <v>87</v>
      </c>
      <c r="BK284" s="147">
        <f>ROUND(I284*H284,2)</f>
        <v>0</v>
      </c>
      <c r="BL284" s="16" t="s">
        <v>154</v>
      </c>
      <c r="BM284" s="146" t="s">
        <v>395</v>
      </c>
    </row>
    <row r="285" spans="2:65" s="13" customFormat="1" ht="11.25">
      <c r="B285" s="155"/>
      <c r="D285" s="149" t="s">
        <v>160</v>
      </c>
      <c r="E285" s="156" t="s">
        <v>1</v>
      </c>
      <c r="F285" s="157" t="s">
        <v>200</v>
      </c>
      <c r="H285" s="158">
        <v>8</v>
      </c>
      <c r="I285" s="159"/>
      <c r="L285" s="155"/>
      <c r="M285" s="160"/>
      <c r="T285" s="161"/>
      <c r="AT285" s="156" t="s">
        <v>160</v>
      </c>
      <c r="AU285" s="156" t="s">
        <v>89</v>
      </c>
      <c r="AV285" s="13" t="s">
        <v>89</v>
      </c>
      <c r="AW285" s="13" t="s">
        <v>35</v>
      </c>
      <c r="AX285" s="13" t="s">
        <v>87</v>
      </c>
      <c r="AY285" s="156" t="s">
        <v>147</v>
      </c>
    </row>
    <row r="286" spans="2:65" s="1" customFormat="1" ht="16.5" customHeight="1">
      <c r="B286" s="31"/>
      <c r="C286" s="135" t="s">
        <v>396</v>
      </c>
      <c r="D286" s="135" t="s">
        <v>149</v>
      </c>
      <c r="E286" s="136" t="s">
        <v>397</v>
      </c>
      <c r="F286" s="137" t="s">
        <v>389</v>
      </c>
      <c r="G286" s="138" t="s">
        <v>152</v>
      </c>
      <c r="H286" s="139">
        <v>8</v>
      </c>
      <c r="I286" s="140"/>
      <c r="J286" s="141">
        <f>ROUND(I286*H286,2)</f>
        <v>0</v>
      </c>
      <c r="K286" s="137" t="s">
        <v>153</v>
      </c>
      <c r="L286" s="31"/>
      <c r="M286" s="142" t="s">
        <v>1</v>
      </c>
      <c r="N286" s="143" t="s">
        <v>45</v>
      </c>
      <c r="P286" s="144">
        <f>O286*H286</f>
        <v>0</v>
      </c>
      <c r="Q286" s="144">
        <v>0.21734000000000001</v>
      </c>
      <c r="R286" s="144">
        <f>Q286*H286</f>
        <v>1.73872</v>
      </c>
      <c r="S286" s="144">
        <v>0</v>
      </c>
      <c r="T286" s="145">
        <f>S286*H286</f>
        <v>0</v>
      </c>
      <c r="AR286" s="146" t="s">
        <v>154</v>
      </c>
      <c r="AT286" s="146" t="s">
        <v>149</v>
      </c>
      <c r="AU286" s="146" t="s">
        <v>89</v>
      </c>
      <c r="AY286" s="16" t="s">
        <v>147</v>
      </c>
      <c r="BE286" s="147">
        <f>IF(N286="základní",J286,0)</f>
        <v>0</v>
      </c>
      <c r="BF286" s="147">
        <f>IF(N286="snížená",J286,0)</f>
        <v>0</v>
      </c>
      <c r="BG286" s="147">
        <f>IF(N286="zákl. přenesená",J286,0)</f>
        <v>0</v>
      </c>
      <c r="BH286" s="147">
        <f>IF(N286="sníž. přenesená",J286,0)</f>
        <v>0</v>
      </c>
      <c r="BI286" s="147">
        <f>IF(N286="nulová",J286,0)</f>
        <v>0</v>
      </c>
      <c r="BJ286" s="16" t="s">
        <v>87</v>
      </c>
      <c r="BK286" s="147">
        <f>ROUND(I286*H286,2)</f>
        <v>0</v>
      </c>
      <c r="BL286" s="16" t="s">
        <v>154</v>
      </c>
      <c r="BM286" s="146" t="s">
        <v>398</v>
      </c>
    </row>
    <row r="287" spans="2:65" s="13" customFormat="1" ht="11.25">
      <c r="B287" s="155"/>
      <c r="D287" s="149" t="s">
        <v>160</v>
      </c>
      <c r="E287" s="156" t="s">
        <v>1</v>
      </c>
      <c r="F287" s="157" t="s">
        <v>200</v>
      </c>
      <c r="H287" s="158">
        <v>8</v>
      </c>
      <c r="I287" s="159"/>
      <c r="L287" s="155"/>
      <c r="M287" s="160"/>
      <c r="T287" s="161"/>
      <c r="AT287" s="156" t="s">
        <v>160</v>
      </c>
      <c r="AU287" s="156" t="s">
        <v>89</v>
      </c>
      <c r="AV287" s="13" t="s">
        <v>89</v>
      </c>
      <c r="AW287" s="13" t="s">
        <v>35</v>
      </c>
      <c r="AX287" s="13" t="s">
        <v>87</v>
      </c>
      <c r="AY287" s="156" t="s">
        <v>147</v>
      </c>
    </row>
    <row r="288" spans="2:65" s="1" customFormat="1" ht="16.5" customHeight="1">
      <c r="B288" s="31"/>
      <c r="C288" s="169" t="s">
        <v>399</v>
      </c>
      <c r="D288" s="169" t="s">
        <v>240</v>
      </c>
      <c r="E288" s="170" t="s">
        <v>400</v>
      </c>
      <c r="F288" s="171" t="s">
        <v>401</v>
      </c>
      <c r="G288" s="172" t="s">
        <v>152</v>
      </c>
      <c r="H288" s="173">
        <v>8</v>
      </c>
      <c r="I288" s="174"/>
      <c r="J288" s="175">
        <f>ROUND(I288*H288,2)</f>
        <v>0</v>
      </c>
      <c r="K288" s="171" t="s">
        <v>153</v>
      </c>
      <c r="L288" s="176"/>
      <c r="M288" s="177" t="s">
        <v>1</v>
      </c>
      <c r="N288" s="178" t="s">
        <v>45</v>
      </c>
      <c r="P288" s="144">
        <f>O288*H288</f>
        <v>0</v>
      </c>
      <c r="Q288" s="144">
        <v>5.0599999999999999E-2</v>
      </c>
      <c r="R288" s="144">
        <f>Q288*H288</f>
        <v>0.40479999999999999</v>
      </c>
      <c r="S288" s="144">
        <v>0</v>
      </c>
      <c r="T288" s="145">
        <f>S288*H288</f>
        <v>0</v>
      </c>
      <c r="AR288" s="146" t="s">
        <v>200</v>
      </c>
      <c r="AT288" s="146" t="s">
        <v>240</v>
      </c>
      <c r="AU288" s="146" t="s">
        <v>89</v>
      </c>
      <c r="AY288" s="16" t="s">
        <v>147</v>
      </c>
      <c r="BE288" s="147">
        <f>IF(N288="základní",J288,0)</f>
        <v>0</v>
      </c>
      <c r="BF288" s="147">
        <f>IF(N288="snížená",J288,0)</f>
        <v>0</v>
      </c>
      <c r="BG288" s="147">
        <f>IF(N288="zákl. přenesená",J288,0)</f>
        <v>0</v>
      </c>
      <c r="BH288" s="147">
        <f>IF(N288="sníž. přenesená",J288,0)</f>
        <v>0</v>
      </c>
      <c r="BI288" s="147">
        <f>IF(N288="nulová",J288,0)</f>
        <v>0</v>
      </c>
      <c r="BJ288" s="16" t="s">
        <v>87</v>
      </c>
      <c r="BK288" s="147">
        <f>ROUND(I288*H288,2)</f>
        <v>0</v>
      </c>
      <c r="BL288" s="16" t="s">
        <v>154</v>
      </c>
      <c r="BM288" s="146" t="s">
        <v>402</v>
      </c>
    </row>
    <row r="289" spans="2:65" s="13" customFormat="1" ht="11.25">
      <c r="B289" s="155"/>
      <c r="D289" s="149" t="s">
        <v>160</v>
      </c>
      <c r="E289" s="156" t="s">
        <v>1</v>
      </c>
      <c r="F289" s="157" t="s">
        <v>200</v>
      </c>
      <c r="H289" s="158">
        <v>8</v>
      </c>
      <c r="I289" s="159"/>
      <c r="L289" s="155"/>
      <c r="M289" s="160"/>
      <c r="T289" s="161"/>
      <c r="AT289" s="156" t="s">
        <v>160</v>
      </c>
      <c r="AU289" s="156" t="s">
        <v>89</v>
      </c>
      <c r="AV289" s="13" t="s">
        <v>89</v>
      </c>
      <c r="AW289" s="13" t="s">
        <v>35</v>
      </c>
      <c r="AX289" s="13" t="s">
        <v>87</v>
      </c>
      <c r="AY289" s="156" t="s">
        <v>147</v>
      </c>
    </row>
    <row r="290" spans="2:65" s="1" customFormat="1" ht="16.5" customHeight="1">
      <c r="B290" s="31"/>
      <c r="C290" s="169" t="s">
        <v>403</v>
      </c>
      <c r="D290" s="169" t="s">
        <v>240</v>
      </c>
      <c r="E290" s="170" t="s">
        <v>404</v>
      </c>
      <c r="F290" s="171" t="s">
        <v>405</v>
      </c>
      <c r="G290" s="172" t="s">
        <v>152</v>
      </c>
      <c r="H290" s="173">
        <v>8</v>
      </c>
      <c r="I290" s="174"/>
      <c r="J290" s="175">
        <f>ROUND(I290*H290,2)</f>
        <v>0</v>
      </c>
      <c r="K290" s="171" t="s">
        <v>153</v>
      </c>
      <c r="L290" s="176"/>
      <c r="M290" s="177" t="s">
        <v>1</v>
      </c>
      <c r="N290" s="178" t="s">
        <v>45</v>
      </c>
      <c r="P290" s="144">
        <f>O290*H290</f>
        <v>0</v>
      </c>
      <c r="Q290" s="144">
        <v>6.4999999999999997E-3</v>
      </c>
      <c r="R290" s="144">
        <f>Q290*H290</f>
        <v>5.1999999999999998E-2</v>
      </c>
      <c r="S290" s="144">
        <v>0</v>
      </c>
      <c r="T290" s="145">
        <f>S290*H290</f>
        <v>0</v>
      </c>
      <c r="AR290" s="146" t="s">
        <v>200</v>
      </c>
      <c r="AT290" s="146" t="s">
        <v>240</v>
      </c>
      <c r="AU290" s="146" t="s">
        <v>89</v>
      </c>
      <c r="AY290" s="16" t="s">
        <v>147</v>
      </c>
      <c r="BE290" s="147">
        <f>IF(N290="základní",J290,0)</f>
        <v>0</v>
      </c>
      <c r="BF290" s="147">
        <f>IF(N290="snížená",J290,0)</f>
        <v>0</v>
      </c>
      <c r="BG290" s="147">
        <f>IF(N290="zákl. přenesená",J290,0)</f>
        <v>0</v>
      </c>
      <c r="BH290" s="147">
        <f>IF(N290="sníž. přenesená",J290,0)</f>
        <v>0</v>
      </c>
      <c r="BI290" s="147">
        <f>IF(N290="nulová",J290,0)</f>
        <v>0</v>
      </c>
      <c r="BJ290" s="16" t="s">
        <v>87</v>
      </c>
      <c r="BK290" s="147">
        <f>ROUND(I290*H290,2)</f>
        <v>0</v>
      </c>
      <c r="BL290" s="16" t="s">
        <v>154</v>
      </c>
      <c r="BM290" s="146" t="s">
        <v>406</v>
      </c>
    </row>
    <row r="291" spans="2:65" s="13" customFormat="1" ht="11.25">
      <c r="B291" s="155"/>
      <c r="D291" s="149" t="s">
        <v>160</v>
      </c>
      <c r="E291" s="156" t="s">
        <v>1</v>
      </c>
      <c r="F291" s="157" t="s">
        <v>200</v>
      </c>
      <c r="H291" s="158">
        <v>8</v>
      </c>
      <c r="I291" s="159"/>
      <c r="L291" s="155"/>
      <c r="M291" s="160"/>
      <c r="T291" s="161"/>
      <c r="AT291" s="156" t="s">
        <v>160</v>
      </c>
      <c r="AU291" s="156" t="s">
        <v>89</v>
      </c>
      <c r="AV291" s="13" t="s">
        <v>89</v>
      </c>
      <c r="AW291" s="13" t="s">
        <v>35</v>
      </c>
      <c r="AX291" s="13" t="s">
        <v>87</v>
      </c>
      <c r="AY291" s="156" t="s">
        <v>147</v>
      </c>
    </row>
    <row r="292" spans="2:65" s="1" customFormat="1" ht="16.5" customHeight="1">
      <c r="B292" s="31"/>
      <c r="C292" s="135" t="s">
        <v>407</v>
      </c>
      <c r="D292" s="135" t="s">
        <v>149</v>
      </c>
      <c r="E292" s="136" t="s">
        <v>408</v>
      </c>
      <c r="F292" s="137" t="s">
        <v>409</v>
      </c>
      <c r="G292" s="138" t="s">
        <v>152</v>
      </c>
      <c r="H292" s="139">
        <v>1</v>
      </c>
      <c r="I292" s="140"/>
      <c r="J292" s="141">
        <f>ROUND(I292*H292,2)</f>
        <v>0</v>
      </c>
      <c r="K292" s="137" t="s">
        <v>153</v>
      </c>
      <c r="L292" s="31"/>
      <c r="M292" s="142" t="s">
        <v>1</v>
      </c>
      <c r="N292" s="143" t="s">
        <v>45</v>
      </c>
      <c r="P292" s="144">
        <f>O292*H292</f>
        <v>0</v>
      </c>
      <c r="Q292" s="144">
        <v>0.42080000000000001</v>
      </c>
      <c r="R292" s="144">
        <f>Q292*H292</f>
        <v>0.42080000000000001</v>
      </c>
      <c r="S292" s="144">
        <v>0</v>
      </c>
      <c r="T292" s="145">
        <f>S292*H292</f>
        <v>0</v>
      </c>
      <c r="AR292" s="146" t="s">
        <v>154</v>
      </c>
      <c r="AT292" s="146" t="s">
        <v>149</v>
      </c>
      <c r="AU292" s="146" t="s">
        <v>89</v>
      </c>
      <c r="AY292" s="16" t="s">
        <v>147</v>
      </c>
      <c r="BE292" s="147">
        <f>IF(N292="základní",J292,0)</f>
        <v>0</v>
      </c>
      <c r="BF292" s="147">
        <f>IF(N292="snížená",J292,0)</f>
        <v>0</v>
      </c>
      <c r="BG292" s="147">
        <f>IF(N292="zákl. přenesená",J292,0)</f>
        <v>0</v>
      </c>
      <c r="BH292" s="147">
        <f>IF(N292="sníž. přenesená",J292,0)</f>
        <v>0</v>
      </c>
      <c r="BI292" s="147">
        <f>IF(N292="nulová",J292,0)</f>
        <v>0</v>
      </c>
      <c r="BJ292" s="16" t="s">
        <v>87</v>
      </c>
      <c r="BK292" s="147">
        <f>ROUND(I292*H292,2)</f>
        <v>0</v>
      </c>
      <c r="BL292" s="16" t="s">
        <v>154</v>
      </c>
      <c r="BM292" s="146" t="s">
        <v>410</v>
      </c>
    </row>
    <row r="293" spans="2:65" s="12" customFormat="1" ht="11.25">
      <c r="B293" s="148"/>
      <c r="D293" s="149" t="s">
        <v>160</v>
      </c>
      <c r="E293" s="150" t="s">
        <v>1</v>
      </c>
      <c r="F293" s="151" t="s">
        <v>248</v>
      </c>
      <c r="H293" s="150" t="s">
        <v>1</v>
      </c>
      <c r="I293" s="152"/>
      <c r="L293" s="148"/>
      <c r="M293" s="153"/>
      <c r="T293" s="154"/>
      <c r="AT293" s="150" t="s">
        <v>160</v>
      </c>
      <c r="AU293" s="150" t="s">
        <v>89</v>
      </c>
      <c r="AV293" s="12" t="s">
        <v>87</v>
      </c>
      <c r="AW293" s="12" t="s">
        <v>35</v>
      </c>
      <c r="AX293" s="12" t="s">
        <v>80</v>
      </c>
      <c r="AY293" s="150" t="s">
        <v>147</v>
      </c>
    </row>
    <row r="294" spans="2:65" s="13" customFormat="1" ht="11.25">
      <c r="B294" s="155"/>
      <c r="D294" s="149" t="s">
        <v>160</v>
      </c>
      <c r="E294" s="156" t="s">
        <v>1</v>
      </c>
      <c r="F294" s="157" t="s">
        <v>87</v>
      </c>
      <c r="H294" s="158">
        <v>1</v>
      </c>
      <c r="I294" s="159"/>
      <c r="L294" s="155"/>
      <c r="M294" s="160"/>
      <c r="T294" s="161"/>
      <c r="AT294" s="156" t="s">
        <v>160</v>
      </c>
      <c r="AU294" s="156" t="s">
        <v>89</v>
      </c>
      <c r="AV294" s="13" t="s">
        <v>89</v>
      </c>
      <c r="AW294" s="13" t="s">
        <v>35</v>
      </c>
      <c r="AX294" s="13" t="s">
        <v>87</v>
      </c>
      <c r="AY294" s="156" t="s">
        <v>147</v>
      </c>
    </row>
    <row r="295" spans="2:65" s="11" customFormat="1" ht="22.9" customHeight="1">
      <c r="B295" s="123"/>
      <c r="D295" s="124" t="s">
        <v>79</v>
      </c>
      <c r="E295" s="133" t="s">
        <v>208</v>
      </c>
      <c r="F295" s="133" t="s">
        <v>411</v>
      </c>
      <c r="I295" s="126"/>
      <c r="J295" s="134">
        <f>BK295</f>
        <v>0</v>
      </c>
      <c r="L295" s="123"/>
      <c r="M295" s="128"/>
      <c r="P295" s="129">
        <f>SUM(P296:P379)</f>
        <v>0</v>
      </c>
      <c r="R295" s="129">
        <f>SUM(R296:R379)</f>
        <v>331.98049132</v>
      </c>
      <c r="T295" s="130">
        <f>SUM(T296:T379)</f>
        <v>6.1340000000000003</v>
      </c>
      <c r="AR295" s="124" t="s">
        <v>87</v>
      </c>
      <c r="AT295" s="131" t="s">
        <v>79</v>
      </c>
      <c r="AU295" s="131" t="s">
        <v>87</v>
      </c>
      <c r="AY295" s="124" t="s">
        <v>147</v>
      </c>
      <c r="BK295" s="132">
        <f>SUM(BK296:BK379)</f>
        <v>0</v>
      </c>
    </row>
    <row r="296" spans="2:65" s="1" customFormat="1" ht="16.5" customHeight="1">
      <c r="B296" s="31"/>
      <c r="C296" s="135" t="s">
        <v>412</v>
      </c>
      <c r="D296" s="135" t="s">
        <v>149</v>
      </c>
      <c r="E296" s="136" t="s">
        <v>413</v>
      </c>
      <c r="F296" s="137" t="s">
        <v>414</v>
      </c>
      <c r="G296" s="138" t="s">
        <v>152</v>
      </c>
      <c r="H296" s="139">
        <v>1</v>
      </c>
      <c r="I296" s="140"/>
      <c r="J296" s="141">
        <f>ROUND(I296*H296,2)</f>
        <v>0</v>
      </c>
      <c r="K296" s="137" t="s">
        <v>1</v>
      </c>
      <c r="L296" s="31"/>
      <c r="M296" s="142" t="s">
        <v>1</v>
      </c>
      <c r="N296" s="143" t="s">
        <v>45</v>
      </c>
      <c r="P296" s="144">
        <f>O296*H296</f>
        <v>0</v>
      </c>
      <c r="Q296" s="144">
        <v>0</v>
      </c>
      <c r="R296" s="144">
        <f>Q296*H296</f>
        <v>0</v>
      </c>
      <c r="S296" s="144">
        <v>0</v>
      </c>
      <c r="T296" s="145">
        <f>S296*H296</f>
        <v>0</v>
      </c>
      <c r="AR296" s="146" t="s">
        <v>154</v>
      </c>
      <c r="AT296" s="146" t="s">
        <v>149</v>
      </c>
      <c r="AU296" s="146" t="s">
        <v>89</v>
      </c>
      <c r="AY296" s="16" t="s">
        <v>147</v>
      </c>
      <c r="BE296" s="147">
        <f>IF(N296="základní",J296,0)</f>
        <v>0</v>
      </c>
      <c r="BF296" s="147">
        <f>IF(N296="snížená",J296,0)</f>
        <v>0</v>
      </c>
      <c r="BG296" s="147">
        <f>IF(N296="zákl. přenesená",J296,0)</f>
        <v>0</v>
      </c>
      <c r="BH296" s="147">
        <f>IF(N296="sníž. přenesená",J296,0)</f>
        <v>0</v>
      </c>
      <c r="BI296" s="147">
        <f>IF(N296="nulová",J296,0)</f>
        <v>0</v>
      </c>
      <c r="BJ296" s="16" t="s">
        <v>87</v>
      </c>
      <c r="BK296" s="147">
        <f>ROUND(I296*H296,2)</f>
        <v>0</v>
      </c>
      <c r="BL296" s="16" t="s">
        <v>154</v>
      </c>
      <c r="BM296" s="146" t="s">
        <v>415</v>
      </c>
    </row>
    <row r="297" spans="2:65" s="12" customFormat="1" ht="11.25">
      <c r="B297" s="148"/>
      <c r="D297" s="149" t="s">
        <v>160</v>
      </c>
      <c r="E297" s="150" t="s">
        <v>1</v>
      </c>
      <c r="F297" s="151" t="s">
        <v>416</v>
      </c>
      <c r="H297" s="150" t="s">
        <v>1</v>
      </c>
      <c r="I297" s="152"/>
      <c r="L297" s="148"/>
      <c r="M297" s="153"/>
      <c r="T297" s="154"/>
      <c r="AT297" s="150" t="s">
        <v>160</v>
      </c>
      <c r="AU297" s="150" t="s">
        <v>89</v>
      </c>
      <c r="AV297" s="12" t="s">
        <v>87</v>
      </c>
      <c r="AW297" s="12" t="s">
        <v>35</v>
      </c>
      <c r="AX297" s="12" t="s">
        <v>80</v>
      </c>
      <c r="AY297" s="150" t="s">
        <v>147</v>
      </c>
    </row>
    <row r="298" spans="2:65" s="12" customFormat="1" ht="11.25">
      <c r="B298" s="148"/>
      <c r="D298" s="149" t="s">
        <v>160</v>
      </c>
      <c r="E298" s="150" t="s">
        <v>1</v>
      </c>
      <c r="F298" s="151" t="s">
        <v>248</v>
      </c>
      <c r="H298" s="150" t="s">
        <v>1</v>
      </c>
      <c r="I298" s="152"/>
      <c r="L298" s="148"/>
      <c r="M298" s="153"/>
      <c r="T298" s="154"/>
      <c r="AT298" s="150" t="s">
        <v>160</v>
      </c>
      <c r="AU298" s="150" t="s">
        <v>89</v>
      </c>
      <c r="AV298" s="12" t="s">
        <v>87</v>
      </c>
      <c r="AW298" s="12" t="s">
        <v>35</v>
      </c>
      <c r="AX298" s="12" t="s">
        <v>80</v>
      </c>
      <c r="AY298" s="150" t="s">
        <v>147</v>
      </c>
    </row>
    <row r="299" spans="2:65" s="13" customFormat="1" ht="11.25">
      <c r="B299" s="155"/>
      <c r="D299" s="149" t="s">
        <v>160</v>
      </c>
      <c r="E299" s="156" t="s">
        <v>1</v>
      </c>
      <c r="F299" s="157" t="s">
        <v>87</v>
      </c>
      <c r="H299" s="158">
        <v>1</v>
      </c>
      <c r="I299" s="159"/>
      <c r="L299" s="155"/>
      <c r="M299" s="160"/>
      <c r="T299" s="161"/>
      <c r="AT299" s="156" t="s">
        <v>160</v>
      </c>
      <c r="AU299" s="156" t="s">
        <v>89</v>
      </c>
      <c r="AV299" s="13" t="s">
        <v>89</v>
      </c>
      <c r="AW299" s="13" t="s">
        <v>35</v>
      </c>
      <c r="AX299" s="13" t="s">
        <v>87</v>
      </c>
      <c r="AY299" s="156" t="s">
        <v>147</v>
      </c>
    </row>
    <row r="300" spans="2:65" s="1" customFormat="1" ht="16.5" customHeight="1">
      <c r="B300" s="31"/>
      <c r="C300" s="135" t="s">
        <v>417</v>
      </c>
      <c r="D300" s="135" t="s">
        <v>149</v>
      </c>
      <c r="E300" s="136" t="s">
        <v>418</v>
      </c>
      <c r="F300" s="137" t="s">
        <v>419</v>
      </c>
      <c r="G300" s="138" t="s">
        <v>152</v>
      </c>
      <c r="H300" s="139">
        <v>4</v>
      </c>
      <c r="I300" s="140"/>
      <c r="J300" s="141">
        <f>ROUND(I300*H300,2)</f>
        <v>0</v>
      </c>
      <c r="K300" s="137" t="s">
        <v>153</v>
      </c>
      <c r="L300" s="31"/>
      <c r="M300" s="142" t="s">
        <v>1</v>
      </c>
      <c r="N300" s="143" t="s">
        <v>45</v>
      </c>
      <c r="P300" s="144">
        <f>O300*H300</f>
        <v>0</v>
      </c>
      <c r="Q300" s="144">
        <v>6.9999999999999999E-4</v>
      </c>
      <c r="R300" s="144">
        <f>Q300*H300</f>
        <v>2.8E-3</v>
      </c>
      <c r="S300" s="144">
        <v>0</v>
      </c>
      <c r="T300" s="145">
        <f>S300*H300</f>
        <v>0</v>
      </c>
      <c r="AR300" s="146" t="s">
        <v>154</v>
      </c>
      <c r="AT300" s="146" t="s">
        <v>149</v>
      </c>
      <c r="AU300" s="146" t="s">
        <v>89</v>
      </c>
      <c r="AY300" s="16" t="s">
        <v>147</v>
      </c>
      <c r="BE300" s="147">
        <f>IF(N300="základní",J300,0)</f>
        <v>0</v>
      </c>
      <c r="BF300" s="147">
        <f>IF(N300="snížená",J300,0)</f>
        <v>0</v>
      </c>
      <c r="BG300" s="147">
        <f>IF(N300="zákl. přenesená",J300,0)</f>
        <v>0</v>
      </c>
      <c r="BH300" s="147">
        <f>IF(N300="sníž. přenesená",J300,0)</f>
        <v>0</v>
      </c>
      <c r="BI300" s="147">
        <f>IF(N300="nulová",J300,0)</f>
        <v>0</v>
      </c>
      <c r="BJ300" s="16" t="s">
        <v>87</v>
      </c>
      <c r="BK300" s="147">
        <f>ROUND(I300*H300,2)</f>
        <v>0</v>
      </c>
      <c r="BL300" s="16" t="s">
        <v>154</v>
      </c>
      <c r="BM300" s="146" t="s">
        <v>420</v>
      </c>
    </row>
    <row r="301" spans="2:65" s="12" customFormat="1" ht="11.25">
      <c r="B301" s="148"/>
      <c r="D301" s="149" t="s">
        <v>160</v>
      </c>
      <c r="E301" s="150" t="s">
        <v>1</v>
      </c>
      <c r="F301" s="151" t="s">
        <v>248</v>
      </c>
      <c r="H301" s="150" t="s">
        <v>1</v>
      </c>
      <c r="I301" s="152"/>
      <c r="L301" s="148"/>
      <c r="M301" s="153"/>
      <c r="T301" s="154"/>
      <c r="AT301" s="150" t="s">
        <v>160</v>
      </c>
      <c r="AU301" s="150" t="s">
        <v>89</v>
      </c>
      <c r="AV301" s="12" t="s">
        <v>87</v>
      </c>
      <c r="AW301" s="12" t="s">
        <v>35</v>
      </c>
      <c r="AX301" s="12" t="s">
        <v>80</v>
      </c>
      <c r="AY301" s="150" t="s">
        <v>147</v>
      </c>
    </row>
    <row r="302" spans="2:65" s="12" customFormat="1" ht="11.25">
      <c r="B302" s="148"/>
      <c r="D302" s="149" t="s">
        <v>160</v>
      </c>
      <c r="E302" s="150" t="s">
        <v>1</v>
      </c>
      <c r="F302" s="151" t="s">
        <v>421</v>
      </c>
      <c r="H302" s="150" t="s">
        <v>1</v>
      </c>
      <c r="I302" s="152"/>
      <c r="L302" s="148"/>
      <c r="M302" s="153"/>
      <c r="T302" s="154"/>
      <c r="AT302" s="150" t="s">
        <v>160</v>
      </c>
      <c r="AU302" s="150" t="s">
        <v>89</v>
      </c>
      <c r="AV302" s="12" t="s">
        <v>87</v>
      </c>
      <c r="AW302" s="12" t="s">
        <v>35</v>
      </c>
      <c r="AX302" s="12" t="s">
        <v>80</v>
      </c>
      <c r="AY302" s="150" t="s">
        <v>147</v>
      </c>
    </row>
    <row r="303" spans="2:65" s="13" customFormat="1" ht="11.25">
      <c r="B303" s="155"/>
      <c r="D303" s="149" t="s">
        <v>160</v>
      </c>
      <c r="E303" s="156" t="s">
        <v>1</v>
      </c>
      <c r="F303" s="157" t="s">
        <v>154</v>
      </c>
      <c r="H303" s="158">
        <v>4</v>
      </c>
      <c r="I303" s="159"/>
      <c r="L303" s="155"/>
      <c r="M303" s="160"/>
      <c r="T303" s="161"/>
      <c r="AT303" s="156" t="s">
        <v>160</v>
      </c>
      <c r="AU303" s="156" t="s">
        <v>89</v>
      </c>
      <c r="AV303" s="13" t="s">
        <v>89</v>
      </c>
      <c r="AW303" s="13" t="s">
        <v>35</v>
      </c>
      <c r="AX303" s="13" t="s">
        <v>87</v>
      </c>
      <c r="AY303" s="156" t="s">
        <v>147</v>
      </c>
    </row>
    <row r="304" spans="2:65" s="1" customFormat="1" ht="16.5" customHeight="1">
      <c r="B304" s="31"/>
      <c r="C304" s="169" t="s">
        <v>422</v>
      </c>
      <c r="D304" s="169" t="s">
        <v>240</v>
      </c>
      <c r="E304" s="170" t="s">
        <v>423</v>
      </c>
      <c r="F304" s="171" t="s">
        <v>424</v>
      </c>
      <c r="G304" s="172" t="s">
        <v>152</v>
      </c>
      <c r="H304" s="173">
        <v>4</v>
      </c>
      <c r="I304" s="174"/>
      <c r="J304" s="175">
        <f>ROUND(I304*H304,2)</f>
        <v>0</v>
      </c>
      <c r="K304" s="171" t="s">
        <v>153</v>
      </c>
      <c r="L304" s="176"/>
      <c r="M304" s="177" t="s">
        <v>1</v>
      </c>
      <c r="N304" s="178" t="s">
        <v>45</v>
      </c>
      <c r="P304" s="144">
        <f>O304*H304</f>
        <v>0</v>
      </c>
      <c r="Q304" s="144">
        <v>2.5000000000000001E-3</v>
      </c>
      <c r="R304" s="144">
        <f>Q304*H304</f>
        <v>0.01</v>
      </c>
      <c r="S304" s="144">
        <v>0</v>
      </c>
      <c r="T304" s="145">
        <f>S304*H304</f>
        <v>0</v>
      </c>
      <c r="AR304" s="146" t="s">
        <v>200</v>
      </c>
      <c r="AT304" s="146" t="s">
        <v>240</v>
      </c>
      <c r="AU304" s="146" t="s">
        <v>89</v>
      </c>
      <c r="AY304" s="16" t="s">
        <v>147</v>
      </c>
      <c r="BE304" s="147">
        <f>IF(N304="základní",J304,0)</f>
        <v>0</v>
      </c>
      <c r="BF304" s="147">
        <f>IF(N304="snížená",J304,0)</f>
        <v>0</v>
      </c>
      <c r="BG304" s="147">
        <f>IF(N304="zákl. přenesená",J304,0)</f>
        <v>0</v>
      </c>
      <c r="BH304" s="147">
        <f>IF(N304="sníž. přenesená",J304,0)</f>
        <v>0</v>
      </c>
      <c r="BI304" s="147">
        <f>IF(N304="nulová",J304,0)</f>
        <v>0</v>
      </c>
      <c r="BJ304" s="16" t="s">
        <v>87</v>
      </c>
      <c r="BK304" s="147">
        <f>ROUND(I304*H304,2)</f>
        <v>0</v>
      </c>
      <c r="BL304" s="16" t="s">
        <v>154</v>
      </c>
      <c r="BM304" s="146" t="s">
        <v>425</v>
      </c>
    </row>
    <row r="305" spans="2:65" s="13" customFormat="1" ht="11.25">
      <c r="B305" s="155"/>
      <c r="D305" s="149" t="s">
        <v>160</v>
      </c>
      <c r="E305" s="156" t="s">
        <v>1</v>
      </c>
      <c r="F305" s="157" t="s">
        <v>154</v>
      </c>
      <c r="H305" s="158">
        <v>4</v>
      </c>
      <c r="I305" s="159"/>
      <c r="L305" s="155"/>
      <c r="M305" s="160"/>
      <c r="T305" s="161"/>
      <c r="AT305" s="156" t="s">
        <v>160</v>
      </c>
      <c r="AU305" s="156" t="s">
        <v>89</v>
      </c>
      <c r="AV305" s="13" t="s">
        <v>89</v>
      </c>
      <c r="AW305" s="13" t="s">
        <v>35</v>
      </c>
      <c r="AX305" s="13" t="s">
        <v>87</v>
      </c>
      <c r="AY305" s="156" t="s">
        <v>147</v>
      </c>
    </row>
    <row r="306" spans="2:65" s="1" customFormat="1" ht="16.5" customHeight="1">
      <c r="B306" s="31"/>
      <c r="C306" s="135" t="s">
        <v>426</v>
      </c>
      <c r="D306" s="135" t="s">
        <v>149</v>
      </c>
      <c r="E306" s="136" t="s">
        <v>427</v>
      </c>
      <c r="F306" s="137" t="s">
        <v>428</v>
      </c>
      <c r="G306" s="138" t="s">
        <v>152</v>
      </c>
      <c r="H306" s="139">
        <v>4</v>
      </c>
      <c r="I306" s="140"/>
      <c r="J306" s="141">
        <f>ROUND(I306*H306,2)</f>
        <v>0</v>
      </c>
      <c r="K306" s="137" t="s">
        <v>153</v>
      </c>
      <c r="L306" s="31"/>
      <c r="M306" s="142" t="s">
        <v>1</v>
      </c>
      <c r="N306" s="143" t="s">
        <v>45</v>
      </c>
      <c r="P306" s="144">
        <f>O306*H306</f>
        <v>0</v>
      </c>
      <c r="Q306" s="144">
        <v>0.10940999999999999</v>
      </c>
      <c r="R306" s="144">
        <f>Q306*H306</f>
        <v>0.43763999999999997</v>
      </c>
      <c r="S306" s="144">
        <v>0</v>
      </c>
      <c r="T306" s="145">
        <f>S306*H306</f>
        <v>0</v>
      </c>
      <c r="AR306" s="146" t="s">
        <v>154</v>
      </c>
      <c r="AT306" s="146" t="s">
        <v>149</v>
      </c>
      <c r="AU306" s="146" t="s">
        <v>89</v>
      </c>
      <c r="AY306" s="16" t="s">
        <v>147</v>
      </c>
      <c r="BE306" s="147">
        <f>IF(N306="základní",J306,0)</f>
        <v>0</v>
      </c>
      <c r="BF306" s="147">
        <f>IF(N306="snížená",J306,0)</f>
        <v>0</v>
      </c>
      <c r="BG306" s="147">
        <f>IF(N306="zákl. přenesená",J306,0)</f>
        <v>0</v>
      </c>
      <c r="BH306" s="147">
        <f>IF(N306="sníž. přenesená",J306,0)</f>
        <v>0</v>
      </c>
      <c r="BI306" s="147">
        <f>IF(N306="nulová",J306,0)</f>
        <v>0</v>
      </c>
      <c r="BJ306" s="16" t="s">
        <v>87</v>
      </c>
      <c r="BK306" s="147">
        <f>ROUND(I306*H306,2)</f>
        <v>0</v>
      </c>
      <c r="BL306" s="16" t="s">
        <v>154</v>
      </c>
      <c r="BM306" s="146" t="s">
        <v>429</v>
      </c>
    </row>
    <row r="307" spans="2:65" s="12" customFormat="1" ht="11.25">
      <c r="B307" s="148"/>
      <c r="D307" s="149" t="s">
        <v>160</v>
      </c>
      <c r="E307" s="150" t="s">
        <v>1</v>
      </c>
      <c r="F307" s="151" t="s">
        <v>248</v>
      </c>
      <c r="H307" s="150" t="s">
        <v>1</v>
      </c>
      <c r="I307" s="152"/>
      <c r="L307" s="148"/>
      <c r="M307" s="153"/>
      <c r="T307" s="154"/>
      <c r="AT307" s="150" t="s">
        <v>160</v>
      </c>
      <c r="AU307" s="150" t="s">
        <v>89</v>
      </c>
      <c r="AV307" s="12" t="s">
        <v>87</v>
      </c>
      <c r="AW307" s="12" t="s">
        <v>35</v>
      </c>
      <c r="AX307" s="12" t="s">
        <v>80</v>
      </c>
      <c r="AY307" s="150" t="s">
        <v>147</v>
      </c>
    </row>
    <row r="308" spans="2:65" s="13" customFormat="1" ht="11.25">
      <c r="B308" s="155"/>
      <c r="D308" s="149" t="s">
        <v>160</v>
      </c>
      <c r="E308" s="156" t="s">
        <v>1</v>
      </c>
      <c r="F308" s="157" t="s">
        <v>154</v>
      </c>
      <c r="H308" s="158">
        <v>4</v>
      </c>
      <c r="I308" s="159"/>
      <c r="L308" s="155"/>
      <c r="M308" s="160"/>
      <c r="T308" s="161"/>
      <c r="AT308" s="156" t="s">
        <v>160</v>
      </c>
      <c r="AU308" s="156" t="s">
        <v>89</v>
      </c>
      <c r="AV308" s="13" t="s">
        <v>89</v>
      </c>
      <c r="AW308" s="13" t="s">
        <v>35</v>
      </c>
      <c r="AX308" s="13" t="s">
        <v>87</v>
      </c>
      <c r="AY308" s="156" t="s">
        <v>147</v>
      </c>
    </row>
    <row r="309" spans="2:65" s="1" customFormat="1" ht="16.5" customHeight="1">
      <c r="B309" s="31"/>
      <c r="C309" s="169" t="s">
        <v>430</v>
      </c>
      <c r="D309" s="169" t="s">
        <v>240</v>
      </c>
      <c r="E309" s="170" t="s">
        <v>431</v>
      </c>
      <c r="F309" s="171" t="s">
        <v>432</v>
      </c>
      <c r="G309" s="172" t="s">
        <v>152</v>
      </c>
      <c r="H309" s="173">
        <v>4</v>
      </c>
      <c r="I309" s="174"/>
      <c r="J309" s="175">
        <f>ROUND(I309*H309,2)</f>
        <v>0</v>
      </c>
      <c r="K309" s="171" t="s">
        <v>153</v>
      </c>
      <c r="L309" s="176"/>
      <c r="M309" s="177" t="s">
        <v>1</v>
      </c>
      <c r="N309" s="178" t="s">
        <v>45</v>
      </c>
      <c r="P309" s="144">
        <f>O309*H309</f>
        <v>0</v>
      </c>
      <c r="Q309" s="144">
        <v>6.4999999999999997E-3</v>
      </c>
      <c r="R309" s="144">
        <f>Q309*H309</f>
        <v>2.5999999999999999E-2</v>
      </c>
      <c r="S309" s="144">
        <v>0</v>
      </c>
      <c r="T309" s="145">
        <f>S309*H309</f>
        <v>0</v>
      </c>
      <c r="AR309" s="146" t="s">
        <v>200</v>
      </c>
      <c r="AT309" s="146" t="s">
        <v>240</v>
      </c>
      <c r="AU309" s="146" t="s">
        <v>89</v>
      </c>
      <c r="AY309" s="16" t="s">
        <v>147</v>
      </c>
      <c r="BE309" s="147">
        <f>IF(N309="základní",J309,0)</f>
        <v>0</v>
      </c>
      <c r="BF309" s="147">
        <f>IF(N309="snížená",J309,0)</f>
        <v>0</v>
      </c>
      <c r="BG309" s="147">
        <f>IF(N309="zákl. přenesená",J309,0)</f>
        <v>0</v>
      </c>
      <c r="BH309" s="147">
        <f>IF(N309="sníž. přenesená",J309,0)</f>
        <v>0</v>
      </c>
      <c r="BI309" s="147">
        <f>IF(N309="nulová",J309,0)</f>
        <v>0</v>
      </c>
      <c r="BJ309" s="16" t="s">
        <v>87</v>
      </c>
      <c r="BK309" s="147">
        <f>ROUND(I309*H309,2)</f>
        <v>0</v>
      </c>
      <c r="BL309" s="16" t="s">
        <v>154</v>
      </c>
      <c r="BM309" s="146" t="s">
        <v>433</v>
      </c>
    </row>
    <row r="310" spans="2:65" s="13" customFormat="1" ht="11.25">
      <c r="B310" s="155"/>
      <c r="D310" s="149" t="s">
        <v>160</v>
      </c>
      <c r="E310" s="156" t="s">
        <v>1</v>
      </c>
      <c r="F310" s="157" t="s">
        <v>154</v>
      </c>
      <c r="H310" s="158">
        <v>4</v>
      </c>
      <c r="I310" s="159"/>
      <c r="L310" s="155"/>
      <c r="M310" s="160"/>
      <c r="T310" s="161"/>
      <c r="AT310" s="156" t="s">
        <v>160</v>
      </c>
      <c r="AU310" s="156" t="s">
        <v>89</v>
      </c>
      <c r="AV310" s="13" t="s">
        <v>89</v>
      </c>
      <c r="AW310" s="13" t="s">
        <v>35</v>
      </c>
      <c r="AX310" s="13" t="s">
        <v>87</v>
      </c>
      <c r="AY310" s="156" t="s">
        <v>147</v>
      </c>
    </row>
    <row r="311" spans="2:65" s="1" customFormat="1" ht="16.5" customHeight="1">
      <c r="B311" s="31"/>
      <c r="C311" s="135" t="s">
        <v>434</v>
      </c>
      <c r="D311" s="135" t="s">
        <v>149</v>
      </c>
      <c r="E311" s="136" t="s">
        <v>435</v>
      </c>
      <c r="F311" s="137" t="s">
        <v>436</v>
      </c>
      <c r="G311" s="138" t="s">
        <v>152</v>
      </c>
      <c r="H311" s="139">
        <v>1</v>
      </c>
      <c r="I311" s="140"/>
      <c r="J311" s="141">
        <f>ROUND(I311*H311,2)</f>
        <v>0</v>
      </c>
      <c r="K311" s="137" t="s">
        <v>153</v>
      </c>
      <c r="L311" s="31"/>
      <c r="M311" s="142" t="s">
        <v>1</v>
      </c>
      <c r="N311" s="143" t="s">
        <v>45</v>
      </c>
      <c r="P311" s="144">
        <f>O311*H311</f>
        <v>0</v>
      </c>
      <c r="Q311" s="144">
        <v>0</v>
      </c>
      <c r="R311" s="144">
        <f>Q311*H311</f>
        <v>0</v>
      </c>
      <c r="S311" s="144">
        <v>0</v>
      </c>
      <c r="T311" s="145">
        <f>S311*H311</f>
        <v>0</v>
      </c>
      <c r="AR311" s="146" t="s">
        <v>154</v>
      </c>
      <c r="AT311" s="146" t="s">
        <v>149</v>
      </c>
      <c r="AU311" s="146" t="s">
        <v>89</v>
      </c>
      <c r="AY311" s="16" t="s">
        <v>147</v>
      </c>
      <c r="BE311" s="147">
        <f>IF(N311="základní",J311,0)</f>
        <v>0</v>
      </c>
      <c r="BF311" s="147">
        <f>IF(N311="snížená",J311,0)</f>
        <v>0</v>
      </c>
      <c r="BG311" s="147">
        <f>IF(N311="zákl. přenesená",J311,0)</f>
        <v>0</v>
      </c>
      <c r="BH311" s="147">
        <f>IF(N311="sníž. přenesená",J311,0)</f>
        <v>0</v>
      </c>
      <c r="BI311" s="147">
        <f>IF(N311="nulová",J311,0)</f>
        <v>0</v>
      </c>
      <c r="BJ311" s="16" t="s">
        <v>87</v>
      </c>
      <c r="BK311" s="147">
        <f>ROUND(I311*H311,2)</f>
        <v>0</v>
      </c>
      <c r="BL311" s="16" t="s">
        <v>154</v>
      </c>
      <c r="BM311" s="146" t="s">
        <v>437</v>
      </c>
    </row>
    <row r="312" spans="2:65" s="12" customFormat="1" ht="11.25">
      <c r="B312" s="148"/>
      <c r="D312" s="149" t="s">
        <v>160</v>
      </c>
      <c r="E312" s="150" t="s">
        <v>1</v>
      </c>
      <c r="F312" s="151" t="s">
        <v>438</v>
      </c>
      <c r="H312" s="150" t="s">
        <v>1</v>
      </c>
      <c r="I312" s="152"/>
      <c r="L312" s="148"/>
      <c r="M312" s="153"/>
      <c r="T312" s="154"/>
      <c r="AT312" s="150" t="s">
        <v>160</v>
      </c>
      <c r="AU312" s="150" t="s">
        <v>89</v>
      </c>
      <c r="AV312" s="12" t="s">
        <v>87</v>
      </c>
      <c r="AW312" s="12" t="s">
        <v>35</v>
      </c>
      <c r="AX312" s="12" t="s">
        <v>80</v>
      </c>
      <c r="AY312" s="150" t="s">
        <v>147</v>
      </c>
    </row>
    <row r="313" spans="2:65" s="12" customFormat="1" ht="11.25">
      <c r="B313" s="148"/>
      <c r="D313" s="149" t="s">
        <v>160</v>
      </c>
      <c r="E313" s="150" t="s">
        <v>1</v>
      </c>
      <c r="F313" s="151" t="s">
        <v>248</v>
      </c>
      <c r="H313" s="150" t="s">
        <v>1</v>
      </c>
      <c r="I313" s="152"/>
      <c r="L313" s="148"/>
      <c r="M313" s="153"/>
      <c r="T313" s="154"/>
      <c r="AT313" s="150" t="s">
        <v>160</v>
      </c>
      <c r="AU313" s="150" t="s">
        <v>89</v>
      </c>
      <c r="AV313" s="12" t="s">
        <v>87</v>
      </c>
      <c r="AW313" s="12" t="s">
        <v>35</v>
      </c>
      <c r="AX313" s="12" t="s">
        <v>80</v>
      </c>
      <c r="AY313" s="150" t="s">
        <v>147</v>
      </c>
    </row>
    <row r="314" spans="2:65" s="12" customFormat="1" ht="11.25">
      <c r="B314" s="148"/>
      <c r="D314" s="149" t="s">
        <v>160</v>
      </c>
      <c r="E314" s="150" t="s">
        <v>1</v>
      </c>
      <c r="F314" s="151" t="s">
        <v>439</v>
      </c>
      <c r="H314" s="150" t="s">
        <v>1</v>
      </c>
      <c r="I314" s="152"/>
      <c r="L314" s="148"/>
      <c r="M314" s="153"/>
      <c r="T314" s="154"/>
      <c r="AT314" s="150" t="s">
        <v>160</v>
      </c>
      <c r="AU314" s="150" t="s">
        <v>89</v>
      </c>
      <c r="AV314" s="12" t="s">
        <v>87</v>
      </c>
      <c r="AW314" s="12" t="s">
        <v>35</v>
      </c>
      <c r="AX314" s="12" t="s">
        <v>80</v>
      </c>
      <c r="AY314" s="150" t="s">
        <v>147</v>
      </c>
    </row>
    <row r="315" spans="2:65" s="13" customFormat="1" ht="11.25">
      <c r="B315" s="155"/>
      <c r="D315" s="149" t="s">
        <v>160</v>
      </c>
      <c r="E315" s="156" t="s">
        <v>1</v>
      </c>
      <c r="F315" s="157" t="s">
        <v>87</v>
      </c>
      <c r="H315" s="158">
        <v>1</v>
      </c>
      <c r="I315" s="159"/>
      <c r="L315" s="155"/>
      <c r="M315" s="160"/>
      <c r="T315" s="161"/>
      <c r="AT315" s="156" t="s">
        <v>160</v>
      </c>
      <c r="AU315" s="156" t="s">
        <v>89</v>
      </c>
      <c r="AV315" s="13" t="s">
        <v>89</v>
      </c>
      <c r="AW315" s="13" t="s">
        <v>35</v>
      </c>
      <c r="AX315" s="13" t="s">
        <v>87</v>
      </c>
      <c r="AY315" s="156" t="s">
        <v>147</v>
      </c>
    </row>
    <row r="316" spans="2:65" s="1" customFormat="1" ht="16.5" customHeight="1">
      <c r="B316" s="31"/>
      <c r="C316" s="169" t="s">
        <v>440</v>
      </c>
      <c r="D316" s="169" t="s">
        <v>240</v>
      </c>
      <c r="E316" s="170" t="s">
        <v>441</v>
      </c>
      <c r="F316" s="171" t="s">
        <v>442</v>
      </c>
      <c r="G316" s="172" t="s">
        <v>152</v>
      </c>
      <c r="H316" s="173">
        <v>1</v>
      </c>
      <c r="I316" s="174"/>
      <c r="J316" s="175">
        <f>ROUND(I316*H316,2)</f>
        <v>0</v>
      </c>
      <c r="K316" s="171" t="s">
        <v>153</v>
      </c>
      <c r="L316" s="176"/>
      <c r="M316" s="177" t="s">
        <v>1</v>
      </c>
      <c r="N316" s="178" t="s">
        <v>45</v>
      </c>
      <c r="P316" s="144">
        <f>O316*H316</f>
        <v>0</v>
      </c>
      <c r="Q316" s="144">
        <v>5.0000000000000001E-3</v>
      </c>
      <c r="R316" s="144">
        <f>Q316*H316</f>
        <v>5.0000000000000001E-3</v>
      </c>
      <c r="S316" s="144">
        <v>0</v>
      </c>
      <c r="T316" s="145">
        <f>S316*H316</f>
        <v>0</v>
      </c>
      <c r="AR316" s="146" t="s">
        <v>200</v>
      </c>
      <c r="AT316" s="146" t="s">
        <v>240</v>
      </c>
      <c r="AU316" s="146" t="s">
        <v>89</v>
      </c>
      <c r="AY316" s="16" t="s">
        <v>147</v>
      </c>
      <c r="BE316" s="147">
        <f>IF(N316="základní",J316,0)</f>
        <v>0</v>
      </c>
      <c r="BF316" s="147">
        <f>IF(N316="snížená",J316,0)</f>
        <v>0</v>
      </c>
      <c r="BG316" s="147">
        <f>IF(N316="zákl. přenesená",J316,0)</f>
        <v>0</v>
      </c>
      <c r="BH316" s="147">
        <f>IF(N316="sníž. přenesená",J316,0)</f>
        <v>0</v>
      </c>
      <c r="BI316" s="147">
        <f>IF(N316="nulová",J316,0)</f>
        <v>0</v>
      </c>
      <c r="BJ316" s="16" t="s">
        <v>87</v>
      </c>
      <c r="BK316" s="147">
        <f>ROUND(I316*H316,2)</f>
        <v>0</v>
      </c>
      <c r="BL316" s="16" t="s">
        <v>154</v>
      </c>
      <c r="BM316" s="146" t="s">
        <v>443</v>
      </c>
    </row>
    <row r="317" spans="2:65" s="1" customFormat="1" ht="16.5" customHeight="1">
      <c r="B317" s="31"/>
      <c r="C317" s="135" t="s">
        <v>444</v>
      </c>
      <c r="D317" s="135" t="s">
        <v>149</v>
      </c>
      <c r="E317" s="136" t="s">
        <v>445</v>
      </c>
      <c r="F317" s="137" t="s">
        <v>446</v>
      </c>
      <c r="G317" s="138" t="s">
        <v>178</v>
      </c>
      <c r="H317" s="139">
        <v>461.9</v>
      </c>
      <c r="I317" s="140"/>
      <c r="J317" s="141">
        <f>ROUND(I317*H317,2)</f>
        <v>0</v>
      </c>
      <c r="K317" s="137" t="s">
        <v>153</v>
      </c>
      <c r="L317" s="31"/>
      <c r="M317" s="142" t="s">
        <v>1</v>
      </c>
      <c r="N317" s="143" t="s">
        <v>45</v>
      </c>
      <c r="P317" s="144">
        <f>O317*H317</f>
        <v>0</v>
      </c>
      <c r="Q317" s="144">
        <v>3.3E-4</v>
      </c>
      <c r="R317" s="144">
        <f>Q317*H317</f>
        <v>0.15242699999999998</v>
      </c>
      <c r="S317" s="144">
        <v>0</v>
      </c>
      <c r="T317" s="145">
        <f>S317*H317</f>
        <v>0</v>
      </c>
      <c r="AR317" s="146" t="s">
        <v>154</v>
      </c>
      <c r="AT317" s="146" t="s">
        <v>149</v>
      </c>
      <c r="AU317" s="146" t="s">
        <v>89</v>
      </c>
      <c r="AY317" s="16" t="s">
        <v>147</v>
      </c>
      <c r="BE317" s="147">
        <f>IF(N317="základní",J317,0)</f>
        <v>0</v>
      </c>
      <c r="BF317" s="147">
        <f>IF(N317="snížená",J317,0)</f>
        <v>0</v>
      </c>
      <c r="BG317" s="147">
        <f>IF(N317="zákl. přenesená",J317,0)</f>
        <v>0</v>
      </c>
      <c r="BH317" s="147">
        <f>IF(N317="sníž. přenesená",J317,0)</f>
        <v>0</v>
      </c>
      <c r="BI317" s="147">
        <f>IF(N317="nulová",J317,0)</f>
        <v>0</v>
      </c>
      <c r="BJ317" s="16" t="s">
        <v>87</v>
      </c>
      <c r="BK317" s="147">
        <f>ROUND(I317*H317,2)</f>
        <v>0</v>
      </c>
      <c r="BL317" s="16" t="s">
        <v>154</v>
      </c>
      <c r="BM317" s="146" t="s">
        <v>447</v>
      </c>
    </row>
    <row r="318" spans="2:65" s="12" customFormat="1" ht="11.25">
      <c r="B318" s="148"/>
      <c r="D318" s="149" t="s">
        <v>160</v>
      </c>
      <c r="E318" s="150" t="s">
        <v>1</v>
      </c>
      <c r="F318" s="151" t="s">
        <v>248</v>
      </c>
      <c r="H318" s="150" t="s">
        <v>1</v>
      </c>
      <c r="I318" s="152"/>
      <c r="L318" s="148"/>
      <c r="M318" s="153"/>
      <c r="T318" s="154"/>
      <c r="AT318" s="150" t="s">
        <v>160</v>
      </c>
      <c r="AU318" s="150" t="s">
        <v>89</v>
      </c>
      <c r="AV318" s="12" t="s">
        <v>87</v>
      </c>
      <c r="AW318" s="12" t="s">
        <v>35</v>
      </c>
      <c r="AX318" s="12" t="s">
        <v>80</v>
      </c>
      <c r="AY318" s="150" t="s">
        <v>147</v>
      </c>
    </row>
    <row r="319" spans="2:65" s="12" customFormat="1" ht="11.25">
      <c r="B319" s="148"/>
      <c r="D319" s="149" t="s">
        <v>160</v>
      </c>
      <c r="E319" s="150" t="s">
        <v>1</v>
      </c>
      <c r="F319" s="151" t="s">
        <v>448</v>
      </c>
      <c r="H319" s="150" t="s">
        <v>1</v>
      </c>
      <c r="I319" s="152"/>
      <c r="L319" s="148"/>
      <c r="M319" s="153"/>
      <c r="T319" s="154"/>
      <c r="AT319" s="150" t="s">
        <v>160</v>
      </c>
      <c r="AU319" s="150" t="s">
        <v>89</v>
      </c>
      <c r="AV319" s="12" t="s">
        <v>87</v>
      </c>
      <c r="AW319" s="12" t="s">
        <v>35</v>
      </c>
      <c r="AX319" s="12" t="s">
        <v>80</v>
      </c>
      <c r="AY319" s="150" t="s">
        <v>147</v>
      </c>
    </row>
    <row r="320" spans="2:65" s="13" customFormat="1" ht="11.25">
      <c r="B320" s="155"/>
      <c r="D320" s="149" t="s">
        <v>160</v>
      </c>
      <c r="E320" s="156" t="s">
        <v>1</v>
      </c>
      <c r="F320" s="157" t="s">
        <v>449</v>
      </c>
      <c r="H320" s="158">
        <v>461.9</v>
      </c>
      <c r="I320" s="159"/>
      <c r="L320" s="155"/>
      <c r="M320" s="160"/>
      <c r="T320" s="161"/>
      <c r="AT320" s="156" t="s">
        <v>160</v>
      </c>
      <c r="AU320" s="156" t="s">
        <v>89</v>
      </c>
      <c r="AV320" s="13" t="s">
        <v>89</v>
      </c>
      <c r="AW320" s="13" t="s">
        <v>35</v>
      </c>
      <c r="AX320" s="13" t="s">
        <v>87</v>
      </c>
      <c r="AY320" s="156" t="s">
        <v>147</v>
      </c>
    </row>
    <row r="321" spans="2:65" s="1" customFormat="1" ht="16.5" customHeight="1">
      <c r="B321" s="31"/>
      <c r="C321" s="135" t="s">
        <v>450</v>
      </c>
      <c r="D321" s="135" t="s">
        <v>149</v>
      </c>
      <c r="E321" s="136" t="s">
        <v>451</v>
      </c>
      <c r="F321" s="137" t="s">
        <v>452</v>
      </c>
      <c r="G321" s="138" t="s">
        <v>178</v>
      </c>
      <c r="H321" s="139">
        <v>461.9</v>
      </c>
      <c r="I321" s="140"/>
      <c r="J321" s="141">
        <f>ROUND(I321*H321,2)</f>
        <v>0</v>
      </c>
      <c r="K321" s="137" t="s">
        <v>153</v>
      </c>
      <c r="L321" s="31"/>
      <c r="M321" s="142" t="s">
        <v>1</v>
      </c>
      <c r="N321" s="143" t="s">
        <v>45</v>
      </c>
      <c r="P321" s="144">
        <f>O321*H321</f>
        <v>0</v>
      </c>
      <c r="Q321" s="144">
        <v>0</v>
      </c>
      <c r="R321" s="144">
        <f>Q321*H321</f>
        <v>0</v>
      </c>
      <c r="S321" s="144">
        <v>0</v>
      </c>
      <c r="T321" s="145">
        <f>S321*H321</f>
        <v>0</v>
      </c>
      <c r="AR321" s="146" t="s">
        <v>154</v>
      </c>
      <c r="AT321" s="146" t="s">
        <v>149</v>
      </c>
      <c r="AU321" s="146" t="s">
        <v>89</v>
      </c>
      <c r="AY321" s="16" t="s">
        <v>147</v>
      </c>
      <c r="BE321" s="147">
        <f>IF(N321="základní",J321,0)</f>
        <v>0</v>
      </c>
      <c r="BF321" s="147">
        <f>IF(N321="snížená",J321,0)</f>
        <v>0</v>
      </c>
      <c r="BG321" s="147">
        <f>IF(N321="zákl. přenesená",J321,0)</f>
        <v>0</v>
      </c>
      <c r="BH321" s="147">
        <f>IF(N321="sníž. přenesená",J321,0)</f>
        <v>0</v>
      </c>
      <c r="BI321" s="147">
        <f>IF(N321="nulová",J321,0)</f>
        <v>0</v>
      </c>
      <c r="BJ321" s="16" t="s">
        <v>87</v>
      </c>
      <c r="BK321" s="147">
        <f>ROUND(I321*H321,2)</f>
        <v>0</v>
      </c>
      <c r="BL321" s="16" t="s">
        <v>154</v>
      </c>
      <c r="BM321" s="146" t="s">
        <v>453</v>
      </c>
    </row>
    <row r="322" spans="2:65" s="13" customFormat="1" ht="11.25">
      <c r="B322" s="155"/>
      <c r="D322" s="149" t="s">
        <v>160</v>
      </c>
      <c r="E322" s="156" t="s">
        <v>1</v>
      </c>
      <c r="F322" s="157" t="s">
        <v>449</v>
      </c>
      <c r="H322" s="158">
        <v>461.9</v>
      </c>
      <c r="I322" s="159"/>
      <c r="L322" s="155"/>
      <c r="M322" s="160"/>
      <c r="T322" s="161"/>
      <c r="AT322" s="156" t="s">
        <v>160</v>
      </c>
      <c r="AU322" s="156" t="s">
        <v>89</v>
      </c>
      <c r="AV322" s="13" t="s">
        <v>89</v>
      </c>
      <c r="AW322" s="13" t="s">
        <v>35</v>
      </c>
      <c r="AX322" s="13" t="s">
        <v>87</v>
      </c>
      <c r="AY322" s="156" t="s">
        <v>147</v>
      </c>
    </row>
    <row r="323" spans="2:65" s="1" customFormat="1" ht="16.5" customHeight="1">
      <c r="B323" s="31"/>
      <c r="C323" s="135" t="s">
        <v>454</v>
      </c>
      <c r="D323" s="135" t="s">
        <v>149</v>
      </c>
      <c r="E323" s="136" t="s">
        <v>455</v>
      </c>
      <c r="F323" s="137" t="s">
        <v>456</v>
      </c>
      <c r="G323" s="138" t="s">
        <v>178</v>
      </c>
      <c r="H323" s="139">
        <v>495.5</v>
      </c>
      <c r="I323" s="140"/>
      <c r="J323" s="141">
        <f>ROUND(I323*H323,2)</f>
        <v>0</v>
      </c>
      <c r="K323" s="137" t="s">
        <v>153</v>
      </c>
      <c r="L323" s="31"/>
      <c r="M323" s="142" t="s">
        <v>1</v>
      </c>
      <c r="N323" s="143" t="s">
        <v>45</v>
      </c>
      <c r="P323" s="144">
        <f>O323*H323</f>
        <v>0</v>
      </c>
      <c r="Q323" s="144">
        <v>7.1900000000000006E-2</v>
      </c>
      <c r="R323" s="144">
        <f>Q323*H323</f>
        <v>35.626450000000006</v>
      </c>
      <c r="S323" s="144">
        <v>0</v>
      </c>
      <c r="T323" s="145">
        <f>S323*H323</f>
        <v>0</v>
      </c>
      <c r="AR323" s="146" t="s">
        <v>154</v>
      </c>
      <c r="AT323" s="146" t="s">
        <v>149</v>
      </c>
      <c r="AU323" s="146" t="s">
        <v>89</v>
      </c>
      <c r="AY323" s="16" t="s">
        <v>147</v>
      </c>
      <c r="BE323" s="147">
        <f>IF(N323="základní",J323,0)</f>
        <v>0</v>
      </c>
      <c r="BF323" s="147">
        <f>IF(N323="snížená",J323,0)</f>
        <v>0</v>
      </c>
      <c r="BG323" s="147">
        <f>IF(N323="zákl. přenesená",J323,0)</f>
        <v>0</v>
      </c>
      <c r="BH323" s="147">
        <f>IF(N323="sníž. přenesená",J323,0)</f>
        <v>0</v>
      </c>
      <c r="BI323" s="147">
        <f>IF(N323="nulová",J323,0)</f>
        <v>0</v>
      </c>
      <c r="BJ323" s="16" t="s">
        <v>87</v>
      </c>
      <c r="BK323" s="147">
        <f>ROUND(I323*H323,2)</f>
        <v>0</v>
      </c>
      <c r="BL323" s="16" t="s">
        <v>154</v>
      </c>
      <c r="BM323" s="146" t="s">
        <v>457</v>
      </c>
    </row>
    <row r="324" spans="2:65" s="12" customFormat="1" ht="11.25">
      <c r="B324" s="148"/>
      <c r="D324" s="149" t="s">
        <v>160</v>
      </c>
      <c r="E324" s="150" t="s">
        <v>1</v>
      </c>
      <c r="F324" s="151" t="s">
        <v>196</v>
      </c>
      <c r="H324" s="150" t="s">
        <v>1</v>
      </c>
      <c r="I324" s="152"/>
      <c r="L324" s="148"/>
      <c r="M324" s="153"/>
      <c r="T324" s="154"/>
      <c r="AT324" s="150" t="s">
        <v>160</v>
      </c>
      <c r="AU324" s="150" t="s">
        <v>89</v>
      </c>
      <c r="AV324" s="12" t="s">
        <v>87</v>
      </c>
      <c r="AW324" s="12" t="s">
        <v>35</v>
      </c>
      <c r="AX324" s="12" t="s">
        <v>80</v>
      </c>
      <c r="AY324" s="150" t="s">
        <v>147</v>
      </c>
    </row>
    <row r="325" spans="2:65" s="13" customFormat="1" ht="11.25">
      <c r="B325" s="155"/>
      <c r="D325" s="149" t="s">
        <v>160</v>
      </c>
      <c r="E325" s="156" t="s">
        <v>1</v>
      </c>
      <c r="F325" s="157" t="s">
        <v>458</v>
      </c>
      <c r="H325" s="158">
        <v>495.5</v>
      </c>
      <c r="I325" s="159"/>
      <c r="L325" s="155"/>
      <c r="M325" s="160"/>
      <c r="T325" s="161"/>
      <c r="AT325" s="156" t="s">
        <v>160</v>
      </c>
      <c r="AU325" s="156" t="s">
        <v>89</v>
      </c>
      <c r="AV325" s="13" t="s">
        <v>89</v>
      </c>
      <c r="AW325" s="13" t="s">
        <v>35</v>
      </c>
      <c r="AX325" s="13" t="s">
        <v>87</v>
      </c>
      <c r="AY325" s="156" t="s">
        <v>147</v>
      </c>
    </row>
    <row r="326" spans="2:65" s="1" customFormat="1" ht="16.5" customHeight="1">
      <c r="B326" s="31"/>
      <c r="C326" s="169" t="s">
        <v>459</v>
      </c>
      <c r="D326" s="169" t="s">
        <v>240</v>
      </c>
      <c r="E326" s="170" t="s">
        <v>460</v>
      </c>
      <c r="F326" s="171" t="s">
        <v>461</v>
      </c>
      <c r="G326" s="172" t="s">
        <v>158</v>
      </c>
      <c r="H326" s="173">
        <v>49.55</v>
      </c>
      <c r="I326" s="174"/>
      <c r="J326" s="175">
        <f>ROUND(I326*H326,2)</f>
        <v>0</v>
      </c>
      <c r="K326" s="171" t="s">
        <v>153</v>
      </c>
      <c r="L326" s="176"/>
      <c r="M326" s="177" t="s">
        <v>1</v>
      </c>
      <c r="N326" s="178" t="s">
        <v>45</v>
      </c>
      <c r="P326" s="144">
        <f>O326*H326</f>
        <v>0</v>
      </c>
      <c r="Q326" s="144">
        <v>0.222</v>
      </c>
      <c r="R326" s="144">
        <f>Q326*H326</f>
        <v>11.0001</v>
      </c>
      <c r="S326" s="144">
        <v>0</v>
      </c>
      <c r="T326" s="145">
        <f>S326*H326</f>
        <v>0</v>
      </c>
      <c r="AR326" s="146" t="s">
        <v>200</v>
      </c>
      <c r="AT326" s="146" t="s">
        <v>240</v>
      </c>
      <c r="AU326" s="146" t="s">
        <v>89</v>
      </c>
      <c r="AY326" s="16" t="s">
        <v>147</v>
      </c>
      <c r="BE326" s="147">
        <f>IF(N326="základní",J326,0)</f>
        <v>0</v>
      </c>
      <c r="BF326" s="147">
        <f>IF(N326="snížená",J326,0)</f>
        <v>0</v>
      </c>
      <c r="BG326" s="147">
        <f>IF(N326="zákl. přenesená",J326,0)</f>
        <v>0</v>
      </c>
      <c r="BH326" s="147">
        <f>IF(N326="sníž. přenesená",J326,0)</f>
        <v>0</v>
      </c>
      <c r="BI326" s="147">
        <f>IF(N326="nulová",J326,0)</f>
        <v>0</v>
      </c>
      <c r="BJ326" s="16" t="s">
        <v>87</v>
      </c>
      <c r="BK326" s="147">
        <f>ROUND(I326*H326,2)</f>
        <v>0</v>
      </c>
      <c r="BL326" s="16" t="s">
        <v>154</v>
      </c>
      <c r="BM326" s="146" t="s">
        <v>462</v>
      </c>
    </row>
    <row r="327" spans="2:65" s="13" customFormat="1" ht="11.25">
      <c r="B327" s="155"/>
      <c r="D327" s="149" t="s">
        <v>160</v>
      </c>
      <c r="E327" s="156" t="s">
        <v>1</v>
      </c>
      <c r="F327" s="157" t="s">
        <v>463</v>
      </c>
      <c r="H327" s="158">
        <v>49.55</v>
      </c>
      <c r="I327" s="159"/>
      <c r="L327" s="155"/>
      <c r="M327" s="160"/>
      <c r="T327" s="161"/>
      <c r="AT327" s="156" t="s">
        <v>160</v>
      </c>
      <c r="AU327" s="156" t="s">
        <v>89</v>
      </c>
      <c r="AV327" s="13" t="s">
        <v>89</v>
      </c>
      <c r="AW327" s="13" t="s">
        <v>35</v>
      </c>
      <c r="AX327" s="13" t="s">
        <v>87</v>
      </c>
      <c r="AY327" s="156" t="s">
        <v>147</v>
      </c>
    </row>
    <row r="328" spans="2:65" s="1" customFormat="1" ht="16.5" customHeight="1">
      <c r="B328" s="31"/>
      <c r="C328" s="135" t="s">
        <v>464</v>
      </c>
      <c r="D328" s="135" t="s">
        <v>149</v>
      </c>
      <c r="E328" s="136" t="s">
        <v>465</v>
      </c>
      <c r="F328" s="137" t="s">
        <v>466</v>
      </c>
      <c r="G328" s="138" t="s">
        <v>178</v>
      </c>
      <c r="H328" s="139">
        <v>495.5</v>
      </c>
      <c r="I328" s="140"/>
      <c r="J328" s="141">
        <f>ROUND(I328*H328,2)</f>
        <v>0</v>
      </c>
      <c r="K328" s="137" t="s">
        <v>153</v>
      </c>
      <c r="L328" s="31"/>
      <c r="M328" s="142" t="s">
        <v>1</v>
      </c>
      <c r="N328" s="143" t="s">
        <v>45</v>
      </c>
      <c r="P328" s="144">
        <f>O328*H328</f>
        <v>0</v>
      </c>
      <c r="Q328" s="144">
        <v>8.9779999999999999E-2</v>
      </c>
      <c r="R328" s="144">
        <f>Q328*H328</f>
        <v>44.485990000000001</v>
      </c>
      <c r="S328" s="144">
        <v>0</v>
      </c>
      <c r="T328" s="145">
        <f>S328*H328</f>
        <v>0</v>
      </c>
      <c r="AR328" s="146" t="s">
        <v>154</v>
      </c>
      <c r="AT328" s="146" t="s">
        <v>149</v>
      </c>
      <c r="AU328" s="146" t="s">
        <v>89</v>
      </c>
      <c r="AY328" s="16" t="s">
        <v>147</v>
      </c>
      <c r="BE328" s="147">
        <f>IF(N328="základní",J328,0)</f>
        <v>0</v>
      </c>
      <c r="BF328" s="147">
        <f>IF(N328="snížená",J328,0)</f>
        <v>0</v>
      </c>
      <c r="BG328" s="147">
        <f>IF(N328="zákl. přenesená",J328,0)</f>
        <v>0</v>
      </c>
      <c r="BH328" s="147">
        <f>IF(N328="sníž. přenesená",J328,0)</f>
        <v>0</v>
      </c>
      <c r="BI328" s="147">
        <f>IF(N328="nulová",J328,0)</f>
        <v>0</v>
      </c>
      <c r="BJ328" s="16" t="s">
        <v>87</v>
      </c>
      <c r="BK328" s="147">
        <f>ROUND(I328*H328,2)</f>
        <v>0</v>
      </c>
      <c r="BL328" s="16" t="s">
        <v>154</v>
      </c>
      <c r="BM328" s="146" t="s">
        <v>467</v>
      </c>
    </row>
    <row r="329" spans="2:65" s="12" customFormat="1" ht="11.25">
      <c r="B329" s="148"/>
      <c r="D329" s="149" t="s">
        <v>160</v>
      </c>
      <c r="E329" s="150" t="s">
        <v>1</v>
      </c>
      <c r="F329" s="151" t="s">
        <v>196</v>
      </c>
      <c r="H329" s="150" t="s">
        <v>1</v>
      </c>
      <c r="I329" s="152"/>
      <c r="L329" s="148"/>
      <c r="M329" s="153"/>
      <c r="T329" s="154"/>
      <c r="AT329" s="150" t="s">
        <v>160</v>
      </c>
      <c r="AU329" s="150" t="s">
        <v>89</v>
      </c>
      <c r="AV329" s="12" t="s">
        <v>87</v>
      </c>
      <c r="AW329" s="12" t="s">
        <v>35</v>
      </c>
      <c r="AX329" s="12" t="s">
        <v>80</v>
      </c>
      <c r="AY329" s="150" t="s">
        <v>147</v>
      </c>
    </row>
    <row r="330" spans="2:65" s="13" customFormat="1" ht="11.25">
      <c r="B330" s="155"/>
      <c r="D330" s="149" t="s">
        <v>160</v>
      </c>
      <c r="E330" s="156" t="s">
        <v>1</v>
      </c>
      <c r="F330" s="157" t="s">
        <v>458</v>
      </c>
      <c r="H330" s="158">
        <v>495.5</v>
      </c>
      <c r="I330" s="159"/>
      <c r="L330" s="155"/>
      <c r="M330" s="160"/>
      <c r="T330" s="161"/>
      <c r="AT330" s="156" t="s">
        <v>160</v>
      </c>
      <c r="AU330" s="156" t="s">
        <v>89</v>
      </c>
      <c r="AV330" s="13" t="s">
        <v>89</v>
      </c>
      <c r="AW330" s="13" t="s">
        <v>35</v>
      </c>
      <c r="AX330" s="13" t="s">
        <v>87</v>
      </c>
      <c r="AY330" s="156" t="s">
        <v>147</v>
      </c>
    </row>
    <row r="331" spans="2:65" s="1" customFormat="1" ht="16.5" customHeight="1">
      <c r="B331" s="31"/>
      <c r="C331" s="169" t="s">
        <v>468</v>
      </c>
      <c r="D331" s="169" t="s">
        <v>240</v>
      </c>
      <c r="E331" s="170" t="s">
        <v>460</v>
      </c>
      <c r="F331" s="171" t="s">
        <v>461</v>
      </c>
      <c r="G331" s="172" t="s">
        <v>158</v>
      </c>
      <c r="H331" s="173">
        <v>49.55</v>
      </c>
      <c r="I331" s="174"/>
      <c r="J331" s="175">
        <f>ROUND(I331*H331,2)</f>
        <v>0</v>
      </c>
      <c r="K331" s="171" t="s">
        <v>153</v>
      </c>
      <c r="L331" s="176"/>
      <c r="M331" s="177" t="s">
        <v>1</v>
      </c>
      <c r="N331" s="178" t="s">
        <v>45</v>
      </c>
      <c r="P331" s="144">
        <f>O331*H331</f>
        <v>0</v>
      </c>
      <c r="Q331" s="144">
        <v>0.222</v>
      </c>
      <c r="R331" s="144">
        <f>Q331*H331</f>
        <v>11.0001</v>
      </c>
      <c r="S331" s="144">
        <v>0</v>
      </c>
      <c r="T331" s="145">
        <f>S331*H331</f>
        <v>0</v>
      </c>
      <c r="AR331" s="146" t="s">
        <v>200</v>
      </c>
      <c r="AT331" s="146" t="s">
        <v>240</v>
      </c>
      <c r="AU331" s="146" t="s">
        <v>89</v>
      </c>
      <c r="AY331" s="16" t="s">
        <v>147</v>
      </c>
      <c r="BE331" s="147">
        <f>IF(N331="základní",J331,0)</f>
        <v>0</v>
      </c>
      <c r="BF331" s="147">
        <f>IF(N331="snížená",J331,0)</f>
        <v>0</v>
      </c>
      <c r="BG331" s="147">
        <f>IF(N331="zákl. přenesená",J331,0)</f>
        <v>0</v>
      </c>
      <c r="BH331" s="147">
        <f>IF(N331="sníž. přenesená",J331,0)</f>
        <v>0</v>
      </c>
      <c r="BI331" s="147">
        <f>IF(N331="nulová",J331,0)</f>
        <v>0</v>
      </c>
      <c r="BJ331" s="16" t="s">
        <v>87</v>
      </c>
      <c r="BK331" s="147">
        <f>ROUND(I331*H331,2)</f>
        <v>0</v>
      </c>
      <c r="BL331" s="16" t="s">
        <v>154</v>
      </c>
      <c r="BM331" s="146" t="s">
        <v>469</v>
      </c>
    </row>
    <row r="332" spans="2:65" s="13" customFormat="1" ht="11.25">
      <c r="B332" s="155"/>
      <c r="D332" s="149" t="s">
        <v>160</v>
      </c>
      <c r="E332" s="156" t="s">
        <v>1</v>
      </c>
      <c r="F332" s="157" t="s">
        <v>463</v>
      </c>
      <c r="H332" s="158">
        <v>49.55</v>
      </c>
      <c r="I332" s="159"/>
      <c r="L332" s="155"/>
      <c r="M332" s="160"/>
      <c r="T332" s="161"/>
      <c r="AT332" s="156" t="s">
        <v>160</v>
      </c>
      <c r="AU332" s="156" t="s">
        <v>89</v>
      </c>
      <c r="AV332" s="13" t="s">
        <v>89</v>
      </c>
      <c r="AW332" s="13" t="s">
        <v>35</v>
      </c>
      <c r="AX332" s="13" t="s">
        <v>87</v>
      </c>
      <c r="AY332" s="156" t="s">
        <v>147</v>
      </c>
    </row>
    <row r="333" spans="2:65" s="1" customFormat="1" ht="16.5" customHeight="1">
      <c r="B333" s="31"/>
      <c r="C333" s="135" t="s">
        <v>470</v>
      </c>
      <c r="D333" s="135" t="s">
        <v>149</v>
      </c>
      <c r="E333" s="136" t="s">
        <v>471</v>
      </c>
      <c r="F333" s="137" t="s">
        <v>472</v>
      </c>
      <c r="G333" s="138" t="s">
        <v>178</v>
      </c>
      <c r="H333" s="139">
        <v>495.5</v>
      </c>
      <c r="I333" s="140"/>
      <c r="J333" s="141">
        <f>ROUND(I333*H333,2)</f>
        <v>0</v>
      </c>
      <c r="K333" s="137" t="s">
        <v>153</v>
      </c>
      <c r="L333" s="31"/>
      <c r="M333" s="142" t="s">
        <v>1</v>
      </c>
      <c r="N333" s="143" t="s">
        <v>45</v>
      </c>
      <c r="P333" s="144">
        <f>O333*H333</f>
        <v>0</v>
      </c>
      <c r="Q333" s="144">
        <v>0.15540000000000001</v>
      </c>
      <c r="R333" s="144">
        <f>Q333*H333</f>
        <v>77.000700000000009</v>
      </c>
      <c r="S333" s="144">
        <v>0</v>
      </c>
      <c r="T333" s="145">
        <f>S333*H333</f>
        <v>0</v>
      </c>
      <c r="AR333" s="146" t="s">
        <v>154</v>
      </c>
      <c r="AT333" s="146" t="s">
        <v>149</v>
      </c>
      <c r="AU333" s="146" t="s">
        <v>89</v>
      </c>
      <c r="AY333" s="16" t="s">
        <v>147</v>
      </c>
      <c r="BE333" s="147">
        <f>IF(N333="základní",J333,0)</f>
        <v>0</v>
      </c>
      <c r="BF333" s="147">
        <f>IF(N333="snížená",J333,0)</f>
        <v>0</v>
      </c>
      <c r="BG333" s="147">
        <f>IF(N333="zákl. přenesená",J333,0)</f>
        <v>0</v>
      </c>
      <c r="BH333" s="147">
        <f>IF(N333="sníž. přenesená",J333,0)</f>
        <v>0</v>
      </c>
      <c r="BI333" s="147">
        <f>IF(N333="nulová",J333,0)</f>
        <v>0</v>
      </c>
      <c r="BJ333" s="16" t="s">
        <v>87</v>
      </c>
      <c r="BK333" s="147">
        <f>ROUND(I333*H333,2)</f>
        <v>0</v>
      </c>
      <c r="BL333" s="16" t="s">
        <v>154</v>
      </c>
      <c r="BM333" s="146" t="s">
        <v>473</v>
      </c>
    </row>
    <row r="334" spans="2:65" s="12" customFormat="1" ht="11.25">
      <c r="B334" s="148"/>
      <c r="D334" s="149" t="s">
        <v>160</v>
      </c>
      <c r="E334" s="150" t="s">
        <v>1</v>
      </c>
      <c r="F334" s="151" t="s">
        <v>196</v>
      </c>
      <c r="H334" s="150" t="s">
        <v>1</v>
      </c>
      <c r="I334" s="152"/>
      <c r="L334" s="148"/>
      <c r="M334" s="153"/>
      <c r="T334" s="154"/>
      <c r="AT334" s="150" t="s">
        <v>160</v>
      </c>
      <c r="AU334" s="150" t="s">
        <v>89</v>
      </c>
      <c r="AV334" s="12" t="s">
        <v>87</v>
      </c>
      <c r="AW334" s="12" t="s">
        <v>35</v>
      </c>
      <c r="AX334" s="12" t="s">
        <v>80</v>
      </c>
      <c r="AY334" s="150" t="s">
        <v>147</v>
      </c>
    </row>
    <row r="335" spans="2:65" s="13" customFormat="1" ht="11.25">
      <c r="B335" s="155"/>
      <c r="D335" s="149" t="s">
        <v>160</v>
      </c>
      <c r="E335" s="156" t="s">
        <v>1</v>
      </c>
      <c r="F335" s="157" t="s">
        <v>474</v>
      </c>
      <c r="H335" s="158">
        <v>465.6</v>
      </c>
      <c r="I335" s="159"/>
      <c r="L335" s="155"/>
      <c r="M335" s="160"/>
      <c r="T335" s="161"/>
      <c r="AT335" s="156" t="s">
        <v>160</v>
      </c>
      <c r="AU335" s="156" t="s">
        <v>89</v>
      </c>
      <c r="AV335" s="13" t="s">
        <v>89</v>
      </c>
      <c r="AW335" s="13" t="s">
        <v>35</v>
      </c>
      <c r="AX335" s="13" t="s">
        <v>80</v>
      </c>
      <c r="AY335" s="156" t="s">
        <v>147</v>
      </c>
    </row>
    <row r="336" spans="2:65" s="12" customFormat="1" ht="11.25">
      <c r="B336" s="148"/>
      <c r="D336" s="149" t="s">
        <v>160</v>
      </c>
      <c r="E336" s="150" t="s">
        <v>1</v>
      </c>
      <c r="F336" s="151" t="s">
        <v>475</v>
      </c>
      <c r="H336" s="150" t="s">
        <v>1</v>
      </c>
      <c r="I336" s="152"/>
      <c r="L336" s="148"/>
      <c r="M336" s="153"/>
      <c r="T336" s="154"/>
      <c r="AT336" s="150" t="s">
        <v>160</v>
      </c>
      <c r="AU336" s="150" t="s">
        <v>89</v>
      </c>
      <c r="AV336" s="12" t="s">
        <v>87</v>
      </c>
      <c r="AW336" s="12" t="s">
        <v>35</v>
      </c>
      <c r="AX336" s="12" t="s">
        <v>80</v>
      </c>
      <c r="AY336" s="150" t="s">
        <v>147</v>
      </c>
    </row>
    <row r="337" spans="2:65" s="12" customFormat="1" ht="11.25">
      <c r="B337" s="148"/>
      <c r="D337" s="149" t="s">
        <v>160</v>
      </c>
      <c r="E337" s="150" t="s">
        <v>1</v>
      </c>
      <c r="F337" s="151" t="s">
        <v>196</v>
      </c>
      <c r="H337" s="150" t="s">
        <v>1</v>
      </c>
      <c r="I337" s="152"/>
      <c r="L337" s="148"/>
      <c r="M337" s="153"/>
      <c r="T337" s="154"/>
      <c r="AT337" s="150" t="s">
        <v>160</v>
      </c>
      <c r="AU337" s="150" t="s">
        <v>89</v>
      </c>
      <c r="AV337" s="12" t="s">
        <v>87</v>
      </c>
      <c r="AW337" s="12" t="s">
        <v>35</v>
      </c>
      <c r="AX337" s="12" t="s">
        <v>80</v>
      </c>
      <c r="AY337" s="150" t="s">
        <v>147</v>
      </c>
    </row>
    <row r="338" spans="2:65" s="13" customFormat="1" ht="11.25">
      <c r="B338" s="155"/>
      <c r="D338" s="149" t="s">
        <v>160</v>
      </c>
      <c r="E338" s="156" t="s">
        <v>1</v>
      </c>
      <c r="F338" s="157" t="s">
        <v>476</v>
      </c>
      <c r="H338" s="158">
        <v>24.9</v>
      </c>
      <c r="I338" s="159"/>
      <c r="L338" s="155"/>
      <c r="M338" s="160"/>
      <c r="T338" s="161"/>
      <c r="AT338" s="156" t="s">
        <v>160</v>
      </c>
      <c r="AU338" s="156" t="s">
        <v>89</v>
      </c>
      <c r="AV338" s="13" t="s">
        <v>89</v>
      </c>
      <c r="AW338" s="13" t="s">
        <v>35</v>
      </c>
      <c r="AX338" s="13" t="s">
        <v>80</v>
      </c>
      <c r="AY338" s="156" t="s">
        <v>147</v>
      </c>
    </row>
    <row r="339" spans="2:65" s="12" customFormat="1" ht="11.25">
      <c r="B339" s="148"/>
      <c r="D339" s="149" t="s">
        <v>160</v>
      </c>
      <c r="E339" s="150" t="s">
        <v>1</v>
      </c>
      <c r="F339" s="151" t="s">
        <v>477</v>
      </c>
      <c r="H339" s="150" t="s">
        <v>1</v>
      </c>
      <c r="I339" s="152"/>
      <c r="L339" s="148"/>
      <c r="M339" s="153"/>
      <c r="T339" s="154"/>
      <c r="AT339" s="150" t="s">
        <v>160</v>
      </c>
      <c r="AU339" s="150" t="s">
        <v>89</v>
      </c>
      <c r="AV339" s="12" t="s">
        <v>87</v>
      </c>
      <c r="AW339" s="12" t="s">
        <v>35</v>
      </c>
      <c r="AX339" s="12" t="s">
        <v>80</v>
      </c>
      <c r="AY339" s="150" t="s">
        <v>147</v>
      </c>
    </row>
    <row r="340" spans="2:65" s="12" customFormat="1" ht="11.25">
      <c r="B340" s="148"/>
      <c r="D340" s="149" t="s">
        <v>160</v>
      </c>
      <c r="E340" s="150" t="s">
        <v>1</v>
      </c>
      <c r="F340" s="151" t="s">
        <v>248</v>
      </c>
      <c r="H340" s="150" t="s">
        <v>1</v>
      </c>
      <c r="I340" s="152"/>
      <c r="L340" s="148"/>
      <c r="M340" s="153"/>
      <c r="T340" s="154"/>
      <c r="AT340" s="150" t="s">
        <v>160</v>
      </c>
      <c r="AU340" s="150" t="s">
        <v>89</v>
      </c>
      <c r="AV340" s="12" t="s">
        <v>87</v>
      </c>
      <c r="AW340" s="12" t="s">
        <v>35</v>
      </c>
      <c r="AX340" s="12" t="s">
        <v>80</v>
      </c>
      <c r="AY340" s="150" t="s">
        <v>147</v>
      </c>
    </row>
    <row r="341" spans="2:65" s="13" customFormat="1" ht="11.25">
      <c r="B341" s="155"/>
      <c r="D341" s="149" t="s">
        <v>160</v>
      </c>
      <c r="E341" s="156" t="s">
        <v>1</v>
      </c>
      <c r="F341" s="157" t="s">
        <v>478</v>
      </c>
      <c r="H341" s="158">
        <v>5</v>
      </c>
      <c r="I341" s="159"/>
      <c r="L341" s="155"/>
      <c r="M341" s="160"/>
      <c r="T341" s="161"/>
      <c r="AT341" s="156" t="s">
        <v>160</v>
      </c>
      <c r="AU341" s="156" t="s">
        <v>89</v>
      </c>
      <c r="AV341" s="13" t="s">
        <v>89</v>
      </c>
      <c r="AW341" s="13" t="s">
        <v>35</v>
      </c>
      <c r="AX341" s="13" t="s">
        <v>80</v>
      </c>
      <c r="AY341" s="156" t="s">
        <v>147</v>
      </c>
    </row>
    <row r="342" spans="2:65" s="14" customFormat="1" ht="11.25">
      <c r="B342" s="162"/>
      <c r="D342" s="149" t="s">
        <v>160</v>
      </c>
      <c r="E342" s="163" t="s">
        <v>1</v>
      </c>
      <c r="F342" s="164" t="s">
        <v>199</v>
      </c>
      <c r="H342" s="165">
        <v>495.5</v>
      </c>
      <c r="I342" s="166"/>
      <c r="L342" s="162"/>
      <c r="M342" s="167"/>
      <c r="T342" s="168"/>
      <c r="AT342" s="163" t="s">
        <v>160</v>
      </c>
      <c r="AU342" s="163" t="s">
        <v>89</v>
      </c>
      <c r="AV342" s="14" t="s">
        <v>154</v>
      </c>
      <c r="AW342" s="14" t="s">
        <v>35</v>
      </c>
      <c r="AX342" s="14" t="s">
        <v>87</v>
      </c>
      <c r="AY342" s="163" t="s">
        <v>147</v>
      </c>
    </row>
    <row r="343" spans="2:65" s="1" customFormat="1" ht="16.5" customHeight="1">
      <c r="B343" s="31"/>
      <c r="C343" s="169" t="s">
        <v>479</v>
      </c>
      <c r="D343" s="169" t="s">
        <v>240</v>
      </c>
      <c r="E343" s="170" t="s">
        <v>480</v>
      </c>
      <c r="F343" s="171" t="s">
        <v>481</v>
      </c>
      <c r="G343" s="172" t="s">
        <v>178</v>
      </c>
      <c r="H343" s="173">
        <v>470.25599999999997</v>
      </c>
      <c r="I343" s="174"/>
      <c r="J343" s="175">
        <f>ROUND(I343*H343,2)</f>
        <v>0</v>
      </c>
      <c r="K343" s="171" t="s">
        <v>153</v>
      </c>
      <c r="L343" s="176"/>
      <c r="M343" s="177" t="s">
        <v>1</v>
      </c>
      <c r="N343" s="178" t="s">
        <v>45</v>
      </c>
      <c r="P343" s="144">
        <f>O343*H343</f>
        <v>0</v>
      </c>
      <c r="Q343" s="144">
        <v>0.08</v>
      </c>
      <c r="R343" s="144">
        <f>Q343*H343</f>
        <v>37.620480000000001</v>
      </c>
      <c r="S343" s="144">
        <v>0</v>
      </c>
      <c r="T343" s="145">
        <f>S343*H343</f>
        <v>0</v>
      </c>
      <c r="AR343" s="146" t="s">
        <v>200</v>
      </c>
      <c r="AT343" s="146" t="s">
        <v>240</v>
      </c>
      <c r="AU343" s="146" t="s">
        <v>89</v>
      </c>
      <c r="AY343" s="16" t="s">
        <v>147</v>
      </c>
      <c r="BE343" s="147">
        <f>IF(N343="základní",J343,0)</f>
        <v>0</v>
      </c>
      <c r="BF343" s="147">
        <f>IF(N343="snížená",J343,0)</f>
        <v>0</v>
      </c>
      <c r="BG343" s="147">
        <f>IF(N343="zákl. přenesená",J343,0)</f>
        <v>0</v>
      </c>
      <c r="BH343" s="147">
        <f>IF(N343="sníž. přenesená",J343,0)</f>
        <v>0</v>
      </c>
      <c r="BI343" s="147">
        <f>IF(N343="nulová",J343,0)</f>
        <v>0</v>
      </c>
      <c r="BJ343" s="16" t="s">
        <v>87</v>
      </c>
      <c r="BK343" s="147">
        <f>ROUND(I343*H343,2)</f>
        <v>0</v>
      </c>
      <c r="BL343" s="16" t="s">
        <v>154</v>
      </c>
      <c r="BM343" s="146" t="s">
        <v>482</v>
      </c>
    </row>
    <row r="344" spans="2:65" s="13" customFormat="1" ht="11.25">
      <c r="B344" s="155"/>
      <c r="D344" s="149" t="s">
        <v>160</v>
      </c>
      <c r="E344" s="156" t="s">
        <v>1</v>
      </c>
      <c r="F344" s="157" t="s">
        <v>483</v>
      </c>
      <c r="H344" s="158">
        <v>470.25599999999997</v>
      </c>
      <c r="I344" s="159"/>
      <c r="L344" s="155"/>
      <c r="M344" s="160"/>
      <c r="T344" s="161"/>
      <c r="AT344" s="156" t="s">
        <v>160</v>
      </c>
      <c r="AU344" s="156" t="s">
        <v>89</v>
      </c>
      <c r="AV344" s="13" t="s">
        <v>89</v>
      </c>
      <c r="AW344" s="13" t="s">
        <v>35</v>
      </c>
      <c r="AX344" s="13" t="s">
        <v>87</v>
      </c>
      <c r="AY344" s="156" t="s">
        <v>147</v>
      </c>
    </row>
    <row r="345" spans="2:65" s="1" customFormat="1" ht="16.5" customHeight="1">
      <c r="B345" s="31"/>
      <c r="C345" s="169" t="s">
        <v>484</v>
      </c>
      <c r="D345" s="169" t="s">
        <v>240</v>
      </c>
      <c r="E345" s="170" t="s">
        <v>485</v>
      </c>
      <c r="F345" s="171" t="s">
        <v>486</v>
      </c>
      <c r="G345" s="172" t="s">
        <v>178</v>
      </c>
      <c r="H345" s="173">
        <v>25.149000000000001</v>
      </c>
      <c r="I345" s="174"/>
      <c r="J345" s="175">
        <f>ROUND(I345*H345,2)</f>
        <v>0</v>
      </c>
      <c r="K345" s="171" t="s">
        <v>153</v>
      </c>
      <c r="L345" s="176"/>
      <c r="M345" s="177" t="s">
        <v>1</v>
      </c>
      <c r="N345" s="178" t="s">
        <v>45</v>
      </c>
      <c r="P345" s="144">
        <f>O345*H345</f>
        <v>0</v>
      </c>
      <c r="Q345" s="144">
        <v>4.8300000000000003E-2</v>
      </c>
      <c r="R345" s="144">
        <f>Q345*H345</f>
        <v>1.2146967000000002</v>
      </c>
      <c r="S345" s="144">
        <v>0</v>
      </c>
      <c r="T345" s="145">
        <f>S345*H345</f>
        <v>0</v>
      </c>
      <c r="AR345" s="146" t="s">
        <v>200</v>
      </c>
      <c r="AT345" s="146" t="s">
        <v>240</v>
      </c>
      <c r="AU345" s="146" t="s">
        <v>89</v>
      </c>
      <c r="AY345" s="16" t="s">
        <v>147</v>
      </c>
      <c r="BE345" s="147">
        <f>IF(N345="základní",J345,0)</f>
        <v>0</v>
      </c>
      <c r="BF345" s="147">
        <f>IF(N345="snížená",J345,0)</f>
        <v>0</v>
      </c>
      <c r="BG345" s="147">
        <f>IF(N345="zákl. přenesená",J345,0)</f>
        <v>0</v>
      </c>
      <c r="BH345" s="147">
        <f>IF(N345="sníž. přenesená",J345,0)</f>
        <v>0</v>
      </c>
      <c r="BI345" s="147">
        <f>IF(N345="nulová",J345,0)</f>
        <v>0</v>
      </c>
      <c r="BJ345" s="16" t="s">
        <v>87</v>
      </c>
      <c r="BK345" s="147">
        <f>ROUND(I345*H345,2)</f>
        <v>0</v>
      </c>
      <c r="BL345" s="16" t="s">
        <v>154</v>
      </c>
      <c r="BM345" s="146" t="s">
        <v>487</v>
      </c>
    </row>
    <row r="346" spans="2:65" s="13" customFormat="1" ht="11.25">
      <c r="B346" s="155"/>
      <c r="D346" s="149" t="s">
        <v>160</v>
      </c>
      <c r="E346" s="156" t="s">
        <v>1</v>
      </c>
      <c r="F346" s="157" t="s">
        <v>488</v>
      </c>
      <c r="H346" s="158">
        <v>25.149000000000001</v>
      </c>
      <c r="I346" s="159"/>
      <c r="L346" s="155"/>
      <c r="M346" s="160"/>
      <c r="T346" s="161"/>
      <c r="AT346" s="156" t="s">
        <v>160</v>
      </c>
      <c r="AU346" s="156" t="s">
        <v>89</v>
      </c>
      <c r="AV346" s="13" t="s">
        <v>89</v>
      </c>
      <c r="AW346" s="13" t="s">
        <v>35</v>
      </c>
      <c r="AX346" s="13" t="s">
        <v>87</v>
      </c>
      <c r="AY346" s="156" t="s">
        <v>147</v>
      </c>
    </row>
    <row r="347" spans="2:65" s="1" customFormat="1" ht="16.5" customHeight="1">
      <c r="B347" s="31"/>
      <c r="C347" s="169" t="s">
        <v>489</v>
      </c>
      <c r="D347" s="169" t="s">
        <v>240</v>
      </c>
      <c r="E347" s="170" t="s">
        <v>490</v>
      </c>
      <c r="F347" s="171" t="s">
        <v>491</v>
      </c>
      <c r="G347" s="172" t="s">
        <v>178</v>
      </c>
      <c r="H347" s="173">
        <v>5.05</v>
      </c>
      <c r="I347" s="174"/>
      <c r="J347" s="175">
        <f>ROUND(I347*H347,2)</f>
        <v>0</v>
      </c>
      <c r="K347" s="171" t="s">
        <v>153</v>
      </c>
      <c r="L347" s="176"/>
      <c r="M347" s="177" t="s">
        <v>1</v>
      </c>
      <c r="N347" s="178" t="s">
        <v>45</v>
      </c>
      <c r="P347" s="144">
        <f>O347*H347</f>
        <v>0</v>
      </c>
      <c r="Q347" s="144">
        <v>6.5670000000000006E-2</v>
      </c>
      <c r="R347" s="144">
        <f>Q347*H347</f>
        <v>0.33163350000000003</v>
      </c>
      <c r="S347" s="144">
        <v>0</v>
      </c>
      <c r="T347" s="145">
        <f>S347*H347</f>
        <v>0</v>
      </c>
      <c r="AR347" s="146" t="s">
        <v>200</v>
      </c>
      <c r="AT347" s="146" t="s">
        <v>240</v>
      </c>
      <c r="AU347" s="146" t="s">
        <v>89</v>
      </c>
      <c r="AY347" s="16" t="s">
        <v>147</v>
      </c>
      <c r="BE347" s="147">
        <f>IF(N347="základní",J347,0)</f>
        <v>0</v>
      </c>
      <c r="BF347" s="147">
        <f>IF(N347="snížená",J347,0)</f>
        <v>0</v>
      </c>
      <c r="BG347" s="147">
        <f>IF(N347="zákl. přenesená",J347,0)</f>
        <v>0</v>
      </c>
      <c r="BH347" s="147">
        <f>IF(N347="sníž. přenesená",J347,0)</f>
        <v>0</v>
      </c>
      <c r="BI347" s="147">
        <f>IF(N347="nulová",J347,0)</f>
        <v>0</v>
      </c>
      <c r="BJ347" s="16" t="s">
        <v>87</v>
      </c>
      <c r="BK347" s="147">
        <f>ROUND(I347*H347,2)</f>
        <v>0</v>
      </c>
      <c r="BL347" s="16" t="s">
        <v>154</v>
      </c>
      <c r="BM347" s="146" t="s">
        <v>492</v>
      </c>
    </row>
    <row r="348" spans="2:65" s="13" customFormat="1" ht="11.25">
      <c r="B348" s="155"/>
      <c r="D348" s="149" t="s">
        <v>160</v>
      </c>
      <c r="E348" s="156" t="s">
        <v>1</v>
      </c>
      <c r="F348" s="157" t="s">
        <v>493</v>
      </c>
      <c r="H348" s="158">
        <v>5.05</v>
      </c>
      <c r="I348" s="159"/>
      <c r="L348" s="155"/>
      <c r="M348" s="160"/>
      <c r="T348" s="161"/>
      <c r="AT348" s="156" t="s">
        <v>160</v>
      </c>
      <c r="AU348" s="156" t="s">
        <v>89</v>
      </c>
      <c r="AV348" s="13" t="s">
        <v>89</v>
      </c>
      <c r="AW348" s="13" t="s">
        <v>35</v>
      </c>
      <c r="AX348" s="13" t="s">
        <v>87</v>
      </c>
      <c r="AY348" s="156" t="s">
        <v>147</v>
      </c>
    </row>
    <row r="349" spans="2:65" s="1" customFormat="1" ht="16.5" customHeight="1">
      <c r="B349" s="31"/>
      <c r="C349" s="135" t="s">
        <v>494</v>
      </c>
      <c r="D349" s="135" t="s">
        <v>149</v>
      </c>
      <c r="E349" s="136" t="s">
        <v>495</v>
      </c>
      <c r="F349" s="137" t="s">
        <v>496</v>
      </c>
      <c r="G349" s="138" t="s">
        <v>178</v>
      </c>
      <c r="H349" s="139">
        <v>602.6</v>
      </c>
      <c r="I349" s="140"/>
      <c r="J349" s="141">
        <f>ROUND(I349*H349,2)</f>
        <v>0</v>
      </c>
      <c r="K349" s="137" t="s">
        <v>153</v>
      </c>
      <c r="L349" s="31"/>
      <c r="M349" s="142" t="s">
        <v>1</v>
      </c>
      <c r="N349" s="143" t="s">
        <v>45</v>
      </c>
      <c r="P349" s="144">
        <f>O349*H349</f>
        <v>0</v>
      </c>
      <c r="Q349" s="144">
        <v>0.1295</v>
      </c>
      <c r="R349" s="144">
        <f>Q349*H349</f>
        <v>78.03670000000001</v>
      </c>
      <c r="S349" s="144">
        <v>0</v>
      </c>
      <c r="T349" s="145">
        <f>S349*H349</f>
        <v>0</v>
      </c>
      <c r="AR349" s="146" t="s">
        <v>154</v>
      </c>
      <c r="AT349" s="146" t="s">
        <v>149</v>
      </c>
      <c r="AU349" s="146" t="s">
        <v>89</v>
      </c>
      <c r="AY349" s="16" t="s">
        <v>147</v>
      </c>
      <c r="BE349" s="147">
        <f>IF(N349="základní",J349,0)</f>
        <v>0</v>
      </c>
      <c r="BF349" s="147">
        <f>IF(N349="snížená",J349,0)</f>
        <v>0</v>
      </c>
      <c r="BG349" s="147">
        <f>IF(N349="zákl. přenesená",J349,0)</f>
        <v>0</v>
      </c>
      <c r="BH349" s="147">
        <f>IF(N349="sníž. přenesená",J349,0)</f>
        <v>0</v>
      </c>
      <c r="BI349" s="147">
        <f>IF(N349="nulová",J349,0)</f>
        <v>0</v>
      </c>
      <c r="BJ349" s="16" t="s">
        <v>87</v>
      </c>
      <c r="BK349" s="147">
        <f>ROUND(I349*H349,2)</f>
        <v>0</v>
      </c>
      <c r="BL349" s="16" t="s">
        <v>154</v>
      </c>
      <c r="BM349" s="146" t="s">
        <v>497</v>
      </c>
    </row>
    <row r="350" spans="2:65" s="12" customFormat="1" ht="11.25">
      <c r="B350" s="148"/>
      <c r="D350" s="149" t="s">
        <v>160</v>
      </c>
      <c r="E350" s="150" t="s">
        <v>1</v>
      </c>
      <c r="F350" s="151" t="s">
        <v>196</v>
      </c>
      <c r="H350" s="150" t="s">
        <v>1</v>
      </c>
      <c r="I350" s="152"/>
      <c r="L350" s="148"/>
      <c r="M350" s="153"/>
      <c r="T350" s="154"/>
      <c r="AT350" s="150" t="s">
        <v>160</v>
      </c>
      <c r="AU350" s="150" t="s">
        <v>89</v>
      </c>
      <c r="AV350" s="12" t="s">
        <v>87</v>
      </c>
      <c r="AW350" s="12" t="s">
        <v>35</v>
      </c>
      <c r="AX350" s="12" t="s">
        <v>80</v>
      </c>
      <c r="AY350" s="150" t="s">
        <v>147</v>
      </c>
    </row>
    <row r="351" spans="2:65" s="13" customFormat="1" ht="11.25">
      <c r="B351" s="155"/>
      <c r="D351" s="149" t="s">
        <v>160</v>
      </c>
      <c r="E351" s="156" t="s">
        <v>1</v>
      </c>
      <c r="F351" s="157" t="s">
        <v>498</v>
      </c>
      <c r="H351" s="158">
        <v>602.6</v>
      </c>
      <c r="I351" s="159"/>
      <c r="L351" s="155"/>
      <c r="M351" s="160"/>
      <c r="T351" s="161"/>
      <c r="AT351" s="156" t="s">
        <v>160</v>
      </c>
      <c r="AU351" s="156" t="s">
        <v>89</v>
      </c>
      <c r="AV351" s="13" t="s">
        <v>89</v>
      </c>
      <c r="AW351" s="13" t="s">
        <v>35</v>
      </c>
      <c r="AX351" s="13" t="s">
        <v>87</v>
      </c>
      <c r="AY351" s="156" t="s">
        <v>147</v>
      </c>
    </row>
    <row r="352" spans="2:65" s="1" customFormat="1" ht="16.5" customHeight="1">
      <c r="B352" s="31"/>
      <c r="C352" s="169" t="s">
        <v>499</v>
      </c>
      <c r="D352" s="169" t="s">
        <v>240</v>
      </c>
      <c r="E352" s="170" t="s">
        <v>500</v>
      </c>
      <c r="F352" s="171" t="s">
        <v>501</v>
      </c>
      <c r="G352" s="172" t="s">
        <v>178</v>
      </c>
      <c r="H352" s="173">
        <v>608.62599999999998</v>
      </c>
      <c r="I352" s="174"/>
      <c r="J352" s="175">
        <f>ROUND(I352*H352,2)</f>
        <v>0</v>
      </c>
      <c r="K352" s="171" t="s">
        <v>153</v>
      </c>
      <c r="L352" s="176"/>
      <c r="M352" s="177" t="s">
        <v>1</v>
      </c>
      <c r="N352" s="178" t="s">
        <v>45</v>
      </c>
      <c r="P352" s="144">
        <f>O352*H352</f>
        <v>0</v>
      </c>
      <c r="Q352" s="144">
        <v>5.6120000000000003E-2</v>
      </c>
      <c r="R352" s="144">
        <f>Q352*H352</f>
        <v>34.156091119999999</v>
      </c>
      <c r="S352" s="144">
        <v>0</v>
      </c>
      <c r="T352" s="145">
        <f>S352*H352</f>
        <v>0</v>
      </c>
      <c r="AR352" s="146" t="s">
        <v>200</v>
      </c>
      <c r="AT352" s="146" t="s">
        <v>240</v>
      </c>
      <c r="AU352" s="146" t="s">
        <v>89</v>
      </c>
      <c r="AY352" s="16" t="s">
        <v>147</v>
      </c>
      <c r="BE352" s="147">
        <f>IF(N352="základní",J352,0)</f>
        <v>0</v>
      </c>
      <c r="BF352" s="147">
        <f>IF(N352="snížená",J352,0)</f>
        <v>0</v>
      </c>
      <c r="BG352" s="147">
        <f>IF(N352="zákl. přenesená",J352,0)</f>
        <v>0</v>
      </c>
      <c r="BH352" s="147">
        <f>IF(N352="sníž. přenesená",J352,0)</f>
        <v>0</v>
      </c>
      <c r="BI352" s="147">
        <f>IF(N352="nulová",J352,0)</f>
        <v>0</v>
      </c>
      <c r="BJ352" s="16" t="s">
        <v>87</v>
      </c>
      <c r="BK352" s="147">
        <f>ROUND(I352*H352,2)</f>
        <v>0</v>
      </c>
      <c r="BL352" s="16" t="s">
        <v>154</v>
      </c>
      <c r="BM352" s="146" t="s">
        <v>502</v>
      </c>
    </row>
    <row r="353" spans="2:65" s="13" customFormat="1" ht="11.25">
      <c r="B353" s="155"/>
      <c r="D353" s="149" t="s">
        <v>160</v>
      </c>
      <c r="E353" s="156" t="s">
        <v>1</v>
      </c>
      <c r="F353" s="157" t="s">
        <v>503</v>
      </c>
      <c r="H353" s="158">
        <v>608.62599999999998</v>
      </c>
      <c r="I353" s="159"/>
      <c r="L353" s="155"/>
      <c r="M353" s="160"/>
      <c r="T353" s="161"/>
      <c r="AT353" s="156" t="s">
        <v>160</v>
      </c>
      <c r="AU353" s="156" t="s">
        <v>89</v>
      </c>
      <c r="AV353" s="13" t="s">
        <v>89</v>
      </c>
      <c r="AW353" s="13" t="s">
        <v>35</v>
      </c>
      <c r="AX353" s="13" t="s">
        <v>87</v>
      </c>
      <c r="AY353" s="156" t="s">
        <v>147</v>
      </c>
    </row>
    <row r="354" spans="2:65" s="1" customFormat="1" ht="16.5" customHeight="1">
      <c r="B354" s="31"/>
      <c r="C354" s="135" t="s">
        <v>504</v>
      </c>
      <c r="D354" s="135" t="s">
        <v>149</v>
      </c>
      <c r="E354" s="136" t="s">
        <v>505</v>
      </c>
      <c r="F354" s="137" t="s">
        <v>506</v>
      </c>
      <c r="G354" s="138" t="s">
        <v>158</v>
      </c>
      <c r="H354" s="139">
        <v>1858.9</v>
      </c>
      <c r="I354" s="140"/>
      <c r="J354" s="141">
        <f>ROUND(I354*H354,2)</f>
        <v>0</v>
      </c>
      <c r="K354" s="137" t="s">
        <v>153</v>
      </c>
      <c r="L354" s="31"/>
      <c r="M354" s="142" t="s">
        <v>1</v>
      </c>
      <c r="N354" s="143" t="s">
        <v>45</v>
      </c>
      <c r="P354" s="144">
        <f>O354*H354</f>
        <v>0</v>
      </c>
      <c r="Q354" s="144">
        <v>4.6999999999999999E-4</v>
      </c>
      <c r="R354" s="144">
        <f>Q354*H354</f>
        <v>0.87368299999999999</v>
      </c>
      <c r="S354" s="144">
        <v>0</v>
      </c>
      <c r="T354" s="145">
        <f>S354*H354</f>
        <v>0</v>
      </c>
      <c r="AR354" s="146" t="s">
        <v>154</v>
      </c>
      <c r="AT354" s="146" t="s">
        <v>149</v>
      </c>
      <c r="AU354" s="146" t="s">
        <v>89</v>
      </c>
      <c r="AY354" s="16" t="s">
        <v>147</v>
      </c>
      <c r="BE354" s="147">
        <f>IF(N354="základní",J354,0)</f>
        <v>0</v>
      </c>
      <c r="BF354" s="147">
        <f>IF(N354="snížená",J354,0)</f>
        <v>0</v>
      </c>
      <c r="BG354" s="147">
        <f>IF(N354="zákl. přenesená",J354,0)</f>
        <v>0</v>
      </c>
      <c r="BH354" s="147">
        <f>IF(N354="sníž. přenesená",J354,0)</f>
        <v>0</v>
      </c>
      <c r="BI354" s="147">
        <f>IF(N354="nulová",J354,0)</f>
        <v>0</v>
      </c>
      <c r="BJ354" s="16" t="s">
        <v>87</v>
      </c>
      <c r="BK354" s="147">
        <f>ROUND(I354*H354,2)</f>
        <v>0</v>
      </c>
      <c r="BL354" s="16" t="s">
        <v>154</v>
      </c>
      <c r="BM354" s="146" t="s">
        <v>507</v>
      </c>
    </row>
    <row r="355" spans="2:65" s="12" customFormat="1" ht="11.25">
      <c r="B355" s="148"/>
      <c r="D355" s="149" t="s">
        <v>160</v>
      </c>
      <c r="E355" s="150" t="s">
        <v>1</v>
      </c>
      <c r="F355" s="151" t="s">
        <v>196</v>
      </c>
      <c r="H355" s="150" t="s">
        <v>1</v>
      </c>
      <c r="I355" s="152"/>
      <c r="L355" s="148"/>
      <c r="M355" s="153"/>
      <c r="T355" s="154"/>
      <c r="AT355" s="150" t="s">
        <v>160</v>
      </c>
      <c r="AU355" s="150" t="s">
        <v>89</v>
      </c>
      <c r="AV355" s="12" t="s">
        <v>87</v>
      </c>
      <c r="AW355" s="12" t="s">
        <v>35</v>
      </c>
      <c r="AX355" s="12" t="s">
        <v>80</v>
      </c>
      <c r="AY355" s="150" t="s">
        <v>147</v>
      </c>
    </row>
    <row r="356" spans="2:65" s="13" customFormat="1" ht="11.25">
      <c r="B356" s="155"/>
      <c r="D356" s="149" t="s">
        <v>160</v>
      </c>
      <c r="E356" s="156" t="s">
        <v>1</v>
      </c>
      <c r="F356" s="157" t="s">
        <v>508</v>
      </c>
      <c r="H356" s="158">
        <v>1858.9</v>
      </c>
      <c r="I356" s="159"/>
      <c r="L356" s="155"/>
      <c r="M356" s="160"/>
      <c r="T356" s="161"/>
      <c r="AT356" s="156" t="s">
        <v>160</v>
      </c>
      <c r="AU356" s="156" t="s">
        <v>89</v>
      </c>
      <c r="AV356" s="13" t="s">
        <v>89</v>
      </c>
      <c r="AW356" s="13" t="s">
        <v>35</v>
      </c>
      <c r="AX356" s="13" t="s">
        <v>87</v>
      </c>
      <c r="AY356" s="156" t="s">
        <v>147</v>
      </c>
    </row>
    <row r="357" spans="2:65" s="1" customFormat="1" ht="16.5" customHeight="1">
      <c r="B357" s="31"/>
      <c r="C357" s="135" t="s">
        <v>509</v>
      </c>
      <c r="D357" s="135" t="s">
        <v>149</v>
      </c>
      <c r="E357" s="136" t="s">
        <v>510</v>
      </c>
      <c r="F357" s="137" t="s">
        <v>511</v>
      </c>
      <c r="G357" s="138" t="s">
        <v>178</v>
      </c>
      <c r="H357" s="139">
        <v>498</v>
      </c>
      <c r="I357" s="140"/>
      <c r="J357" s="141">
        <f>ROUND(I357*H357,2)</f>
        <v>0</v>
      </c>
      <c r="K357" s="137" t="s">
        <v>1</v>
      </c>
      <c r="L357" s="31"/>
      <c r="M357" s="142" t="s">
        <v>1</v>
      </c>
      <c r="N357" s="143" t="s">
        <v>45</v>
      </c>
      <c r="P357" s="144">
        <f>O357*H357</f>
        <v>0</v>
      </c>
      <c r="Q357" s="144">
        <v>0</v>
      </c>
      <c r="R357" s="144">
        <f>Q357*H357</f>
        <v>0</v>
      </c>
      <c r="S357" s="144">
        <v>0</v>
      </c>
      <c r="T357" s="145">
        <f>S357*H357</f>
        <v>0</v>
      </c>
      <c r="AR357" s="146" t="s">
        <v>154</v>
      </c>
      <c r="AT357" s="146" t="s">
        <v>149</v>
      </c>
      <c r="AU357" s="146" t="s">
        <v>89</v>
      </c>
      <c r="AY357" s="16" t="s">
        <v>147</v>
      </c>
      <c r="BE357" s="147">
        <f>IF(N357="základní",J357,0)</f>
        <v>0</v>
      </c>
      <c r="BF357" s="147">
        <f>IF(N357="snížená",J357,0)</f>
        <v>0</v>
      </c>
      <c r="BG357" s="147">
        <f>IF(N357="zákl. přenesená",J357,0)</f>
        <v>0</v>
      </c>
      <c r="BH357" s="147">
        <f>IF(N357="sníž. přenesená",J357,0)</f>
        <v>0</v>
      </c>
      <c r="BI357" s="147">
        <f>IF(N357="nulová",J357,0)</f>
        <v>0</v>
      </c>
      <c r="BJ357" s="16" t="s">
        <v>87</v>
      </c>
      <c r="BK357" s="147">
        <f>ROUND(I357*H357,2)</f>
        <v>0</v>
      </c>
      <c r="BL357" s="16" t="s">
        <v>154</v>
      </c>
      <c r="BM357" s="146" t="s">
        <v>512</v>
      </c>
    </row>
    <row r="358" spans="2:65" s="12" customFormat="1" ht="11.25">
      <c r="B358" s="148"/>
      <c r="D358" s="149" t="s">
        <v>160</v>
      </c>
      <c r="E358" s="150" t="s">
        <v>1</v>
      </c>
      <c r="F358" s="151" t="s">
        <v>248</v>
      </c>
      <c r="H358" s="150" t="s">
        <v>1</v>
      </c>
      <c r="I358" s="152"/>
      <c r="L358" s="148"/>
      <c r="M358" s="153"/>
      <c r="T358" s="154"/>
      <c r="AT358" s="150" t="s">
        <v>160</v>
      </c>
      <c r="AU358" s="150" t="s">
        <v>89</v>
      </c>
      <c r="AV358" s="12" t="s">
        <v>87</v>
      </c>
      <c r="AW358" s="12" t="s">
        <v>35</v>
      </c>
      <c r="AX358" s="12" t="s">
        <v>80</v>
      </c>
      <c r="AY358" s="150" t="s">
        <v>147</v>
      </c>
    </row>
    <row r="359" spans="2:65" s="13" customFormat="1" ht="11.25">
      <c r="B359" s="155"/>
      <c r="D359" s="149" t="s">
        <v>160</v>
      </c>
      <c r="E359" s="156" t="s">
        <v>1</v>
      </c>
      <c r="F359" s="157" t="s">
        <v>513</v>
      </c>
      <c r="H359" s="158">
        <v>498</v>
      </c>
      <c r="I359" s="159"/>
      <c r="L359" s="155"/>
      <c r="M359" s="160"/>
      <c r="T359" s="161"/>
      <c r="AT359" s="156" t="s">
        <v>160</v>
      </c>
      <c r="AU359" s="156" t="s">
        <v>89</v>
      </c>
      <c r="AV359" s="13" t="s">
        <v>89</v>
      </c>
      <c r="AW359" s="13" t="s">
        <v>35</v>
      </c>
      <c r="AX359" s="13" t="s">
        <v>87</v>
      </c>
      <c r="AY359" s="156" t="s">
        <v>147</v>
      </c>
    </row>
    <row r="360" spans="2:65" s="1" customFormat="1" ht="16.5" customHeight="1">
      <c r="B360" s="31"/>
      <c r="C360" s="135" t="s">
        <v>514</v>
      </c>
      <c r="D360" s="135" t="s">
        <v>149</v>
      </c>
      <c r="E360" s="136" t="s">
        <v>515</v>
      </c>
      <c r="F360" s="137" t="s">
        <v>516</v>
      </c>
      <c r="G360" s="138" t="s">
        <v>178</v>
      </c>
      <c r="H360" s="139">
        <v>498</v>
      </c>
      <c r="I360" s="140"/>
      <c r="J360" s="141">
        <f>ROUND(I360*H360,2)</f>
        <v>0</v>
      </c>
      <c r="K360" s="137" t="s">
        <v>153</v>
      </c>
      <c r="L360" s="31"/>
      <c r="M360" s="142" t="s">
        <v>1</v>
      </c>
      <c r="N360" s="143" t="s">
        <v>45</v>
      </c>
      <c r="P360" s="144">
        <f>O360*H360</f>
        <v>0</v>
      </c>
      <c r="Q360" s="144">
        <v>0</v>
      </c>
      <c r="R360" s="144">
        <f>Q360*H360</f>
        <v>0</v>
      </c>
      <c r="S360" s="144">
        <v>0</v>
      </c>
      <c r="T360" s="145">
        <f>S360*H360</f>
        <v>0</v>
      </c>
      <c r="AR360" s="146" t="s">
        <v>154</v>
      </c>
      <c r="AT360" s="146" t="s">
        <v>149</v>
      </c>
      <c r="AU360" s="146" t="s">
        <v>89</v>
      </c>
      <c r="AY360" s="16" t="s">
        <v>147</v>
      </c>
      <c r="BE360" s="147">
        <f>IF(N360="základní",J360,0)</f>
        <v>0</v>
      </c>
      <c r="BF360" s="147">
        <f>IF(N360="snížená",J360,0)</f>
        <v>0</v>
      </c>
      <c r="BG360" s="147">
        <f>IF(N360="zákl. přenesená",J360,0)</f>
        <v>0</v>
      </c>
      <c r="BH360" s="147">
        <f>IF(N360="sníž. přenesená",J360,0)</f>
        <v>0</v>
      </c>
      <c r="BI360" s="147">
        <f>IF(N360="nulová",J360,0)</f>
        <v>0</v>
      </c>
      <c r="BJ360" s="16" t="s">
        <v>87</v>
      </c>
      <c r="BK360" s="147">
        <f>ROUND(I360*H360,2)</f>
        <v>0</v>
      </c>
      <c r="BL360" s="16" t="s">
        <v>154</v>
      </c>
      <c r="BM360" s="146" t="s">
        <v>517</v>
      </c>
    </row>
    <row r="361" spans="2:65" s="12" customFormat="1" ht="11.25">
      <c r="B361" s="148"/>
      <c r="D361" s="149" t="s">
        <v>160</v>
      </c>
      <c r="E361" s="150" t="s">
        <v>1</v>
      </c>
      <c r="F361" s="151" t="s">
        <v>248</v>
      </c>
      <c r="H361" s="150" t="s">
        <v>1</v>
      </c>
      <c r="I361" s="152"/>
      <c r="L361" s="148"/>
      <c r="M361" s="153"/>
      <c r="T361" s="154"/>
      <c r="AT361" s="150" t="s">
        <v>160</v>
      </c>
      <c r="AU361" s="150" t="s">
        <v>89</v>
      </c>
      <c r="AV361" s="12" t="s">
        <v>87</v>
      </c>
      <c r="AW361" s="12" t="s">
        <v>35</v>
      </c>
      <c r="AX361" s="12" t="s">
        <v>80</v>
      </c>
      <c r="AY361" s="150" t="s">
        <v>147</v>
      </c>
    </row>
    <row r="362" spans="2:65" s="13" customFormat="1" ht="11.25">
      <c r="B362" s="155"/>
      <c r="D362" s="149" t="s">
        <v>160</v>
      </c>
      <c r="E362" s="156" t="s">
        <v>1</v>
      </c>
      <c r="F362" s="157" t="s">
        <v>513</v>
      </c>
      <c r="H362" s="158">
        <v>498</v>
      </c>
      <c r="I362" s="159"/>
      <c r="L362" s="155"/>
      <c r="M362" s="160"/>
      <c r="T362" s="161"/>
      <c r="AT362" s="156" t="s">
        <v>160</v>
      </c>
      <c r="AU362" s="156" t="s">
        <v>89</v>
      </c>
      <c r="AV362" s="13" t="s">
        <v>89</v>
      </c>
      <c r="AW362" s="13" t="s">
        <v>35</v>
      </c>
      <c r="AX362" s="13" t="s">
        <v>87</v>
      </c>
      <c r="AY362" s="156" t="s">
        <v>147</v>
      </c>
    </row>
    <row r="363" spans="2:65" s="1" customFormat="1" ht="16.5" customHeight="1">
      <c r="B363" s="31"/>
      <c r="C363" s="135" t="s">
        <v>518</v>
      </c>
      <c r="D363" s="135" t="s">
        <v>149</v>
      </c>
      <c r="E363" s="136" t="s">
        <v>519</v>
      </c>
      <c r="F363" s="137" t="s">
        <v>520</v>
      </c>
      <c r="G363" s="138" t="s">
        <v>152</v>
      </c>
      <c r="H363" s="139">
        <v>1</v>
      </c>
      <c r="I363" s="140"/>
      <c r="J363" s="141">
        <f>ROUND(I363*H363,2)</f>
        <v>0</v>
      </c>
      <c r="K363" s="137" t="s">
        <v>1</v>
      </c>
      <c r="L363" s="31"/>
      <c r="M363" s="142" t="s">
        <v>1</v>
      </c>
      <c r="N363" s="143" t="s">
        <v>45</v>
      </c>
      <c r="P363" s="144">
        <f>O363*H363</f>
        <v>0</v>
      </c>
      <c r="Q363" s="144">
        <v>0</v>
      </c>
      <c r="R363" s="144">
        <f>Q363*H363</f>
        <v>0</v>
      </c>
      <c r="S363" s="144">
        <v>0</v>
      </c>
      <c r="T363" s="145">
        <f>S363*H363</f>
        <v>0</v>
      </c>
      <c r="AR363" s="146" t="s">
        <v>154</v>
      </c>
      <c r="AT363" s="146" t="s">
        <v>149</v>
      </c>
      <c r="AU363" s="146" t="s">
        <v>89</v>
      </c>
      <c r="AY363" s="16" t="s">
        <v>147</v>
      </c>
      <c r="BE363" s="147">
        <f>IF(N363="základní",J363,0)</f>
        <v>0</v>
      </c>
      <c r="BF363" s="147">
        <f>IF(N363="snížená",J363,0)</f>
        <v>0</v>
      </c>
      <c r="BG363" s="147">
        <f>IF(N363="zákl. přenesená",J363,0)</f>
        <v>0</v>
      </c>
      <c r="BH363" s="147">
        <f>IF(N363="sníž. přenesená",J363,0)</f>
        <v>0</v>
      </c>
      <c r="BI363" s="147">
        <f>IF(N363="nulová",J363,0)</f>
        <v>0</v>
      </c>
      <c r="BJ363" s="16" t="s">
        <v>87</v>
      </c>
      <c r="BK363" s="147">
        <f>ROUND(I363*H363,2)</f>
        <v>0</v>
      </c>
      <c r="BL363" s="16" t="s">
        <v>154</v>
      </c>
      <c r="BM363" s="146" t="s">
        <v>521</v>
      </c>
    </row>
    <row r="364" spans="2:65" s="12" customFormat="1" ht="11.25">
      <c r="B364" s="148"/>
      <c r="D364" s="149" t="s">
        <v>160</v>
      </c>
      <c r="E364" s="150" t="s">
        <v>1</v>
      </c>
      <c r="F364" s="151" t="s">
        <v>522</v>
      </c>
      <c r="H364" s="150" t="s">
        <v>1</v>
      </c>
      <c r="I364" s="152"/>
      <c r="L364" s="148"/>
      <c r="M364" s="153"/>
      <c r="T364" s="154"/>
      <c r="AT364" s="150" t="s">
        <v>160</v>
      </c>
      <c r="AU364" s="150" t="s">
        <v>89</v>
      </c>
      <c r="AV364" s="12" t="s">
        <v>87</v>
      </c>
      <c r="AW364" s="12" t="s">
        <v>35</v>
      </c>
      <c r="AX364" s="12" t="s">
        <v>80</v>
      </c>
      <c r="AY364" s="150" t="s">
        <v>147</v>
      </c>
    </row>
    <row r="365" spans="2:65" s="13" customFormat="1" ht="11.25">
      <c r="B365" s="155"/>
      <c r="D365" s="149" t="s">
        <v>160</v>
      </c>
      <c r="E365" s="156" t="s">
        <v>1</v>
      </c>
      <c r="F365" s="157" t="s">
        <v>87</v>
      </c>
      <c r="H365" s="158">
        <v>1</v>
      </c>
      <c r="I365" s="159"/>
      <c r="L365" s="155"/>
      <c r="M365" s="160"/>
      <c r="T365" s="161"/>
      <c r="AT365" s="156" t="s">
        <v>160</v>
      </c>
      <c r="AU365" s="156" t="s">
        <v>89</v>
      </c>
      <c r="AV365" s="13" t="s">
        <v>89</v>
      </c>
      <c r="AW365" s="13" t="s">
        <v>35</v>
      </c>
      <c r="AX365" s="13" t="s">
        <v>87</v>
      </c>
      <c r="AY365" s="156" t="s">
        <v>147</v>
      </c>
    </row>
    <row r="366" spans="2:65" s="1" customFormat="1" ht="16.5" customHeight="1">
      <c r="B366" s="31"/>
      <c r="C366" s="135" t="s">
        <v>523</v>
      </c>
      <c r="D366" s="135" t="s">
        <v>149</v>
      </c>
      <c r="E366" s="136" t="s">
        <v>524</v>
      </c>
      <c r="F366" s="137" t="s">
        <v>525</v>
      </c>
      <c r="G366" s="138" t="s">
        <v>152</v>
      </c>
      <c r="H366" s="139">
        <v>3</v>
      </c>
      <c r="I366" s="140"/>
      <c r="J366" s="141">
        <f>ROUND(I366*H366,2)</f>
        <v>0</v>
      </c>
      <c r="K366" s="137" t="s">
        <v>153</v>
      </c>
      <c r="L366" s="31"/>
      <c r="M366" s="142" t="s">
        <v>1</v>
      </c>
      <c r="N366" s="143" t="s">
        <v>45</v>
      </c>
      <c r="P366" s="144">
        <f>O366*H366</f>
        <v>0</v>
      </c>
      <c r="Q366" s="144">
        <v>0</v>
      </c>
      <c r="R366" s="144">
        <f>Q366*H366</f>
        <v>0</v>
      </c>
      <c r="S366" s="144">
        <v>8.2000000000000003E-2</v>
      </c>
      <c r="T366" s="145">
        <f>S366*H366</f>
        <v>0.246</v>
      </c>
      <c r="AR366" s="146" t="s">
        <v>154</v>
      </c>
      <c r="AT366" s="146" t="s">
        <v>149</v>
      </c>
      <c r="AU366" s="146" t="s">
        <v>89</v>
      </c>
      <c r="AY366" s="16" t="s">
        <v>147</v>
      </c>
      <c r="BE366" s="147">
        <f>IF(N366="základní",J366,0)</f>
        <v>0</v>
      </c>
      <c r="BF366" s="147">
        <f>IF(N366="snížená",J366,0)</f>
        <v>0</v>
      </c>
      <c r="BG366" s="147">
        <f>IF(N366="zákl. přenesená",J366,0)</f>
        <v>0</v>
      </c>
      <c r="BH366" s="147">
        <f>IF(N366="sníž. přenesená",J366,0)</f>
        <v>0</v>
      </c>
      <c r="BI366" s="147">
        <f>IF(N366="nulová",J366,0)</f>
        <v>0</v>
      </c>
      <c r="BJ366" s="16" t="s">
        <v>87</v>
      </c>
      <c r="BK366" s="147">
        <f>ROUND(I366*H366,2)</f>
        <v>0</v>
      </c>
      <c r="BL366" s="16" t="s">
        <v>154</v>
      </c>
      <c r="BM366" s="146" t="s">
        <v>526</v>
      </c>
    </row>
    <row r="367" spans="2:65" s="12" customFormat="1" ht="11.25">
      <c r="B367" s="148"/>
      <c r="D367" s="149" t="s">
        <v>160</v>
      </c>
      <c r="E367" s="150" t="s">
        <v>1</v>
      </c>
      <c r="F367" s="151" t="s">
        <v>248</v>
      </c>
      <c r="H367" s="150" t="s">
        <v>1</v>
      </c>
      <c r="I367" s="152"/>
      <c r="L367" s="148"/>
      <c r="M367" s="153"/>
      <c r="T367" s="154"/>
      <c r="AT367" s="150" t="s">
        <v>160</v>
      </c>
      <c r="AU367" s="150" t="s">
        <v>89</v>
      </c>
      <c r="AV367" s="12" t="s">
        <v>87</v>
      </c>
      <c r="AW367" s="12" t="s">
        <v>35</v>
      </c>
      <c r="AX367" s="12" t="s">
        <v>80</v>
      </c>
      <c r="AY367" s="150" t="s">
        <v>147</v>
      </c>
    </row>
    <row r="368" spans="2:65" s="12" customFormat="1" ht="11.25">
      <c r="B368" s="148"/>
      <c r="D368" s="149" t="s">
        <v>160</v>
      </c>
      <c r="E368" s="150" t="s">
        <v>1</v>
      </c>
      <c r="F368" s="151" t="s">
        <v>527</v>
      </c>
      <c r="H368" s="150" t="s">
        <v>1</v>
      </c>
      <c r="I368" s="152"/>
      <c r="L368" s="148"/>
      <c r="M368" s="153"/>
      <c r="T368" s="154"/>
      <c r="AT368" s="150" t="s">
        <v>160</v>
      </c>
      <c r="AU368" s="150" t="s">
        <v>89</v>
      </c>
      <c r="AV368" s="12" t="s">
        <v>87</v>
      </c>
      <c r="AW368" s="12" t="s">
        <v>35</v>
      </c>
      <c r="AX368" s="12" t="s">
        <v>80</v>
      </c>
      <c r="AY368" s="150" t="s">
        <v>147</v>
      </c>
    </row>
    <row r="369" spans="2:65" s="13" customFormat="1" ht="11.25">
      <c r="B369" s="155"/>
      <c r="D369" s="149" t="s">
        <v>160</v>
      </c>
      <c r="E369" s="156" t="s">
        <v>1</v>
      </c>
      <c r="F369" s="157" t="s">
        <v>164</v>
      </c>
      <c r="H369" s="158">
        <v>3</v>
      </c>
      <c r="I369" s="159"/>
      <c r="L369" s="155"/>
      <c r="M369" s="160"/>
      <c r="T369" s="161"/>
      <c r="AT369" s="156" t="s">
        <v>160</v>
      </c>
      <c r="AU369" s="156" t="s">
        <v>89</v>
      </c>
      <c r="AV369" s="13" t="s">
        <v>89</v>
      </c>
      <c r="AW369" s="13" t="s">
        <v>35</v>
      </c>
      <c r="AX369" s="13" t="s">
        <v>87</v>
      </c>
      <c r="AY369" s="156" t="s">
        <v>147</v>
      </c>
    </row>
    <row r="370" spans="2:65" s="1" customFormat="1" ht="16.5" customHeight="1">
      <c r="B370" s="31"/>
      <c r="C370" s="135" t="s">
        <v>528</v>
      </c>
      <c r="D370" s="135" t="s">
        <v>149</v>
      </c>
      <c r="E370" s="136" t="s">
        <v>529</v>
      </c>
      <c r="F370" s="137" t="s">
        <v>530</v>
      </c>
      <c r="G370" s="138" t="s">
        <v>152</v>
      </c>
      <c r="H370" s="139">
        <v>2</v>
      </c>
      <c r="I370" s="140"/>
      <c r="J370" s="141">
        <f>ROUND(I370*H370,2)</f>
        <v>0</v>
      </c>
      <c r="K370" s="137" t="s">
        <v>153</v>
      </c>
      <c r="L370" s="31"/>
      <c r="M370" s="142" t="s">
        <v>1</v>
      </c>
      <c r="N370" s="143" t="s">
        <v>45</v>
      </c>
      <c r="P370" s="144">
        <f>O370*H370</f>
        <v>0</v>
      </c>
      <c r="Q370" s="144">
        <v>0</v>
      </c>
      <c r="R370" s="144">
        <f>Q370*H370</f>
        <v>0</v>
      </c>
      <c r="S370" s="144">
        <v>4.0000000000000001E-3</v>
      </c>
      <c r="T370" s="145">
        <f>S370*H370</f>
        <v>8.0000000000000002E-3</v>
      </c>
      <c r="AR370" s="146" t="s">
        <v>154</v>
      </c>
      <c r="AT370" s="146" t="s">
        <v>149</v>
      </c>
      <c r="AU370" s="146" t="s">
        <v>89</v>
      </c>
      <c r="AY370" s="16" t="s">
        <v>147</v>
      </c>
      <c r="BE370" s="147">
        <f>IF(N370="základní",J370,0)</f>
        <v>0</v>
      </c>
      <c r="BF370" s="147">
        <f>IF(N370="snížená",J370,0)</f>
        <v>0</v>
      </c>
      <c r="BG370" s="147">
        <f>IF(N370="zákl. přenesená",J370,0)</f>
        <v>0</v>
      </c>
      <c r="BH370" s="147">
        <f>IF(N370="sníž. přenesená",J370,0)</f>
        <v>0</v>
      </c>
      <c r="BI370" s="147">
        <f>IF(N370="nulová",J370,0)</f>
        <v>0</v>
      </c>
      <c r="BJ370" s="16" t="s">
        <v>87</v>
      </c>
      <c r="BK370" s="147">
        <f>ROUND(I370*H370,2)</f>
        <v>0</v>
      </c>
      <c r="BL370" s="16" t="s">
        <v>154</v>
      </c>
      <c r="BM370" s="146" t="s">
        <v>531</v>
      </c>
    </row>
    <row r="371" spans="2:65" s="12" customFormat="1" ht="11.25">
      <c r="B371" s="148"/>
      <c r="D371" s="149" t="s">
        <v>160</v>
      </c>
      <c r="E371" s="150" t="s">
        <v>1</v>
      </c>
      <c r="F371" s="151" t="s">
        <v>248</v>
      </c>
      <c r="H371" s="150" t="s">
        <v>1</v>
      </c>
      <c r="I371" s="152"/>
      <c r="L371" s="148"/>
      <c r="M371" s="153"/>
      <c r="T371" s="154"/>
      <c r="AT371" s="150" t="s">
        <v>160</v>
      </c>
      <c r="AU371" s="150" t="s">
        <v>89</v>
      </c>
      <c r="AV371" s="12" t="s">
        <v>87</v>
      </c>
      <c r="AW371" s="12" t="s">
        <v>35</v>
      </c>
      <c r="AX371" s="12" t="s">
        <v>80</v>
      </c>
      <c r="AY371" s="150" t="s">
        <v>147</v>
      </c>
    </row>
    <row r="372" spans="2:65" s="12" customFormat="1" ht="11.25">
      <c r="B372" s="148"/>
      <c r="D372" s="149" t="s">
        <v>160</v>
      </c>
      <c r="E372" s="150" t="s">
        <v>1</v>
      </c>
      <c r="F372" s="151" t="s">
        <v>532</v>
      </c>
      <c r="H372" s="150" t="s">
        <v>1</v>
      </c>
      <c r="I372" s="152"/>
      <c r="L372" s="148"/>
      <c r="M372" s="153"/>
      <c r="T372" s="154"/>
      <c r="AT372" s="150" t="s">
        <v>160</v>
      </c>
      <c r="AU372" s="150" t="s">
        <v>89</v>
      </c>
      <c r="AV372" s="12" t="s">
        <v>87</v>
      </c>
      <c r="AW372" s="12" t="s">
        <v>35</v>
      </c>
      <c r="AX372" s="12" t="s">
        <v>80</v>
      </c>
      <c r="AY372" s="150" t="s">
        <v>147</v>
      </c>
    </row>
    <row r="373" spans="2:65" s="13" customFormat="1" ht="11.25">
      <c r="B373" s="155"/>
      <c r="D373" s="149" t="s">
        <v>160</v>
      </c>
      <c r="E373" s="156" t="s">
        <v>1</v>
      </c>
      <c r="F373" s="157" t="s">
        <v>89</v>
      </c>
      <c r="H373" s="158">
        <v>2</v>
      </c>
      <c r="I373" s="159"/>
      <c r="L373" s="155"/>
      <c r="M373" s="160"/>
      <c r="T373" s="161"/>
      <c r="AT373" s="156" t="s">
        <v>160</v>
      </c>
      <c r="AU373" s="156" t="s">
        <v>89</v>
      </c>
      <c r="AV373" s="13" t="s">
        <v>89</v>
      </c>
      <c r="AW373" s="13" t="s">
        <v>35</v>
      </c>
      <c r="AX373" s="13" t="s">
        <v>87</v>
      </c>
      <c r="AY373" s="156" t="s">
        <v>147</v>
      </c>
    </row>
    <row r="374" spans="2:65" s="1" customFormat="1" ht="16.5" customHeight="1">
      <c r="B374" s="31"/>
      <c r="C374" s="135" t="s">
        <v>533</v>
      </c>
      <c r="D374" s="135" t="s">
        <v>149</v>
      </c>
      <c r="E374" s="136" t="s">
        <v>534</v>
      </c>
      <c r="F374" s="137" t="s">
        <v>535</v>
      </c>
      <c r="G374" s="138" t="s">
        <v>178</v>
      </c>
      <c r="H374" s="139">
        <v>6</v>
      </c>
      <c r="I374" s="140"/>
      <c r="J374" s="141">
        <f>ROUND(I374*H374,2)</f>
        <v>0</v>
      </c>
      <c r="K374" s="137" t="s">
        <v>153</v>
      </c>
      <c r="L374" s="31"/>
      <c r="M374" s="142" t="s">
        <v>1</v>
      </c>
      <c r="N374" s="143" t="s">
        <v>45</v>
      </c>
      <c r="P374" s="144">
        <f>O374*H374</f>
        <v>0</v>
      </c>
      <c r="Q374" s="144">
        <v>0</v>
      </c>
      <c r="R374" s="144">
        <f>Q374*H374</f>
        <v>0</v>
      </c>
      <c r="S374" s="144">
        <v>0.98</v>
      </c>
      <c r="T374" s="145">
        <f>S374*H374</f>
        <v>5.88</v>
      </c>
      <c r="AR374" s="146" t="s">
        <v>154</v>
      </c>
      <c r="AT374" s="146" t="s">
        <v>149</v>
      </c>
      <c r="AU374" s="146" t="s">
        <v>89</v>
      </c>
      <c r="AY374" s="16" t="s">
        <v>147</v>
      </c>
      <c r="BE374" s="147">
        <f>IF(N374="základní",J374,0)</f>
        <v>0</v>
      </c>
      <c r="BF374" s="147">
        <f>IF(N374="snížená",J374,0)</f>
        <v>0</v>
      </c>
      <c r="BG374" s="147">
        <f>IF(N374="zákl. přenesená",J374,0)</f>
        <v>0</v>
      </c>
      <c r="BH374" s="147">
        <f>IF(N374="sníž. přenesená",J374,0)</f>
        <v>0</v>
      </c>
      <c r="BI374" s="147">
        <f>IF(N374="nulová",J374,0)</f>
        <v>0</v>
      </c>
      <c r="BJ374" s="16" t="s">
        <v>87</v>
      </c>
      <c r="BK374" s="147">
        <f>ROUND(I374*H374,2)</f>
        <v>0</v>
      </c>
      <c r="BL374" s="16" t="s">
        <v>154</v>
      </c>
      <c r="BM374" s="146" t="s">
        <v>536</v>
      </c>
    </row>
    <row r="375" spans="2:65" s="12" customFormat="1" ht="11.25">
      <c r="B375" s="148"/>
      <c r="D375" s="149" t="s">
        <v>160</v>
      </c>
      <c r="E375" s="150" t="s">
        <v>1</v>
      </c>
      <c r="F375" s="151" t="s">
        <v>248</v>
      </c>
      <c r="H375" s="150" t="s">
        <v>1</v>
      </c>
      <c r="I375" s="152"/>
      <c r="L375" s="148"/>
      <c r="M375" s="153"/>
      <c r="T375" s="154"/>
      <c r="AT375" s="150" t="s">
        <v>160</v>
      </c>
      <c r="AU375" s="150" t="s">
        <v>89</v>
      </c>
      <c r="AV375" s="12" t="s">
        <v>87</v>
      </c>
      <c r="AW375" s="12" t="s">
        <v>35</v>
      </c>
      <c r="AX375" s="12" t="s">
        <v>80</v>
      </c>
      <c r="AY375" s="150" t="s">
        <v>147</v>
      </c>
    </row>
    <row r="376" spans="2:65" s="12" customFormat="1" ht="11.25">
      <c r="B376" s="148"/>
      <c r="D376" s="149" t="s">
        <v>160</v>
      </c>
      <c r="E376" s="150" t="s">
        <v>1</v>
      </c>
      <c r="F376" s="151" t="s">
        <v>537</v>
      </c>
      <c r="H376" s="150" t="s">
        <v>1</v>
      </c>
      <c r="I376" s="152"/>
      <c r="L376" s="148"/>
      <c r="M376" s="153"/>
      <c r="T376" s="154"/>
      <c r="AT376" s="150" t="s">
        <v>160</v>
      </c>
      <c r="AU376" s="150" t="s">
        <v>89</v>
      </c>
      <c r="AV376" s="12" t="s">
        <v>87</v>
      </c>
      <c r="AW376" s="12" t="s">
        <v>35</v>
      </c>
      <c r="AX376" s="12" t="s">
        <v>80</v>
      </c>
      <c r="AY376" s="150" t="s">
        <v>147</v>
      </c>
    </row>
    <row r="377" spans="2:65" s="13" customFormat="1" ht="11.25">
      <c r="B377" s="155"/>
      <c r="D377" s="149" t="s">
        <v>160</v>
      </c>
      <c r="E377" s="156" t="s">
        <v>1</v>
      </c>
      <c r="F377" s="157" t="s">
        <v>181</v>
      </c>
      <c r="H377" s="158">
        <v>6</v>
      </c>
      <c r="I377" s="159"/>
      <c r="L377" s="155"/>
      <c r="M377" s="160"/>
      <c r="T377" s="161"/>
      <c r="AT377" s="156" t="s">
        <v>160</v>
      </c>
      <c r="AU377" s="156" t="s">
        <v>89</v>
      </c>
      <c r="AV377" s="13" t="s">
        <v>89</v>
      </c>
      <c r="AW377" s="13" t="s">
        <v>35</v>
      </c>
      <c r="AX377" s="13" t="s">
        <v>87</v>
      </c>
      <c r="AY377" s="156" t="s">
        <v>147</v>
      </c>
    </row>
    <row r="378" spans="2:65" s="1" customFormat="1" ht="16.5" customHeight="1">
      <c r="B378" s="31"/>
      <c r="C378" s="135" t="s">
        <v>538</v>
      </c>
      <c r="D378" s="135" t="s">
        <v>149</v>
      </c>
      <c r="E378" s="136" t="s">
        <v>539</v>
      </c>
      <c r="F378" s="137" t="s">
        <v>540</v>
      </c>
      <c r="G378" s="138" t="s">
        <v>158</v>
      </c>
      <c r="H378" s="139">
        <v>25.11</v>
      </c>
      <c r="I378" s="140"/>
      <c r="J378" s="141">
        <f>ROUND(I378*H378,2)</f>
        <v>0</v>
      </c>
      <c r="K378" s="137" t="s">
        <v>153</v>
      </c>
      <c r="L378" s="31"/>
      <c r="M378" s="142" t="s">
        <v>1</v>
      </c>
      <c r="N378" s="143" t="s">
        <v>45</v>
      </c>
      <c r="P378" s="144">
        <f>O378*H378</f>
        <v>0</v>
      </c>
      <c r="Q378" s="144">
        <v>0</v>
      </c>
      <c r="R378" s="144">
        <f>Q378*H378</f>
        <v>0</v>
      </c>
      <c r="S378" s="144">
        <v>0</v>
      </c>
      <c r="T378" s="145">
        <f>S378*H378</f>
        <v>0</v>
      </c>
      <c r="AR378" s="146" t="s">
        <v>154</v>
      </c>
      <c r="AT378" s="146" t="s">
        <v>149</v>
      </c>
      <c r="AU378" s="146" t="s">
        <v>89</v>
      </c>
      <c r="AY378" s="16" t="s">
        <v>147</v>
      </c>
      <c r="BE378" s="147">
        <f>IF(N378="základní",J378,0)</f>
        <v>0</v>
      </c>
      <c r="BF378" s="147">
        <f>IF(N378="snížená",J378,0)</f>
        <v>0</v>
      </c>
      <c r="BG378" s="147">
        <f>IF(N378="zákl. přenesená",J378,0)</f>
        <v>0</v>
      </c>
      <c r="BH378" s="147">
        <f>IF(N378="sníž. přenesená",J378,0)</f>
        <v>0</v>
      </c>
      <c r="BI378" s="147">
        <f>IF(N378="nulová",J378,0)</f>
        <v>0</v>
      </c>
      <c r="BJ378" s="16" t="s">
        <v>87</v>
      </c>
      <c r="BK378" s="147">
        <f>ROUND(I378*H378,2)</f>
        <v>0</v>
      </c>
      <c r="BL378" s="16" t="s">
        <v>154</v>
      </c>
      <c r="BM378" s="146" t="s">
        <v>541</v>
      </c>
    </row>
    <row r="379" spans="2:65" s="13" customFormat="1" ht="11.25">
      <c r="B379" s="155"/>
      <c r="D379" s="149" t="s">
        <v>160</v>
      </c>
      <c r="E379" s="156" t="s">
        <v>1</v>
      </c>
      <c r="F379" s="157" t="s">
        <v>542</v>
      </c>
      <c r="H379" s="158">
        <v>25.11</v>
      </c>
      <c r="I379" s="159"/>
      <c r="L379" s="155"/>
      <c r="M379" s="160"/>
      <c r="T379" s="161"/>
      <c r="AT379" s="156" t="s">
        <v>160</v>
      </c>
      <c r="AU379" s="156" t="s">
        <v>89</v>
      </c>
      <c r="AV379" s="13" t="s">
        <v>89</v>
      </c>
      <c r="AW379" s="13" t="s">
        <v>35</v>
      </c>
      <c r="AX379" s="13" t="s">
        <v>87</v>
      </c>
      <c r="AY379" s="156" t="s">
        <v>147</v>
      </c>
    </row>
    <row r="380" spans="2:65" s="11" customFormat="1" ht="22.9" customHeight="1">
      <c r="B380" s="123"/>
      <c r="D380" s="124" t="s">
        <v>79</v>
      </c>
      <c r="E380" s="133" t="s">
        <v>543</v>
      </c>
      <c r="F380" s="133" t="s">
        <v>544</v>
      </c>
      <c r="I380" s="126"/>
      <c r="J380" s="134">
        <f>BK380</f>
        <v>0</v>
      </c>
      <c r="L380" s="123"/>
      <c r="M380" s="128"/>
      <c r="P380" s="129">
        <f>SUM(P381:P390)</f>
        <v>0</v>
      </c>
      <c r="R380" s="129">
        <f>SUM(R381:R390)</f>
        <v>0</v>
      </c>
      <c r="T380" s="130">
        <f>SUM(T381:T390)</f>
        <v>0</v>
      </c>
      <c r="AR380" s="124" t="s">
        <v>87</v>
      </c>
      <c r="AT380" s="131" t="s">
        <v>79</v>
      </c>
      <c r="AU380" s="131" t="s">
        <v>87</v>
      </c>
      <c r="AY380" s="124" t="s">
        <v>147</v>
      </c>
      <c r="BK380" s="132">
        <f>SUM(BK381:BK390)</f>
        <v>0</v>
      </c>
    </row>
    <row r="381" spans="2:65" s="1" customFormat="1" ht="16.5" customHeight="1">
      <c r="B381" s="31"/>
      <c r="C381" s="135" t="s">
        <v>545</v>
      </c>
      <c r="D381" s="135" t="s">
        <v>149</v>
      </c>
      <c r="E381" s="136" t="s">
        <v>546</v>
      </c>
      <c r="F381" s="137" t="s">
        <v>547</v>
      </c>
      <c r="G381" s="138" t="s">
        <v>230</v>
      </c>
      <c r="H381" s="139">
        <v>50.064</v>
      </c>
      <c r="I381" s="140"/>
      <c r="J381" s="141">
        <f>ROUND(I381*H381,2)</f>
        <v>0</v>
      </c>
      <c r="K381" s="137" t="s">
        <v>153</v>
      </c>
      <c r="L381" s="31"/>
      <c r="M381" s="142" t="s">
        <v>1</v>
      </c>
      <c r="N381" s="143" t="s">
        <v>45</v>
      </c>
      <c r="P381" s="144">
        <f>O381*H381</f>
        <v>0</v>
      </c>
      <c r="Q381" s="144">
        <v>0</v>
      </c>
      <c r="R381" s="144">
        <f>Q381*H381</f>
        <v>0</v>
      </c>
      <c r="S381" s="144">
        <v>0</v>
      </c>
      <c r="T381" s="145">
        <f>S381*H381</f>
        <v>0</v>
      </c>
      <c r="AR381" s="146" t="s">
        <v>154</v>
      </c>
      <c r="AT381" s="146" t="s">
        <v>149</v>
      </c>
      <c r="AU381" s="146" t="s">
        <v>89</v>
      </c>
      <c r="AY381" s="16" t="s">
        <v>147</v>
      </c>
      <c r="BE381" s="147">
        <f>IF(N381="základní",J381,0)</f>
        <v>0</v>
      </c>
      <c r="BF381" s="147">
        <f>IF(N381="snížená",J381,0)</f>
        <v>0</v>
      </c>
      <c r="BG381" s="147">
        <f>IF(N381="zákl. přenesená",J381,0)</f>
        <v>0</v>
      </c>
      <c r="BH381" s="147">
        <f>IF(N381="sníž. přenesená",J381,0)</f>
        <v>0</v>
      </c>
      <c r="BI381" s="147">
        <f>IF(N381="nulová",J381,0)</f>
        <v>0</v>
      </c>
      <c r="BJ381" s="16" t="s">
        <v>87</v>
      </c>
      <c r="BK381" s="147">
        <f>ROUND(I381*H381,2)</f>
        <v>0</v>
      </c>
      <c r="BL381" s="16" t="s">
        <v>154</v>
      </c>
      <c r="BM381" s="146" t="s">
        <v>548</v>
      </c>
    </row>
    <row r="382" spans="2:65" s="1" customFormat="1" ht="16.5" customHeight="1">
      <c r="B382" s="31"/>
      <c r="C382" s="135" t="s">
        <v>549</v>
      </c>
      <c r="D382" s="135" t="s">
        <v>149</v>
      </c>
      <c r="E382" s="136" t="s">
        <v>550</v>
      </c>
      <c r="F382" s="137" t="s">
        <v>551</v>
      </c>
      <c r="G382" s="138" t="s">
        <v>230</v>
      </c>
      <c r="H382" s="139">
        <v>200.256</v>
      </c>
      <c r="I382" s="140"/>
      <c r="J382" s="141">
        <f>ROUND(I382*H382,2)</f>
        <v>0</v>
      </c>
      <c r="K382" s="137" t="s">
        <v>153</v>
      </c>
      <c r="L382" s="31"/>
      <c r="M382" s="142" t="s">
        <v>1</v>
      </c>
      <c r="N382" s="143" t="s">
        <v>45</v>
      </c>
      <c r="P382" s="144">
        <f>O382*H382</f>
        <v>0</v>
      </c>
      <c r="Q382" s="144">
        <v>0</v>
      </c>
      <c r="R382" s="144">
        <f>Q382*H382</f>
        <v>0</v>
      </c>
      <c r="S382" s="144">
        <v>0</v>
      </c>
      <c r="T382" s="145">
        <f>S382*H382</f>
        <v>0</v>
      </c>
      <c r="AR382" s="146" t="s">
        <v>154</v>
      </c>
      <c r="AT382" s="146" t="s">
        <v>149</v>
      </c>
      <c r="AU382" s="146" t="s">
        <v>89</v>
      </c>
      <c r="AY382" s="16" t="s">
        <v>147</v>
      </c>
      <c r="BE382" s="147">
        <f>IF(N382="základní",J382,0)</f>
        <v>0</v>
      </c>
      <c r="BF382" s="147">
        <f>IF(N382="snížená",J382,0)</f>
        <v>0</v>
      </c>
      <c r="BG382" s="147">
        <f>IF(N382="zákl. přenesená",J382,0)</f>
        <v>0</v>
      </c>
      <c r="BH382" s="147">
        <f>IF(N382="sníž. přenesená",J382,0)</f>
        <v>0</v>
      </c>
      <c r="BI382" s="147">
        <f>IF(N382="nulová",J382,0)</f>
        <v>0</v>
      </c>
      <c r="BJ382" s="16" t="s">
        <v>87</v>
      </c>
      <c r="BK382" s="147">
        <f>ROUND(I382*H382,2)</f>
        <v>0</v>
      </c>
      <c r="BL382" s="16" t="s">
        <v>154</v>
      </c>
      <c r="BM382" s="146" t="s">
        <v>552</v>
      </c>
    </row>
    <row r="383" spans="2:65" s="13" customFormat="1" ht="11.25">
      <c r="B383" s="155"/>
      <c r="D383" s="149" t="s">
        <v>160</v>
      </c>
      <c r="E383" s="156" t="s">
        <v>1</v>
      </c>
      <c r="F383" s="157" t="s">
        <v>553</v>
      </c>
      <c r="H383" s="158">
        <v>200.256</v>
      </c>
      <c r="I383" s="159"/>
      <c r="L383" s="155"/>
      <c r="M383" s="160"/>
      <c r="T383" s="161"/>
      <c r="AT383" s="156" t="s">
        <v>160</v>
      </c>
      <c r="AU383" s="156" t="s">
        <v>89</v>
      </c>
      <c r="AV383" s="13" t="s">
        <v>89</v>
      </c>
      <c r="AW383" s="13" t="s">
        <v>35</v>
      </c>
      <c r="AX383" s="13" t="s">
        <v>87</v>
      </c>
      <c r="AY383" s="156" t="s">
        <v>147</v>
      </c>
    </row>
    <row r="384" spans="2:65" s="1" customFormat="1" ht="16.5" customHeight="1">
      <c r="B384" s="31"/>
      <c r="C384" s="135" t="s">
        <v>554</v>
      </c>
      <c r="D384" s="135" t="s">
        <v>149</v>
      </c>
      <c r="E384" s="136" t="s">
        <v>555</v>
      </c>
      <c r="F384" s="137" t="s">
        <v>556</v>
      </c>
      <c r="G384" s="138" t="s">
        <v>230</v>
      </c>
      <c r="H384" s="139">
        <v>50.064</v>
      </c>
      <c r="I384" s="140"/>
      <c r="J384" s="141">
        <f>ROUND(I384*H384,2)</f>
        <v>0</v>
      </c>
      <c r="K384" s="137" t="s">
        <v>153</v>
      </c>
      <c r="L384" s="31"/>
      <c r="M384" s="142" t="s">
        <v>1</v>
      </c>
      <c r="N384" s="143" t="s">
        <v>45</v>
      </c>
      <c r="P384" s="144">
        <f>O384*H384</f>
        <v>0</v>
      </c>
      <c r="Q384" s="144">
        <v>0</v>
      </c>
      <c r="R384" s="144">
        <f>Q384*H384</f>
        <v>0</v>
      </c>
      <c r="S384" s="144">
        <v>0</v>
      </c>
      <c r="T384" s="145">
        <f>S384*H384</f>
        <v>0</v>
      </c>
      <c r="AR384" s="146" t="s">
        <v>154</v>
      </c>
      <c r="AT384" s="146" t="s">
        <v>149</v>
      </c>
      <c r="AU384" s="146" t="s">
        <v>89</v>
      </c>
      <c r="AY384" s="16" t="s">
        <v>147</v>
      </c>
      <c r="BE384" s="147">
        <f>IF(N384="základní",J384,0)</f>
        <v>0</v>
      </c>
      <c r="BF384" s="147">
        <f>IF(N384="snížená",J384,0)</f>
        <v>0</v>
      </c>
      <c r="BG384" s="147">
        <f>IF(N384="zákl. přenesená",J384,0)</f>
        <v>0</v>
      </c>
      <c r="BH384" s="147">
        <f>IF(N384="sníž. přenesená",J384,0)</f>
        <v>0</v>
      </c>
      <c r="BI384" s="147">
        <f>IF(N384="nulová",J384,0)</f>
        <v>0</v>
      </c>
      <c r="BJ384" s="16" t="s">
        <v>87</v>
      </c>
      <c r="BK384" s="147">
        <f>ROUND(I384*H384,2)</f>
        <v>0</v>
      </c>
      <c r="BL384" s="16" t="s">
        <v>154</v>
      </c>
      <c r="BM384" s="146" t="s">
        <v>557</v>
      </c>
    </row>
    <row r="385" spans="2:65" s="1" customFormat="1" ht="24.2" customHeight="1">
      <c r="B385" s="31"/>
      <c r="C385" s="135" t="s">
        <v>558</v>
      </c>
      <c r="D385" s="135" t="s">
        <v>149</v>
      </c>
      <c r="E385" s="136" t="s">
        <v>559</v>
      </c>
      <c r="F385" s="137" t="s">
        <v>560</v>
      </c>
      <c r="G385" s="138" t="s">
        <v>230</v>
      </c>
      <c r="H385" s="139">
        <v>11.19</v>
      </c>
      <c r="I385" s="140"/>
      <c r="J385" s="141">
        <f>ROUND(I385*H385,2)</f>
        <v>0</v>
      </c>
      <c r="K385" s="137" t="s">
        <v>153</v>
      </c>
      <c r="L385" s="31"/>
      <c r="M385" s="142" t="s">
        <v>1</v>
      </c>
      <c r="N385" s="143" t="s">
        <v>45</v>
      </c>
      <c r="P385" s="144">
        <f>O385*H385</f>
        <v>0</v>
      </c>
      <c r="Q385" s="144">
        <v>0</v>
      </c>
      <c r="R385" s="144">
        <f>Q385*H385</f>
        <v>0</v>
      </c>
      <c r="S385" s="144">
        <v>0</v>
      </c>
      <c r="T385" s="145">
        <f>S385*H385</f>
        <v>0</v>
      </c>
      <c r="AR385" s="146" t="s">
        <v>154</v>
      </c>
      <c r="AT385" s="146" t="s">
        <v>149</v>
      </c>
      <c r="AU385" s="146" t="s">
        <v>89</v>
      </c>
      <c r="AY385" s="16" t="s">
        <v>147</v>
      </c>
      <c r="BE385" s="147">
        <f>IF(N385="základní",J385,0)</f>
        <v>0</v>
      </c>
      <c r="BF385" s="147">
        <f>IF(N385="snížená",J385,0)</f>
        <v>0</v>
      </c>
      <c r="BG385" s="147">
        <f>IF(N385="zákl. přenesená",J385,0)</f>
        <v>0</v>
      </c>
      <c r="BH385" s="147">
        <f>IF(N385="sníž. přenesená",J385,0)</f>
        <v>0</v>
      </c>
      <c r="BI385" s="147">
        <f>IF(N385="nulová",J385,0)</f>
        <v>0</v>
      </c>
      <c r="BJ385" s="16" t="s">
        <v>87</v>
      </c>
      <c r="BK385" s="147">
        <f>ROUND(I385*H385,2)</f>
        <v>0</v>
      </c>
      <c r="BL385" s="16" t="s">
        <v>154</v>
      </c>
      <c r="BM385" s="146" t="s">
        <v>561</v>
      </c>
    </row>
    <row r="386" spans="2:65" s="13" customFormat="1" ht="11.25">
      <c r="B386" s="155"/>
      <c r="D386" s="149" t="s">
        <v>160</v>
      </c>
      <c r="E386" s="156" t="s">
        <v>1</v>
      </c>
      <c r="F386" s="157" t="s">
        <v>562</v>
      </c>
      <c r="H386" s="158">
        <v>11.19</v>
      </c>
      <c r="I386" s="159"/>
      <c r="L386" s="155"/>
      <c r="M386" s="160"/>
      <c r="T386" s="161"/>
      <c r="AT386" s="156" t="s">
        <v>160</v>
      </c>
      <c r="AU386" s="156" t="s">
        <v>89</v>
      </c>
      <c r="AV386" s="13" t="s">
        <v>89</v>
      </c>
      <c r="AW386" s="13" t="s">
        <v>35</v>
      </c>
      <c r="AX386" s="13" t="s">
        <v>87</v>
      </c>
      <c r="AY386" s="156" t="s">
        <v>147</v>
      </c>
    </row>
    <row r="387" spans="2:65" s="1" customFormat="1" ht="24.2" customHeight="1">
      <c r="B387" s="31"/>
      <c r="C387" s="135" t="s">
        <v>563</v>
      </c>
      <c r="D387" s="135" t="s">
        <v>149</v>
      </c>
      <c r="E387" s="136" t="s">
        <v>564</v>
      </c>
      <c r="F387" s="137" t="s">
        <v>565</v>
      </c>
      <c r="G387" s="138" t="s">
        <v>230</v>
      </c>
      <c r="H387" s="139">
        <v>27.52</v>
      </c>
      <c r="I387" s="140"/>
      <c r="J387" s="141">
        <f>ROUND(I387*H387,2)</f>
        <v>0</v>
      </c>
      <c r="K387" s="137" t="s">
        <v>153</v>
      </c>
      <c r="L387" s="31"/>
      <c r="M387" s="142" t="s">
        <v>1</v>
      </c>
      <c r="N387" s="143" t="s">
        <v>45</v>
      </c>
      <c r="P387" s="144">
        <f>O387*H387</f>
        <v>0</v>
      </c>
      <c r="Q387" s="144">
        <v>0</v>
      </c>
      <c r="R387" s="144">
        <f>Q387*H387</f>
        <v>0</v>
      </c>
      <c r="S387" s="144">
        <v>0</v>
      </c>
      <c r="T387" s="145">
        <f>S387*H387</f>
        <v>0</v>
      </c>
      <c r="AR387" s="146" t="s">
        <v>154</v>
      </c>
      <c r="AT387" s="146" t="s">
        <v>149</v>
      </c>
      <c r="AU387" s="146" t="s">
        <v>89</v>
      </c>
      <c r="AY387" s="16" t="s">
        <v>147</v>
      </c>
      <c r="BE387" s="147">
        <f>IF(N387="základní",J387,0)</f>
        <v>0</v>
      </c>
      <c r="BF387" s="147">
        <f>IF(N387="snížená",J387,0)</f>
        <v>0</v>
      </c>
      <c r="BG387" s="147">
        <f>IF(N387="zákl. přenesená",J387,0)</f>
        <v>0</v>
      </c>
      <c r="BH387" s="147">
        <f>IF(N387="sníž. přenesená",J387,0)</f>
        <v>0</v>
      </c>
      <c r="BI387" s="147">
        <f>IF(N387="nulová",J387,0)</f>
        <v>0</v>
      </c>
      <c r="BJ387" s="16" t="s">
        <v>87</v>
      </c>
      <c r="BK387" s="147">
        <f>ROUND(I387*H387,2)</f>
        <v>0</v>
      </c>
      <c r="BL387" s="16" t="s">
        <v>154</v>
      </c>
      <c r="BM387" s="146" t="s">
        <v>566</v>
      </c>
    </row>
    <row r="388" spans="2:65" s="13" customFormat="1" ht="11.25">
      <c r="B388" s="155"/>
      <c r="D388" s="149" t="s">
        <v>160</v>
      </c>
      <c r="E388" s="156" t="s">
        <v>1</v>
      </c>
      <c r="F388" s="157" t="s">
        <v>567</v>
      </c>
      <c r="H388" s="158">
        <v>27.52</v>
      </c>
      <c r="I388" s="159"/>
      <c r="L388" s="155"/>
      <c r="M388" s="160"/>
      <c r="T388" s="161"/>
      <c r="AT388" s="156" t="s">
        <v>160</v>
      </c>
      <c r="AU388" s="156" t="s">
        <v>89</v>
      </c>
      <c r="AV388" s="13" t="s">
        <v>89</v>
      </c>
      <c r="AW388" s="13" t="s">
        <v>35</v>
      </c>
      <c r="AX388" s="13" t="s">
        <v>87</v>
      </c>
      <c r="AY388" s="156" t="s">
        <v>147</v>
      </c>
    </row>
    <row r="389" spans="2:65" s="1" customFormat="1" ht="24.2" customHeight="1">
      <c r="B389" s="31"/>
      <c r="C389" s="135" t="s">
        <v>568</v>
      </c>
      <c r="D389" s="135" t="s">
        <v>149</v>
      </c>
      <c r="E389" s="136" t="s">
        <v>569</v>
      </c>
      <c r="F389" s="137" t="s">
        <v>570</v>
      </c>
      <c r="G389" s="138" t="s">
        <v>230</v>
      </c>
      <c r="H389" s="139">
        <v>5.22</v>
      </c>
      <c r="I389" s="140"/>
      <c r="J389" s="141">
        <f>ROUND(I389*H389,2)</f>
        <v>0</v>
      </c>
      <c r="K389" s="137" t="s">
        <v>153</v>
      </c>
      <c r="L389" s="31"/>
      <c r="M389" s="142" t="s">
        <v>1</v>
      </c>
      <c r="N389" s="143" t="s">
        <v>45</v>
      </c>
      <c r="P389" s="144">
        <f>O389*H389</f>
        <v>0</v>
      </c>
      <c r="Q389" s="144">
        <v>0</v>
      </c>
      <c r="R389" s="144">
        <f>Q389*H389</f>
        <v>0</v>
      </c>
      <c r="S389" s="144">
        <v>0</v>
      </c>
      <c r="T389" s="145">
        <f>S389*H389</f>
        <v>0</v>
      </c>
      <c r="AR389" s="146" t="s">
        <v>154</v>
      </c>
      <c r="AT389" s="146" t="s">
        <v>149</v>
      </c>
      <c r="AU389" s="146" t="s">
        <v>89</v>
      </c>
      <c r="AY389" s="16" t="s">
        <v>147</v>
      </c>
      <c r="BE389" s="147">
        <f>IF(N389="základní",J389,0)</f>
        <v>0</v>
      </c>
      <c r="BF389" s="147">
        <f>IF(N389="snížená",J389,0)</f>
        <v>0</v>
      </c>
      <c r="BG389" s="147">
        <f>IF(N389="zákl. přenesená",J389,0)</f>
        <v>0</v>
      </c>
      <c r="BH389" s="147">
        <f>IF(N389="sníž. přenesená",J389,0)</f>
        <v>0</v>
      </c>
      <c r="BI389" s="147">
        <f>IF(N389="nulová",J389,0)</f>
        <v>0</v>
      </c>
      <c r="BJ389" s="16" t="s">
        <v>87</v>
      </c>
      <c r="BK389" s="147">
        <f>ROUND(I389*H389,2)</f>
        <v>0</v>
      </c>
      <c r="BL389" s="16" t="s">
        <v>154</v>
      </c>
      <c r="BM389" s="146" t="s">
        <v>571</v>
      </c>
    </row>
    <row r="390" spans="2:65" s="13" customFormat="1" ht="11.25">
      <c r="B390" s="155"/>
      <c r="D390" s="149" t="s">
        <v>160</v>
      </c>
      <c r="E390" s="156" t="s">
        <v>1</v>
      </c>
      <c r="F390" s="157" t="s">
        <v>572</v>
      </c>
      <c r="H390" s="158">
        <v>5.22</v>
      </c>
      <c r="I390" s="159"/>
      <c r="L390" s="155"/>
      <c r="M390" s="160"/>
      <c r="T390" s="161"/>
      <c r="AT390" s="156" t="s">
        <v>160</v>
      </c>
      <c r="AU390" s="156" t="s">
        <v>89</v>
      </c>
      <c r="AV390" s="13" t="s">
        <v>89</v>
      </c>
      <c r="AW390" s="13" t="s">
        <v>35</v>
      </c>
      <c r="AX390" s="13" t="s">
        <v>87</v>
      </c>
      <c r="AY390" s="156" t="s">
        <v>147</v>
      </c>
    </row>
    <row r="391" spans="2:65" s="11" customFormat="1" ht="22.9" customHeight="1">
      <c r="B391" s="123"/>
      <c r="D391" s="124" t="s">
        <v>79</v>
      </c>
      <c r="E391" s="133" t="s">
        <v>573</v>
      </c>
      <c r="F391" s="133" t="s">
        <v>574</v>
      </c>
      <c r="I391" s="126"/>
      <c r="J391" s="134">
        <f>BK391</f>
        <v>0</v>
      </c>
      <c r="L391" s="123"/>
      <c r="M391" s="128"/>
      <c r="P391" s="129">
        <f>P392</f>
        <v>0</v>
      </c>
      <c r="R391" s="129">
        <f>R392</f>
        <v>0</v>
      </c>
      <c r="T391" s="130">
        <f>T392</f>
        <v>0</v>
      </c>
      <c r="AR391" s="124" t="s">
        <v>87</v>
      </c>
      <c r="AT391" s="131" t="s">
        <v>79</v>
      </c>
      <c r="AU391" s="131" t="s">
        <v>87</v>
      </c>
      <c r="AY391" s="124" t="s">
        <v>147</v>
      </c>
      <c r="BK391" s="132">
        <f>BK392</f>
        <v>0</v>
      </c>
    </row>
    <row r="392" spans="2:65" s="1" customFormat="1" ht="21.75" customHeight="1">
      <c r="B392" s="31"/>
      <c r="C392" s="135" t="s">
        <v>575</v>
      </c>
      <c r="D392" s="135" t="s">
        <v>149</v>
      </c>
      <c r="E392" s="136" t="s">
        <v>576</v>
      </c>
      <c r="F392" s="137" t="s">
        <v>577</v>
      </c>
      <c r="G392" s="138" t="s">
        <v>230</v>
      </c>
      <c r="H392" s="139">
        <v>595.33199999999999</v>
      </c>
      <c r="I392" s="140"/>
      <c r="J392" s="141">
        <f>ROUND(I392*H392,2)</f>
        <v>0</v>
      </c>
      <c r="K392" s="137" t="s">
        <v>153</v>
      </c>
      <c r="L392" s="31"/>
      <c r="M392" s="179" t="s">
        <v>1</v>
      </c>
      <c r="N392" s="180" t="s">
        <v>45</v>
      </c>
      <c r="O392" s="181"/>
      <c r="P392" s="182">
        <f>O392*H392</f>
        <v>0</v>
      </c>
      <c r="Q392" s="182">
        <v>0</v>
      </c>
      <c r="R392" s="182">
        <f>Q392*H392</f>
        <v>0</v>
      </c>
      <c r="S392" s="182">
        <v>0</v>
      </c>
      <c r="T392" s="183">
        <f>S392*H392</f>
        <v>0</v>
      </c>
      <c r="AR392" s="146" t="s">
        <v>154</v>
      </c>
      <c r="AT392" s="146" t="s">
        <v>149</v>
      </c>
      <c r="AU392" s="146" t="s">
        <v>89</v>
      </c>
      <c r="AY392" s="16" t="s">
        <v>147</v>
      </c>
      <c r="BE392" s="147">
        <f>IF(N392="základní",J392,0)</f>
        <v>0</v>
      </c>
      <c r="BF392" s="147">
        <f>IF(N392="snížená",J392,0)</f>
        <v>0</v>
      </c>
      <c r="BG392" s="147">
        <f>IF(N392="zákl. přenesená",J392,0)</f>
        <v>0</v>
      </c>
      <c r="BH392" s="147">
        <f>IF(N392="sníž. přenesená",J392,0)</f>
        <v>0</v>
      </c>
      <c r="BI392" s="147">
        <f>IF(N392="nulová",J392,0)</f>
        <v>0</v>
      </c>
      <c r="BJ392" s="16" t="s">
        <v>87</v>
      </c>
      <c r="BK392" s="147">
        <f>ROUND(I392*H392,2)</f>
        <v>0</v>
      </c>
      <c r="BL392" s="16" t="s">
        <v>154</v>
      </c>
      <c r="BM392" s="146" t="s">
        <v>578</v>
      </c>
    </row>
    <row r="393" spans="2:65" s="1" customFormat="1" ht="6.95" customHeight="1">
      <c r="B393" s="43"/>
      <c r="C393" s="44"/>
      <c r="D393" s="44"/>
      <c r="E393" s="44"/>
      <c r="F393" s="44"/>
      <c r="G393" s="44"/>
      <c r="H393" s="44"/>
      <c r="I393" s="44"/>
      <c r="J393" s="44"/>
      <c r="K393" s="44"/>
      <c r="L393" s="31"/>
    </row>
  </sheetData>
  <sheetProtection algorithmName="SHA-512" hashValue="tYbEae2UMhpPDxkUikeqvFEBmJ8ug2iDKhrYs/6GgUXQeTGFPtOe1+K2XX6mJaO3MPmpsaOqH5ytzFcD2zVdjg==" saltValue="u+i7mRzqxGBRgR9Sfi+29LN+N2qrGLEx3UndLXvtVkyJQpqFtPXd1HvAqkZYqSRzpvKDod6LWdt7hzBblriCbA==" spinCount="100000" sheet="1" objects="1" scenarios="1" formatColumns="0" formatRows="0" autoFilter="0"/>
  <autoFilter ref="C130:K392" xr:uid="{00000000-0009-0000-0000-000001000000}"/>
  <mergeCells count="12">
    <mergeCell ref="E123:H123"/>
    <mergeCell ref="L2:V2"/>
    <mergeCell ref="E85:H85"/>
    <mergeCell ref="E87:H87"/>
    <mergeCell ref="E89:H89"/>
    <mergeCell ref="E119:H119"/>
    <mergeCell ref="E121:H12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8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6" t="s">
        <v>97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89</v>
      </c>
    </row>
    <row r="4" spans="2:46" ht="24.95" customHeight="1">
      <c r="B4" s="19"/>
      <c r="D4" s="20" t="s">
        <v>111</v>
      </c>
      <c r="L4" s="19"/>
      <c r="M4" s="92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9" t="str">
        <f>'Rekapitulace stavby'!K6</f>
        <v>Cyklostezka Šternberk - Dolní Žleb - II. etapa</v>
      </c>
      <c r="F7" s="230"/>
      <c r="G7" s="230"/>
      <c r="H7" s="230"/>
      <c r="L7" s="19"/>
    </row>
    <row r="8" spans="2:46" ht="12" customHeight="1">
      <c r="B8" s="19"/>
      <c r="D8" s="26" t="s">
        <v>112</v>
      </c>
      <c r="L8" s="19"/>
    </row>
    <row r="9" spans="2:46" s="1" customFormat="1" ht="16.5" customHeight="1">
      <c r="B9" s="31"/>
      <c r="E9" s="229" t="s">
        <v>113</v>
      </c>
      <c r="F9" s="231"/>
      <c r="G9" s="231"/>
      <c r="H9" s="231"/>
      <c r="L9" s="31"/>
    </row>
    <row r="10" spans="2:46" s="1" customFormat="1" ht="12" customHeight="1">
      <c r="B10" s="31"/>
      <c r="D10" s="26" t="s">
        <v>114</v>
      </c>
      <c r="L10" s="31"/>
    </row>
    <row r="11" spans="2:46" s="1" customFormat="1" ht="16.5" customHeight="1">
      <c r="B11" s="31"/>
      <c r="E11" s="187" t="s">
        <v>579</v>
      </c>
      <c r="F11" s="231"/>
      <c r="G11" s="231"/>
      <c r="H11" s="231"/>
      <c r="L11" s="31"/>
    </row>
    <row r="12" spans="2:46" s="1" customFormat="1" ht="11.25">
      <c r="B12" s="31"/>
      <c r="L12" s="31"/>
    </row>
    <row r="13" spans="2:46" s="1" customFormat="1" ht="12" customHeight="1">
      <c r="B13" s="31"/>
      <c r="D13" s="26" t="s">
        <v>18</v>
      </c>
      <c r="F13" s="24" t="s">
        <v>1</v>
      </c>
      <c r="I13" s="26" t="s">
        <v>19</v>
      </c>
      <c r="J13" s="24" t="s">
        <v>1</v>
      </c>
      <c r="L13" s="31"/>
    </row>
    <row r="14" spans="2:46" s="1" customFormat="1" ht="12" customHeight="1">
      <c r="B14" s="31"/>
      <c r="D14" s="26" t="s">
        <v>20</v>
      </c>
      <c r="F14" s="24" t="s">
        <v>580</v>
      </c>
      <c r="I14" s="26" t="s">
        <v>22</v>
      </c>
      <c r="J14" s="51" t="str">
        <f>'Rekapitulace stavby'!AN8</f>
        <v>16. 12. 2021</v>
      </c>
      <c r="L14" s="31"/>
    </row>
    <row r="15" spans="2:46" s="1" customFormat="1" ht="10.9" customHeight="1">
      <c r="B15" s="31"/>
      <c r="L15" s="31"/>
    </row>
    <row r="16" spans="2:46" s="1" customFormat="1" ht="12" customHeight="1">
      <c r="B16" s="31"/>
      <c r="D16" s="26" t="s">
        <v>24</v>
      </c>
      <c r="I16" s="26" t="s">
        <v>25</v>
      </c>
      <c r="J16" s="24" t="str">
        <f>IF('Rekapitulace stavby'!AN10="","",'Rekapitulace stavby'!AN10)</f>
        <v>00299529</v>
      </c>
      <c r="L16" s="31"/>
    </row>
    <row r="17" spans="2:12" s="1" customFormat="1" ht="18" customHeight="1">
      <c r="B17" s="31"/>
      <c r="E17" s="24" t="str">
        <f>IF('Rekapitulace stavby'!E11="","",'Rekapitulace stavby'!E11)</f>
        <v>Město Šternberk</v>
      </c>
      <c r="I17" s="26" t="s">
        <v>28</v>
      </c>
      <c r="J17" s="24" t="str">
        <f>IF('Rekapitulace stavby'!AN11="","",'Rekapitulace stavby'!AN11)</f>
        <v>CZ00299529</v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30</v>
      </c>
      <c r="I19" s="26" t="s">
        <v>25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232" t="str">
        <f>'Rekapitulace stavby'!E14</f>
        <v>Vyplň údaj</v>
      </c>
      <c r="F20" s="213"/>
      <c r="G20" s="213"/>
      <c r="H20" s="213"/>
      <c r="I20" s="26" t="s">
        <v>28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32</v>
      </c>
      <c r="I22" s="26" t="s">
        <v>25</v>
      </c>
      <c r="J22" s="24" t="str">
        <f>IF('Rekapitulace stavby'!AN16="","",'Rekapitulace stavby'!AN16)</f>
        <v>25361520</v>
      </c>
      <c r="L22" s="31"/>
    </row>
    <row r="23" spans="2:12" s="1" customFormat="1" ht="18" customHeight="1">
      <c r="B23" s="31"/>
      <c r="E23" s="24" t="str">
        <f>IF('Rekapitulace stavby'!E17="","",'Rekapitulace stavby'!E17)</f>
        <v>Dopravní projektování s.r.o.</v>
      </c>
      <c r="I23" s="26" t="s">
        <v>28</v>
      </c>
      <c r="J23" s="24" t="str">
        <f>IF('Rekapitulace stavby'!AN17="","",'Rekapitulace stavby'!AN17)</f>
        <v/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36</v>
      </c>
      <c r="I25" s="26" t="s">
        <v>25</v>
      </c>
      <c r="J25" s="24" t="str">
        <f>IF('Rekapitulace stavby'!AN19="","",'Rekapitulace stavby'!AN19)</f>
        <v>12678988</v>
      </c>
      <c r="L25" s="31"/>
    </row>
    <row r="26" spans="2:12" s="1" customFormat="1" ht="18" customHeight="1">
      <c r="B26" s="31"/>
      <c r="E26" s="24" t="str">
        <f>IF('Rekapitulace stavby'!E20="","",'Rekapitulace stavby'!E20)</f>
        <v>Ing. Milena Uhlárová</v>
      </c>
      <c r="I26" s="26" t="s">
        <v>28</v>
      </c>
      <c r="J26" s="24" t="str">
        <f>IF('Rekapitulace stavby'!AN20="","",'Rekapitulace stavby'!AN20)</f>
        <v/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39</v>
      </c>
      <c r="L28" s="31"/>
    </row>
    <row r="29" spans="2:12" s="7" customFormat="1" ht="16.5" customHeight="1">
      <c r="B29" s="93"/>
      <c r="E29" s="218" t="s">
        <v>1</v>
      </c>
      <c r="F29" s="218"/>
      <c r="G29" s="218"/>
      <c r="H29" s="218"/>
      <c r="L29" s="93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25.35" customHeight="1">
      <c r="B32" s="31"/>
      <c r="D32" s="94" t="s">
        <v>40</v>
      </c>
      <c r="J32" s="65">
        <f>ROUND(J132, 2)</f>
        <v>0</v>
      </c>
      <c r="L32" s="31"/>
    </row>
    <row r="33" spans="2:12" s="1" customFormat="1" ht="6.95" customHeight="1">
      <c r="B33" s="31"/>
      <c r="D33" s="52"/>
      <c r="E33" s="52"/>
      <c r="F33" s="52"/>
      <c r="G33" s="52"/>
      <c r="H33" s="52"/>
      <c r="I33" s="52"/>
      <c r="J33" s="52"/>
      <c r="K33" s="52"/>
      <c r="L33" s="31"/>
    </row>
    <row r="34" spans="2:12" s="1" customFormat="1" ht="14.45" customHeight="1">
      <c r="B34" s="31"/>
      <c r="F34" s="34" t="s">
        <v>42</v>
      </c>
      <c r="I34" s="34" t="s">
        <v>41</v>
      </c>
      <c r="J34" s="34" t="s">
        <v>43</v>
      </c>
      <c r="L34" s="31"/>
    </row>
    <row r="35" spans="2:12" s="1" customFormat="1" ht="14.45" customHeight="1">
      <c r="B35" s="31"/>
      <c r="D35" s="54" t="s">
        <v>44</v>
      </c>
      <c r="E35" s="26" t="s">
        <v>45</v>
      </c>
      <c r="F35" s="85">
        <f>ROUND((SUM(BE132:BE181)),  2)</f>
        <v>0</v>
      </c>
      <c r="I35" s="95">
        <v>0.21</v>
      </c>
      <c r="J35" s="85">
        <f>ROUND(((SUM(BE132:BE181))*I35),  2)</f>
        <v>0</v>
      </c>
      <c r="L35" s="31"/>
    </row>
    <row r="36" spans="2:12" s="1" customFormat="1" ht="14.45" customHeight="1">
      <c r="B36" s="31"/>
      <c r="E36" s="26" t="s">
        <v>46</v>
      </c>
      <c r="F36" s="85">
        <f>ROUND((SUM(BF132:BF181)),  2)</f>
        <v>0</v>
      </c>
      <c r="I36" s="95">
        <v>0.15</v>
      </c>
      <c r="J36" s="85">
        <f>ROUND(((SUM(BF132:BF181))*I36),  2)</f>
        <v>0</v>
      </c>
      <c r="L36" s="31"/>
    </row>
    <row r="37" spans="2:12" s="1" customFormat="1" ht="14.45" hidden="1" customHeight="1">
      <c r="B37" s="31"/>
      <c r="E37" s="26" t="s">
        <v>47</v>
      </c>
      <c r="F37" s="85">
        <f>ROUND((SUM(BG132:BG181)),  2)</f>
        <v>0</v>
      </c>
      <c r="I37" s="95">
        <v>0.21</v>
      </c>
      <c r="J37" s="85">
        <f>0</f>
        <v>0</v>
      </c>
      <c r="L37" s="31"/>
    </row>
    <row r="38" spans="2:12" s="1" customFormat="1" ht="14.45" hidden="1" customHeight="1">
      <c r="B38" s="31"/>
      <c r="E38" s="26" t="s">
        <v>48</v>
      </c>
      <c r="F38" s="85">
        <f>ROUND((SUM(BH132:BH181)),  2)</f>
        <v>0</v>
      </c>
      <c r="I38" s="95">
        <v>0.15</v>
      </c>
      <c r="J38" s="85">
        <f>0</f>
        <v>0</v>
      </c>
      <c r="L38" s="31"/>
    </row>
    <row r="39" spans="2:12" s="1" customFormat="1" ht="14.45" hidden="1" customHeight="1">
      <c r="B39" s="31"/>
      <c r="E39" s="26" t="s">
        <v>49</v>
      </c>
      <c r="F39" s="85">
        <f>ROUND((SUM(BI132:BI181)),  2)</f>
        <v>0</v>
      </c>
      <c r="I39" s="95">
        <v>0</v>
      </c>
      <c r="J39" s="85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6"/>
      <c r="D41" s="97" t="s">
        <v>50</v>
      </c>
      <c r="E41" s="56"/>
      <c r="F41" s="56"/>
      <c r="G41" s="98" t="s">
        <v>51</v>
      </c>
      <c r="H41" s="99" t="s">
        <v>52</v>
      </c>
      <c r="I41" s="56"/>
      <c r="J41" s="100">
        <f>SUM(J32:J39)</f>
        <v>0</v>
      </c>
      <c r="K41" s="101"/>
      <c r="L41" s="31"/>
    </row>
    <row r="42" spans="2:12" s="1" customFormat="1" ht="14.45" customHeight="1">
      <c r="B42" s="31"/>
      <c r="L42" s="31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53</v>
      </c>
      <c r="E50" s="41"/>
      <c r="F50" s="41"/>
      <c r="G50" s="40" t="s">
        <v>54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55</v>
      </c>
      <c r="E61" s="33"/>
      <c r="F61" s="102" t="s">
        <v>56</v>
      </c>
      <c r="G61" s="42" t="s">
        <v>55</v>
      </c>
      <c r="H61" s="33"/>
      <c r="I61" s="33"/>
      <c r="J61" s="103" t="s">
        <v>56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57</v>
      </c>
      <c r="E65" s="41"/>
      <c r="F65" s="41"/>
      <c r="G65" s="40" t="s">
        <v>58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55</v>
      </c>
      <c r="E76" s="33"/>
      <c r="F76" s="102" t="s">
        <v>56</v>
      </c>
      <c r="G76" s="42" t="s">
        <v>55</v>
      </c>
      <c r="H76" s="33"/>
      <c r="I76" s="33"/>
      <c r="J76" s="103" t="s">
        <v>56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12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12" s="1" customFormat="1" ht="24.95" customHeight="1">
      <c r="B82" s="31"/>
      <c r="C82" s="20" t="s">
        <v>116</v>
      </c>
      <c r="L82" s="31"/>
    </row>
    <row r="83" spans="2:12" s="1" customFormat="1" ht="6.95" customHeight="1">
      <c r="B83" s="31"/>
      <c r="L83" s="31"/>
    </row>
    <row r="84" spans="2:12" s="1" customFormat="1" ht="12" customHeight="1">
      <c r="B84" s="31"/>
      <c r="C84" s="26" t="s">
        <v>16</v>
      </c>
      <c r="L84" s="31"/>
    </row>
    <row r="85" spans="2:12" s="1" customFormat="1" ht="16.5" customHeight="1">
      <c r="B85" s="31"/>
      <c r="E85" s="229" t="str">
        <f>E7</f>
        <v>Cyklostezka Šternberk - Dolní Žleb - II. etapa</v>
      </c>
      <c r="F85" s="230"/>
      <c r="G85" s="230"/>
      <c r="H85" s="230"/>
      <c r="L85" s="31"/>
    </row>
    <row r="86" spans="2:12" ht="12" customHeight="1">
      <c r="B86" s="19"/>
      <c r="C86" s="26" t="s">
        <v>112</v>
      </c>
      <c r="L86" s="19"/>
    </row>
    <row r="87" spans="2:12" s="1" customFormat="1" ht="16.5" customHeight="1">
      <c r="B87" s="31"/>
      <c r="E87" s="229" t="s">
        <v>113</v>
      </c>
      <c r="F87" s="231"/>
      <c r="G87" s="231"/>
      <c r="H87" s="231"/>
      <c r="L87" s="31"/>
    </row>
    <row r="88" spans="2:12" s="1" customFormat="1" ht="12" customHeight="1">
      <c r="B88" s="31"/>
      <c r="C88" s="26" t="s">
        <v>114</v>
      </c>
      <c r="L88" s="31"/>
    </row>
    <row r="89" spans="2:12" s="1" customFormat="1" ht="16.5" customHeight="1">
      <c r="B89" s="31"/>
      <c r="E89" s="187" t="str">
        <f>E11</f>
        <v>SO 401.2_u - Přeložka VO - 2. úsek</v>
      </c>
      <c r="F89" s="231"/>
      <c r="G89" s="231"/>
      <c r="H89" s="231"/>
      <c r="L89" s="31"/>
    </row>
    <row r="90" spans="2:12" s="1" customFormat="1" ht="6.95" customHeight="1">
      <c r="B90" s="31"/>
      <c r="L90" s="31"/>
    </row>
    <row r="91" spans="2:12" s="1" customFormat="1" ht="12" customHeight="1">
      <c r="B91" s="31"/>
      <c r="C91" s="26" t="s">
        <v>20</v>
      </c>
      <c r="F91" s="24" t="str">
        <f>F14</f>
        <v>šternberk - Žleb</v>
      </c>
      <c r="I91" s="26" t="s">
        <v>22</v>
      </c>
      <c r="J91" s="51" t="str">
        <f>IF(J14="","",J14)</f>
        <v>16. 12. 2021</v>
      </c>
      <c r="L91" s="31"/>
    </row>
    <row r="92" spans="2:12" s="1" customFormat="1" ht="6.95" customHeight="1">
      <c r="B92" s="31"/>
      <c r="L92" s="31"/>
    </row>
    <row r="93" spans="2:12" s="1" customFormat="1" ht="25.7" customHeight="1">
      <c r="B93" s="31"/>
      <c r="C93" s="26" t="s">
        <v>24</v>
      </c>
      <c r="F93" s="24" t="str">
        <f>E17</f>
        <v>Město Šternberk</v>
      </c>
      <c r="I93" s="26" t="s">
        <v>32</v>
      </c>
      <c r="J93" s="29" t="str">
        <f>E23</f>
        <v>Dopravní projektování s.r.o.</v>
      </c>
      <c r="L93" s="31"/>
    </row>
    <row r="94" spans="2:12" s="1" customFormat="1" ht="15.2" customHeight="1">
      <c r="B94" s="31"/>
      <c r="C94" s="26" t="s">
        <v>30</v>
      </c>
      <c r="F94" s="24" t="str">
        <f>IF(E20="","",E20)</f>
        <v>Vyplň údaj</v>
      </c>
      <c r="I94" s="26" t="s">
        <v>36</v>
      </c>
      <c r="J94" s="29" t="str">
        <f>E26</f>
        <v>Ing. Milena Uhlárová</v>
      </c>
      <c r="L94" s="31"/>
    </row>
    <row r="95" spans="2:12" s="1" customFormat="1" ht="10.35" customHeight="1">
      <c r="B95" s="31"/>
      <c r="L95" s="31"/>
    </row>
    <row r="96" spans="2:12" s="1" customFormat="1" ht="29.25" customHeight="1">
      <c r="B96" s="31"/>
      <c r="C96" s="104" t="s">
        <v>117</v>
      </c>
      <c r="D96" s="96"/>
      <c r="E96" s="96"/>
      <c r="F96" s="96"/>
      <c r="G96" s="96"/>
      <c r="H96" s="96"/>
      <c r="I96" s="96"/>
      <c r="J96" s="105" t="s">
        <v>118</v>
      </c>
      <c r="K96" s="96"/>
      <c r="L96" s="31"/>
    </row>
    <row r="97" spans="2:47" s="1" customFormat="1" ht="10.35" customHeight="1">
      <c r="B97" s="31"/>
      <c r="L97" s="31"/>
    </row>
    <row r="98" spans="2:47" s="1" customFormat="1" ht="22.9" customHeight="1">
      <c r="B98" s="31"/>
      <c r="C98" s="106" t="s">
        <v>119</v>
      </c>
      <c r="J98" s="65">
        <f>J132</f>
        <v>0</v>
      </c>
      <c r="L98" s="31"/>
      <c r="AU98" s="16" t="s">
        <v>120</v>
      </c>
    </row>
    <row r="99" spans="2:47" s="8" customFormat="1" ht="24.95" customHeight="1">
      <c r="B99" s="107"/>
      <c r="D99" s="108" t="s">
        <v>581</v>
      </c>
      <c r="E99" s="109"/>
      <c r="F99" s="109"/>
      <c r="G99" s="109"/>
      <c r="H99" s="109"/>
      <c r="I99" s="109"/>
      <c r="J99" s="110">
        <f>J133</f>
        <v>0</v>
      </c>
      <c r="L99" s="107"/>
    </row>
    <row r="100" spans="2:47" s="9" customFormat="1" ht="19.899999999999999" customHeight="1">
      <c r="B100" s="111"/>
      <c r="D100" s="112" t="s">
        <v>582</v>
      </c>
      <c r="E100" s="113"/>
      <c r="F100" s="113"/>
      <c r="G100" s="113"/>
      <c r="H100" s="113"/>
      <c r="I100" s="113"/>
      <c r="J100" s="114">
        <f>J134</f>
        <v>0</v>
      </c>
      <c r="L100" s="111"/>
    </row>
    <row r="101" spans="2:47" s="8" customFormat="1" ht="24.95" customHeight="1">
      <c r="B101" s="107"/>
      <c r="D101" s="108" t="s">
        <v>583</v>
      </c>
      <c r="E101" s="109"/>
      <c r="F101" s="109"/>
      <c r="G101" s="109"/>
      <c r="H101" s="109"/>
      <c r="I101" s="109"/>
      <c r="J101" s="110">
        <f>J136</f>
        <v>0</v>
      </c>
      <c r="L101" s="107"/>
    </row>
    <row r="102" spans="2:47" s="9" customFormat="1" ht="19.899999999999999" customHeight="1">
      <c r="B102" s="111"/>
      <c r="D102" s="112" t="s">
        <v>584</v>
      </c>
      <c r="E102" s="113"/>
      <c r="F102" s="113"/>
      <c r="G102" s="113"/>
      <c r="H102" s="113"/>
      <c r="I102" s="113"/>
      <c r="J102" s="114">
        <f>J137</f>
        <v>0</v>
      </c>
      <c r="L102" s="111"/>
    </row>
    <row r="103" spans="2:47" s="9" customFormat="1" ht="19.899999999999999" customHeight="1">
      <c r="B103" s="111"/>
      <c r="D103" s="112" t="s">
        <v>585</v>
      </c>
      <c r="E103" s="113"/>
      <c r="F103" s="113"/>
      <c r="G103" s="113"/>
      <c r="H103" s="113"/>
      <c r="I103" s="113"/>
      <c r="J103" s="114">
        <f>J140</f>
        <v>0</v>
      </c>
      <c r="L103" s="111"/>
    </row>
    <row r="104" spans="2:47" s="9" customFormat="1" ht="19.899999999999999" customHeight="1">
      <c r="B104" s="111"/>
      <c r="D104" s="112" t="s">
        <v>586</v>
      </c>
      <c r="E104" s="113"/>
      <c r="F104" s="113"/>
      <c r="G104" s="113"/>
      <c r="H104" s="113"/>
      <c r="I104" s="113"/>
      <c r="J104" s="114">
        <f>J146</f>
        <v>0</v>
      </c>
      <c r="L104" s="111"/>
    </row>
    <row r="105" spans="2:47" s="9" customFormat="1" ht="19.899999999999999" customHeight="1">
      <c r="B105" s="111"/>
      <c r="D105" s="112" t="s">
        <v>587</v>
      </c>
      <c r="E105" s="113"/>
      <c r="F105" s="113"/>
      <c r="G105" s="113"/>
      <c r="H105" s="113"/>
      <c r="I105" s="113"/>
      <c r="J105" s="114">
        <f>J151</f>
        <v>0</v>
      </c>
      <c r="L105" s="111"/>
    </row>
    <row r="106" spans="2:47" s="8" customFormat="1" ht="24.95" customHeight="1">
      <c r="B106" s="107"/>
      <c r="D106" s="108" t="s">
        <v>583</v>
      </c>
      <c r="E106" s="109"/>
      <c r="F106" s="109"/>
      <c r="G106" s="109"/>
      <c r="H106" s="109"/>
      <c r="I106" s="109"/>
      <c r="J106" s="110">
        <f>J153</f>
        <v>0</v>
      </c>
      <c r="L106" s="107"/>
    </row>
    <row r="107" spans="2:47" s="9" customFormat="1" ht="19.899999999999999" customHeight="1">
      <c r="B107" s="111"/>
      <c r="D107" s="112" t="s">
        <v>588</v>
      </c>
      <c r="E107" s="113"/>
      <c r="F107" s="113"/>
      <c r="G107" s="113"/>
      <c r="H107" s="113"/>
      <c r="I107" s="113"/>
      <c r="J107" s="114">
        <f>J154</f>
        <v>0</v>
      </c>
      <c r="L107" s="111"/>
    </row>
    <row r="108" spans="2:47" s="9" customFormat="1" ht="19.899999999999999" customHeight="1">
      <c r="B108" s="111"/>
      <c r="D108" s="112" t="s">
        <v>589</v>
      </c>
      <c r="E108" s="113"/>
      <c r="F108" s="113"/>
      <c r="G108" s="113"/>
      <c r="H108" s="113"/>
      <c r="I108" s="113"/>
      <c r="J108" s="114">
        <f>J157</f>
        <v>0</v>
      </c>
      <c r="L108" s="111"/>
    </row>
    <row r="109" spans="2:47" s="8" customFormat="1" ht="24.95" customHeight="1">
      <c r="B109" s="107"/>
      <c r="D109" s="108" t="s">
        <v>590</v>
      </c>
      <c r="E109" s="109"/>
      <c r="F109" s="109"/>
      <c r="G109" s="109"/>
      <c r="H109" s="109"/>
      <c r="I109" s="109"/>
      <c r="J109" s="110">
        <f>J166</f>
        <v>0</v>
      </c>
      <c r="L109" s="107"/>
    </row>
    <row r="110" spans="2:47" s="9" customFormat="1" ht="19.899999999999999" customHeight="1">
      <c r="B110" s="111"/>
      <c r="D110" s="112" t="s">
        <v>591</v>
      </c>
      <c r="E110" s="113"/>
      <c r="F110" s="113"/>
      <c r="G110" s="113"/>
      <c r="H110" s="113"/>
      <c r="I110" s="113"/>
      <c r="J110" s="114">
        <f>J167</f>
        <v>0</v>
      </c>
      <c r="L110" s="111"/>
    </row>
    <row r="111" spans="2:47" s="1" customFormat="1" ht="21.75" customHeight="1">
      <c r="B111" s="31"/>
      <c r="L111" s="31"/>
    </row>
    <row r="112" spans="2:47" s="1" customFormat="1" ht="6.95" customHeight="1">
      <c r="B112" s="43"/>
      <c r="C112" s="44"/>
      <c r="D112" s="44"/>
      <c r="E112" s="44"/>
      <c r="F112" s="44"/>
      <c r="G112" s="44"/>
      <c r="H112" s="44"/>
      <c r="I112" s="44"/>
      <c r="J112" s="44"/>
      <c r="K112" s="44"/>
      <c r="L112" s="31"/>
    </row>
    <row r="116" spans="2:12" s="1" customFormat="1" ht="6.95" customHeight="1">
      <c r="B116" s="45"/>
      <c r="C116" s="46"/>
      <c r="D116" s="46"/>
      <c r="E116" s="46"/>
      <c r="F116" s="46"/>
      <c r="G116" s="46"/>
      <c r="H116" s="46"/>
      <c r="I116" s="46"/>
      <c r="J116" s="46"/>
      <c r="K116" s="46"/>
      <c r="L116" s="31"/>
    </row>
    <row r="117" spans="2:12" s="1" customFormat="1" ht="24.95" customHeight="1">
      <c r="B117" s="31"/>
      <c r="C117" s="20" t="s">
        <v>132</v>
      </c>
      <c r="L117" s="31"/>
    </row>
    <row r="118" spans="2:12" s="1" customFormat="1" ht="6.95" customHeight="1">
      <c r="B118" s="31"/>
      <c r="L118" s="31"/>
    </row>
    <row r="119" spans="2:12" s="1" customFormat="1" ht="12" customHeight="1">
      <c r="B119" s="31"/>
      <c r="C119" s="26" t="s">
        <v>16</v>
      </c>
      <c r="L119" s="31"/>
    </row>
    <row r="120" spans="2:12" s="1" customFormat="1" ht="16.5" customHeight="1">
      <c r="B120" s="31"/>
      <c r="E120" s="229" t="str">
        <f>E7</f>
        <v>Cyklostezka Šternberk - Dolní Žleb - II. etapa</v>
      </c>
      <c r="F120" s="230"/>
      <c r="G120" s="230"/>
      <c r="H120" s="230"/>
      <c r="L120" s="31"/>
    </row>
    <row r="121" spans="2:12" ht="12" customHeight="1">
      <c r="B121" s="19"/>
      <c r="C121" s="26" t="s">
        <v>112</v>
      </c>
      <c r="L121" s="19"/>
    </row>
    <row r="122" spans="2:12" s="1" customFormat="1" ht="16.5" customHeight="1">
      <c r="B122" s="31"/>
      <c r="E122" s="229" t="s">
        <v>113</v>
      </c>
      <c r="F122" s="231"/>
      <c r="G122" s="231"/>
      <c r="H122" s="231"/>
      <c r="L122" s="31"/>
    </row>
    <row r="123" spans="2:12" s="1" customFormat="1" ht="12" customHeight="1">
      <c r="B123" s="31"/>
      <c r="C123" s="26" t="s">
        <v>114</v>
      </c>
      <c r="L123" s="31"/>
    </row>
    <row r="124" spans="2:12" s="1" customFormat="1" ht="16.5" customHeight="1">
      <c r="B124" s="31"/>
      <c r="E124" s="187" t="str">
        <f>E11</f>
        <v>SO 401.2_u - Přeložka VO - 2. úsek</v>
      </c>
      <c r="F124" s="231"/>
      <c r="G124" s="231"/>
      <c r="H124" s="231"/>
      <c r="L124" s="31"/>
    </row>
    <row r="125" spans="2:12" s="1" customFormat="1" ht="6.95" customHeight="1">
      <c r="B125" s="31"/>
      <c r="L125" s="31"/>
    </row>
    <row r="126" spans="2:12" s="1" customFormat="1" ht="12" customHeight="1">
      <c r="B126" s="31"/>
      <c r="C126" s="26" t="s">
        <v>20</v>
      </c>
      <c r="F126" s="24" t="str">
        <f>F14</f>
        <v>šternberk - Žleb</v>
      </c>
      <c r="I126" s="26" t="s">
        <v>22</v>
      </c>
      <c r="J126" s="51" t="str">
        <f>IF(J14="","",J14)</f>
        <v>16. 12. 2021</v>
      </c>
      <c r="L126" s="31"/>
    </row>
    <row r="127" spans="2:12" s="1" customFormat="1" ht="6.95" customHeight="1">
      <c r="B127" s="31"/>
      <c r="L127" s="31"/>
    </row>
    <row r="128" spans="2:12" s="1" customFormat="1" ht="25.7" customHeight="1">
      <c r="B128" s="31"/>
      <c r="C128" s="26" t="s">
        <v>24</v>
      </c>
      <c r="F128" s="24" t="str">
        <f>E17</f>
        <v>Město Šternberk</v>
      </c>
      <c r="I128" s="26" t="s">
        <v>32</v>
      </c>
      <c r="J128" s="29" t="str">
        <f>E23</f>
        <v>Dopravní projektování s.r.o.</v>
      </c>
      <c r="L128" s="31"/>
    </row>
    <row r="129" spans="2:65" s="1" customFormat="1" ht="15.2" customHeight="1">
      <c r="B129" s="31"/>
      <c r="C129" s="26" t="s">
        <v>30</v>
      </c>
      <c r="F129" s="24" t="str">
        <f>IF(E20="","",E20)</f>
        <v>Vyplň údaj</v>
      </c>
      <c r="I129" s="26" t="s">
        <v>36</v>
      </c>
      <c r="J129" s="29" t="str">
        <f>E26</f>
        <v>Ing. Milena Uhlárová</v>
      </c>
      <c r="L129" s="31"/>
    </row>
    <row r="130" spans="2:65" s="1" customFormat="1" ht="10.35" customHeight="1">
      <c r="B130" s="31"/>
      <c r="L130" s="31"/>
    </row>
    <row r="131" spans="2:65" s="10" customFormat="1" ht="29.25" customHeight="1">
      <c r="B131" s="115"/>
      <c r="C131" s="116" t="s">
        <v>133</v>
      </c>
      <c r="D131" s="117" t="s">
        <v>65</v>
      </c>
      <c r="E131" s="117" t="s">
        <v>61</v>
      </c>
      <c r="F131" s="117" t="s">
        <v>62</v>
      </c>
      <c r="G131" s="117" t="s">
        <v>134</v>
      </c>
      <c r="H131" s="117" t="s">
        <v>135</v>
      </c>
      <c r="I131" s="117" t="s">
        <v>136</v>
      </c>
      <c r="J131" s="117" t="s">
        <v>118</v>
      </c>
      <c r="K131" s="118" t="s">
        <v>137</v>
      </c>
      <c r="L131" s="115"/>
      <c r="M131" s="58" t="s">
        <v>1</v>
      </c>
      <c r="N131" s="59" t="s">
        <v>44</v>
      </c>
      <c r="O131" s="59" t="s">
        <v>138</v>
      </c>
      <c r="P131" s="59" t="s">
        <v>139</v>
      </c>
      <c r="Q131" s="59" t="s">
        <v>140</v>
      </c>
      <c r="R131" s="59" t="s">
        <v>141</v>
      </c>
      <c r="S131" s="59" t="s">
        <v>142</v>
      </c>
      <c r="T131" s="60" t="s">
        <v>143</v>
      </c>
    </row>
    <row r="132" spans="2:65" s="1" customFormat="1" ht="22.9" customHeight="1">
      <c r="B132" s="31"/>
      <c r="C132" s="63" t="s">
        <v>144</v>
      </c>
      <c r="J132" s="119">
        <f>BK132</f>
        <v>0</v>
      </c>
      <c r="L132" s="31"/>
      <c r="M132" s="61"/>
      <c r="N132" s="52"/>
      <c r="O132" s="52"/>
      <c r="P132" s="120">
        <f>P133+P136+P153+P166</f>
        <v>0</v>
      </c>
      <c r="Q132" s="52"/>
      <c r="R132" s="120">
        <f>R133+R136+R153+R166</f>
        <v>169.38168999999999</v>
      </c>
      <c r="S132" s="52"/>
      <c r="T132" s="121">
        <f>T133+T136+T153+T166</f>
        <v>0</v>
      </c>
      <c r="AT132" s="16" t="s">
        <v>79</v>
      </c>
      <c r="AU132" s="16" t="s">
        <v>120</v>
      </c>
      <c r="BK132" s="122">
        <f>BK133+BK136+BK153+BK166</f>
        <v>0</v>
      </c>
    </row>
    <row r="133" spans="2:65" s="11" customFormat="1" ht="25.9" customHeight="1">
      <c r="B133" s="123"/>
      <c r="D133" s="124" t="s">
        <v>79</v>
      </c>
      <c r="E133" s="125" t="s">
        <v>592</v>
      </c>
      <c r="F133" s="125" t="s">
        <v>593</v>
      </c>
      <c r="I133" s="126"/>
      <c r="J133" s="127">
        <f>BK133</f>
        <v>0</v>
      </c>
      <c r="L133" s="123"/>
      <c r="M133" s="128"/>
      <c r="P133" s="129">
        <f>P134</f>
        <v>0</v>
      </c>
      <c r="R133" s="129">
        <f>R134</f>
        <v>0</v>
      </c>
      <c r="T133" s="130">
        <f>T134</f>
        <v>0</v>
      </c>
      <c r="AR133" s="124" t="s">
        <v>89</v>
      </c>
      <c r="AT133" s="131" t="s">
        <v>79</v>
      </c>
      <c r="AU133" s="131" t="s">
        <v>80</v>
      </c>
      <c r="AY133" s="124" t="s">
        <v>147</v>
      </c>
      <c r="BK133" s="132">
        <f>BK134</f>
        <v>0</v>
      </c>
    </row>
    <row r="134" spans="2:65" s="11" customFormat="1" ht="22.9" customHeight="1">
      <c r="B134" s="123"/>
      <c r="D134" s="124" t="s">
        <v>79</v>
      </c>
      <c r="E134" s="133" t="s">
        <v>594</v>
      </c>
      <c r="F134" s="133" t="s">
        <v>595</v>
      </c>
      <c r="I134" s="126"/>
      <c r="J134" s="134">
        <f>BK134</f>
        <v>0</v>
      </c>
      <c r="L134" s="123"/>
      <c r="M134" s="128"/>
      <c r="P134" s="129">
        <f>P135</f>
        <v>0</v>
      </c>
      <c r="R134" s="129">
        <f>R135</f>
        <v>0</v>
      </c>
      <c r="T134" s="130">
        <f>T135</f>
        <v>0</v>
      </c>
      <c r="AR134" s="124" t="s">
        <v>89</v>
      </c>
      <c r="AT134" s="131" t="s">
        <v>79</v>
      </c>
      <c r="AU134" s="131" t="s">
        <v>87</v>
      </c>
      <c r="AY134" s="124" t="s">
        <v>147</v>
      </c>
      <c r="BK134" s="132">
        <f>BK135</f>
        <v>0</v>
      </c>
    </row>
    <row r="135" spans="2:65" s="1" customFormat="1" ht="16.5" customHeight="1">
      <c r="B135" s="31"/>
      <c r="C135" s="135" t="s">
        <v>87</v>
      </c>
      <c r="D135" s="135" t="s">
        <v>149</v>
      </c>
      <c r="E135" s="136" t="s">
        <v>596</v>
      </c>
      <c r="F135" s="137" t="s">
        <v>597</v>
      </c>
      <c r="G135" s="138" t="s">
        <v>152</v>
      </c>
      <c r="H135" s="139">
        <v>1</v>
      </c>
      <c r="I135" s="140"/>
      <c r="J135" s="141">
        <f>ROUND(I135*H135,2)</f>
        <v>0</v>
      </c>
      <c r="K135" s="137" t="s">
        <v>598</v>
      </c>
      <c r="L135" s="31"/>
      <c r="M135" s="142" t="s">
        <v>1</v>
      </c>
      <c r="N135" s="143" t="s">
        <v>45</v>
      </c>
      <c r="P135" s="144">
        <f>O135*H135</f>
        <v>0</v>
      </c>
      <c r="Q135" s="144">
        <v>0</v>
      </c>
      <c r="R135" s="144">
        <f>Q135*H135</f>
        <v>0</v>
      </c>
      <c r="S135" s="144">
        <v>0</v>
      </c>
      <c r="T135" s="145">
        <f>S135*H135</f>
        <v>0</v>
      </c>
      <c r="AR135" s="146" t="s">
        <v>251</v>
      </c>
      <c r="AT135" s="146" t="s">
        <v>149</v>
      </c>
      <c r="AU135" s="146" t="s">
        <v>89</v>
      </c>
      <c r="AY135" s="16" t="s">
        <v>147</v>
      </c>
      <c r="BE135" s="147">
        <f>IF(N135="základní",J135,0)</f>
        <v>0</v>
      </c>
      <c r="BF135" s="147">
        <f>IF(N135="snížená",J135,0)</f>
        <v>0</v>
      </c>
      <c r="BG135" s="147">
        <f>IF(N135="zákl. přenesená",J135,0)</f>
        <v>0</v>
      </c>
      <c r="BH135" s="147">
        <f>IF(N135="sníž. přenesená",J135,0)</f>
        <v>0</v>
      </c>
      <c r="BI135" s="147">
        <f>IF(N135="nulová",J135,0)</f>
        <v>0</v>
      </c>
      <c r="BJ135" s="16" t="s">
        <v>87</v>
      </c>
      <c r="BK135" s="147">
        <f>ROUND(I135*H135,2)</f>
        <v>0</v>
      </c>
      <c r="BL135" s="16" t="s">
        <v>251</v>
      </c>
      <c r="BM135" s="146" t="s">
        <v>599</v>
      </c>
    </row>
    <row r="136" spans="2:65" s="11" customFormat="1" ht="25.9" customHeight="1">
      <c r="B136" s="123"/>
      <c r="D136" s="124" t="s">
        <v>79</v>
      </c>
      <c r="E136" s="125" t="s">
        <v>600</v>
      </c>
      <c r="F136" s="125" t="s">
        <v>1</v>
      </c>
      <c r="I136" s="126"/>
      <c r="J136" s="127">
        <f>BK136</f>
        <v>0</v>
      </c>
      <c r="L136" s="123"/>
      <c r="M136" s="128"/>
      <c r="P136" s="129">
        <f>P137+P140+P146+P151</f>
        <v>0</v>
      </c>
      <c r="R136" s="129">
        <f>R137+R140+R146+R151</f>
        <v>1.1103000000000001</v>
      </c>
      <c r="T136" s="130">
        <f>T137+T140+T146+T151</f>
        <v>0</v>
      </c>
      <c r="AR136" s="124" t="s">
        <v>87</v>
      </c>
      <c r="AT136" s="131" t="s">
        <v>79</v>
      </c>
      <c r="AU136" s="131" t="s">
        <v>80</v>
      </c>
      <c r="AY136" s="124" t="s">
        <v>147</v>
      </c>
      <c r="BK136" s="132">
        <f>BK137+BK140+BK146+BK151</f>
        <v>0</v>
      </c>
    </row>
    <row r="137" spans="2:65" s="11" customFormat="1" ht="22.9" customHeight="1">
      <c r="B137" s="123"/>
      <c r="D137" s="124" t="s">
        <v>79</v>
      </c>
      <c r="E137" s="133" t="s">
        <v>601</v>
      </c>
      <c r="F137" s="133" t="s">
        <v>602</v>
      </c>
      <c r="I137" s="126"/>
      <c r="J137" s="134">
        <f>BK137</f>
        <v>0</v>
      </c>
      <c r="L137" s="123"/>
      <c r="M137" s="128"/>
      <c r="P137" s="129">
        <f>SUM(P138:P139)</f>
        <v>0</v>
      </c>
      <c r="R137" s="129">
        <f>SUM(R138:R139)</f>
        <v>0</v>
      </c>
      <c r="T137" s="130">
        <f>SUM(T138:T139)</f>
        <v>0</v>
      </c>
      <c r="AR137" s="124" t="s">
        <v>89</v>
      </c>
      <c r="AT137" s="131" t="s">
        <v>79</v>
      </c>
      <c r="AU137" s="131" t="s">
        <v>87</v>
      </c>
      <c r="AY137" s="124" t="s">
        <v>147</v>
      </c>
      <c r="BK137" s="132">
        <f>SUM(BK138:BK139)</f>
        <v>0</v>
      </c>
    </row>
    <row r="138" spans="2:65" s="1" customFormat="1" ht="16.5" customHeight="1">
      <c r="B138" s="31"/>
      <c r="C138" s="135" t="s">
        <v>89</v>
      </c>
      <c r="D138" s="135" t="s">
        <v>149</v>
      </c>
      <c r="E138" s="136" t="s">
        <v>603</v>
      </c>
      <c r="F138" s="137" t="s">
        <v>604</v>
      </c>
      <c r="G138" s="138" t="s">
        <v>152</v>
      </c>
      <c r="H138" s="139">
        <v>1</v>
      </c>
      <c r="I138" s="140"/>
      <c r="J138" s="141">
        <f>ROUND(I138*H138,2)</f>
        <v>0</v>
      </c>
      <c r="K138" s="137" t="s">
        <v>605</v>
      </c>
      <c r="L138" s="31"/>
      <c r="M138" s="142" t="s">
        <v>1</v>
      </c>
      <c r="N138" s="143" t="s">
        <v>45</v>
      </c>
      <c r="P138" s="144">
        <f>O138*H138</f>
        <v>0</v>
      </c>
      <c r="Q138" s="144">
        <v>0</v>
      </c>
      <c r="R138" s="144">
        <f>Q138*H138</f>
        <v>0</v>
      </c>
      <c r="S138" s="144">
        <v>0</v>
      </c>
      <c r="T138" s="145">
        <f>S138*H138</f>
        <v>0</v>
      </c>
      <c r="AR138" s="146" t="s">
        <v>251</v>
      </c>
      <c r="AT138" s="146" t="s">
        <v>149</v>
      </c>
      <c r="AU138" s="146" t="s">
        <v>89</v>
      </c>
      <c r="AY138" s="16" t="s">
        <v>147</v>
      </c>
      <c r="BE138" s="147">
        <f>IF(N138="základní",J138,0)</f>
        <v>0</v>
      </c>
      <c r="BF138" s="147">
        <f>IF(N138="snížená",J138,0)</f>
        <v>0</v>
      </c>
      <c r="BG138" s="147">
        <f>IF(N138="zákl. přenesená",J138,0)</f>
        <v>0</v>
      </c>
      <c r="BH138" s="147">
        <f>IF(N138="sníž. přenesená",J138,0)</f>
        <v>0</v>
      </c>
      <c r="BI138" s="147">
        <f>IF(N138="nulová",J138,0)</f>
        <v>0</v>
      </c>
      <c r="BJ138" s="16" t="s">
        <v>87</v>
      </c>
      <c r="BK138" s="147">
        <f>ROUND(I138*H138,2)</f>
        <v>0</v>
      </c>
      <c r="BL138" s="16" t="s">
        <v>251</v>
      </c>
      <c r="BM138" s="146" t="s">
        <v>154</v>
      </c>
    </row>
    <row r="139" spans="2:65" s="1" customFormat="1" ht="16.5" customHeight="1">
      <c r="B139" s="31"/>
      <c r="C139" s="169" t="s">
        <v>164</v>
      </c>
      <c r="D139" s="169" t="s">
        <v>240</v>
      </c>
      <c r="E139" s="170" t="s">
        <v>606</v>
      </c>
      <c r="F139" s="171" t="s">
        <v>607</v>
      </c>
      <c r="G139" s="172" t="s">
        <v>152</v>
      </c>
      <c r="H139" s="173">
        <v>1</v>
      </c>
      <c r="I139" s="174"/>
      <c r="J139" s="175">
        <f>ROUND(I139*H139,2)</f>
        <v>0</v>
      </c>
      <c r="K139" s="171" t="s">
        <v>605</v>
      </c>
      <c r="L139" s="176"/>
      <c r="M139" s="177" t="s">
        <v>1</v>
      </c>
      <c r="N139" s="178" t="s">
        <v>45</v>
      </c>
      <c r="P139" s="144">
        <f>O139*H139</f>
        <v>0</v>
      </c>
      <c r="Q139" s="144">
        <v>0</v>
      </c>
      <c r="R139" s="144">
        <f>Q139*H139</f>
        <v>0</v>
      </c>
      <c r="S139" s="144">
        <v>0</v>
      </c>
      <c r="T139" s="145">
        <f>S139*H139</f>
        <v>0</v>
      </c>
      <c r="AR139" s="146" t="s">
        <v>352</v>
      </c>
      <c r="AT139" s="146" t="s">
        <v>240</v>
      </c>
      <c r="AU139" s="146" t="s">
        <v>89</v>
      </c>
      <c r="AY139" s="16" t="s">
        <v>147</v>
      </c>
      <c r="BE139" s="147">
        <f>IF(N139="základní",J139,0)</f>
        <v>0</v>
      </c>
      <c r="BF139" s="147">
        <f>IF(N139="snížená",J139,0)</f>
        <v>0</v>
      </c>
      <c r="BG139" s="147">
        <f>IF(N139="zákl. přenesená",J139,0)</f>
        <v>0</v>
      </c>
      <c r="BH139" s="147">
        <f>IF(N139="sníž. přenesená",J139,0)</f>
        <v>0</v>
      </c>
      <c r="BI139" s="147">
        <f>IF(N139="nulová",J139,0)</f>
        <v>0</v>
      </c>
      <c r="BJ139" s="16" t="s">
        <v>87</v>
      </c>
      <c r="BK139" s="147">
        <f>ROUND(I139*H139,2)</f>
        <v>0</v>
      </c>
      <c r="BL139" s="16" t="s">
        <v>251</v>
      </c>
      <c r="BM139" s="146" t="s">
        <v>181</v>
      </c>
    </row>
    <row r="140" spans="2:65" s="11" customFormat="1" ht="22.9" customHeight="1">
      <c r="B140" s="123"/>
      <c r="D140" s="124" t="s">
        <v>79</v>
      </c>
      <c r="E140" s="133" t="s">
        <v>608</v>
      </c>
      <c r="F140" s="133" t="s">
        <v>609</v>
      </c>
      <c r="I140" s="126"/>
      <c r="J140" s="134">
        <f>BK140</f>
        <v>0</v>
      </c>
      <c r="L140" s="123"/>
      <c r="M140" s="128"/>
      <c r="P140" s="129">
        <f>SUM(P141:P145)</f>
        <v>0</v>
      </c>
      <c r="R140" s="129">
        <f>SUM(R141:R145)</f>
        <v>0.44142000000000003</v>
      </c>
      <c r="T140" s="130">
        <f>SUM(T141:T145)</f>
        <v>0</v>
      </c>
      <c r="AR140" s="124" t="s">
        <v>89</v>
      </c>
      <c r="AT140" s="131" t="s">
        <v>79</v>
      </c>
      <c r="AU140" s="131" t="s">
        <v>87</v>
      </c>
      <c r="AY140" s="124" t="s">
        <v>147</v>
      </c>
      <c r="BK140" s="132">
        <f>SUM(BK141:BK145)</f>
        <v>0</v>
      </c>
    </row>
    <row r="141" spans="2:65" s="1" customFormat="1" ht="16.5" customHeight="1">
      <c r="B141" s="31"/>
      <c r="C141" s="135" t="s">
        <v>154</v>
      </c>
      <c r="D141" s="135" t="s">
        <v>149</v>
      </c>
      <c r="E141" s="136" t="s">
        <v>610</v>
      </c>
      <c r="F141" s="137" t="s">
        <v>611</v>
      </c>
      <c r="G141" s="138" t="s">
        <v>178</v>
      </c>
      <c r="H141" s="139">
        <v>667</v>
      </c>
      <c r="I141" s="140"/>
      <c r="J141" s="141">
        <f>ROUND(I141*H141,2)</f>
        <v>0</v>
      </c>
      <c r="K141" s="137" t="s">
        <v>153</v>
      </c>
      <c r="L141" s="31"/>
      <c r="M141" s="142" t="s">
        <v>1</v>
      </c>
      <c r="N141" s="143" t="s">
        <v>45</v>
      </c>
      <c r="P141" s="144">
        <f>O141*H141</f>
        <v>0</v>
      </c>
      <c r="Q141" s="144">
        <v>0</v>
      </c>
      <c r="R141" s="144">
        <f>Q141*H141</f>
        <v>0</v>
      </c>
      <c r="S141" s="144">
        <v>0</v>
      </c>
      <c r="T141" s="145">
        <f>S141*H141</f>
        <v>0</v>
      </c>
      <c r="AR141" s="146" t="s">
        <v>251</v>
      </c>
      <c r="AT141" s="146" t="s">
        <v>149</v>
      </c>
      <c r="AU141" s="146" t="s">
        <v>89</v>
      </c>
      <c r="AY141" s="16" t="s">
        <v>147</v>
      </c>
      <c r="BE141" s="147">
        <f>IF(N141="základní",J141,0)</f>
        <v>0</v>
      </c>
      <c r="BF141" s="147">
        <f>IF(N141="snížená",J141,0)</f>
        <v>0</v>
      </c>
      <c r="BG141" s="147">
        <f>IF(N141="zákl. přenesená",J141,0)</f>
        <v>0</v>
      </c>
      <c r="BH141" s="147">
        <f>IF(N141="sníž. přenesená",J141,0)</f>
        <v>0</v>
      </c>
      <c r="BI141" s="147">
        <f>IF(N141="nulová",J141,0)</f>
        <v>0</v>
      </c>
      <c r="BJ141" s="16" t="s">
        <v>87</v>
      </c>
      <c r="BK141" s="147">
        <f>ROUND(I141*H141,2)</f>
        <v>0</v>
      </c>
      <c r="BL141" s="16" t="s">
        <v>251</v>
      </c>
      <c r="BM141" s="146" t="s">
        <v>200</v>
      </c>
    </row>
    <row r="142" spans="2:65" s="1" customFormat="1" ht="16.5" customHeight="1">
      <c r="B142" s="31"/>
      <c r="C142" s="169" t="s">
        <v>175</v>
      </c>
      <c r="D142" s="169" t="s">
        <v>240</v>
      </c>
      <c r="E142" s="170" t="s">
        <v>612</v>
      </c>
      <c r="F142" s="171" t="s">
        <v>613</v>
      </c>
      <c r="G142" s="172" t="s">
        <v>614</v>
      </c>
      <c r="H142" s="173">
        <v>413.5</v>
      </c>
      <c r="I142" s="174"/>
      <c r="J142" s="175">
        <f>ROUND(I142*H142,2)</f>
        <v>0</v>
      </c>
      <c r="K142" s="171" t="s">
        <v>153</v>
      </c>
      <c r="L142" s="176"/>
      <c r="M142" s="177" t="s">
        <v>1</v>
      </c>
      <c r="N142" s="178" t="s">
        <v>45</v>
      </c>
      <c r="P142" s="144">
        <f>O142*H142</f>
        <v>0</v>
      </c>
      <c r="Q142" s="144">
        <v>1E-3</v>
      </c>
      <c r="R142" s="144">
        <f>Q142*H142</f>
        <v>0.41350000000000003</v>
      </c>
      <c r="S142" s="144">
        <v>0</v>
      </c>
      <c r="T142" s="145">
        <f>S142*H142</f>
        <v>0</v>
      </c>
      <c r="AR142" s="146" t="s">
        <v>352</v>
      </c>
      <c r="AT142" s="146" t="s">
        <v>240</v>
      </c>
      <c r="AU142" s="146" t="s">
        <v>89</v>
      </c>
      <c r="AY142" s="16" t="s">
        <v>147</v>
      </c>
      <c r="BE142" s="147">
        <f>IF(N142="základní",J142,0)</f>
        <v>0</v>
      </c>
      <c r="BF142" s="147">
        <f>IF(N142="snížená",J142,0)</f>
        <v>0</v>
      </c>
      <c r="BG142" s="147">
        <f>IF(N142="zákl. přenesená",J142,0)</f>
        <v>0</v>
      </c>
      <c r="BH142" s="147">
        <f>IF(N142="sníž. přenesená",J142,0)</f>
        <v>0</v>
      </c>
      <c r="BI142" s="147">
        <f>IF(N142="nulová",J142,0)</f>
        <v>0</v>
      </c>
      <c r="BJ142" s="16" t="s">
        <v>87</v>
      </c>
      <c r="BK142" s="147">
        <f>ROUND(I142*H142,2)</f>
        <v>0</v>
      </c>
      <c r="BL142" s="16" t="s">
        <v>251</v>
      </c>
      <c r="BM142" s="146" t="s">
        <v>216</v>
      </c>
    </row>
    <row r="143" spans="2:65" s="1" customFormat="1" ht="16.5" customHeight="1">
      <c r="B143" s="31"/>
      <c r="C143" s="135" t="s">
        <v>181</v>
      </c>
      <c r="D143" s="135" t="s">
        <v>149</v>
      </c>
      <c r="E143" s="136" t="s">
        <v>615</v>
      </c>
      <c r="F143" s="137" t="s">
        <v>616</v>
      </c>
      <c r="G143" s="138" t="s">
        <v>152</v>
      </c>
      <c r="H143" s="139">
        <v>53</v>
      </c>
      <c r="I143" s="140"/>
      <c r="J143" s="141">
        <f>ROUND(I143*H143,2)</f>
        <v>0</v>
      </c>
      <c r="K143" s="137" t="s">
        <v>153</v>
      </c>
      <c r="L143" s="31"/>
      <c r="M143" s="142" t="s">
        <v>1</v>
      </c>
      <c r="N143" s="143" t="s">
        <v>45</v>
      </c>
      <c r="P143" s="144">
        <f>O143*H143</f>
        <v>0</v>
      </c>
      <c r="Q143" s="144">
        <v>0</v>
      </c>
      <c r="R143" s="144">
        <f>Q143*H143</f>
        <v>0</v>
      </c>
      <c r="S143" s="144">
        <v>0</v>
      </c>
      <c r="T143" s="145">
        <f>S143*H143</f>
        <v>0</v>
      </c>
      <c r="AR143" s="146" t="s">
        <v>251</v>
      </c>
      <c r="AT143" s="146" t="s">
        <v>149</v>
      </c>
      <c r="AU143" s="146" t="s">
        <v>89</v>
      </c>
      <c r="AY143" s="16" t="s">
        <v>147</v>
      </c>
      <c r="BE143" s="147">
        <f>IF(N143="základní",J143,0)</f>
        <v>0</v>
      </c>
      <c r="BF143" s="147">
        <f>IF(N143="snížená",J143,0)</f>
        <v>0</v>
      </c>
      <c r="BG143" s="147">
        <f>IF(N143="zákl. přenesená",J143,0)</f>
        <v>0</v>
      </c>
      <c r="BH143" s="147">
        <f>IF(N143="sníž. přenesená",J143,0)</f>
        <v>0</v>
      </c>
      <c r="BI143" s="147">
        <f>IF(N143="nulová",J143,0)</f>
        <v>0</v>
      </c>
      <c r="BJ143" s="16" t="s">
        <v>87</v>
      </c>
      <c r="BK143" s="147">
        <f>ROUND(I143*H143,2)</f>
        <v>0</v>
      </c>
      <c r="BL143" s="16" t="s">
        <v>251</v>
      </c>
      <c r="BM143" s="146" t="s">
        <v>227</v>
      </c>
    </row>
    <row r="144" spans="2:65" s="1" customFormat="1" ht="16.5" customHeight="1">
      <c r="B144" s="31"/>
      <c r="C144" s="169" t="s">
        <v>188</v>
      </c>
      <c r="D144" s="169" t="s">
        <v>240</v>
      </c>
      <c r="E144" s="170" t="s">
        <v>617</v>
      </c>
      <c r="F144" s="171" t="s">
        <v>618</v>
      </c>
      <c r="G144" s="172" t="s">
        <v>152</v>
      </c>
      <c r="H144" s="173">
        <v>17</v>
      </c>
      <c r="I144" s="174"/>
      <c r="J144" s="175">
        <f>ROUND(I144*H144,2)</f>
        <v>0</v>
      </c>
      <c r="K144" s="171" t="s">
        <v>153</v>
      </c>
      <c r="L144" s="176"/>
      <c r="M144" s="177" t="s">
        <v>1</v>
      </c>
      <c r="N144" s="178" t="s">
        <v>45</v>
      </c>
      <c r="P144" s="144">
        <f>O144*H144</f>
        <v>0</v>
      </c>
      <c r="Q144" s="144">
        <v>1.6000000000000001E-4</v>
      </c>
      <c r="R144" s="144">
        <f>Q144*H144</f>
        <v>2.7200000000000002E-3</v>
      </c>
      <c r="S144" s="144">
        <v>0</v>
      </c>
      <c r="T144" s="145">
        <f>S144*H144</f>
        <v>0</v>
      </c>
      <c r="AR144" s="146" t="s">
        <v>352</v>
      </c>
      <c r="AT144" s="146" t="s">
        <v>240</v>
      </c>
      <c r="AU144" s="146" t="s">
        <v>89</v>
      </c>
      <c r="AY144" s="16" t="s">
        <v>147</v>
      </c>
      <c r="BE144" s="147">
        <f>IF(N144="základní",J144,0)</f>
        <v>0</v>
      </c>
      <c r="BF144" s="147">
        <f>IF(N144="snížená",J144,0)</f>
        <v>0</v>
      </c>
      <c r="BG144" s="147">
        <f>IF(N144="zákl. přenesená",J144,0)</f>
        <v>0</v>
      </c>
      <c r="BH144" s="147">
        <f>IF(N144="sníž. přenesená",J144,0)</f>
        <v>0</v>
      </c>
      <c r="BI144" s="147">
        <f>IF(N144="nulová",J144,0)</f>
        <v>0</v>
      </c>
      <c r="BJ144" s="16" t="s">
        <v>87</v>
      </c>
      <c r="BK144" s="147">
        <f>ROUND(I144*H144,2)</f>
        <v>0</v>
      </c>
      <c r="BL144" s="16" t="s">
        <v>251</v>
      </c>
      <c r="BM144" s="146" t="s">
        <v>239</v>
      </c>
    </row>
    <row r="145" spans="2:65" s="1" customFormat="1" ht="16.5" customHeight="1">
      <c r="B145" s="31"/>
      <c r="C145" s="169" t="s">
        <v>200</v>
      </c>
      <c r="D145" s="169" t="s">
        <v>240</v>
      </c>
      <c r="E145" s="170" t="s">
        <v>619</v>
      </c>
      <c r="F145" s="171" t="s">
        <v>620</v>
      </c>
      <c r="G145" s="172" t="s">
        <v>152</v>
      </c>
      <c r="H145" s="173">
        <v>36</v>
      </c>
      <c r="I145" s="174"/>
      <c r="J145" s="175">
        <f>ROUND(I145*H145,2)</f>
        <v>0</v>
      </c>
      <c r="K145" s="171" t="s">
        <v>153</v>
      </c>
      <c r="L145" s="176"/>
      <c r="M145" s="177" t="s">
        <v>1</v>
      </c>
      <c r="N145" s="178" t="s">
        <v>45</v>
      </c>
      <c r="P145" s="144">
        <f>O145*H145</f>
        <v>0</v>
      </c>
      <c r="Q145" s="144">
        <v>6.9999999999999999E-4</v>
      </c>
      <c r="R145" s="144">
        <f>Q145*H145</f>
        <v>2.52E-2</v>
      </c>
      <c r="S145" s="144">
        <v>0</v>
      </c>
      <c r="T145" s="145">
        <f>S145*H145</f>
        <v>0</v>
      </c>
      <c r="AR145" s="146" t="s">
        <v>352</v>
      </c>
      <c r="AT145" s="146" t="s">
        <v>240</v>
      </c>
      <c r="AU145" s="146" t="s">
        <v>89</v>
      </c>
      <c r="AY145" s="16" t="s">
        <v>147</v>
      </c>
      <c r="BE145" s="147">
        <f>IF(N145="základní",J145,0)</f>
        <v>0</v>
      </c>
      <c r="BF145" s="147">
        <f>IF(N145="snížená",J145,0)</f>
        <v>0</v>
      </c>
      <c r="BG145" s="147">
        <f>IF(N145="zákl. přenesená",J145,0)</f>
        <v>0</v>
      </c>
      <c r="BH145" s="147">
        <f>IF(N145="sníž. přenesená",J145,0)</f>
        <v>0</v>
      </c>
      <c r="BI145" s="147">
        <f>IF(N145="nulová",J145,0)</f>
        <v>0</v>
      </c>
      <c r="BJ145" s="16" t="s">
        <v>87</v>
      </c>
      <c r="BK145" s="147">
        <f>ROUND(I145*H145,2)</f>
        <v>0</v>
      </c>
      <c r="BL145" s="16" t="s">
        <v>251</v>
      </c>
      <c r="BM145" s="146" t="s">
        <v>251</v>
      </c>
    </row>
    <row r="146" spans="2:65" s="11" customFormat="1" ht="22.9" customHeight="1">
      <c r="B146" s="123"/>
      <c r="D146" s="124" t="s">
        <v>79</v>
      </c>
      <c r="E146" s="133" t="s">
        <v>621</v>
      </c>
      <c r="F146" s="133" t="s">
        <v>622</v>
      </c>
      <c r="I146" s="126"/>
      <c r="J146" s="134">
        <f>BK146</f>
        <v>0</v>
      </c>
      <c r="L146" s="123"/>
      <c r="M146" s="128"/>
      <c r="P146" s="129">
        <f>SUM(P147:P150)</f>
        <v>0</v>
      </c>
      <c r="R146" s="129">
        <f>SUM(R147:R150)</f>
        <v>0.66888000000000003</v>
      </c>
      <c r="T146" s="130">
        <f>SUM(T147:T150)</f>
        <v>0</v>
      </c>
      <c r="AR146" s="124" t="s">
        <v>89</v>
      </c>
      <c r="AT146" s="131" t="s">
        <v>79</v>
      </c>
      <c r="AU146" s="131" t="s">
        <v>87</v>
      </c>
      <c r="AY146" s="124" t="s">
        <v>147</v>
      </c>
      <c r="BK146" s="132">
        <f>SUM(BK147:BK150)</f>
        <v>0</v>
      </c>
    </row>
    <row r="147" spans="2:65" s="1" customFormat="1" ht="16.5" customHeight="1">
      <c r="B147" s="31"/>
      <c r="C147" s="135" t="s">
        <v>208</v>
      </c>
      <c r="D147" s="135" t="s">
        <v>149</v>
      </c>
      <c r="E147" s="136" t="s">
        <v>623</v>
      </c>
      <c r="F147" s="137" t="s">
        <v>624</v>
      </c>
      <c r="G147" s="138" t="s">
        <v>178</v>
      </c>
      <c r="H147" s="139">
        <v>728</v>
      </c>
      <c r="I147" s="140"/>
      <c r="J147" s="141">
        <f>ROUND(I147*H147,2)</f>
        <v>0</v>
      </c>
      <c r="K147" s="137" t="s">
        <v>153</v>
      </c>
      <c r="L147" s="31"/>
      <c r="M147" s="142" t="s">
        <v>1</v>
      </c>
      <c r="N147" s="143" t="s">
        <v>45</v>
      </c>
      <c r="P147" s="144">
        <f>O147*H147</f>
        <v>0</v>
      </c>
      <c r="Q147" s="144">
        <v>0</v>
      </c>
      <c r="R147" s="144">
        <f>Q147*H147</f>
        <v>0</v>
      </c>
      <c r="S147" s="144">
        <v>0</v>
      </c>
      <c r="T147" s="145">
        <f>S147*H147</f>
        <v>0</v>
      </c>
      <c r="AR147" s="146" t="s">
        <v>251</v>
      </c>
      <c r="AT147" s="146" t="s">
        <v>149</v>
      </c>
      <c r="AU147" s="146" t="s">
        <v>89</v>
      </c>
      <c r="AY147" s="16" t="s">
        <v>147</v>
      </c>
      <c r="BE147" s="147">
        <f>IF(N147="základní",J147,0)</f>
        <v>0</v>
      </c>
      <c r="BF147" s="147">
        <f>IF(N147="snížená",J147,0)</f>
        <v>0</v>
      </c>
      <c r="BG147" s="147">
        <f>IF(N147="zákl. přenesená",J147,0)</f>
        <v>0</v>
      </c>
      <c r="BH147" s="147">
        <f>IF(N147="sníž. přenesená",J147,0)</f>
        <v>0</v>
      </c>
      <c r="BI147" s="147">
        <f>IF(N147="nulová",J147,0)</f>
        <v>0</v>
      </c>
      <c r="BJ147" s="16" t="s">
        <v>87</v>
      </c>
      <c r="BK147" s="147">
        <f>ROUND(I147*H147,2)</f>
        <v>0</v>
      </c>
      <c r="BL147" s="16" t="s">
        <v>251</v>
      </c>
      <c r="BM147" s="146" t="s">
        <v>265</v>
      </c>
    </row>
    <row r="148" spans="2:65" s="1" customFormat="1" ht="16.5" customHeight="1">
      <c r="B148" s="31"/>
      <c r="C148" s="169" t="s">
        <v>216</v>
      </c>
      <c r="D148" s="169" t="s">
        <v>240</v>
      </c>
      <c r="E148" s="170" t="s">
        <v>625</v>
      </c>
      <c r="F148" s="171" t="s">
        <v>626</v>
      </c>
      <c r="G148" s="172" t="s">
        <v>178</v>
      </c>
      <c r="H148" s="173">
        <v>728</v>
      </c>
      <c r="I148" s="174"/>
      <c r="J148" s="175">
        <f>ROUND(I148*H148,2)</f>
        <v>0</v>
      </c>
      <c r="K148" s="171" t="s">
        <v>605</v>
      </c>
      <c r="L148" s="176"/>
      <c r="M148" s="177" t="s">
        <v>1</v>
      </c>
      <c r="N148" s="178" t="s">
        <v>45</v>
      </c>
      <c r="P148" s="144">
        <f>O148*H148</f>
        <v>0</v>
      </c>
      <c r="Q148" s="144">
        <v>8.9999999999999998E-4</v>
      </c>
      <c r="R148" s="144">
        <f>Q148*H148</f>
        <v>0.6552</v>
      </c>
      <c r="S148" s="144">
        <v>0</v>
      </c>
      <c r="T148" s="145">
        <f>S148*H148</f>
        <v>0</v>
      </c>
      <c r="AR148" s="146" t="s">
        <v>352</v>
      </c>
      <c r="AT148" s="146" t="s">
        <v>240</v>
      </c>
      <c r="AU148" s="146" t="s">
        <v>89</v>
      </c>
      <c r="AY148" s="16" t="s">
        <v>147</v>
      </c>
      <c r="BE148" s="147">
        <f>IF(N148="základní",J148,0)</f>
        <v>0</v>
      </c>
      <c r="BF148" s="147">
        <f>IF(N148="snížená",J148,0)</f>
        <v>0</v>
      </c>
      <c r="BG148" s="147">
        <f>IF(N148="zákl. přenesená",J148,0)</f>
        <v>0</v>
      </c>
      <c r="BH148" s="147">
        <f>IF(N148="sníž. přenesená",J148,0)</f>
        <v>0</v>
      </c>
      <c r="BI148" s="147">
        <f>IF(N148="nulová",J148,0)</f>
        <v>0</v>
      </c>
      <c r="BJ148" s="16" t="s">
        <v>87</v>
      </c>
      <c r="BK148" s="147">
        <f>ROUND(I148*H148,2)</f>
        <v>0</v>
      </c>
      <c r="BL148" s="16" t="s">
        <v>251</v>
      </c>
      <c r="BM148" s="146" t="s">
        <v>280</v>
      </c>
    </row>
    <row r="149" spans="2:65" s="1" customFormat="1" ht="16.5" customHeight="1">
      <c r="B149" s="31"/>
      <c r="C149" s="135" t="s">
        <v>221</v>
      </c>
      <c r="D149" s="135" t="s">
        <v>149</v>
      </c>
      <c r="E149" s="136" t="s">
        <v>627</v>
      </c>
      <c r="F149" s="137" t="s">
        <v>628</v>
      </c>
      <c r="G149" s="138" t="s">
        <v>178</v>
      </c>
      <c r="H149" s="139">
        <v>114</v>
      </c>
      <c r="I149" s="140"/>
      <c r="J149" s="141">
        <f>ROUND(I149*H149,2)</f>
        <v>0</v>
      </c>
      <c r="K149" s="137" t="s">
        <v>605</v>
      </c>
      <c r="L149" s="31"/>
      <c r="M149" s="142" t="s">
        <v>1</v>
      </c>
      <c r="N149" s="143" t="s">
        <v>45</v>
      </c>
      <c r="P149" s="144">
        <f>O149*H149</f>
        <v>0</v>
      </c>
      <c r="Q149" s="144">
        <v>0</v>
      </c>
      <c r="R149" s="144">
        <f>Q149*H149</f>
        <v>0</v>
      </c>
      <c r="S149" s="144">
        <v>0</v>
      </c>
      <c r="T149" s="145">
        <f>S149*H149</f>
        <v>0</v>
      </c>
      <c r="AR149" s="146" t="s">
        <v>251</v>
      </c>
      <c r="AT149" s="146" t="s">
        <v>149</v>
      </c>
      <c r="AU149" s="146" t="s">
        <v>89</v>
      </c>
      <c r="AY149" s="16" t="s">
        <v>147</v>
      </c>
      <c r="BE149" s="147">
        <f>IF(N149="základní",J149,0)</f>
        <v>0</v>
      </c>
      <c r="BF149" s="147">
        <f>IF(N149="snížená",J149,0)</f>
        <v>0</v>
      </c>
      <c r="BG149" s="147">
        <f>IF(N149="zákl. přenesená",J149,0)</f>
        <v>0</v>
      </c>
      <c r="BH149" s="147">
        <f>IF(N149="sníž. přenesená",J149,0)</f>
        <v>0</v>
      </c>
      <c r="BI149" s="147">
        <f>IF(N149="nulová",J149,0)</f>
        <v>0</v>
      </c>
      <c r="BJ149" s="16" t="s">
        <v>87</v>
      </c>
      <c r="BK149" s="147">
        <f>ROUND(I149*H149,2)</f>
        <v>0</v>
      </c>
      <c r="BL149" s="16" t="s">
        <v>251</v>
      </c>
      <c r="BM149" s="146" t="s">
        <v>293</v>
      </c>
    </row>
    <row r="150" spans="2:65" s="1" customFormat="1" ht="16.5" customHeight="1">
      <c r="B150" s="31"/>
      <c r="C150" s="169" t="s">
        <v>227</v>
      </c>
      <c r="D150" s="169" t="s">
        <v>240</v>
      </c>
      <c r="E150" s="170" t="s">
        <v>629</v>
      </c>
      <c r="F150" s="171" t="s">
        <v>630</v>
      </c>
      <c r="G150" s="172" t="s">
        <v>178</v>
      </c>
      <c r="H150" s="173">
        <v>114</v>
      </c>
      <c r="I150" s="174"/>
      <c r="J150" s="175">
        <f>ROUND(I150*H150,2)</f>
        <v>0</v>
      </c>
      <c r="K150" s="171" t="s">
        <v>605</v>
      </c>
      <c r="L150" s="176"/>
      <c r="M150" s="177" t="s">
        <v>1</v>
      </c>
      <c r="N150" s="178" t="s">
        <v>45</v>
      </c>
      <c r="P150" s="144">
        <f>O150*H150</f>
        <v>0</v>
      </c>
      <c r="Q150" s="144">
        <v>1.2E-4</v>
      </c>
      <c r="R150" s="144">
        <f>Q150*H150</f>
        <v>1.3680000000000001E-2</v>
      </c>
      <c r="S150" s="144">
        <v>0</v>
      </c>
      <c r="T150" s="145">
        <f>S150*H150</f>
        <v>0</v>
      </c>
      <c r="AR150" s="146" t="s">
        <v>352</v>
      </c>
      <c r="AT150" s="146" t="s">
        <v>240</v>
      </c>
      <c r="AU150" s="146" t="s">
        <v>89</v>
      </c>
      <c r="AY150" s="16" t="s">
        <v>147</v>
      </c>
      <c r="BE150" s="147">
        <f>IF(N150="základní",J150,0)</f>
        <v>0</v>
      </c>
      <c r="BF150" s="147">
        <f>IF(N150="snížená",J150,0)</f>
        <v>0</v>
      </c>
      <c r="BG150" s="147">
        <f>IF(N150="zákl. přenesená",J150,0)</f>
        <v>0</v>
      </c>
      <c r="BH150" s="147">
        <f>IF(N150="sníž. přenesená",J150,0)</f>
        <v>0</v>
      </c>
      <c r="BI150" s="147">
        <f>IF(N150="nulová",J150,0)</f>
        <v>0</v>
      </c>
      <c r="BJ150" s="16" t="s">
        <v>87</v>
      </c>
      <c r="BK150" s="147">
        <f>ROUND(I150*H150,2)</f>
        <v>0</v>
      </c>
      <c r="BL150" s="16" t="s">
        <v>251</v>
      </c>
      <c r="BM150" s="146" t="s">
        <v>303</v>
      </c>
    </row>
    <row r="151" spans="2:65" s="11" customFormat="1" ht="22.9" customHeight="1">
      <c r="B151" s="123"/>
      <c r="D151" s="124" t="s">
        <v>79</v>
      </c>
      <c r="E151" s="133" t="s">
        <v>631</v>
      </c>
      <c r="F151" s="133" t="s">
        <v>632</v>
      </c>
      <c r="I151" s="126"/>
      <c r="J151" s="134">
        <f>BK151</f>
        <v>0</v>
      </c>
      <c r="L151" s="123"/>
      <c r="M151" s="128"/>
      <c r="P151" s="129">
        <f>P152</f>
        <v>0</v>
      </c>
      <c r="R151" s="129">
        <f>R152</f>
        <v>0</v>
      </c>
      <c r="T151" s="130">
        <f>T152</f>
        <v>0</v>
      </c>
      <c r="AR151" s="124" t="s">
        <v>89</v>
      </c>
      <c r="AT151" s="131" t="s">
        <v>79</v>
      </c>
      <c r="AU151" s="131" t="s">
        <v>87</v>
      </c>
      <c r="AY151" s="124" t="s">
        <v>147</v>
      </c>
      <c r="BK151" s="132">
        <f>BK152</f>
        <v>0</v>
      </c>
    </row>
    <row r="152" spans="2:65" s="1" customFormat="1" ht="21.75" customHeight="1">
      <c r="B152" s="31"/>
      <c r="C152" s="135" t="s">
        <v>233</v>
      </c>
      <c r="D152" s="135" t="s">
        <v>149</v>
      </c>
      <c r="E152" s="136" t="s">
        <v>633</v>
      </c>
      <c r="F152" s="137" t="s">
        <v>634</v>
      </c>
      <c r="G152" s="138" t="s">
        <v>178</v>
      </c>
      <c r="H152" s="139">
        <v>383</v>
      </c>
      <c r="I152" s="140"/>
      <c r="J152" s="141">
        <f>ROUND(I152*H152,2)</f>
        <v>0</v>
      </c>
      <c r="K152" s="137" t="s">
        <v>605</v>
      </c>
      <c r="L152" s="31"/>
      <c r="M152" s="142" t="s">
        <v>1</v>
      </c>
      <c r="N152" s="143" t="s">
        <v>45</v>
      </c>
      <c r="P152" s="144">
        <f>O152*H152</f>
        <v>0</v>
      </c>
      <c r="Q152" s="144">
        <v>0</v>
      </c>
      <c r="R152" s="144">
        <f>Q152*H152</f>
        <v>0</v>
      </c>
      <c r="S152" s="144">
        <v>0</v>
      </c>
      <c r="T152" s="145">
        <f>S152*H152</f>
        <v>0</v>
      </c>
      <c r="AR152" s="146" t="s">
        <v>251</v>
      </c>
      <c r="AT152" s="146" t="s">
        <v>149</v>
      </c>
      <c r="AU152" s="146" t="s">
        <v>89</v>
      </c>
      <c r="AY152" s="16" t="s">
        <v>147</v>
      </c>
      <c r="BE152" s="147">
        <f>IF(N152="základní",J152,0)</f>
        <v>0</v>
      </c>
      <c r="BF152" s="147">
        <f>IF(N152="snížená",J152,0)</f>
        <v>0</v>
      </c>
      <c r="BG152" s="147">
        <f>IF(N152="zákl. přenesená",J152,0)</f>
        <v>0</v>
      </c>
      <c r="BH152" s="147">
        <f>IF(N152="sníž. přenesená",J152,0)</f>
        <v>0</v>
      </c>
      <c r="BI152" s="147">
        <f>IF(N152="nulová",J152,0)</f>
        <v>0</v>
      </c>
      <c r="BJ152" s="16" t="s">
        <v>87</v>
      </c>
      <c r="BK152" s="147">
        <f>ROUND(I152*H152,2)</f>
        <v>0</v>
      </c>
      <c r="BL152" s="16" t="s">
        <v>251</v>
      </c>
      <c r="BM152" s="146" t="s">
        <v>314</v>
      </c>
    </row>
    <row r="153" spans="2:65" s="11" customFormat="1" ht="25.9" customHeight="1">
      <c r="B153" s="123"/>
      <c r="D153" s="124" t="s">
        <v>79</v>
      </c>
      <c r="E153" s="125" t="s">
        <v>600</v>
      </c>
      <c r="F153" s="125" t="s">
        <v>1</v>
      </c>
      <c r="I153" s="126"/>
      <c r="J153" s="127">
        <f>BK153</f>
        <v>0</v>
      </c>
      <c r="L153" s="123"/>
      <c r="M153" s="128"/>
      <c r="P153" s="129">
        <f>P154+P157</f>
        <v>0</v>
      </c>
      <c r="R153" s="129">
        <f>R154+R157</f>
        <v>1.1835</v>
      </c>
      <c r="T153" s="130">
        <f>T154+T157</f>
        <v>0</v>
      </c>
      <c r="AR153" s="124" t="s">
        <v>87</v>
      </c>
      <c r="AT153" s="131" t="s">
        <v>79</v>
      </c>
      <c r="AU153" s="131" t="s">
        <v>80</v>
      </c>
      <c r="AY153" s="124" t="s">
        <v>147</v>
      </c>
      <c r="BK153" s="132">
        <f>BK154+BK157</f>
        <v>0</v>
      </c>
    </row>
    <row r="154" spans="2:65" s="11" customFormat="1" ht="22.9" customHeight="1">
      <c r="B154" s="123"/>
      <c r="D154" s="124" t="s">
        <v>79</v>
      </c>
      <c r="E154" s="133" t="s">
        <v>635</v>
      </c>
      <c r="F154" s="133" t="s">
        <v>636</v>
      </c>
      <c r="I154" s="126"/>
      <c r="J154" s="134">
        <f>BK154</f>
        <v>0</v>
      </c>
      <c r="L154" s="123"/>
      <c r="M154" s="128"/>
      <c r="P154" s="129">
        <f>SUM(P155:P156)</f>
        <v>0</v>
      </c>
      <c r="R154" s="129">
        <f>SUM(R155:R156)</f>
        <v>0.1295</v>
      </c>
      <c r="T154" s="130">
        <f>SUM(T155:T156)</f>
        <v>0</v>
      </c>
      <c r="AR154" s="124" t="s">
        <v>89</v>
      </c>
      <c r="AT154" s="131" t="s">
        <v>79</v>
      </c>
      <c r="AU154" s="131" t="s">
        <v>87</v>
      </c>
      <c r="AY154" s="124" t="s">
        <v>147</v>
      </c>
      <c r="BK154" s="132">
        <f>SUM(BK155:BK156)</f>
        <v>0</v>
      </c>
    </row>
    <row r="155" spans="2:65" s="1" customFormat="1" ht="16.5" customHeight="1">
      <c r="B155" s="31"/>
      <c r="C155" s="135" t="s">
        <v>239</v>
      </c>
      <c r="D155" s="135" t="s">
        <v>149</v>
      </c>
      <c r="E155" s="136" t="s">
        <v>637</v>
      </c>
      <c r="F155" s="137" t="s">
        <v>638</v>
      </c>
      <c r="G155" s="138" t="s">
        <v>152</v>
      </c>
      <c r="H155" s="139">
        <v>35</v>
      </c>
      <c r="I155" s="140"/>
      <c r="J155" s="141">
        <f>ROUND(I155*H155,2)</f>
        <v>0</v>
      </c>
      <c r="K155" s="137" t="s">
        <v>153</v>
      </c>
      <c r="L155" s="31"/>
      <c r="M155" s="142" t="s">
        <v>1</v>
      </c>
      <c r="N155" s="143" t="s">
        <v>45</v>
      </c>
      <c r="P155" s="144">
        <f>O155*H155</f>
        <v>0</v>
      </c>
      <c r="Q155" s="144">
        <v>0</v>
      </c>
      <c r="R155" s="144">
        <f>Q155*H155</f>
        <v>0</v>
      </c>
      <c r="S155" s="144">
        <v>0</v>
      </c>
      <c r="T155" s="145">
        <f>S155*H155</f>
        <v>0</v>
      </c>
      <c r="AR155" s="146" t="s">
        <v>251</v>
      </c>
      <c r="AT155" s="146" t="s">
        <v>149</v>
      </c>
      <c r="AU155" s="146" t="s">
        <v>89</v>
      </c>
      <c r="AY155" s="16" t="s">
        <v>147</v>
      </c>
      <c r="BE155" s="147">
        <f>IF(N155="základní",J155,0)</f>
        <v>0</v>
      </c>
      <c r="BF155" s="147">
        <f>IF(N155="snížená",J155,0)</f>
        <v>0</v>
      </c>
      <c r="BG155" s="147">
        <f>IF(N155="zákl. přenesená",J155,0)</f>
        <v>0</v>
      </c>
      <c r="BH155" s="147">
        <f>IF(N155="sníž. přenesená",J155,0)</f>
        <v>0</v>
      </c>
      <c r="BI155" s="147">
        <f>IF(N155="nulová",J155,0)</f>
        <v>0</v>
      </c>
      <c r="BJ155" s="16" t="s">
        <v>87</v>
      </c>
      <c r="BK155" s="147">
        <f>ROUND(I155*H155,2)</f>
        <v>0</v>
      </c>
      <c r="BL155" s="16" t="s">
        <v>251</v>
      </c>
      <c r="BM155" s="146" t="s">
        <v>327</v>
      </c>
    </row>
    <row r="156" spans="2:65" s="1" customFormat="1" ht="16.5" customHeight="1">
      <c r="B156" s="31"/>
      <c r="C156" s="169" t="s">
        <v>8</v>
      </c>
      <c r="D156" s="169" t="s">
        <v>240</v>
      </c>
      <c r="E156" s="170" t="s">
        <v>639</v>
      </c>
      <c r="F156" s="171" t="s">
        <v>640</v>
      </c>
      <c r="G156" s="172" t="s">
        <v>152</v>
      </c>
      <c r="H156" s="173">
        <v>35</v>
      </c>
      <c r="I156" s="174"/>
      <c r="J156" s="175">
        <f>ROUND(I156*H156,2)</f>
        <v>0</v>
      </c>
      <c r="K156" s="171" t="s">
        <v>153</v>
      </c>
      <c r="L156" s="176"/>
      <c r="M156" s="177" t="s">
        <v>1</v>
      </c>
      <c r="N156" s="178" t="s">
        <v>45</v>
      </c>
      <c r="P156" s="144">
        <f>O156*H156</f>
        <v>0</v>
      </c>
      <c r="Q156" s="144">
        <v>3.7000000000000002E-3</v>
      </c>
      <c r="R156" s="144">
        <f>Q156*H156</f>
        <v>0.1295</v>
      </c>
      <c r="S156" s="144">
        <v>0</v>
      </c>
      <c r="T156" s="145">
        <f>S156*H156</f>
        <v>0</v>
      </c>
      <c r="AR156" s="146" t="s">
        <v>352</v>
      </c>
      <c r="AT156" s="146" t="s">
        <v>240</v>
      </c>
      <c r="AU156" s="146" t="s">
        <v>89</v>
      </c>
      <c r="AY156" s="16" t="s">
        <v>147</v>
      </c>
      <c r="BE156" s="147">
        <f>IF(N156="základní",J156,0)</f>
        <v>0</v>
      </c>
      <c r="BF156" s="147">
        <f>IF(N156="snížená",J156,0)</f>
        <v>0</v>
      </c>
      <c r="BG156" s="147">
        <f>IF(N156="zákl. přenesená",J156,0)</f>
        <v>0</v>
      </c>
      <c r="BH156" s="147">
        <f>IF(N156="sníž. přenesená",J156,0)</f>
        <v>0</v>
      </c>
      <c r="BI156" s="147">
        <f>IF(N156="nulová",J156,0)</f>
        <v>0</v>
      </c>
      <c r="BJ156" s="16" t="s">
        <v>87</v>
      </c>
      <c r="BK156" s="147">
        <f>ROUND(I156*H156,2)</f>
        <v>0</v>
      </c>
      <c r="BL156" s="16" t="s">
        <v>251</v>
      </c>
      <c r="BM156" s="146" t="s">
        <v>338</v>
      </c>
    </row>
    <row r="157" spans="2:65" s="11" customFormat="1" ht="22.9" customHeight="1">
      <c r="B157" s="123"/>
      <c r="D157" s="124" t="s">
        <v>79</v>
      </c>
      <c r="E157" s="133" t="s">
        <v>641</v>
      </c>
      <c r="F157" s="133" t="s">
        <v>642</v>
      </c>
      <c r="I157" s="126"/>
      <c r="J157" s="134">
        <f>BK157</f>
        <v>0</v>
      </c>
      <c r="L157" s="123"/>
      <c r="M157" s="128"/>
      <c r="P157" s="129">
        <f>SUM(P158:P165)</f>
        <v>0</v>
      </c>
      <c r="R157" s="129">
        <f>SUM(R158:R165)</f>
        <v>1.054</v>
      </c>
      <c r="T157" s="130">
        <f>SUM(T158:T165)</f>
        <v>0</v>
      </c>
      <c r="AR157" s="124" t="s">
        <v>89</v>
      </c>
      <c r="AT157" s="131" t="s">
        <v>79</v>
      </c>
      <c r="AU157" s="131" t="s">
        <v>87</v>
      </c>
      <c r="AY157" s="124" t="s">
        <v>147</v>
      </c>
      <c r="BK157" s="132">
        <f>SUM(BK158:BK165)</f>
        <v>0</v>
      </c>
    </row>
    <row r="158" spans="2:65" s="1" customFormat="1" ht="16.5" customHeight="1">
      <c r="B158" s="31"/>
      <c r="C158" s="135" t="s">
        <v>251</v>
      </c>
      <c r="D158" s="135" t="s">
        <v>149</v>
      </c>
      <c r="E158" s="136" t="s">
        <v>643</v>
      </c>
      <c r="F158" s="137" t="s">
        <v>644</v>
      </c>
      <c r="G158" s="138" t="s">
        <v>152</v>
      </c>
      <c r="H158" s="139">
        <v>10</v>
      </c>
      <c r="I158" s="140"/>
      <c r="J158" s="141">
        <f t="shared" ref="J158:J165" si="0">ROUND(I158*H158,2)</f>
        <v>0</v>
      </c>
      <c r="K158" s="137" t="s">
        <v>605</v>
      </c>
      <c r="L158" s="31"/>
      <c r="M158" s="142" t="s">
        <v>1</v>
      </c>
      <c r="N158" s="143" t="s">
        <v>45</v>
      </c>
      <c r="P158" s="144">
        <f t="shared" ref="P158:P165" si="1">O158*H158</f>
        <v>0</v>
      </c>
      <c r="Q158" s="144">
        <v>0</v>
      </c>
      <c r="R158" s="144">
        <f t="shared" ref="R158:R165" si="2">Q158*H158</f>
        <v>0</v>
      </c>
      <c r="S158" s="144">
        <v>0</v>
      </c>
      <c r="T158" s="145">
        <f t="shared" ref="T158:T165" si="3">S158*H158</f>
        <v>0</v>
      </c>
      <c r="AR158" s="146" t="s">
        <v>251</v>
      </c>
      <c r="AT158" s="146" t="s">
        <v>149</v>
      </c>
      <c r="AU158" s="146" t="s">
        <v>89</v>
      </c>
      <c r="AY158" s="16" t="s">
        <v>147</v>
      </c>
      <c r="BE158" s="147">
        <f t="shared" ref="BE158:BE165" si="4">IF(N158="základní",J158,0)</f>
        <v>0</v>
      </c>
      <c r="BF158" s="147">
        <f t="shared" ref="BF158:BF165" si="5">IF(N158="snížená",J158,0)</f>
        <v>0</v>
      </c>
      <c r="BG158" s="147">
        <f t="shared" ref="BG158:BG165" si="6">IF(N158="zákl. přenesená",J158,0)</f>
        <v>0</v>
      </c>
      <c r="BH158" s="147">
        <f t="shared" ref="BH158:BH165" si="7">IF(N158="sníž. přenesená",J158,0)</f>
        <v>0</v>
      </c>
      <c r="BI158" s="147">
        <f t="shared" ref="BI158:BI165" si="8">IF(N158="nulová",J158,0)</f>
        <v>0</v>
      </c>
      <c r="BJ158" s="16" t="s">
        <v>87</v>
      </c>
      <c r="BK158" s="147">
        <f t="shared" ref="BK158:BK165" si="9">ROUND(I158*H158,2)</f>
        <v>0</v>
      </c>
      <c r="BL158" s="16" t="s">
        <v>251</v>
      </c>
      <c r="BM158" s="146" t="s">
        <v>352</v>
      </c>
    </row>
    <row r="159" spans="2:65" s="1" customFormat="1" ht="16.5" customHeight="1">
      <c r="B159" s="31"/>
      <c r="C159" s="135" t="s">
        <v>259</v>
      </c>
      <c r="D159" s="135" t="s">
        <v>149</v>
      </c>
      <c r="E159" s="136" t="s">
        <v>645</v>
      </c>
      <c r="F159" s="137" t="s">
        <v>646</v>
      </c>
      <c r="G159" s="138" t="s">
        <v>152</v>
      </c>
      <c r="H159" s="139">
        <v>17</v>
      </c>
      <c r="I159" s="140"/>
      <c r="J159" s="141">
        <f t="shared" si="0"/>
        <v>0</v>
      </c>
      <c r="K159" s="137" t="s">
        <v>605</v>
      </c>
      <c r="L159" s="31"/>
      <c r="M159" s="142" t="s">
        <v>1</v>
      </c>
      <c r="N159" s="143" t="s">
        <v>45</v>
      </c>
      <c r="P159" s="144">
        <f t="shared" si="1"/>
        <v>0</v>
      </c>
      <c r="Q159" s="144">
        <v>0</v>
      </c>
      <c r="R159" s="144">
        <f t="shared" si="2"/>
        <v>0</v>
      </c>
      <c r="S159" s="144">
        <v>0</v>
      </c>
      <c r="T159" s="145">
        <f t="shared" si="3"/>
        <v>0</v>
      </c>
      <c r="AR159" s="146" t="s">
        <v>251</v>
      </c>
      <c r="AT159" s="146" t="s">
        <v>149</v>
      </c>
      <c r="AU159" s="146" t="s">
        <v>89</v>
      </c>
      <c r="AY159" s="16" t="s">
        <v>147</v>
      </c>
      <c r="BE159" s="147">
        <f t="shared" si="4"/>
        <v>0</v>
      </c>
      <c r="BF159" s="147">
        <f t="shared" si="5"/>
        <v>0</v>
      </c>
      <c r="BG159" s="147">
        <f t="shared" si="6"/>
        <v>0</v>
      </c>
      <c r="BH159" s="147">
        <f t="shared" si="7"/>
        <v>0</v>
      </c>
      <c r="BI159" s="147">
        <f t="shared" si="8"/>
        <v>0</v>
      </c>
      <c r="BJ159" s="16" t="s">
        <v>87</v>
      </c>
      <c r="BK159" s="147">
        <f t="shared" si="9"/>
        <v>0</v>
      </c>
      <c r="BL159" s="16" t="s">
        <v>251</v>
      </c>
      <c r="BM159" s="146" t="s">
        <v>362</v>
      </c>
    </row>
    <row r="160" spans="2:65" s="1" customFormat="1" ht="24.2" customHeight="1">
      <c r="B160" s="31"/>
      <c r="C160" s="169" t="s">
        <v>265</v>
      </c>
      <c r="D160" s="169" t="s">
        <v>240</v>
      </c>
      <c r="E160" s="170" t="s">
        <v>647</v>
      </c>
      <c r="F160" s="171" t="s">
        <v>648</v>
      </c>
      <c r="G160" s="172" t="s">
        <v>152</v>
      </c>
      <c r="H160" s="173">
        <v>17</v>
      </c>
      <c r="I160" s="174"/>
      <c r="J160" s="175">
        <f t="shared" si="0"/>
        <v>0</v>
      </c>
      <c r="K160" s="171" t="s">
        <v>605</v>
      </c>
      <c r="L160" s="176"/>
      <c r="M160" s="177" t="s">
        <v>1</v>
      </c>
      <c r="N160" s="178" t="s">
        <v>45</v>
      </c>
      <c r="P160" s="144">
        <f t="shared" si="1"/>
        <v>0</v>
      </c>
      <c r="Q160" s="144">
        <v>0</v>
      </c>
      <c r="R160" s="144">
        <f t="shared" si="2"/>
        <v>0</v>
      </c>
      <c r="S160" s="144">
        <v>0</v>
      </c>
      <c r="T160" s="145">
        <f t="shared" si="3"/>
        <v>0</v>
      </c>
      <c r="AR160" s="146" t="s">
        <v>352</v>
      </c>
      <c r="AT160" s="146" t="s">
        <v>240</v>
      </c>
      <c r="AU160" s="146" t="s">
        <v>89</v>
      </c>
      <c r="AY160" s="16" t="s">
        <v>147</v>
      </c>
      <c r="BE160" s="147">
        <f t="shared" si="4"/>
        <v>0</v>
      </c>
      <c r="BF160" s="147">
        <f t="shared" si="5"/>
        <v>0</v>
      </c>
      <c r="BG160" s="147">
        <f t="shared" si="6"/>
        <v>0</v>
      </c>
      <c r="BH160" s="147">
        <f t="shared" si="7"/>
        <v>0</v>
      </c>
      <c r="BI160" s="147">
        <f t="shared" si="8"/>
        <v>0</v>
      </c>
      <c r="BJ160" s="16" t="s">
        <v>87</v>
      </c>
      <c r="BK160" s="147">
        <f t="shared" si="9"/>
        <v>0</v>
      </c>
      <c r="BL160" s="16" t="s">
        <v>251</v>
      </c>
      <c r="BM160" s="146" t="s">
        <v>370</v>
      </c>
    </row>
    <row r="161" spans="2:65" s="1" customFormat="1" ht="16.5" customHeight="1">
      <c r="B161" s="31"/>
      <c r="C161" s="135" t="s">
        <v>274</v>
      </c>
      <c r="D161" s="135" t="s">
        <v>149</v>
      </c>
      <c r="E161" s="136" t="s">
        <v>649</v>
      </c>
      <c r="F161" s="137" t="s">
        <v>650</v>
      </c>
      <c r="G161" s="138" t="s">
        <v>152</v>
      </c>
      <c r="H161" s="139">
        <v>17</v>
      </c>
      <c r="I161" s="140"/>
      <c r="J161" s="141">
        <f t="shared" si="0"/>
        <v>0</v>
      </c>
      <c r="K161" s="137" t="s">
        <v>153</v>
      </c>
      <c r="L161" s="31"/>
      <c r="M161" s="142" t="s">
        <v>1</v>
      </c>
      <c r="N161" s="143" t="s">
        <v>45</v>
      </c>
      <c r="P161" s="144">
        <f t="shared" si="1"/>
        <v>0</v>
      </c>
      <c r="Q161" s="144">
        <v>0</v>
      </c>
      <c r="R161" s="144">
        <f t="shared" si="2"/>
        <v>0</v>
      </c>
      <c r="S161" s="144">
        <v>0</v>
      </c>
      <c r="T161" s="145">
        <f t="shared" si="3"/>
        <v>0</v>
      </c>
      <c r="AR161" s="146" t="s">
        <v>251</v>
      </c>
      <c r="AT161" s="146" t="s">
        <v>149</v>
      </c>
      <c r="AU161" s="146" t="s">
        <v>89</v>
      </c>
      <c r="AY161" s="16" t="s">
        <v>147</v>
      </c>
      <c r="BE161" s="147">
        <f t="shared" si="4"/>
        <v>0</v>
      </c>
      <c r="BF161" s="147">
        <f t="shared" si="5"/>
        <v>0</v>
      </c>
      <c r="BG161" s="147">
        <f t="shared" si="6"/>
        <v>0</v>
      </c>
      <c r="BH161" s="147">
        <f t="shared" si="7"/>
        <v>0</v>
      </c>
      <c r="BI161" s="147">
        <f t="shared" si="8"/>
        <v>0</v>
      </c>
      <c r="BJ161" s="16" t="s">
        <v>87</v>
      </c>
      <c r="BK161" s="147">
        <f t="shared" si="9"/>
        <v>0</v>
      </c>
      <c r="BL161" s="16" t="s">
        <v>251</v>
      </c>
      <c r="BM161" s="146" t="s">
        <v>379</v>
      </c>
    </row>
    <row r="162" spans="2:65" s="1" customFormat="1" ht="16.5" customHeight="1">
      <c r="B162" s="31"/>
      <c r="C162" s="169" t="s">
        <v>280</v>
      </c>
      <c r="D162" s="169" t="s">
        <v>240</v>
      </c>
      <c r="E162" s="170" t="s">
        <v>651</v>
      </c>
      <c r="F162" s="171" t="s">
        <v>652</v>
      </c>
      <c r="G162" s="172" t="s">
        <v>152</v>
      </c>
      <c r="H162" s="173">
        <v>17</v>
      </c>
      <c r="I162" s="174"/>
      <c r="J162" s="175">
        <f t="shared" si="0"/>
        <v>0</v>
      </c>
      <c r="K162" s="171" t="s">
        <v>605</v>
      </c>
      <c r="L162" s="176"/>
      <c r="M162" s="177" t="s">
        <v>1</v>
      </c>
      <c r="N162" s="178" t="s">
        <v>45</v>
      </c>
      <c r="P162" s="144">
        <f t="shared" si="1"/>
        <v>0</v>
      </c>
      <c r="Q162" s="144">
        <v>6.2E-2</v>
      </c>
      <c r="R162" s="144">
        <f t="shared" si="2"/>
        <v>1.054</v>
      </c>
      <c r="S162" s="144">
        <v>0</v>
      </c>
      <c r="T162" s="145">
        <f t="shared" si="3"/>
        <v>0</v>
      </c>
      <c r="AR162" s="146" t="s">
        <v>352</v>
      </c>
      <c r="AT162" s="146" t="s">
        <v>240</v>
      </c>
      <c r="AU162" s="146" t="s">
        <v>89</v>
      </c>
      <c r="AY162" s="16" t="s">
        <v>147</v>
      </c>
      <c r="BE162" s="147">
        <f t="shared" si="4"/>
        <v>0</v>
      </c>
      <c r="BF162" s="147">
        <f t="shared" si="5"/>
        <v>0</v>
      </c>
      <c r="BG162" s="147">
        <f t="shared" si="6"/>
        <v>0</v>
      </c>
      <c r="BH162" s="147">
        <f t="shared" si="7"/>
        <v>0</v>
      </c>
      <c r="BI162" s="147">
        <f t="shared" si="8"/>
        <v>0</v>
      </c>
      <c r="BJ162" s="16" t="s">
        <v>87</v>
      </c>
      <c r="BK162" s="147">
        <f t="shared" si="9"/>
        <v>0</v>
      </c>
      <c r="BL162" s="16" t="s">
        <v>251</v>
      </c>
      <c r="BM162" s="146" t="s">
        <v>387</v>
      </c>
    </row>
    <row r="163" spans="2:65" s="1" customFormat="1" ht="16.5" customHeight="1">
      <c r="B163" s="31"/>
      <c r="C163" s="135" t="s">
        <v>7</v>
      </c>
      <c r="D163" s="135" t="s">
        <v>149</v>
      </c>
      <c r="E163" s="136" t="s">
        <v>653</v>
      </c>
      <c r="F163" s="137" t="s">
        <v>654</v>
      </c>
      <c r="G163" s="138" t="s">
        <v>152</v>
      </c>
      <c r="H163" s="139">
        <v>10</v>
      </c>
      <c r="I163" s="140"/>
      <c r="J163" s="141">
        <f t="shared" si="0"/>
        <v>0</v>
      </c>
      <c r="K163" s="137" t="s">
        <v>605</v>
      </c>
      <c r="L163" s="31"/>
      <c r="M163" s="142" t="s">
        <v>1</v>
      </c>
      <c r="N163" s="143" t="s">
        <v>45</v>
      </c>
      <c r="P163" s="144">
        <f t="shared" si="1"/>
        <v>0</v>
      </c>
      <c r="Q163" s="144">
        <v>0</v>
      </c>
      <c r="R163" s="144">
        <f t="shared" si="2"/>
        <v>0</v>
      </c>
      <c r="S163" s="144">
        <v>0</v>
      </c>
      <c r="T163" s="145">
        <f t="shared" si="3"/>
        <v>0</v>
      </c>
      <c r="AR163" s="146" t="s">
        <v>251</v>
      </c>
      <c r="AT163" s="146" t="s">
        <v>149</v>
      </c>
      <c r="AU163" s="146" t="s">
        <v>89</v>
      </c>
      <c r="AY163" s="16" t="s">
        <v>147</v>
      </c>
      <c r="BE163" s="147">
        <f t="shared" si="4"/>
        <v>0</v>
      </c>
      <c r="BF163" s="147">
        <f t="shared" si="5"/>
        <v>0</v>
      </c>
      <c r="BG163" s="147">
        <f t="shared" si="6"/>
        <v>0</v>
      </c>
      <c r="BH163" s="147">
        <f t="shared" si="7"/>
        <v>0</v>
      </c>
      <c r="BI163" s="147">
        <f t="shared" si="8"/>
        <v>0</v>
      </c>
      <c r="BJ163" s="16" t="s">
        <v>87</v>
      </c>
      <c r="BK163" s="147">
        <f t="shared" si="9"/>
        <v>0</v>
      </c>
      <c r="BL163" s="16" t="s">
        <v>251</v>
      </c>
      <c r="BM163" s="146" t="s">
        <v>396</v>
      </c>
    </row>
    <row r="164" spans="2:65" s="1" customFormat="1" ht="16.5" customHeight="1">
      <c r="B164" s="31"/>
      <c r="C164" s="135" t="s">
        <v>293</v>
      </c>
      <c r="D164" s="135" t="s">
        <v>149</v>
      </c>
      <c r="E164" s="136" t="s">
        <v>655</v>
      </c>
      <c r="F164" s="137" t="s">
        <v>656</v>
      </c>
      <c r="G164" s="138" t="s">
        <v>152</v>
      </c>
      <c r="H164" s="139">
        <v>17</v>
      </c>
      <c r="I164" s="140"/>
      <c r="J164" s="141">
        <f t="shared" si="0"/>
        <v>0</v>
      </c>
      <c r="K164" s="137" t="s">
        <v>153</v>
      </c>
      <c r="L164" s="31"/>
      <c r="M164" s="142" t="s">
        <v>1</v>
      </c>
      <c r="N164" s="143" t="s">
        <v>45</v>
      </c>
      <c r="P164" s="144">
        <f t="shared" si="1"/>
        <v>0</v>
      </c>
      <c r="Q164" s="144">
        <v>0</v>
      </c>
      <c r="R164" s="144">
        <f t="shared" si="2"/>
        <v>0</v>
      </c>
      <c r="S164" s="144">
        <v>0</v>
      </c>
      <c r="T164" s="145">
        <f t="shared" si="3"/>
        <v>0</v>
      </c>
      <c r="AR164" s="146" t="s">
        <v>251</v>
      </c>
      <c r="AT164" s="146" t="s">
        <v>149</v>
      </c>
      <c r="AU164" s="146" t="s">
        <v>89</v>
      </c>
      <c r="AY164" s="16" t="s">
        <v>147</v>
      </c>
      <c r="BE164" s="147">
        <f t="shared" si="4"/>
        <v>0</v>
      </c>
      <c r="BF164" s="147">
        <f t="shared" si="5"/>
        <v>0</v>
      </c>
      <c r="BG164" s="147">
        <f t="shared" si="6"/>
        <v>0</v>
      </c>
      <c r="BH164" s="147">
        <f t="shared" si="7"/>
        <v>0</v>
      </c>
      <c r="BI164" s="147">
        <f t="shared" si="8"/>
        <v>0</v>
      </c>
      <c r="BJ164" s="16" t="s">
        <v>87</v>
      </c>
      <c r="BK164" s="147">
        <f t="shared" si="9"/>
        <v>0</v>
      </c>
      <c r="BL164" s="16" t="s">
        <v>251</v>
      </c>
      <c r="BM164" s="146" t="s">
        <v>403</v>
      </c>
    </row>
    <row r="165" spans="2:65" s="1" customFormat="1" ht="16.5" customHeight="1">
      <c r="B165" s="31"/>
      <c r="C165" s="169" t="s">
        <v>298</v>
      </c>
      <c r="D165" s="169" t="s">
        <v>240</v>
      </c>
      <c r="E165" s="170" t="s">
        <v>657</v>
      </c>
      <c r="F165" s="171" t="s">
        <v>658</v>
      </c>
      <c r="G165" s="172" t="s">
        <v>152</v>
      </c>
      <c r="H165" s="173">
        <v>17</v>
      </c>
      <c r="I165" s="174"/>
      <c r="J165" s="175">
        <f t="shared" si="0"/>
        <v>0</v>
      </c>
      <c r="K165" s="171" t="s">
        <v>605</v>
      </c>
      <c r="L165" s="176"/>
      <c r="M165" s="177" t="s">
        <v>1</v>
      </c>
      <c r="N165" s="178" t="s">
        <v>45</v>
      </c>
      <c r="P165" s="144">
        <f t="shared" si="1"/>
        <v>0</v>
      </c>
      <c r="Q165" s="144">
        <v>0</v>
      </c>
      <c r="R165" s="144">
        <f t="shared" si="2"/>
        <v>0</v>
      </c>
      <c r="S165" s="144">
        <v>0</v>
      </c>
      <c r="T165" s="145">
        <f t="shared" si="3"/>
        <v>0</v>
      </c>
      <c r="AR165" s="146" t="s">
        <v>352</v>
      </c>
      <c r="AT165" s="146" t="s">
        <v>240</v>
      </c>
      <c r="AU165" s="146" t="s">
        <v>89</v>
      </c>
      <c r="AY165" s="16" t="s">
        <v>147</v>
      </c>
      <c r="BE165" s="147">
        <f t="shared" si="4"/>
        <v>0</v>
      </c>
      <c r="BF165" s="147">
        <f t="shared" si="5"/>
        <v>0</v>
      </c>
      <c r="BG165" s="147">
        <f t="shared" si="6"/>
        <v>0</v>
      </c>
      <c r="BH165" s="147">
        <f t="shared" si="7"/>
        <v>0</v>
      </c>
      <c r="BI165" s="147">
        <f t="shared" si="8"/>
        <v>0</v>
      </c>
      <c r="BJ165" s="16" t="s">
        <v>87</v>
      </c>
      <c r="BK165" s="147">
        <f t="shared" si="9"/>
        <v>0</v>
      </c>
      <c r="BL165" s="16" t="s">
        <v>251</v>
      </c>
      <c r="BM165" s="146" t="s">
        <v>412</v>
      </c>
    </row>
    <row r="166" spans="2:65" s="11" customFormat="1" ht="25.9" customHeight="1">
      <c r="B166" s="123"/>
      <c r="D166" s="124" t="s">
        <v>79</v>
      </c>
      <c r="E166" s="125" t="s">
        <v>240</v>
      </c>
      <c r="F166" s="125" t="s">
        <v>659</v>
      </c>
      <c r="I166" s="126"/>
      <c r="J166" s="127">
        <f>BK166</f>
        <v>0</v>
      </c>
      <c r="L166" s="123"/>
      <c r="M166" s="128"/>
      <c r="P166" s="129">
        <f>P167</f>
        <v>0</v>
      </c>
      <c r="R166" s="129">
        <f>R167</f>
        <v>167.08788999999999</v>
      </c>
      <c r="T166" s="130">
        <f>T167</f>
        <v>0</v>
      </c>
      <c r="AR166" s="124" t="s">
        <v>164</v>
      </c>
      <c r="AT166" s="131" t="s">
        <v>79</v>
      </c>
      <c r="AU166" s="131" t="s">
        <v>80</v>
      </c>
      <c r="AY166" s="124" t="s">
        <v>147</v>
      </c>
      <c r="BK166" s="132">
        <f>BK167</f>
        <v>0</v>
      </c>
    </row>
    <row r="167" spans="2:65" s="11" customFormat="1" ht="22.9" customHeight="1">
      <c r="B167" s="123"/>
      <c r="D167" s="124" t="s">
        <v>79</v>
      </c>
      <c r="E167" s="133" t="s">
        <v>660</v>
      </c>
      <c r="F167" s="133" t="s">
        <v>661</v>
      </c>
      <c r="I167" s="126"/>
      <c r="J167" s="134">
        <f>BK167</f>
        <v>0</v>
      </c>
      <c r="L167" s="123"/>
      <c r="M167" s="128"/>
      <c r="P167" s="129">
        <f>SUM(P168:P181)</f>
        <v>0</v>
      </c>
      <c r="R167" s="129">
        <f>SUM(R168:R181)</f>
        <v>167.08788999999999</v>
      </c>
      <c r="T167" s="130">
        <f>SUM(T168:T181)</f>
        <v>0</v>
      </c>
      <c r="AR167" s="124" t="s">
        <v>164</v>
      </c>
      <c r="AT167" s="131" t="s">
        <v>79</v>
      </c>
      <c r="AU167" s="131" t="s">
        <v>87</v>
      </c>
      <c r="AY167" s="124" t="s">
        <v>147</v>
      </c>
      <c r="BK167" s="132">
        <f>SUM(BK168:BK181)</f>
        <v>0</v>
      </c>
    </row>
    <row r="168" spans="2:65" s="1" customFormat="1" ht="16.5" customHeight="1">
      <c r="B168" s="31"/>
      <c r="C168" s="135" t="s">
        <v>303</v>
      </c>
      <c r="D168" s="135" t="s">
        <v>149</v>
      </c>
      <c r="E168" s="136" t="s">
        <v>662</v>
      </c>
      <c r="F168" s="137" t="s">
        <v>663</v>
      </c>
      <c r="G168" s="138" t="s">
        <v>178</v>
      </c>
      <c r="H168" s="139">
        <v>10</v>
      </c>
      <c r="I168" s="140"/>
      <c r="J168" s="141">
        <f t="shared" ref="J168:J181" si="10">ROUND(I168*H168,2)</f>
        <v>0</v>
      </c>
      <c r="K168" s="137" t="s">
        <v>153</v>
      </c>
      <c r="L168" s="31"/>
      <c r="M168" s="142" t="s">
        <v>1</v>
      </c>
      <c r="N168" s="143" t="s">
        <v>45</v>
      </c>
      <c r="P168" s="144">
        <f t="shared" ref="P168:P181" si="11">O168*H168</f>
        <v>0</v>
      </c>
      <c r="Q168" s="144">
        <v>0</v>
      </c>
      <c r="R168" s="144">
        <f t="shared" ref="R168:R181" si="12">Q168*H168</f>
        <v>0</v>
      </c>
      <c r="S168" s="144">
        <v>0</v>
      </c>
      <c r="T168" s="145">
        <f t="shared" ref="T168:T181" si="13">S168*H168</f>
        <v>0</v>
      </c>
      <c r="AR168" s="146" t="s">
        <v>499</v>
      </c>
      <c r="AT168" s="146" t="s">
        <v>149</v>
      </c>
      <c r="AU168" s="146" t="s">
        <v>89</v>
      </c>
      <c r="AY168" s="16" t="s">
        <v>147</v>
      </c>
      <c r="BE168" s="147">
        <f t="shared" ref="BE168:BE181" si="14">IF(N168="základní",J168,0)</f>
        <v>0</v>
      </c>
      <c r="BF168" s="147">
        <f t="shared" ref="BF168:BF181" si="15">IF(N168="snížená",J168,0)</f>
        <v>0</v>
      </c>
      <c r="BG168" s="147">
        <f t="shared" ref="BG168:BG181" si="16">IF(N168="zákl. přenesená",J168,0)</f>
        <v>0</v>
      </c>
      <c r="BH168" s="147">
        <f t="shared" ref="BH168:BH181" si="17">IF(N168="sníž. přenesená",J168,0)</f>
        <v>0</v>
      </c>
      <c r="BI168" s="147">
        <f t="shared" ref="BI168:BI181" si="18">IF(N168="nulová",J168,0)</f>
        <v>0</v>
      </c>
      <c r="BJ168" s="16" t="s">
        <v>87</v>
      </c>
      <c r="BK168" s="147">
        <f t="shared" ref="BK168:BK181" si="19">ROUND(I168*H168,2)</f>
        <v>0</v>
      </c>
      <c r="BL168" s="16" t="s">
        <v>499</v>
      </c>
      <c r="BM168" s="146" t="s">
        <v>430</v>
      </c>
    </row>
    <row r="169" spans="2:65" s="1" customFormat="1" ht="16.5" customHeight="1">
      <c r="B169" s="31"/>
      <c r="C169" s="135" t="s">
        <v>308</v>
      </c>
      <c r="D169" s="135" t="s">
        <v>149</v>
      </c>
      <c r="E169" s="136" t="s">
        <v>664</v>
      </c>
      <c r="F169" s="137" t="s">
        <v>665</v>
      </c>
      <c r="G169" s="138" t="s">
        <v>191</v>
      </c>
      <c r="H169" s="139">
        <v>4.5</v>
      </c>
      <c r="I169" s="140"/>
      <c r="J169" s="141">
        <f t="shared" si="10"/>
        <v>0</v>
      </c>
      <c r="K169" s="137" t="s">
        <v>153</v>
      </c>
      <c r="L169" s="31"/>
      <c r="M169" s="142" t="s">
        <v>1</v>
      </c>
      <c r="N169" s="143" t="s">
        <v>45</v>
      </c>
      <c r="P169" s="144">
        <f t="shared" si="11"/>
        <v>0</v>
      </c>
      <c r="Q169" s="144">
        <v>0</v>
      </c>
      <c r="R169" s="144">
        <f t="shared" si="12"/>
        <v>0</v>
      </c>
      <c r="S169" s="144">
        <v>0</v>
      </c>
      <c r="T169" s="145">
        <f t="shared" si="13"/>
        <v>0</v>
      </c>
      <c r="AR169" s="146" t="s">
        <v>499</v>
      </c>
      <c r="AT169" s="146" t="s">
        <v>149</v>
      </c>
      <c r="AU169" s="146" t="s">
        <v>89</v>
      </c>
      <c r="AY169" s="16" t="s">
        <v>147</v>
      </c>
      <c r="BE169" s="147">
        <f t="shared" si="14"/>
        <v>0</v>
      </c>
      <c r="BF169" s="147">
        <f t="shared" si="15"/>
        <v>0</v>
      </c>
      <c r="BG169" s="147">
        <f t="shared" si="16"/>
        <v>0</v>
      </c>
      <c r="BH169" s="147">
        <f t="shared" si="17"/>
        <v>0</v>
      </c>
      <c r="BI169" s="147">
        <f t="shared" si="18"/>
        <v>0</v>
      </c>
      <c r="BJ169" s="16" t="s">
        <v>87</v>
      </c>
      <c r="BK169" s="147">
        <f t="shared" si="19"/>
        <v>0</v>
      </c>
      <c r="BL169" s="16" t="s">
        <v>499</v>
      </c>
      <c r="BM169" s="146" t="s">
        <v>440</v>
      </c>
    </row>
    <row r="170" spans="2:65" s="1" customFormat="1" ht="16.5" customHeight="1">
      <c r="B170" s="31"/>
      <c r="C170" s="135" t="s">
        <v>314</v>
      </c>
      <c r="D170" s="135" t="s">
        <v>149</v>
      </c>
      <c r="E170" s="136" t="s">
        <v>666</v>
      </c>
      <c r="F170" s="137" t="s">
        <v>667</v>
      </c>
      <c r="G170" s="138" t="s">
        <v>191</v>
      </c>
      <c r="H170" s="139">
        <v>3</v>
      </c>
      <c r="I170" s="140"/>
      <c r="J170" s="141">
        <f t="shared" si="10"/>
        <v>0</v>
      </c>
      <c r="K170" s="137" t="s">
        <v>153</v>
      </c>
      <c r="L170" s="31"/>
      <c r="M170" s="142" t="s">
        <v>1</v>
      </c>
      <c r="N170" s="143" t="s">
        <v>45</v>
      </c>
      <c r="P170" s="144">
        <f t="shared" si="11"/>
        <v>0</v>
      </c>
      <c r="Q170" s="144">
        <v>2.2563399999999998</v>
      </c>
      <c r="R170" s="144">
        <f t="shared" si="12"/>
        <v>6.7690199999999994</v>
      </c>
      <c r="S170" s="144">
        <v>0</v>
      </c>
      <c r="T170" s="145">
        <f t="shared" si="13"/>
        <v>0</v>
      </c>
      <c r="AR170" s="146" t="s">
        <v>499</v>
      </c>
      <c r="AT170" s="146" t="s">
        <v>149</v>
      </c>
      <c r="AU170" s="146" t="s">
        <v>89</v>
      </c>
      <c r="AY170" s="16" t="s">
        <v>147</v>
      </c>
      <c r="BE170" s="147">
        <f t="shared" si="14"/>
        <v>0</v>
      </c>
      <c r="BF170" s="147">
        <f t="shared" si="15"/>
        <v>0</v>
      </c>
      <c r="BG170" s="147">
        <f t="shared" si="16"/>
        <v>0</v>
      </c>
      <c r="BH170" s="147">
        <f t="shared" si="17"/>
        <v>0</v>
      </c>
      <c r="BI170" s="147">
        <f t="shared" si="18"/>
        <v>0</v>
      </c>
      <c r="BJ170" s="16" t="s">
        <v>87</v>
      </c>
      <c r="BK170" s="147">
        <f t="shared" si="19"/>
        <v>0</v>
      </c>
      <c r="BL170" s="16" t="s">
        <v>499</v>
      </c>
      <c r="BM170" s="146" t="s">
        <v>450</v>
      </c>
    </row>
    <row r="171" spans="2:65" s="1" customFormat="1" ht="16.5" customHeight="1">
      <c r="B171" s="31"/>
      <c r="C171" s="169" t="s">
        <v>320</v>
      </c>
      <c r="D171" s="169" t="s">
        <v>240</v>
      </c>
      <c r="E171" s="170" t="s">
        <v>668</v>
      </c>
      <c r="F171" s="171" t="s">
        <v>669</v>
      </c>
      <c r="G171" s="172" t="s">
        <v>152</v>
      </c>
      <c r="H171" s="173">
        <v>17</v>
      </c>
      <c r="I171" s="174"/>
      <c r="J171" s="175">
        <f t="shared" si="10"/>
        <v>0</v>
      </c>
      <c r="K171" s="171" t="s">
        <v>605</v>
      </c>
      <c r="L171" s="176"/>
      <c r="M171" s="177" t="s">
        <v>1</v>
      </c>
      <c r="N171" s="178" t="s">
        <v>45</v>
      </c>
      <c r="P171" s="144">
        <f t="shared" si="11"/>
        <v>0</v>
      </c>
      <c r="Q171" s="144">
        <v>0</v>
      </c>
      <c r="R171" s="144">
        <f t="shared" si="12"/>
        <v>0</v>
      </c>
      <c r="S171" s="144">
        <v>0</v>
      </c>
      <c r="T171" s="145">
        <f t="shared" si="13"/>
        <v>0</v>
      </c>
      <c r="AR171" s="146" t="s">
        <v>670</v>
      </c>
      <c r="AT171" s="146" t="s">
        <v>240</v>
      </c>
      <c r="AU171" s="146" t="s">
        <v>89</v>
      </c>
      <c r="AY171" s="16" t="s">
        <v>147</v>
      </c>
      <c r="BE171" s="147">
        <f t="shared" si="14"/>
        <v>0</v>
      </c>
      <c r="BF171" s="147">
        <f t="shared" si="15"/>
        <v>0</v>
      </c>
      <c r="BG171" s="147">
        <f t="shared" si="16"/>
        <v>0</v>
      </c>
      <c r="BH171" s="147">
        <f t="shared" si="17"/>
        <v>0</v>
      </c>
      <c r="BI171" s="147">
        <f t="shared" si="18"/>
        <v>0</v>
      </c>
      <c r="BJ171" s="16" t="s">
        <v>87</v>
      </c>
      <c r="BK171" s="147">
        <f t="shared" si="19"/>
        <v>0</v>
      </c>
      <c r="BL171" s="16" t="s">
        <v>499</v>
      </c>
      <c r="BM171" s="146" t="s">
        <v>459</v>
      </c>
    </row>
    <row r="172" spans="2:65" s="1" customFormat="1" ht="16.5" customHeight="1">
      <c r="B172" s="31"/>
      <c r="C172" s="135" t="s">
        <v>327</v>
      </c>
      <c r="D172" s="135" t="s">
        <v>149</v>
      </c>
      <c r="E172" s="136" t="s">
        <v>671</v>
      </c>
      <c r="F172" s="137" t="s">
        <v>672</v>
      </c>
      <c r="G172" s="138" t="s">
        <v>178</v>
      </c>
      <c r="H172" s="139">
        <v>589</v>
      </c>
      <c r="I172" s="140"/>
      <c r="J172" s="141">
        <f t="shared" si="10"/>
        <v>0</v>
      </c>
      <c r="K172" s="137" t="s">
        <v>605</v>
      </c>
      <c r="L172" s="31"/>
      <c r="M172" s="142" t="s">
        <v>1</v>
      </c>
      <c r="N172" s="143" t="s">
        <v>45</v>
      </c>
      <c r="P172" s="144">
        <f t="shared" si="11"/>
        <v>0</v>
      </c>
      <c r="Q172" s="144">
        <v>0</v>
      </c>
      <c r="R172" s="144">
        <f t="shared" si="12"/>
        <v>0</v>
      </c>
      <c r="S172" s="144">
        <v>0</v>
      </c>
      <c r="T172" s="145">
        <f t="shared" si="13"/>
        <v>0</v>
      </c>
      <c r="AR172" s="146" t="s">
        <v>499</v>
      </c>
      <c r="AT172" s="146" t="s">
        <v>149</v>
      </c>
      <c r="AU172" s="146" t="s">
        <v>89</v>
      </c>
      <c r="AY172" s="16" t="s">
        <v>147</v>
      </c>
      <c r="BE172" s="147">
        <f t="shared" si="14"/>
        <v>0</v>
      </c>
      <c r="BF172" s="147">
        <f t="shared" si="15"/>
        <v>0</v>
      </c>
      <c r="BG172" s="147">
        <f t="shared" si="16"/>
        <v>0</v>
      </c>
      <c r="BH172" s="147">
        <f t="shared" si="17"/>
        <v>0</v>
      </c>
      <c r="BI172" s="147">
        <f t="shared" si="18"/>
        <v>0</v>
      </c>
      <c r="BJ172" s="16" t="s">
        <v>87</v>
      </c>
      <c r="BK172" s="147">
        <f t="shared" si="19"/>
        <v>0</v>
      </c>
      <c r="BL172" s="16" t="s">
        <v>499</v>
      </c>
      <c r="BM172" s="146" t="s">
        <v>468</v>
      </c>
    </row>
    <row r="173" spans="2:65" s="1" customFormat="1" ht="16.5" customHeight="1">
      <c r="B173" s="31"/>
      <c r="C173" s="135" t="s">
        <v>332</v>
      </c>
      <c r="D173" s="135" t="s">
        <v>149</v>
      </c>
      <c r="E173" s="136" t="s">
        <v>673</v>
      </c>
      <c r="F173" s="137" t="s">
        <v>674</v>
      </c>
      <c r="G173" s="138" t="s">
        <v>178</v>
      </c>
      <c r="H173" s="139">
        <v>589</v>
      </c>
      <c r="I173" s="140"/>
      <c r="J173" s="141">
        <f t="shared" si="10"/>
        <v>0</v>
      </c>
      <c r="K173" s="137" t="s">
        <v>153</v>
      </c>
      <c r="L173" s="31"/>
      <c r="M173" s="142" t="s">
        <v>1</v>
      </c>
      <c r="N173" s="143" t="s">
        <v>45</v>
      </c>
      <c r="P173" s="144">
        <f t="shared" si="11"/>
        <v>0</v>
      </c>
      <c r="Q173" s="144">
        <v>0.27015</v>
      </c>
      <c r="R173" s="144">
        <f t="shared" si="12"/>
        <v>159.11834999999999</v>
      </c>
      <c r="S173" s="144">
        <v>0</v>
      </c>
      <c r="T173" s="145">
        <f t="shared" si="13"/>
        <v>0</v>
      </c>
      <c r="AR173" s="146" t="s">
        <v>499</v>
      </c>
      <c r="AT173" s="146" t="s">
        <v>149</v>
      </c>
      <c r="AU173" s="146" t="s">
        <v>89</v>
      </c>
      <c r="AY173" s="16" t="s">
        <v>147</v>
      </c>
      <c r="BE173" s="147">
        <f t="shared" si="14"/>
        <v>0</v>
      </c>
      <c r="BF173" s="147">
        <f t="shared" si="15"/>
        <v>0</v>
      </c>
      <c r="BG173" s="147">
        <f t="shared" si="16"/>
        <v>0</v>
      </c>
      <c r="BH173" s="147">
        <f t="shared" si="17"/>
        <v>0</v>
      </c>
      <c r="BI173" s="147">
        <f t="shared" si="18"/>
        <v>0</v>
      </c>
      <c r="BJ173" s="16" t="s">
        <v>87</v>
      </c>
      <c r="BK173" s="147">
        <f t="shared" si="19"/>
        <v>0</v>
      </c>
      <c r="BL173" s="16" t="s">
        <v>499</v>
      </c>
      <c r="BM173" s="146" t="s">
        <v>479</v>
      </c>
    </row>
    <row r="174" spans="2:65" s="1" customFormat="1" ht="16.5" customHeight="1">
      <c r="B174" s="31"/>
      <c r="C174" s="135" t="s">
        <v>338</v>
      </c>
      <c r="D174" s="135" t="s">
        <v>149</v>
      </c>
      <c r="E174" s="136" t="s">
        <v>675</v>
      </c>
      <c r="F174" s="137" t="s">
        <v>676</v>
      </c>
      <c r="G174" s="138" t="s">
        <v>152</v>
      </c>
      <c r="H174" s="139">
        <v>4</v>
      </c>
      <c r="I174" s="140"/>
      <c r="J174" s="141">
        <f t="shared" si="10"/>
        <v>0</v>
      </c>
      <c r="K174" s="137" t="s">
        <v>153</v>
      </c>
      <c r="L174" s="31"/>
      <c r="M174" s="142" t="s">
        <v>1</v>
      </c>
      <c r="N174" s="143" t="s">
        <v>45</v>
      </c>
      <c r="P174" s="144">
        <f t="shared" si="11"/>
        <v>0</v>
      </c>
      <c r="Q174" s="144">
        <v>7.6E-3</v>
      </c>
      <c r="R174" s="144">
        <f t="shared" si="12"/>
        <v>3.04E-2</v>
      </c>
      <c r="S174" s="144">
        <v>0</v>
      </c>
      <c r="T174" s="145">
        <f t="shared" si="13"/>
        <v>0</v>
      </c>
      <c r="AR174" s="146" t="s">
        <v>499</v>
      </c>
      <c r="AT174" s="146" t="s">
        <v>149</v>
      </c>
      <c r="AU174" s="146" t="s">
        <v>89</v>
      </c>
      <c r="AY174" s="16" t="s">
        <v>147</v>
      </c>
      <c r="BE174" s="147">
        <f t="shared" si="14"/>
        <v>0</v>
      </c>
      <c r="BF174" s="147">
        <f t="shared" si="15"/>
        <v>0</v>
      </c>
      <c r="BG174" s="147">
        <f t="shared" si="16"/>
        <v>0</v>
      </c>
      <c r="BH174" s="147">
        <f t="shared" si="17"/>
        <v>0</v>
      </c>
      <c r="BI174" s="147">
        <f t="shared" si="18"/>
        <v>0</v>
      </c>
      <c r="BJ174" s="16" t="s">
        <v>87</v>
      </c>
      <c r="BK174" s="147">
        <f t="shared" si="19"/>
        <v>0</v>
      </c>
      <c r="BL174" s="16" t="s">
        <v>499</v>
      </c>
      <c r="BM174" s="146" t="s">
        <v>489</v>
      </c>
    </row>
    <row r="175" spans="2:65" s="1" customFormat="1" ht="16.5" customHeight="1">
      <c r="B175" s="31"/>
      <c r="C175" s="135" t="s">
        <v>345</v>
      </c>
      <c r="D175" s="135" t="s">
        <v>149</v>
      </c>
      <c r="E175" s="136" t="s">
        <v>677</v>
      </c>
      <c r="F175" s="137" t="s">
        <v>678</v>
      </c>
      <c r="G175" s="138" t="s">
        <v>178</v>
      </c>
      <c r="H175" s="139">
        <v>652</v>
      </c>
      <c r="I175" s="140"/>
      <c r="J175" s="141">
        <f t="shared" si="10"/>
        <v>0</v>
      </c>
      <c r="K175" s="137" t="s">
        <v>153</v>
      </c>
      <c r="L175" s="31"/>
      <c r="M175" s="142" t="s">
        <v>1</v>
      </c>
      <c r="N175" s="143" t="s">
        <v>45</v>
      </c>
      <c r="P175" s="144">
        <f t="shared" si="11"/>
        <v>0</v>
      </c>
      <c r="Q175" s="144">
        <v>0</v>
      </c>
      <c r="R175" s="144">
        <f t="shared" si="12"/>
        <v>0</v>
      </c>
      <c r="S175" s="144">
        <v>0</v>
      </c>
      <c r="T175" s="145">
        <f t="shared" si="13"/>
        <v>0</v>
      </c>
      <c r="AR175" s="146" t="s">
        <v>499</v>
      </c>
      <c r="AT175" s="146" t="s">
        <v>149</v>
      </c>
      <c r="AU175" s="146" t="s">
        <v>89</v>
      </c>
      <c r="AY175" s="16" t="s">
        <v>147</v>
      </c>
      <c r="BE175" s="147">
        <f t="shared" si="14"/>
        <v>0</v>
      </c>
      <c r="BF175" s="147">
        <f t="shared" si="15"/>
        <v>0</v>
      </c>
      <c r="BG175" s="147">
        <f t="shared" si="16"/>
        <v>0</v>
      </c>
      <c r="BH175" s="147">
        <f t="shared" si="17"/>
        <v>0</v>
      </c>
      <c r="BI175" s="147">
        <f t="shared" si="18"/>
        <v>0</v>
      </c>
      <c r="BJ175" s="16" t="s">
        <v>87</v>
      </c>
      <c r="BK175" s="147">
        <f t="shared" si="19"/>
        <v>0</v>
      </c>
      <c r="BL175" s="16" t="s">
        <v>499</v>
      </c>
      <c r="BM175" s="146" t="s">
        <v>499</v>
      </c>
    </row>
    <row r="176" spans="2:65" s="1" customFormat="1" ht="16.5" customHeight="1">
      <c r="B176" s="31"/>
      <c r="C176" s="169" t="s">
        <v>352</v>
      </c>
      <c r="D176" s="169" t="s">
        <v>240</v>
      </c>
      <c r="E176" s="170" t="s">
        <v>679</v>
      </c>
      <c r="F176" s="171" t="s">
        <v>680</v>
      </c>
      <c r="G176" s="172" t="s">
        <v>152</v>
      </c>
      <c r="H176" s="173">
        <v>652</v>
      </c>
      <c r="I176" s="174"/>
      <c r="J176" s="175">
        <f t="shared" si="10"/>
        <v>0</v>
      </c>
      <c r="K176" s="171" t="s">
        <v>605</v>
      </c>
      <c r="L176" s="176"/>
      <c r="M176" s="177" t="s">
        <v>1</v>
      </c>
      <c r="N176" s="178" t="s">
        <v>45</v>
      </c>
      <c r="P176" s="144">
        <f t="shared" si="11"/>
        <v>0</v>
      </c>
      <c r="Q176" s="144">
        <v>0</v>
      </c>
      <c r="R176" s="144">
        <f t="shared" si="12"/>
        <v>0</v>
      </c>
      <c r="S176" s="144">
        <v>0</v>
      </c>
      <c r="T176" s="145">
        <f t="shared" si="13"/>
        <v>0</v>
      </c>
      <c r="AR176" s="146" t="s">
        <v>670</v>
      </c>
      <c r="AT176" s="146" t="s">
        <v>240</v>
      </c>
      <c r="AU176" s="146" t="s">
        <v>89</v>
      </c>
      <c r="AY176" s="16" t="s">
        <v>147</v>
      </c>
      <c r="BE176" s="147">
        <f t="shared" si="14"/>
        <v>0</v>
      </c>
      <c r="BF176" s="147">
        <f t="shared" si="15"/>
        <v>0</v>
      </c>
      <c r="BG176" s="147">
        <f t="shared" si="16"/>
        <v>0</v>
      </c>
      <c r="BH176" s="147">
        <f t="shared" si="17"/>
        <v>0</v>
      </c>
      <c r="BI176" s="147">
        <f t="shared" si="18"/>
        <v>0</v>
      </c>
      <c r="BJ176" s="16" t="s">
        <v>87</v>
      </c>
      <c r="BK176" s="147">
        <f t="shared" si="19"/>
        <v>0</v>
      </c>
      <c r="BL176" s="16" t="s">
        <v>499</v>
      </c>
      <c r="BM176" s="146" t="s">
        <v>509</v>
      </c>
    </row>
    <row r="177" spans="2:65" s="1" customFormat="1" ht="16.5" customHeight="1">
      <c r="B177" s="31"/>
      <c r="C177" s="169" t="s">
        <v>358</v>
      </c>
      <c r="D177" s="169" t="s">
        <v>240</v>
      </c>
      <c r="E177" s="170" t="s">
        <v>681</v>
      </c>
      <c r="F177" s="171" t="s">
        <v>682</v>
      </c>
      <c r="G177" s="172" t="s">
        <v>152</v>
      </c>
      <c r="H177" s="173">
        <v>12</v>
      </c>
      <c r="I177" s="174"/>
      <c r="J177" s="175">
        <f t="shared" si="10"/>
        <v>0</v>
      </c>
      <c r="K177" s="171" t="s">
        <v>605</v>
      </c>
      <c r="L177" s="176"/>
      <c r="M177" s="177" t="s">
        <v>1</v>
      </c>
      <c r="N177" s="178" t="s">
        <v>45</v>
      </c>
      <c r="P177" s="144">
        <f t="shared" si="11"/>
        <v>0</v>
      </c>
      <c r="Q177" s="144">
        <v>0</v>
      </c>
      <c r="R177" s="144">
        <f t="shared" si="12"/>
        <v>0</v>
      </c>
      <c r="S177" s="144">
        <v>0</v>
      </c>
      <c r="T177" s="145">
        <f t="shared" si="13"/>
        <v>0</v>
      </c>
      <c r="AR177" s="146" t="s">
        <v>670</v>
      </c>
      <c r="AT177" s="146" t="s">
        <v>240</v>
      </c>
      <c r="AU177" s="146" t="s">
        <v>89</v>
      </c>
      <c r="AY177" s="16" t="s">
        <v>147</v>
      </c>
      <c r="BE177" s="147">
        <f t="shared" si="14"/>
        <v>0</v>
      </c>
      <c r="BF177" s="147">
        <f t="shared" si="15"/>
        <v>0</v>
      </c>
      <c r="BG177" s="147">
        <f t="shared" si="16"/>
        <v>0</v>
      </c>
      <c r="BH177" s="147">
        <f t="shared" si="17"/>
        <v>0</v>
      </c>
      <c r="BI177" s="147">
        <f t="shared" si="18"/>
        <v>0</v>
      </c>
      <c r="BJ177" s="16" t="s">
        <v>87</v>
      </c>
      <c r="BK177" s="147">
        <f t="shared" si="19"/>
        <v>0</v>
      </c>
      <c r="BL177" s="16" t="s">
        <v>499</v>
      </c>
      <c r="BM177" s="146" t="s">
        <v>518</v>
      </c>
    </row>
    <row r="178" spans="2:65" s="1" customFormat="1" ht="16.5" customHeight="1">
      <c r="B178" s="31"/>
      <c r="C178" s="135" t="s">
        <v>362</v>
      </c>
      <c r="D178" s="135" t="s">
        <v>149</v>
      </c>
      <c r="E178" s="136" t="s">
        <v>683</v>
      </c>
      <c r="F178" s="137" t="s">
        <v>684</v>
      </c>
      <c r="G178" s="138" t="s">
        <v>178</v>
      </c>
      <c r="H178" s="139">
        <v>589</v>
      </c>
      <c r="I178" s="140"/>
      <c r="J178" s="141">
        <f t="shared" si="10"/>
        <v>0</v>
      </c>
      <c r="K178" s="137" t="s">
        <v>605</v>
      </c>
      <c r="L178" s="31"/>
      <c r="M178" s="142" t="s">
        <v>1</v>
      </c>
      <c r="N178" s="143" t="s">
        <v>45</v>
      </c>
      <c r="P178" s="144">
        <f t="shared" si="11"/>
        <v>0</v>
      </c>
      <c r="Q178" s="144">
        <v>0</v>
      </c>
      <c r="R178" s="144">
        <f t="shared" si="12"/>
        <v>0</v>
      </c>
      <c r="S178" s="144">
        <v>0</v>
      </c>
      <c r="T178" s="145">
        <f t="shared" si="13"/>
        <v>0</v>
      </c>
      <c r="AR178" s="146" t="s">
        <v>499</v>
      </c>
      <c r="AT178" s="146" t="s">
        <v>149</v>
      </c>
      <c r="AU178" s="146" t="s">
        <v>89</v>
      </c>
      <c r="AY178" s="16" t="s">
        <v>147</v>
      </c>
      <c r="BE178" s="147">
        <f t="shared" si="14"/>
        <v>0</v>
      </c>
      <c r="BF178" s="147">
        <f t="shared" si="15"/>
        <v>0</v>
      </c>
      <c r="BG178" s="147">
        <f t="shared" si="16"/>
        <v>0</v>
      </c>
      <c r="BH178" s="147">
        <f t="shared" si="17"/>
        <v>0</v>
      </c>
      <c r="BI178" s="147">
        <f t="shared" si="18"/>
        <v>0</v>
      </c>
      <c r="BJ178" s="16" t="s">
        <v>87</v>
      </c>
      <c r="BK178" s="147">
        <f t="shared" si="19"/>
        <v>0</v>
      </c>
      <c r="BL178" s="16" t="s">
        <v>499</v>
      </c>
      <c r="BM178" s="146" t="s">
        <v>528</v>
      </c>
    </row>
    <row r="179" spans="2:65" s="1" customFormat="1" ht="16.5" customHeight="1">
      <c r="B179" s="31"/>
      <c r="C179" s="135" t="s">
        <v>366</v>
      </c>
      <c r="D179" s="135" t="s">
        <v>149</v>
      </c>
      <c r="E179" s="136" t="s">
        <v>685</v>
      </c>
      <c r="F179" s="137" t="s">
        <v>686</v>
      </c>
      <c r="G179" s="138" t="s">
        <v>191</v>
      </c>
      <c r="H179" s="139">
        <v>48</v>
      </c>
      <c r="I179" s="140"/>
      <c r="J179" s="141">
        <f t="shared" si="10"/>
        <v>0</v>
      </c>
      <c r="K179" s="137" t="s">
        <v>153</v>
      </c>
      <c r="L179" s="31"/>
      <c r="M179" s="142" t="s">
        <v>1</v>
      </c>
      <c r="N179" s="143" t="s">
        <v>45</v>
      </c>
      <c r="P179" s="144">
        <f t="shared" si="11"/>
        <v>0</v>
      </c>
      <c r="Q179" s="144">
        <v>0</v>
      </c>
      <c r="R179" s="144">
        <f t="shared" si="12"/>
        <v>0</v>
      </c>
      <c r="S179" s="144">
        <v>0</v>
      </c>
      <c r="T179" s="145">
        <f t="shared" si="13"/>
        <v>0</v>
      </c>
      <c r="AR179" s="146" t="s">
        <v>499</v>
      </c>
      <c r="AT179" s="146" t="s">
        <v>149</v>
      </c>
      <c r="AU179" s="146" t="s">
        <v>89</v>
      </c>
      <c r="AY179" s="16" t="s">
        <v>147</v>
      </c>
      <c r="BE179" s="147">
        <f t="shared" si="14"/>
        <v>0</v>
      </c>
      <c r="BF179" s="147">
        <f t="shared" si="15"/>
        <v>0</v>
      </c>
      <c r="BG179" s="147">
        <f t="shared" si="16"/>
        <v>0</v>
      </c>
      <c r="BH179" s="147">
        <f t="shared" si="17"/>
        <v>0</v>
      </c>
      <c r="BI179" s="147">
        <f t="shared" si="18"/>
        <v>0</v>
      </c>
      <c r="BJ179" s="16" t="s">
        <v>87</v>
      </c>
      <c r="BK179" s="147">
        <f t="shared" si="19"/>
        <v>0</v>
      </c>
      <c r="BL179" s="16" t="s">
        <v>499</v>
      </c>
      <c r="BM179" s="146" t="s">
        <v>538</v>
      </c>
    </row>
    <row r="180" spans="2:65" s="1" customFormat="1" ht="21.75" customHeight="1">
      <c r="B180" s="31"/>
      <c r="C180" s="135" t="s">
        <v>370</v>
      </c>
      <c r="D180" s="135" t="s">
        <v>149</v>
      </c>
      <c r="E180" s="136" t="s">
        <v>687</v>
      </c>
      <c r="F180" s="137" t="s">
        <v>688</v>
      </c>
      <c r="G180" s="138" t="s">
        <v>158</v>
      </c>
      <c r="H180" s="139">
        <v>2</v>
      </c>
      <c r="I180" s="140"/>
      <c r="J180" s="141">
        <f t="shared" si="10"/>
        <v>0</v>
      </c>
      <c r="K180" s="137" t="s">
        <v>153</v>
      </c>
      <c r="L180" s="31"/>
      <c r="M180" s="142" t="s">
        <v>1</v>
      </c>
      <c r="N180" s="143" t="s">
        <v>45</v>
      </c>
      <c r="P180" s="144">
        <f t="shared" si="11"/>
        <v>0</v>
      </c>
      <c r="Q180" s="144">
        <v>0.40481</v>
      </c>
      <c r="R180" s="144">
        <f t="shared" si="12"/>
        <v>0.80962000000000001</v>
      </c>
      <c r="S180" s="144">
        <v>0</v>
      </c>
      <c r="T180" s="145">
        <f t="shared" si="13"/>
        <v>0</v>
      </c>
      <c r="AR180" s="146" t="s">
        <v>499</v>
      </c>
      <c r="AT180" s="146" t="s">
        <v>149</v>
      </c>
      <c r="AU180" s="146" t="s">
        <v>89</v>
      </c>
      <c r="AY180" s="16" t="s">
        <v>147</v>
      </c>
      <c r="BE180" s="147">
        <f t="shared" si="14"/>
        <v>0</v>
      </c>
      <c r="BF180" s="147">
        <f t="shared" si="15"/>
        <v>0</v>
      </c>
      <c r="BG180" s="147">
        <f t="shared" si="16"/>
        <v>0</v>
      </c>
      <c r="BH180" s="147">
        <f t="shared" si="17"/>
        <v>0</v>
      </c>
      <c r="BI180" s="147">
        <f t="shared" si="18"/>
        <v>0</v>
      </c>
      <c r="BJ180" s="16" t="s">
        <v>87</v>
      </c>
      <c r="BK180" s="147">
        <f t="shared" si="19"/>
        <v>0</v>
      </c>
      <c r="BL180" s="16" t="s">
        <v>499</v>
      </c>
      <c r="BM180" s="146" t="s">
        <v>549</v>
      </c>
    </row>
    <row r="181" spans="2:65" s="1" customFormat="1" ht="16.5" customHeight="1">
      <c r="B181" s="31"/>
      <c r="C181" s="135" t="s">
        <v>375</v>
      </c>
      <c r="D181" s="135" t="s">
        <v>149</v>
      </c>
      <c r="E181" s="136" t="s">
        <v>689</v>
      </c>
      <c r="F181" s="137" t="s">
        <v>690</v>
      </c>
      <c r="G181" s="138" t="s">
        <v>158</v>
      </c>
      <c r="H181" s="139">
        <v>2</v>
      </c>
      <c r="I181" s="140"/>
      <c r="J181" s="141">
        <f t="shared" si="10"/>
        <v>0</v>
      </c>
      <c r="K181" s="137" t="s">
        <v>605</v>
      </c>
      <c r="L181" s="31"/>
      <c r="M181" s="179" t="s">
        <v>1</v>
      </c>
      <c r="N181" s="180" t="s">
        <v>45</v>
      </c>
      <c r="O181" s="181"/>
      <c r="P181" s="182">
        <f t="shared" si="11"/>
        <v>0</v>
      </c>
      <c r="Q181" s="182">
        <v>0.18024999999999999</v>
      </c>
      <c r="R181" s="182">
        <f t="shared" si="12"/>
        <v>0.36049999999999999</v>
      </c>
      <c r="S181" s="182">
        <v>0</v>
      </c>
      <c r="T181" s="183">
        <f t="shared" si="13"/>
        <v>0</v>
      </c>
      <c r="AR181" s="146" t="s">
        <v>499</v>
      </c>
      <c r="AT181" s="146" t="s">
        <v>149</v>
      </c>
      <c r="AU181" s="146" t="s">
        <v>89</v>
      </c>
      <c r="AY181" s="16" t="s">
        <v>147</v>
      </c>
      <c r="BE181" s="147">
        <f t="shared" si="14"/>
        <v>0</v>
      </c>
      <c r="BF181" s="147">
        <f t="shared" si="15"/>
        <v>0</v>
      </c>
      <c r="BG181" s="147">
        <f t="shared" si="16"/>
        <v>0</v>
      </c>
      <c r="BH181" s="147">
        <f t="shared" si="17"/>
        <v>0</v>
      </c>
      <c r="BI181" s="147">
        <f t="shared" si="18"/>
        <v>0</v>
      </c>
      <c r="BJ181" s="16" t="s">
        <v>87</v>
      </c>
      <c r="BK181" s="147">
        <f t="shared" si="19"/>
        <v>0</v>
      </c>
      <c r="BL181" s="16" t="s">
        <v>499</v>
      </c>
      <c r="BM181" s="146" t="s">
        <v>558</v>
      </c>
    </row>
    <row r="182" spans="2:65" s="1" customFormat="1" ht="6.95" customHeight="1">
      <c r="B182" s="43"/>
      <c r="C182" s="44"/>
      <c r="D182" s="44"/>
      <c r="E182" s="44"/>
      <c r="F182" s="44"/>
      <c r="G182" s="44"/>
      <c r="H182" s="44"/>
      <c r="I182" s="44"/>
      <c r="J182" s="44"/>
      <c r="K182" s="44"/>
      <c r="L182" s="31"/>
    </row>
  </sheetData>
  <sheetProtection algorithmName="SHA-512" hashValue="oYOddunKa+qMdrmm3zmpN+MJh3rbfMo1u11zUEF5eET9DSLyB8+S1VbIhCx+q4XMEzVs5fFupNgZ/kb/G1p2Yg==" saltValue="c5SzCZSIQIf4J38xj6emj+8cQLhaJijX78gfaP4XuAyknbfjP2BqfsCPGWXNq9dvke2pDIoPVmgbXHlpkpG9vA==" spinCount="100000" sheet="1" objects="1" scenarios="1" formatColumns="0" formatRows="0" autoFilter="0"/>
  <autoFilter ref="C131:K181" xr:uid="{00000000-0009-0000-0000-000002000000}"/>
  <mergeCells count="12">
    <mergeCell ref="E124:H124"/>
    <mergeCell ref="L2:V2"/>
    <mergeCell ref="E85:H85"/>
    <mergeCell ref="E87:H87"/>
    <mergeCell ref="E89:H89"/>
    <mergeCell ref="E120:H120"/>
    <mergeCell ref="E122:H12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9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6" t="s">
        <v>100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89</v>
      </c>
    </row>
    <row r="4" spans="2:46" ht="24.95" customHeight="1">
      <c r="B4" s="19"/>
      <c r="D4" s="20" t="s">
        <v>111</v>
      </c>
      <c r="L4" s="19"/>
      <c r="M4" s="92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9" t="str">
        <f>'Rekapitulace stavby'!K6</f>
        <v>Cyklostezka Šternberk - Dolní Žleb - II. etapa</v>
      </c>
      <c r="F7" s="230"/>
      <c r="G7" s="230"/>
      <c r="H7" s="230"/>
      <c r="L7" s="19"/>
    </row>
    <row r="8" spans="2:46" ht="12" customHeight="1">
      <c r="B8" s="19"/>
      <c r="D8" s="26" t="s">
        <v>112</v>
      </c>
      <c r="L8" s="19"/>
    </row>
    <row r="9" spans="2:46" s="1" customFormat="1" ht="16.5" customHeight="1">
      <c r="B9" s="31"/>
      <c r="E9" s="229" t="s">
        <v>113</v>
      </c>
      <c r="F9" s="231"/>
      <c r="G9" s="231"/>
      <c r="H9" s="231"/>
      <c r="L9" s="31"/>
    </row>
    <row r="10" spans="2:46" s="1" customFormat="1" ht="12" customHeight="1">
      <c r="B10" s="31"/>
      <c r="D10" s="26" t="s">
        <v>114</v>
      </c>
      <c r="L10" s="31"/>
    </row>
    <row r="11" spans="2:46" s="1" customFormat="1" ht="16.5" customHeight="1">
      <c r="B11" s="31"/>
      <c r="E11" s="187" t="s">
        <v>691</v>
      </c>
      <c r="F11" s="231"/>
      <c r="G11" s="231"/>
      <c r="H11" s="231"/>
      <c r="L11" s="31"/>
    </row>
    <row r="12" spans="2:46" s="1" customFormat="1" ht="11.25">
      <c r="B12" s="31"/>
      <c r="L12" s="31"/>
    </row>
    <row r="13" spans="2:46" s="1" customFormat="1" ht="12" customHeight="1">
      <c r="B13" s="31"/>
      <c r="D13" s="26" t="s">
        <v>18</v>
      </c>
      <c r="F13" s="24" t="s">
        <v>1</v>
      </c>
      <c r="I13" s="26" t="s">
        <v>19</v>
      </c>
      <c r="J13" s="24" t="s">
        <v>1</v>
      </c>
      <c r="L13" s="31"/>
    </row>
    <row r="14" spans="2:46" s="1" customFormat="1" ht="12" customHeight="1">
      <c r="B14" s="31"/>
      <c r="D14" s="26" t="s">
        <v>20</v>
      </c>
      <c r="F14" s="24" t="s">
        <v>21</v>
      </c>
      <c r="I14" s="26" t="s">
        <v>22</v>
      </c>
      <c r="J14" s="51" t="str">
        <f>'Rekapitulace stavby'!AN8</f>
        <v>16. 12. 2021</v>
      </c>
      <c r="L14" s="31"/>
    </row>
    <row r="15" spans="2:46" s="1" customFormat="1" ht="10.9" customHeight="1">
      <c r="B15" s="31"/>
      <c r="L15" s="31"/>
    </row>
    <row r="16" spans="2:46" s="1" customFormat="1" ht="12" customHeight="1">
      <c r="B16" s="31"/>
      <c r="D16" s="26" t="s">
        <v>24</v>
      </c>
      <c r="I16" s="26" t="s">
        <v>25</v>
      </c>
      <c r="J16" s="24" t="s">
        <v>26</v>
      </c>
      <c r="L16" s="31"/>
    </row>
    <row r="17" spans="2:12" s="1" customFormat="1" ht="18" customHeight="1">
      <c r="B17" s="31"/>
      <c r="E17" s="24" t="s">
        <v>27</v>
      </c>
      <c r="I17" s="26" t="s">
        <v>28</v>
      </c>
      <c r="J17" s="24" t="s">
        <v>29</v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30</v>
      </c>
      <c r="I19" s="26" t="s">
        <v>25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232" t="str">
        <f>'Rekapitulace stavby'!E14</f>
        <v>Vyplň údaj</v>
      </c>
      <c r="F20" s="213"/>
      <c r="G20" s="213"/>
      <c r="H20" s="213"/>
      <c r="I20" s="26" t="s">
        <v>28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32</v>
      </c>
      <c r="I22" s="26" t="s">
        <v>25</v>
      </c>
      <c r="J22" s="24" t="s">
        <v>33</v>
      </c>
      <c r="L22" s="31"/>
    </row>
    <row r="23" spans="2:12" s="1" customFormat="1" ht="18" customHeight="1">
      <c r="B23" s="31"/>
      <c r="E23" s="24" t="s">
        <v>34</v>
      </c>
      <c r="I23" s="26" t="s">
        <v>28</v>
      </c>
      <c r="J23" s="24" t="s">
        <v>1</v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36</v>
      </c>
      <c r="I25" s="26" t="s">
        <v>25</v>
      </c>
      <c r="J25" s="24" t="s">
        <v>37</v>
      </c>
      <c r="L25" s="31"/>
    </row>
    <row r="26" spans="2:12" s="1" customFormat="1" ht="18" customHeight="1">
      <c r="B26" s="31"/>
      <c r="E26" s="24" t="s">
        <v>38</v>
      </c>
      <c r="I26" s="26" t="s">
        <v>28</v>
      </c>
      <c r="J26" s="24" t="s">
        <v>1</v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39</v>
      </c>
      <c r="L28" s="31"/>
    </row>
    <row r="29" spans="2:12" s="7" customFormat="1" ht="16.5" customHeight="1">
      <c r="B29" s="93"/>
      <c r="E29" s="218" t="s">
        <v>1</v>
      </c>
      <c r="F29" s="218"/>
      <c r="G29" s="218"/>
      <c r="H29" s="218"/>
      <c r="L29" s="93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25.35" customHeight="1">
      <c r="B32" s="31"/>
      <c r="D32" s="94" t="s">
        <v>40</v>
      </c>
      <c r="J32" s="65">
        <f>ROUND(J125, 2)</f>
        <v>0</v>
      </c>
      <c r="L32" s="31"/>
    </row>
    <row r="33" spans="2:12" s="1" customFormat="1" ht="6.95" customHeight="1">
      <c r="B33" s="31"/>
      <c r="D33" s="52"/>
      <c r="E33" s="52"/>
      <c r="F33" s="52"/>
      <c r="G33" s="52"/>
      <c r="H33" s="52"/>
      <c r="I33" s="52"/>
      <c r="J33" s="52"/>
      <c r="K33" s="52"/>
      <c r="L33" s="31"/>
    </row>
    <row r="34" spans="2:12" s="1" customFormat="1" ht="14.45" customHeight="1">
      <c r="B34" s="31"/>
      <c r="F34" s="34" t="s">
        <v>42</v>
      </c>
      <c r="I34" s="34" t="s">
        <v>41</v>
      </c>
      <c r="J34" s="34" t="s">
        <v>43</v>
      </c>
      <c r="L34" s="31"/>
    </row>
    <row r="35" spans="2:12" s="1" customFormat="1" ht="14.45" customHeight="1">
      <c r="B35" s="31"/>
      <c r="D35" s="54" t="s">
        <v>44</v>
      </c>
      <c r="E35" s="26" t="s">
        <v>45</v>
      </c>
      <c r="F35" s="85">
        <f>ROUND((SUM(BE125:BE197)),  2)</f>
        <v>0</v>
      </c>
      <c r="I35" s="95">
        <v>0.21</v>
      </c>
      <c r="J35" s="85">
        <f>ROUND(((SUM(BE125:BE197))*I35),  2)</f>
        <v>0</v>
      </c>
      <c r="L35" s="31"/>
    </row>
    <row r="36" spans="2:12" s="1" customFormat="1" ht="14.45" customHeight="1">
      <c r="B36" s="31"/>
      <c r="E36" s="26" t="s">
        <v>46</v>
      </c>
      <c r="F36" s="85">
        <f>ROUND((SUM(BF125:BF197)),  2)</f>
        <v>0</v>
      </c>
      <c r="I36" s="95">
        <v>0.15</v>
      </c>
      <c r="J36" s="85">
        <f>ROUND(((SUM(BF125:BF197))*I36),  2)</f>
        <v>0</v>
      </c>
      <c r="L36" s="31"/>
    </row>
    <row r="37" spans="2:12" s="1" customFormat="1" ht="14.45" hidden="1" customHeight="1">
      <c r="B37" s="31"/>
      <c r="E37" s="26" t="s">
        <v>47</v>
      </c>
      <c r="F37" s="85">
        <f>ROUND((SUM(BG125:BG197)),  2)</f>
        <v>0</v>
      </c>
      <c r="I37" s="95">
        <v>0.21</v>
      </c>
      <c r="J37" s="85">
        <f>0</f>
        <v>0</v>
      </c>
      <c r="L37" s="31"/>
    </row>
    <row r="38" spans="2:12" s="1" customFormat="1" ht="14.45" hidden="1" customHeight="1">
      <c r="B38" s="31"/>
      <c r="E38" s="26" t="s">
        <v>48</v>
      </c>
      <c r="F38" s="85">
        <f>ROUND((SUM(BH125:BH197)),  2)</f>
        <v>0</v>
      </c>
      <c r="I38" s="95">
        <v>0.15</v>
      </c>
      <c r="J38" s="85">
        <f>0</f>
        <v>0</v>
      </c>
      <c r="L38" s="31"/>
    </row>
    <row r="39" spans="2:12" s="1" customFormat="1" ht="14.45" hidden="1" customHeight="1">
      <c r="B39" s="31"/>
      <c r="E39" s="26" t="s">
        <v>49</v>
      </c>
      <c r="F39" s="85">
        <f>ROUND((SUM(BI125:BI197)),  2)</f>
        <v>0</v>
      </c>
      <c r="I39" s="95">
        <v>0</v>
      </c>
      <c r="J39" s="85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6"/>
      <c r="D41" s="97" t="s">
        <v>50</v>
      </c>
      <c r="E41" s="56"/>
      <c r="F41" s="56"/>
      <c r="G41" s="98" t="s">
        <v>51</v>
      </c>
      <c r="H41" s="99" t="s">
        <v>52</v>
      </c>
      <c r="I41" s="56"/>
      <c r="J41" s="100">
        <f>SUM(J32:J39)</f>
        <v>0</v>
      </c>
      <c r="K41" s="101"/>
      <c r="L41" s="31"/>
    </row>
    <row r="42" spans="2:12" s="1" customFormat="1" ht="14.45" customHeight="1">
      <c r="B42" s="31"/>
      <c r="L42" s="31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53</v>
      </c>
      <c r="E50" s="41"/>
      <c r="F50" s="41"/>
      <c r="G50" s="40" t="s">
        <v>54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55</v>
      </c>
      <c r="E61" s="33"/>
      <c r="F61" s="102" t="s">
        <v>56</v>
      </c>
      <c r="G61" s="42" t="s">
        <v>55</v>
      </c>
      <c r="H61" s="33"/>
      <c r="I61" s="33"/>
      <c r="J61" s="103" t="s">
        <v>56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57</v>
      </c>
      <c r="E65" s="41"/>
      <c r="F65" s="41"/>
      <c r="G65" s="40" t="s">
        <v>58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55</v>
      </c>
      <c r="E76" s="33"/>
      <c r="F76" s="102" t="s">
        <v>56</v>
      </c>
      <c r="G76" s="42" t="s">
        <v>55</v>
      </c>
      <c r="H76" s="33"/>
      <c r="I76" s="33"/>
      <c r="J76" s="103" t="s">
        <v>56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12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12" s="1" customFormat="1" ht="24.95" customHeight="1">
      <c r="B82" s="31"/>
      <c r="C82" s="20" t="s">
        <v>116</v>
      </c>
      <c r="L82" s="31"/>
    </row>
    <row r="83" spans="2:12" s="1" customFormat="1" ht="6.95" customHeight="1">
      <c r="B83" s="31"/>
      <c r="L83" s="31"/>
    </row>
    <row r="84" spans="2:12" s="1" customFormat="1" ht="12" customHeight="1">
      <c r="B84" s="31"/>
      <c r="C84" s="26" t="s">
        <v>16</v>
      </c>
      <c r="L84" s="31"/>
    </row>
    <row r="85" spans="2:12" s="1" customFormat="1" ht="16.5" customHeight="1">
      <c r="B85" s="31"/>
      <c r="E85" s="229" t="str">
        <f>E7</f>
        <v>Cyklostezka Šternberk - Dolní Žleb - II. etapa</v>
      </c>
      <c r="F85" s="230"/>
      <c r="G85" s="230"/>
      <c r="H85" s="230"/>
      <c r="L85" s="31"/>
    </row>
    <row r="86" spans="2:12" ht="12" customHeight="1">
      <c r="B86" s="19"/>
      <c r="C86" s="26" t="s">
        <v>112</v>
      </c>
      <c r="L86" s="19"/>
    </row>
    <row r="87" spans="2:12" s="1" customFormat="1" ht="16.5" customHeight="1">
      <c r="B87" s="31"/>
      <c r="E87" s="229" t="s">
        <v>113</v>
      </c>
      <c r="F87" s="231"/>
      <c r="G87" s="231"/>
      <c r="H87" s="231"/>
      <c r="L87" s="31"/>
    </row>
    <row r="88" spans="2:12" s="1" customFormat="1" ht="12" customHeight="1">
      <c r="B88" s="31"/>
      <c r="C88" s="26" t="s">
        <v>114</v>
      </c>
      <c r="L88" s="31"/>
    </row>
    <row r="89" spans="2:12" s="1" customFormat="1" ht="16.5" customHeight="1">
      <c r="B89" s="31"/>
      <c r="E89" s="187" t="str">
        <f>E11</f>
        <v>VON_u - Vedlejší a ostatní náklady</v>
      </c>
      <c r="F89" s="231"/>
      <c r="G89" s="231"/>
      <c r="H89" s="231"/>
      <c r="L89" s="31"/>
    </row>
    <row r="90" spans="2:12" s="1" customFormat="1" ht="6.95" customHeight="1">
      <c r="B90" s="31"/>
      <c r="L90" s="31"/>
    </row>
    <row r="91" spans="2:12" s="1" customFormat="1" ht="12" customHeight="1">
      <c r="B91" s="31"/>
      <c r="C91" s="26" t="s">
        <v>20</v>
      </c>
      <c r="F91" s="24" t="str">
        <f>F14</f>
        <v>Šternberk - Dolní Žleb</v>
      </c>
      <c r="I91" s="26" t="s">
        <v>22</v>
      </c>
      <c r="J91" s="51" t="str">
        <f>IF(J14="","",J14)</f>
        <v>16. 12. 2021</v>
      </c>
      <c r="L91" s="31"/>
    </row>
    <row r="92" spans="2:12" s="1" customFormat="1" ht="6.95" customHeight="1">
      <c r="B92" s="31"/>
      <c r="L92" s="31"/>
    </row>
    <row r="93" spans="2:12" s="1" customFormat="1" ht="25.7" customHeight="1">
      <c r="B93" s="31"/>
      <c r="C93" s="26" t="s">
        <v>24</v>
      </c>
      <c r="F93" s="24" t="str">
        <f>E17</f>
        <v>Město Šternberk</v>
      </c>
      <c r="I93" s="26" t="s">
        <v>32</v>
      </c>
      <c r="J93" s="29" t="str">
        <f>E23</f>
        <v>Dopravní projektování s.r.o.</v>
      </c>
      <c r="L93" s="31"/>
    </row>
    <row r="94" spans="2:12" s="1" customFormat="1" ht="15.2" customHeight="1">
      <c r="B94" s="31"/>
      <c r="C94" s="26" t="s">
        <v>30</v>
      </c>
      <c r="F94" s="24" t="str">
        <f>IF(E20="","",E20)</f>
        <v>Vyplň údaj</v>
      </c>
      <c r="I94" s="26" t="s">
        <v>36</v>
      </c>
      <c r="J94" s="29" t="str">
        <f>E26</f>
        <v>Ing. Milena Uhlárová</v>
      </c>
      <c r="L94" s="31"/>
    </row>
    <row r="95" spans="2:12" s="1" customFormat="1" ht="10.35" customHeight="1">
      <c r="B95" s="31"/>
      <c r="L95" s="31"/>
    </row>
    <row r="96" spans="2:12" s="1" customFormat="1" ht="29.25" customHeight="1">
      <c r="B96" s="31"/>
      <c r="C96" s="104" t="s">
        <v>117</v>
      </c>
      <c r="D96" s="96"/>
      <c r="E96" s="96"/>
      <c r="F96" s="96"/>
      <c r="G96" s="96"/>
      <c r="H96" s="96"/>
      <c r="I96" s="96"/>
      <c r="J96" s="105" t="s">
        <v>118</v>
      </c>
      <c r="K96" s="96"/>
      <c r="L96" s="31"/>
    </row>
    <row r="97" spans="2:47" s="1" customFormat="1" ht="10.35" customHeight="1">
      <c r="B97" s="31"/>
      <c r="L97" s="31"/>
    </row>
    <row r="98" spans="2:47" s="1" customFormat="1" ht="22.9" customHeight="1">
      <c r="B98" s="31"/>
      <c r="C98" s="106" t="s">
        <v>119</v>
      </c>
      <c r="J98" s="65">
        <f>J125</f>
        <v>0</v>
      </c>
      <c r="L98" s="31"/>
      <c r="AU98" s="16" t="s">
        <v>120</v>
      </c>
    </row>
    <row r="99" spans="2:47" s="8" customFormat="1" ht="24.95" customHeight="1">
      <c r="B99" s="107"/>
      <c r="D99" s="108" t="s">
        <v>692</v>
      </c>
      <c r="E99" s="109"/>
      <c r="F99" s="109"/>
      <c r="G99" s="109"/>
      <c r="H99" s="109"/>
      <c r="I99" s="109"/>
      <c r="J99" s="110">
        <f>J126</f>
        <v>0</v>
      </c>
      <c r="L99" s="107"/>
    </row>
    <row r="100" spans="2:47" s="9" customFormat="1" ht="19.899999999999999" customHeight="1">
      <c r="B100" s="111"/>
      <c r="D100" s="112" t="s">
        <v>693</v>
      </c>
      <c r="E100" s="113"/>
      <c r="F100" s="113"/>
      <c r="G100" s="113"/>
      <c r="H100" s="113"/>
      <c r="I100" s="113"/>
      <c r="J100" s="114">
        <f>J127</f>
        <v>0</v>
      </c>
      <c r="L100" s="111"/>
    </row>
    <row r="101" spans="2:47" s="9" customFormat="1" ht="19.899999999999999" customHeight="1">
      <c r="B101" s="111"/>
      <c r="D101" s="112" t="s">
        <v>694</v>
      </c>
      <c r="E101" s="113"/>
      <c r="F101" s="113"/>
      <c r="G101" s="113"/>
      <c r="H101" s="113"/>
      <c r="I101" s="113"/>
      <c r="J101" s="114">
        <f>J161</f>
        <v>0</v>
      </c>
      <c r="L101" s="111"/>
    </row>
    <row r="102" spans="2:47" s="9" customFormat="1" ht="19.899999999999999" customHeight="1">
      <c r="B102" s="111"/>
      <c r="D102" s="112" t="s">
        <v>695</v>
      </c>
      <c r="E102" s="113"/>
      <c r="F102" s="113"/>
      <c r="G102" s="113"/>
      <c r="H102" s="113"/>
      <c r="I102" s="113"/>
      <c r="J102" s="114">
        <f>J185</f>
        <v>0</v>
      </c>
      <c r="L102" s="111"/>
    </row>
    <row r="103" spans="2:47" s="9" customFormat="1" ht="19.899999999999999" customHeight="1">
      <c r="B103" s="111"/>
      <c r="D103" s="112" t="s">
        <v>696</v>
      </c>
      <c r="E103" s="113"/>
      <c r="F103" s="113"/>
      <c r="G103" s="113"/>
      <c r="H103" s="113"/>
      <c r="I103" s="113"/>
      <c r="J103" s="114">
        <f>J193</f>
        <v>0</v>
      </c>
      <c r="L103" s="111"/>
    </row>
    <row r="104" spans="2:47" s="1" customFormat="1" ht="21.75" customHeight="1">
      <c r="B104" s="31"/>
      <c r="L104" s="31"/>
    </row>
    <row r="105" spans="2:47" s="1" customFormat="1" ht="6.95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31"/>
    </row>
    <row r="109" spans="2:47" s="1" customFormat="1" ht="6.95" customHeight="1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31"/>
    </row>
    <row r="110" spans="2:47" s="1" customFormat="1" ht="24.95" customHeight="1">
      <c r="B110" s="31"/>
      <c r="C110" s="20" t="s">
        <v>132</v>
      </c>
      <c r="L110" s="31"/>
    </row>
    <row r="111" spans="2:47" s="1" customFormat="1" ht="6.95" customHeight="1">
      <c r="B111" s="31"/>
      <c r="L111" s="31"/>
    </row>
    <row r="112" spans="2:47" s="1" customFormat="1" ht="12" customHeight="1">
      <c r="B112" s="31"/>
      <c r="C112" s="26" t="s">
        <v>16</v>
      </c>
      <c r="L112" s="31"/>
    </row>
    <row r="113" spans="2:65" s="1" customFormat="1" ht="16.5" customHeight="1">
      <c r="B113" s="31"/>
      <c r="E113" s="229" t="str">
        <f>E7</f>
        <v>Cyklostezka Šternberk - Dolní Žleb - II. etapa</v>
      </c>
      <c r="F113" s="230"/>
      <c r="G113" s="230"/>
      <c r="H113" s="230"/>
      <c r="L113" s="31"/>
    </row>
    <row r="114" spans="2:65" ht="12" customHeight="1">
      <c r="B114" s="19"/>
      <c r="C114" s="26" t="s">
        <v>112</v>
      </c>
      <c r="L114" s="19"/>
    </row>
    <row r="115" spans="2:65" s="1" customFormat="1" ht="16.5" customHeight="1">
      <c r="B115" s="31"/>
      <c r="E115" s="229" t="s">
        <v>113</v>
      </c>
      <c r="F115" s="231"/>
      <c r="G115" s="231"/>
      <c r="H115" s="231"/>
      <c r="L115" s="31"/>
    </row>
    <row r="116" spans="2:65" s="1" customFormat="1" ht="12" customHeight="1">
      <c r="B116" s="31"/>
      <c r="C116" s="26" t="s">
        <v>114</v>
      </c>
      <c r="L116" s="31"/>
    </row>
    <row r="117" spans="2:65" s="1" customFormat="1" ht="16.5" customHeight="1">
      <c r="B117" s="31"/>
      <c r="E117" s="187" t="str">
        <f>E11</f>
        <v>VON_u - Vedlejší a ostatní náklady</v>
      </c>
      <c r="F117" s="231"/>
      <c r="G117" s="231"/>
      <c r="H117" s="231"/>
      <c r="L117" s="31"/>
    </row>
    <row r="118" spans="2:65" s="1" customFormat="1" ht="6.95" customHeight="1">
      <c r="B118" s="31"/>
      <c r="L118" s="31"/>
    </row>
    <row r="119" spans="2:65" s="1" customFormat="1" ht="12" customHeight="1">
      <c r="B119" s="31"/>
      <c r="C119" s="26" t="s">
        <v>20</v>
      </c>
      <c r="F119" s="24" t="str">
        <f>F14</f>
        <v>Šternberk - Dolní Žleb</v>
      </c>
      <c r="I119" s="26" t="s">
        <v>22</v>
      </c>
      <c r="J119" s="51" t="str">
        <f>IF(J14="","",J14)</f>
        <v>16. 12. 2021</v>
      </c>
      <c r="L119" s="31"/>
    </row>
    <row r="120" spans="2:65" s="1" customFormat="1" ht="6.95" customHeight="1">
      <c r="B120" s="31"/>
      <c r="L120" s="31"/>
    </row>
    <row r="121" spans="2:65" s="1" customFormat="1" ht="25.7" customHeight="1">
      <c r="B121" s="31"/>
      <c r="C121" s="26" t="s">
        <v>24</v>
      </c>
      <c r="F121" s="24" t="str">
        <f>E17</f>
        <v>Město Šternberk</v>
      </c>
      <c r="I121" s="26" t="s">
        <v>32</v>
      </c>
      <c r="J121" s="29" t="str">
        <f>E23</f>
        <v>Dopravní projektování s.r.o.</v>
      </c>
      <c r="L121" s="31"/>
    </row>
    <row r="122" spans="2:65" s="1" customFormat="1" ht="15.2" customHeight="1">
      <c r="B122" s="31"/>
      <c r="C122" s="26" t="s">
        <v>30</v>
      </c>
      <c r="F122" s="24" t="str">
        <f>IF(E20="","",E20)</f>
        <v>Vyplň údaj</v>
      </c>
      <c r="I122" s="26" t="s">
        <v>36</v>
      </c>
      <c r="J122" s="29" t="str">
        <f>E26</f>
        <v>Ing. Milena Uhlárová</v>
      </c>
      <c r="L122" s="31"/>
    </row>
    <row r="123" spans="2:65" s="1" customFormat="1" ht="10.35" customHeight="1">
      <c r="B123" s="31"/>
      <c r="L123" s="31"/>
    </row>
    <row r="124" spans="2:65" s="10" customFormat="1" ht="29.25" customHeight="1">
      <c r="B124" s="115"/>
      <c r="C124" s="116" t="s">
        <v>133</v>
      </c>
      <c r="D124" s="117" t="s">
        <v>65</v>
      </c>
      <c r="E124" s="117" t="s">
        <v>61</v>
      </c>
      <c r="F124" s="117" t="s">
        <v>62</v>
      </c>
      <c r="G124" s="117" t="s">
        <v>134</v>
      </c>
      <c r="H124" s="117" t="s">
        <v>135</v>
      </c>
      <c r="I124" s="117" t="s">
        <v>136</v>
      </c>
      <c r="J124" s="117" t="s">
        <v>118</v>
      </c>
      <c r="K124" s="118" t="s">
        <v>137</v>
      </c>
      <c r="L124" s="115"/>
      <c r="M124" s="58" t="s">
        <v>1</v>
      </c>
      <c r="N124" s="59" t="s">
        <v>44</v>
      </c>
      <c r="O124" s="59" t="s">
        <v>138</v>
      </c>
      <c r="P124" s="59" t="s">
        <v>139</v>
      </c>
      <c r="Q124" s="59" t="s">
        <v>140</v>
      </c>
      <c r="R124" s="59" t="s">
        <v>141</v>
      </c>
      <c r="S124" s="59" t="s">
        <v>142</v>
      </c>
      <c r="T124" s="60" t="s">
        <v>143</v>
      </c>
    </row>
    <row r="125" spans="2:65" s="1" customFormat="1" ht="22.9" customHeight="1">
      <c r="B125" s="31"/>
      <c r="C125" s="63" t="s">
        <v>144</v>
      </c>
      <c r="J125" s="119">
        <f>BK125</f>
        <v>0</v>
      </c>
      <c r="L125" s="31"/>
      <c r="M125" s="61"/>
      <c r="N125" s="52"/>
      <c r="O125" s="52"/>
      <c r="P125" s="120">
        <f>P126</f>
        <v>0</v>
      </c>
      <c r="Q125" s="52"/>
      <c r="R125" s="120">
        <f>R126</f>
        <v>0</v>
      </c>
      <c r="S125" s="52"/>
      <c r="T125" s="121">
        <f>T126</f>
        <v>0</v>
      </c>
      <c r="AT125" s="16" t="s">
        <v>79</v>
      </c>
      <c r="AU125" s="16" t="s">
        <v>120</v>
      </c>
      <c r="BK125" s="122">
        <f>BK126</f>
        <v>0</v>
      </c>
    </row>
    <row r="126" spans="2:65" s="11" customFormat="1" ht="25.9" customHeight="1">
      <c r="B126" s="123"/>
      <c r="D126" s="124" t="s">
        <v>79</v>
      </c>
      <c r="E126" s="125" t="s">
        <v>697</v>
      </c>
      <c r="F126" s="125" t="s">
        <v>698</v>
      </c>
      <c r="I126" s="126"/>
      <c r="J126" s="127">
        <f>BK126</f>
        <v>0</v>
      </c>
      <c r="L126" s="123"/>
      <c r="M126" s="128"/>
      <c r="P126" s="129">
        <f>P127+P161+P185+P193</f>
        <v>0</v>
      </c>
      <c r="R126" s="129">
        <f>R127+R161+R185+R193</f>
        <v>0</v>
      </c>
      <c r="T126" s="130">
        <f>T127+T161+T185+T193</f>
        <v>0</v>
      </c>
      <c r="AR126" s="124" t="s">
        <v>175</v>
      </c>
      <c r="AT126" s="131" t="s">
        <v>79</v>
      </c>
      <c r="AU126" s="131" t="s">
        <v>80</v>
      </c>
      <c r="AY126" s="124" t="s">
        <v>147</v>
      </c>
      <c r="BK126" s="132">
        <f>BK127+BK161+BK185+BK193</f>
        <v>0</v>
      </c>
    </row>
    <row r="127" spans="2:65" s="11" customFormat="1" ht="22.9" customHeight="1">
      <c r="B127" s="123"/>
      <c r="D127" s="124" t="s">
        <v>79</v>
      </c>
      <c r="E127" s="133" t="s">
        <v>699</v>
      </c>
      <c r="F127" s="133" t="s">
        <v>700</v>
      </c>
      <c r="I127" s="126"/>
      <c r="J127" s="134">
        <f>BK127</f>
        <v>0</v>
      </c>
      <c r="L127" s="123"/>
      <c r="M127" s="128"/>
      <c r="P127" s="129">
        <f>SUM(P128:P160)</f>
        <v>0</v>
      </c>
      <c r="R127" s="129">
        <f>SUM(R128:R160)</f>
        <v>0</v>
      </c>
      <c r="T127" s="130">
        <f>SUM(T128:T160)</f>
        <v>0</v>
      </c>
      <c r="AR127" s="124" t="s">
        <v>175</v>
      </c>
      <c r="AT127" s="131" t="s">
        <v>79</v>
      </c>
      <c r="AU127" s="131" t="s">
        <v>87</v>
      </c>
      <c r="AY127" s="124" t="s">
        <v>147</v>
      </c>
      <c r="BK127" s="132">
        <f>SUM(BK128:BK160)</f>
        <v>0</v>
      </c>
    </row>
    <row r="128" spans="2:65" s="1" customFormat="1" ht="16.5" customHeight="1">
      <c r="B128" s="31"/>
      <c r="C128" s="135" t="s">
        <v>87</v>
      </c>
      <c r="D128" s="135" t="s">
        <v>149</v>
      </c>
      <c r="E128" s="136" t="s">
        <v>701</v>
      </c>
      <c r="F128" s="137" t="s">
        <v>702</v>
      </c>
      <c r="G128" s="138" t="s">
        <v>703</v>
      </c>
      <c r="H128" s="139">
        <v>1</v>
      </c>
      <c r="I128" s="140"/>
      <c r="J128" s="141">
        <f>ROUND(I128*H128,2)</f>
        <v>0</v>
      </c>
      <c r="K128" s="137" t="s">
        <v>1</v>
      </c>
      <c r="L128" s="31"/>
      <c r="M128" s="142" t="s">
        <v>1</v>
      </c>
      <c r="N128" s="143" t="s">
        <v>45</v>
      </c>
      <c r="P128" s="144">
        <f>O128*H128</f>
        <v>0</v>
      </c>
      <c r="Q128" s="144">
        <v>0</v>
      </c>
      <c r="R128" s="144">
        <f>Q128*H128</f>
        <v>0</v>
      </c>
      <c r="S128" s="144">
        <v>0</v>
      </c>
      <c r="T128" s="145">
        <f>S128*H128</f>
        <v>0</v>
      </c>
      <c r="AR128" s="146" t="s">
        <v>154</v>
      </c>
      <c r="AT128" s="146" t="s">
        <v>149</v>
      </c>
      <c r="AU128" s="146" t="s">
        <v>89</v>
      </c>
      <c r="AY128" s="16" t="s">
        <v>147</v>
      </c>
      <c r="BE128" s="147">
        <f>IF(N128="základní",J128,0)</f>
        <v>0</v>
      </c>
      <c r="BF128" s="147">
        <f>IF(N128="snížená",J128,0)</f>
        <v>0</v>
      </c>
      <c r="BG128" s="147">
        <f>IF(N128="zákl. přenesená",J128,0)</f>
        <v>0</v>
      </c>
      <c r="BH128" s="147">
        <f>IF(N128="sníž. přenesená",J128,0)</f>
        <v>0</v>
      </c>
      <c r="BI128" s="147">
        <f>IF(N128="nulová",J128,0)</f>
        <v>0</v>
      </c>
      <c r="BJ128" s="16" t="s">
        <v>87</v>
      </c>
      <c r="BK128" s="147">
        <f>ROUND(I128*H128,2)</f>
        <v>0</v>
      </c>
      <c r="BL128" s="16" t="s">
        <v>154</v>
      </c>
      <c r="BM128" s="146" t="s">
        <v>704</v>
      </c>
    </row>
    <row r="129" spans="2:65" s="12" customFormat="1" ht="11.25">
      <c r="B129" s="148"/>
      <c r="D129" s="149" t="s">
        <v>160</v>
      </c>
      <c r="E129" s="150" t="s">
        <v>1</v>
      </c>
      <c r="F129" s="151" t="s">
        <v>705</v>
      </c>
      <c r="H129" s="150" t="s">
        <v>1</v>
      </c>
      <c r="I129" s="152"/>
      <c r="L129" s="148"/>
      <c r="M129" s="153"/>
      <c r="T129" s="154"/>
      <c r="AT129" s="150" t="s">
        <v>160</v>
      </c>
      <c r="AU129" s="150" t="s">
        <v>89</v>
      </c>
      <c r="AV129" s="12" t="s">
        <v>87</v>
      </c>
      <c r="AW129" s="12" t="s">
        <v>35</v>
      </c>
      <c r="AX129" s="12" t="s">
        <v>80</v>
      </c>
      <c r="AY129" s="150" t="s">
        <v>147</v>
      </c>
    </row>
    <row r="130" spans="2:65" s="12" customFormat="1" ht="11.25">
      <c r="B130" s="148"/>
      <c r="D130" s="149" t="s">
        <v>160</v>
      </c>
      <c r="E130" s="150" t="s">
        <v>1</v>
      </c>
      <c r="F130" s="151" t="s">
        <v>706</v>
      </c>
      <c r="H130" s="150" t="s">
        <v>1</v>
      </c>
      <c r="I130" s="152"/>
      <c r="L130" s="148"/>
      <c r="M130" s="153"/>
      <c r="T130" s="154"/>
      <c r="AT130" s="150" t="s">
        <v>160</v>
      </c>
      <c r="AU130" s="150" t="s">
        <v>89</v>
      </c>
      <c r="AV130" s="12" t="s">
        <v>87</v>
      </c>
      <c r="AW130" s="12" t="s">
        <v>35</v>
      </c>
      <c r="AX130" s="12" t="s">
        <v>80</v>
      </c>
      <c r="AY130" s="150" t="s">
        <v>147</v>
      </c>
    </row>
    <row r="131" spans="2:65" s="12" customFormat="1" ht="11.25">
      <c r="B131" s="148"/>
      <c r="D131" s="149" t="s">
        <v>160</v>
      </c>
      <c r="E131" s="150" t="s">
        <v>1</v>
      </c>
      <c r="F131" s="151" t="s">
        <v>707</v>
      </c>
      <c r="H131" s="150" t="s">
        <v>1</v>
      </c>
      <c r="I131" s="152"/>
      <c r="L131" s="148"/>
      <c r="M131" s="153"/>
      <c r="T131" s="154"/>
      <c r="AT131" s="150" t="s">
        <v>160</v>
      </c>
      <c r="AU131" s="150" t="s">
        <v>89</v>
      </c>
      <c r="AV131" s="12" t="s">
        <v>87</v>
      </c>
      <c r="AW131" s="12" t="s">
        <v>35</v>
      </c>
      <c r="AX131" s="12" t="s">
        <v>80</v>
      </c>
      <c r="AY131" s="150" t="s">
        <v>147</v>
      </c>
    </row>
    <row r="132" spans="2:65" s="13" customFormat="1" ht="11.25">
      <c r="B132" s="155"/>
      <c r="D132" s="149" t="s">
        <v>160</v>
      </c>
      <c r="E132" s="156" t="s">
        <v>1</v>
      </c>
      <c r="F132" s="157" t="s">
        <v>87</v>
      </c>
      <c r="H132" s="158">
        <v>1</v>
      </c>
      <c r="I132" s="159"/>
      <c r="L132" s="155"/>
      <c r="M132" s="160"/>
      <c r="T132" s="161"/>
      <c r="AT132" s="156" t="s">
        <v>160</v>
      </c>
      <c r="AU132" s="156" t="s">
        <v>89</v>
      </c>
      <c r="AV132" s="13" t="s">
        <v>89</v>
      </c>
      <c r="AW132" s="13" t="s">
        <v>35</v>
      </c>
      <c r="AX132" s="13" t="s">
        <v>87</v>
      </c>
      <c r="AY132" s="156" t="s">
        <v>147</v>
      </c>
    </row>
    <row r="133" spans="2:65" s="1" customFormat="1" ht="16.5" customHeight="1">
      <c r="B133" s="31"/>
      <c r="C133" s="135" t="s">
        <v>89</v>
      </c>
      <c r="D133" s="135" t="s">
        <v>149</v>
      </c>
      <c r="E133" s="136" t="s">
        <v>708</v>
      </c>
      <c r="F133" s="137" t="s">
        <v>709</v>
      </c>
      <c r="G133" s="138" t="s">
        <v>703</v>
      </c>
      <c r="H133" s="139">
        <v>1</v>
      </c>
      <c r="I133" s="140"/>
      <c r="J133" s="141">
        <f>ROUND(I133*H133,2)</f>
        <v>0</v>
      </c>
      <c r="K133" s="137" t="s">
        <v>1</v>
      </c>
      <c r="L133" s="31"/>
      <c r="M133" s="142" t="s">
        <v>1</v>
      </c>
      <c r="N133" s="143" t="s">
        <v>45</v>
      </c>
      <c r="P133" s="144">
        <f>O133*H133</f>
        <v>0</v>
      </c>
      <c r="Q133" s="144">
        <v>0</v>
      </c>
      <c r="R133" s="144">
        <f>Q133*H133</f>
        <v>0</v>
      </c>
      <c r="S133" s="144">
        <v>0</v>
      </c>
      <c r="T133" s="145">
        <f>S133*H133</f>
        <v>0</v>
      </c>
      <c r="AR133" s="146" t="s">
        <v>154</v>
      </c>
      <c r="AT133" s="146" t="s">
        <v>149</v>
      </c>
      <c r="AU133" s="146" t="s">
        <v>89</v>
      </c>
      <c r="AY133" s="16" t="s">
        <v>147</v>
      </c>
      <c r="BE133" s="147">
        <f>IF(N133="základní",J133,0)</f>
        <v>0</v>
      </c>
      <c r="BF133" s="147">
        <f>IF(N133="snížená",J133,0)</f>
        <v>0</v>
      </c>
      <c r="BG133" s="147">
        <f>IF(N133="zákl. přenesená",J133,0)</f>
        <v>0</v>
      </c>
      <c r="BH133" s="147">
        <f>IF(N133="sníž. přenesená",J133,0)</f>
        <v>0</v>
      </c>
      <c r="BI133" s="147">
        <f>IF(N133="nulová",J133,0)</f>
        <v>0</v>
      </c>
      <c r="BJ133" s="16" t="s">
        <v>87</v>
      </c>
      <c r="BK133" s="147">
        <f>ROUND(I133*H133,2)</f>
        <v>0</v>
      </c>
      <c r="BL133" s="16" t="s">
        <v>154</v>
      </c>
      <c r="BM133" s="146" t="s">
        <v>710</v>
      </c>
    </row>
    <row r="134" spans="2:65" s="12" customFormat="1" ht="22.5">
      <c r="B134" s="148"/>
      <c r="D134" s="149" t="s">
        <v>160</v>
      </c>
      <c r="E134" s="150" t="s">
        <v>1</v>
      </c>
      <c r="F134" s="151" t="s">
        <v>711</v>
      </c>
      <c r="H134" s="150" t="s">
        <v>1</v>
      </c>
      <c r="I134" s="152"/>
      <c r="L134" s="148"/>
      <c r="M134" s="153"/>
      <c r="T134" s="154"/>
      <c r="AT134" s="150" t="s">
        <v>160</v>
      </c>
      <c r="AU134" s="150" t="s">
        <v>89</v>
      </c>
      <c r="AV134" s="12" t="s">
        <v>87</v>
      </c>
      <c r="AW134" s="12" t="s">
        <v>35</v>
      </c>
      <c r="AX134" s="12" t="s">
        <v>80</v>
      </c>
      <c r="AY134" s="150" t="s">
        <v>147</v>
      </c>
    </row>
    <row r="135" spans="2:65" s="13" customFormat="1" ht="11.25">
      <c r="B135" s="155"/>
      <c r="D135" s="149" t="s">
        <v>160</v>
      </c>
      <c r="E135" s="156" t="s">
        <v>1</v>
      </c>
      <c r="F135" s="157" t="s">
        <v>87</v>
      </c>
      <c r="H135" s="158">
        <v>1</v>
      </c>
      <c r="I135" s="159"/>
      <c r="L135" s="155"/>
      <c r="M135" s="160"/>
      <c r="T135" s="161"/>
      <c r="AT135" s="156" t="s">
        <v>160</v>
      </c>
      <c r="AU135" s="156" t="s">
        <v>89</v>
      </c>
      <c r="AV135" s="13" t="s">
        <v>89</v>
      </c>
      <c r="AW135" s="13" t="s">
        <v>35</v>
      </c>
      <c r="AX135" s="13" t="s">
        <v>80</v>
      </c>
      <c r="AY135" s="156" t="s">
        <v>147</v>
      </c>
    </row>
    <row r="136" spans="2:65" s="14" customFormat="1" ht="11.25">
      <c r="B136" s="162"/>
      <c r="D136" s="149" t="s">
        <v>160</v>
      </c>
      <c r="E136" s="163" t="s">
        <v>1</v>
      </c>
      <c r="F136" s="164" t="s">
        <v>199</v>
      </c>
      <c r="H136" s="165">
        <v>1</v>
      </c>
      <c r="I136" s="166"/>
      <c r="L136" s="162"/>
      <c r="M136" s="167"/>
      <c r="T136" s="168"/>
      <c r="AT136" s="163" t="s">
        <v>160</v>
      </c>
      <c r="AU136" s="163" t="s">
        <v>89</v>
      </c>
      <c r="AV136" s="14" t="s">
        <v>154</v>
      </c>
      <c r="AW136" s="14" t="s">
        <v>35</v>
      </c>
      <c r="AX136" s="14" t="s">
        <v>87</v>
      </c>
      <c r="AY136" s="163" t="s">
        <v>147</v>
      </c>
    </row>
    <row r="137" spans="2:65" s="1" customFormat="1" ht="16.5" customHeight="1">
      <c r="B137" s="31"/>
      <c r="C137" s="135" t="s">
        <v>164</v>
      </c>
      <c r="D137" s="135" t="s">
        <v>149</v>
      </c>
      <c r="E137" s="136" t="s">
        <v>712</v>
      </c>
      <c r="F137" s="137" t="s">
        <v>713</v>
      </c>
      <c r="G137" s="138" t="s">
        <v>703</v>
      </c>
      <c r="H137" s="139">
        <v>1</v>
      </c>
      <c r="I137" s="140"/>
      <c r="J137" s="141">
        <f>ROUND(I137*H137,2)</f>
        <v>0</v>
      </c>
      <c r="K137" s="137" t="s">
        <v>1</v>
      </c>
      <c r="L137" s="31"/>
      <c r="M137" s="142" t="s">
        <v>1</v>
      </c>
      <c r="N137" s="143" t="s">
        <v>45</v>
      </c>
      <c r="P137" s="144">
        <f>O137*H137</f>
        <v>0</v>
      </c>
      <c r="Q137" s="144">
        <v>0</v>
      </c>
      <c r="R137" s="144">
        <f>Q137*H137</f>
        <v>0</v>
      </c>
      <c r="S137" s="144">
        <v>0</v>
      </c>
      <c r="T137" s="145">
        <f>S137*H137</f>
        <v>0</v>
      </c>
      <c r="AR137" s="146" t="s">
        <v>154</v>
      </c>
      <c r="AT137" s="146" t="s">
        <v>149</v>
      </c>
      <c r="AU137" s="146" t="s">
        <v>89</v>
      </c>
      <c r="AY137" s="16" t="s">
        <v>147</v>
      </c>
      <c r="BE137" s="147">
        <f>IF(N137="základní",J137,0)</f>
        <v>0</v>
      </c>
      <c r="BF137" s="147">
        <f>IF(N137="snížená",J137,0)</f>
        <v>0</v>
      </c>
      <c r="BG137" s="147">
        <f>IF(N137="zákl. přenesená",J137,0)</f>
        <v>0</v>
      </c>
      <c r="BH137" s="147">
        <f>IF(N137="sníž. přenesená",J137,0)</f>
        <v>0</v>
      </c>
      <c r="BI137" s="147">
        <f>IF(N137="nulová",J137,0)</f>
        <v>0</v>
      </c>
      <c r="BJ137" s="16" t="s">
        <v>87</v>
      </c>
      <c r="BK137" s="147">
        <f>ROUND(I137*H137,2)</f>
        <v>0</v>
      </c>
      <c r="BL137" s="16" t="s">
        <v>154</v>
      </c>
      <c r="BM137" s="146" t="s">
        <v>714</v>
      </c>
    </row>
    <row r="138" spans="2:65" s="12" customFormat="1" ht="11.25">
      <c r="B138" s="148"/>
      <c r="D138" s="149" t="s">
        <v>160</v>
      </c>
      <c r="E138" s="150" t="s">
        <v>1</v>
      </c>
      <c r="F138" s="151" t="s">
        <v>715</v>
      </c>
      <c r="H138" s="150" t="s">
        <v>1</v>
      </c>
      <c r="I138" s="152"/>
      <c r="L138" s="148"/>
      <c r="M138" s="153"/>
      <c r="T138" s="154"/>
      <c r="AT138" s="150" t="s">
        <v>160</v>
      </c>
      <c r="AU138" s="150" t="s">
        <v>89</v>
      </c>
      <c r="AV138" s="12" t="s">
        <v>87</v>
      </c>
      <c r="AW138" s="12" t="s">
        <v>35</v>
      </c>
      <c r="AX138" s="12" t="s">
        <v>80</v>
      </c>
      <c r="AY138" s="150" t="s">
        <v>147</v>
      </c>
    </row>
    <row r="139" spans="2:65" s="12" customFormat="1" ht="11.25">
      <c r="B139" s="148"/>
      <c r="D139" s="149" t="s">
        <v>160</v>
      </c>
      <c r="E139" s="150" t="s">
        <v>1</v>
      </c>
      <c r="F139" s="151" t="s">
        <v>706</v>
      </c>
      <c r="H139" s="150" t="s">
        <v>1</v>
      </c>
      <c r="I139" s="152"/>
      <c r="L139" s="148"/>
      <c r="M139" s="153"/>
      <c r="T139" s="154"/>
      <c r="AT139" s="150" t="s">
        <v>160</v>
      </c>
      <c r="AU139" s="150" t="s">
        <v>89</v>
      </c>
      <c r="AV139" s="12" t="s">
        <v>87</v>
      </c>
      <c r="AW139" s="12" t="s">
        <v>35</v>
      </c>
      <c r="AX139" s="12" t="s">
        <v>80</v>
      </c>
      <c r="AY139" s="150" t="s">
        <v>147</v>
      </c>
    </row>
    <row r="140" spans="2:65" s="12" customFormat="1" ht="11.25">
      <c r="B140" s="148"/>
      <c r="D140" s="149" t="s">
        <v>160</v>
      </c>
      <c r="E140" s="150" t="s">
        <v>1</v>
      </c>
      <c r="F140" s="151" t="s">
        <v>716</v>
      </c>
      <c r="H140" s="150" t="s">
        <v>1</v>
      </c>
      <c r="I140" s="152"/>
      <c r="L140" s="148"/>
      <c r="M140" s="153"/>
      <c r="T140" s="154"/>
      <c r="AT140" s="150" t="s">
        <v>160</v>
      </c>
      <c r="AU140" s="150" t="s">
        <v>89</v>
      </c>
      <c r="AV140" s="12" t="s">
        <v>87</v>
      </c>
      <c r="AW140" s="12" t="s">
        <v>35</v>
      </c>
      <c r="AX140" s="12" t="s">
        <v>80</v>
      </c>
      <c r="AY140" s="150" t="s">
        <v>147</v>
      </c>
    </row>
    <row r="141" spans="2:65" s="12" customFormat="1" ht="11.25">
      <c r="B141" s="148"/>
      <c r="D141" s="149" t="s">
        <v>160</v>
      </c>
      <c r="E141" s="150" t="s">
        <v>1</v>
      </c>
      <c r="F141" s="151" t="s">
        <v>717</v>
      </c>
      <c r="H141" s="150" t="s">
        <v>1</v>
      </c>
      <c r="I141" s="152"/>
      <c r="L141" s="148"/>
      <c r="M141" s="153"/>
      <c r="T141" s="154"/>
      <c r="AT141" s="150" t="s">
        <v>160</v>
      </c>
      <c r="AU141" s="150" t="s">
        <v>89</v>
      </c>
      <c r="AV141" s="12" t="s">
        <v>87</v>
      </c>
      <c r="AW141" s="12" t="s">
        <v>35</v>
      </c>
      <c r="AX141" s="12" t="s">
        <v>80</v>
      </c>
      <c r="AY141" s="150" t="s">
        <v>147</v>
      </c>
    </row>
    <row r="142" spans="2:65" s="13" customFormat="1" ht="11.25">
      <c r="B142" s="155"/>
      <c r="D142" s="149" t="s">
        <v>160</v>
      </c>
      <c r="E142" s="156" t="s">
        <v>1</v>
      </c>
      <c r="F142" s="157" t="s">
        <v>87</v>
      </c>
      <c r="H142" s="158">
        <v>1</v>
      </c>
      <c r="I142" s="159"/>
      <c r="L142" s="155"/>
      <c r="M142" s="160"/>
      <c r="T142" s="161"/>
      <c r="AT142" s="156" t="s">
        <v>160</v>
      </c>
      <c r="AU142" s="156" t="s">
        <v>89</v>
      </c>
      <c r="AV142" s="13" t="s">
        <v>89</v>
      </c>
      <c r="AW142" s="13" t="s">
        <v>35</v>
      </c>
      <c r="AX142" s="13" t="s">
        <v>80</v>
      </c>
      <c r="AY142" s="156" t="s">
        <v>147</v>
      </c>
    </row>
    <row r="143" spans="2:65" s="14" customFormat="1" ht="11.25">
      <c r="B143" s="162"/>
      <c r="D143" s="149" t="s">
        <v>160</v>
      </c>
      <c r="E143" s="163" t="s">
        <v>1</v>
      </c>
      <c r="F143" s="164" t="s">
        <v>199</v>
      </c>
      <c r="H143" s="165">
        <v>1</v>
      </c>
      <c r="I143" s="166"/>
      <c r="L143" s="162"/>
      <c r="M143" s="167"/>
      <c r="T143" s="168"/>
      <c r="AT143" s="163" t="s">
        <v>160</v>
      </c>
      <c r="AU143" s="163" t="s">
        <v>89</v>
      </c>
      <c r="AV143" s="14" t="s">
        <v>154</v>
      </c>
      <c r="AW143" s="14" t="s">
        <v>35</v>
      </c>
      <c r="AX143" s="14" t="s">
        <v>87</v>
      </c>
      <c r="AY143" s="163" t="s">
        <v>147</v>
      </c>
    </row>
    <row r="144" spans="2:65" s="1" customFormat="1" ht="16.5" customHeight="1">
      <c r="B144" s="31"/>
      <c r="C144" s="135" t="s">
        <v>154</v>
      </c>
      <c r="D144" s="135" t="s">
        <v>149</v>
      </c>
      <c r="E144" s="136" t="s">
        <v>718</v>
      </c>
      <c r="F144" s="137" t="s">
        <v>719</v>
      </c>
      <c r="G144" s="138" t="s">
        <v>720</v>
      </c>
      <c r="H144" s="139">
        <v>1</v>
      </c>
      <c r="I144" s="140"/>
      <c r="J144" s="141">
        <f>ROUND(I144*H144,2)</f>
        <v>0</v>
      </c>
      <c r="K144" s="137" t="s">
        <v>1</v>
      </c>
      <c r="L144" s="31"/>
      <c r="M144" s="142" t="s">
        <v>1</v>
      </c>
      <c r="N144" s="143" t="s">
        <v>45</v>
      </c>
      <c r="P144" s="144">
        <f>O144*H144</f>
        <v>0</v>
      </c>
      <c r="Q144" s="144">
        <v>0</v>
      </c>
      <c r="R144" s="144">
        <f>Q144*H144</f>
        <v>0</v>
      </c>
      <c r="S144" s="144">
        <v>0</v>
      </c>
      <c r="T144" s="145">
        <f>S144*H144</f>
        <v>0</v>
      </c>
      <c r="AR144" s="146" t="s">
        <v>154</v>
      </c>
      <c r="AT144" s="146" t="s">
        <v>149</v>
      </c>
      <c r="AU144" s="146" t="s">
        <v>89</v>
      </c>
      <c r="AY144" s="16" t="s">
        <v>147</v>
      </c>
      <c r="BE144" s="147">
        <f>IF(N144="základní",J144,0)</f>
        <v>0</v>
      </c>
      <c r="BF144" s="147">
        <f>IF(N144="snížená",J144,0)</f>
        <v>0</v>
      </c>
      <c r="BG144" s="147">
        <f>IF(N144="zákl. přenesená",J144,0)</f>
        <v>0</v>
      </c>
      <c r="BH144" s="147">
        <f>IF(N144="sníž. přenesená",J144,0)</f>
        <v>0</v>
      </c>
      <c r="BI144" s="147">
        <f>IF(N144="nulová",J144,0)</f>
        <v>0</v>
      </c>
      <c r="BJ144" s="16" t="s">
        <v>87</v>
      </c>
      <c r="BK144" s="147">
        <f>ROUND(I144*H144,2)</f>
        <v>0</v>
      </c>
      <c r="BL144" s="16" t="s">
        <v>154</v>
      </c>
      <c r="BM144" s="146" t="s">
        <v>721</v>
      </c>
    </row>
    <row r="145" spans="2:65" s="12" customFormat="1" ht="11.25">
      <c r="B145" s="148"/>
      <c r="D145" s="149" t="s">
        <v>160</v>
      </c>
      <c r="E145" s="150" t="s">
        <v>1</v>
      </c>
      <c r="F145" s="151" t="s">
        <v>722</v>
      </c>
      <c r="H145" s="150" t="s">
        <v>1</v>
      </c>
      <c r="I145" s="152"/>
      <c r="L145" s="148"/>
      <c r="M145" s="153"/>
      <c r="T145" s="154"/>
      <c r="AT145" s="150" t="s">
        <v>160</v>
      </c>
      <c r="AU145" s="150" t="s">
        <v>89</v>
      </c>
      <c r="AV145" s="12" t="s">
        <v>87</v>
      </c>
      <c r="AW145" s="12" t="s">
        <v>35</v>
      </c>
      <c r="AX145" s="12" t="s">
        <v>80</v>
      </c>
      <c r="AY145" s="150" t="s">
        <v>147</v>
      </c>
    </row>
    <row r="146" spans="2:65" s="12" customFormat="1" ht="11.25">
      <c r="B146" s="148"/>
      <c r="D146" s="149" t="s">
        <v>160</v>
      </c>
      <c r="E146" s="150" t="s">
        <v>1</v>
      </c>
      <c r="F146" s="151" t="s">
        <v>706</v>
      </c>
      <c r="H146" s="150" t="s">
        <v>1</v>
      </c>
      <c r="I146" s="152"/>
      <c r="L146" s="148"/>
      <c r="M146" s="153"/>
      <c r="T146" s="154"/>
      <c r="AT146" s="150" t="s">
        <v>160</v>
      </c>
      <c r="AU146" s="150" t="s">
        <v>89</v>
      </c>
      <c r="AV146" s="12" t="s">
        <v>87</v>
      </c>
      <c r="AW146" s="12" t="s">
        <v>35</v>
      </c>
      <c r="AX146" s="12" t="s">
        <v>80</v>
      </c>
      <c r="AY146" s="150" t="s">
        <v>147</v>
      </c>
    </row>
    <row r="147" spans="2:65" s="12" customFormat="1" ht="11.25">
      <c r="B147" s="148"/>
      <c r="D147" s="149" t="s">
        <v>160</v>
      </c>
      <c r="E147" s="150" t="s">
        <v>1</v>
      </c>
      <c r="F147" s="151" t="s">
        <v>723</v>
      </c>
      <c r="H147" s="150" t="s">
        <v>1</v>
      </c>
      <c r="I147" s="152"/>
      <c r="L147" s="148"/>
      <c r="M147" s="153"/>
      <c r="T147" s="154"/>
      <c r="AT147" s="150" t="s">
        <v>160</v>
      </c>
      <c r="AU147" s="150" t="s">
        <v>89</v>
      </c>
      <c r="AV147" s="12" t="s">
        <v>87</v>
      </c>
      <c r="AW147" s="12" t="s">
        <v>35</v>
      </c>
      <c r="AX147" s="12" t="s">
        <v>80</v>
      </c>
      <c r="AY147" s="150" t="s">
        <v>147</v>
      </c>
    </row>
    <row r="148" spans="2:65" s="13" customFormat="1" ht="11.25">
      <c r="B148" s="155"/>
      <c r="D148" s="149" t="s">
        <v>160</v>
      </c>
      <c r="E148" s="156" t="s">
        <v>1</v>
      </c>
      <c r="F148" s="157" t="s">
        <v>87</v>
      </c>
      <c r="H148" s="158">
        <v>1</v>
      </c>
      <c r="I148" s="159"/>
      <c r="L148" s="155"/>
      <c r="M148" s="160"/>
      <c r="T148" s="161"/>
      <c r="AT148" s="156" t="s">
        <v>160</v>
      </c>
      <c r="AU148" s="156" t="s">
        <v>89</v>
      </c>
      <c r="AV148" s="13" t="s">
        <v>89</v>
      </c>
      <c r="AW148" s="13" t="s">
        <v>35</v>
      </c>
      <c r="AX148" s="13" t="s">
        <v>80</v>
      </c>
      <c r="AY148" s="156" t="s">
        <v>147</v>
      </c>
    </row>
    <row r="149" spans="2:65" s="14" customFormat="1" ht="11.25">
      <c r="B149" s="162"/>
      <c r="D149" s="149" t="s">
        <v>160</v>
      </c>
      <c r="E149" s="163" t="s">
        <v>1</v>
      </c>
      <c r="F149" s="164" t="s">
        <v>199</v>
      </c>
      <c r="H149" s="165">
        <v>1</v>
      </c>
      <c r="I149" s="166"/>
      <c r="L149" s="162"/>
      <c r="M149" s="167"/>
      <c r="T149" s="168"/>
      <c r="AT149" s="163" t="s">
        <v>160</v>
      </c>
      <c r="AU149" s="163" t="s">
        <v>89</v>
      </c>
      <c r="AV149" s="14" t="s">
        <v>154</v>
      </c>
      <c r="AW149" s="14" t="s">
        <v>35</v>
      </c>
      <c r="AX149" s="14" t="s">
        <v>87</v>
      </c>
      <c r="AY149" s="163" t="s">
        <v>147</v>
      </c>
    </row>
    <row r="150" spans="2:65" s="1" customFormat="1" ht="16.5" customHeight="1">
      <c r="B150" s="31"/>
      <c r="C150" s="135" t="s">
        <v>175</v>
      </c>
      <c r="D150" s="135" t="s">
        <v>149</v>
      </c>
      <c r="E150" s="136" t="s">
        <v>724</v>
      </c>
      <c r="F150" s="137" t="s">
        <v>725</v>
      </c>
      <c r="G150" s="138" t="s">
        <v>703</v>
      </c>
      <c r="H150" s="139">
        <v>1</v>
      </c>
      <c r="I150" s="140"/>
      <c r="J150" s="141">
        <f>ROUND(I150*H150,2)</f>
        <v>0</v>
      </c>
      <c r="K150" s="137" t="s">
        <v>1</v>
      </c>
      <c r="L150" s="31"/>
      <c r="M150" s="142" t="s">
        <v>1</v>
      </c>
      <c r="N150" s="143" t="s">
        <v>45</v>
      </c>
      <c r="P150" s="144">
        <f>O150*H150</f>
        <v>0</v>
      </c>
      <c r="Q150" s="144">
        <v>0</v>
      </c>
      <c r="R150" s="144">
        <f>Q150*H150</f>
        <v>0</v>
      </c>
      <c r="S150" s="144">
        <v>0</v>
      </c>
      <c r="T150" s="145">
        <f>S150*H150</f>
        <v>0</v>
      </c>
      <c r="AR150" s="146" t="s">
        <v>154</v>
      </c>
      <c r="AT150" s="146" t="s">
        <v>149</v>
      </c>
      <c r="AU150" s="146" t="s">
        <v>89</v>
      </c>
      <c r="AY150" s="16" t="s">
        <v>147</v>
      </c>
      <c r="BE150" s="147">
        <f>IF(N150="základní",J150,0)</f>
        <v>0</v>
      </c>
      <c r="BF150" s="147">
        <f>IF(N150="snížená",J150,0)</f>
        <v>0</v>
      </c>
      <c r="BG150" s="147">
        <f>IF(N150="zákl. přenesená",J150,0)</f>
        <v>0</v>
      </c>
      <c r="BH150" s="147">
        <f>IF(N150="sníž. přenesená",J150,0)</f>
        <v>0</v>
      </c>
      <c r="BI150" s="147">
        <f>IF(N150="nulová",J150,0)</f>
        <v>0</v>
      </c>
      <c r="BJ150" s="16" t="s">
        <v>87</v>
      </c>
      <c r="BK150" s="147">
        <f>ROUND(I150*H150,2)</f>
        <v>0</v>
      </c>
      <c r="BL150" s="16" t="s">
        <v>154</v>
      </c>
      <c r="BM150" s="146" t="s">
        <v>726</v>
      </c>
    </row>
    <row r="151" spans="2:65" s="12" customFormat="1" ht="11.25">
      <c r="B151" s="148"/>
      <c r="D151" s="149" t="s">
        <v>160</v>
      </c>
      <c r="E151" s="150" t="s">
        <v>1</v>
      </c>
      <c r="F151" s="151" t="s">
        <v>706</v>
      </c>
      <c r="H151" s="150" t="s">
        <v>1</v>
      </c>
      <c r="I151" s="152"/>
      <c r="L151" s="148"/>
      <c r="M151" s="153"/>
      <c r="T151" s="154"/>
      <c r="AT151" s="150" t="s">
        <v>160</v>
      </c>
      <c r="AU151" s="150" t="s">
        <v>89</v>
      </c>
      <c r="AV151" s="12" t="s">
        <v>87</v>
      </c>
      <c r="AW151" s="12" t="s">
        <v>35</v>
      </c>
      <c r="AX151" s="12" t="s">
        <v>80</v>
      </c>
      <c r="AY151" s="150" t="s">
        <v>147</v>
      </c>
    </row>
    <row r="152" spans="2:65" s="12" customFormat="1" ht="22.5">
      <c r="B152" s="148"/>
      <c r="D152" s="149" t="s">
        <v>160</v>
      </c>
      <c r="E152" s="150" t="s">
        <v>1</v>
      </c>
      <c r="F152" s="151" t="s">
        <v>727</v>
      </c>
      <c r="H152" s="150" t="s">
        <v>1</v>
      </c>
      <c r="I152" s="152"/>
      <c r="L152" s="148"/>
      <c r="M152" s="153"/>
      <c r="T152" s="154"/>
      <c r="AT152" s="150" t="s">
        <v>160</v>
      </c>
      <c r="AU152" s="150" t="s">
        <v>89</v>
      </c>
      <c r="AV152" s="12" t="s">
        <v>87</v>
      </c>
      <c r="AW152" s="12" t="s">
        <v>35</v>
      </c>
      <c r="AX152" s="12" t="s">
        <v>80</v>
      </c>
      <c r="AY152" s="150" t="s">
        <v>147</v>
      </c>
    </row>
    <row r="153" spans="2:65" s="13" customFormat="1" ht="11.25">
      <c r="B153" s="155"/>
      <c r="D153" s="149" t="s">
        <v>160</v>
      </c>
      <c r="E153" s="156" t="s">
        <v>1</v>
      </c>
      <c r="F153" s="157" t="s">
        <v>87</v>
      </c>
      <c r="H153" s="158">
        <v>1</v>
      </c>
      <c r="I153" s="159"/>
      <c r="L153" s="155"/>
      <c r="M153" s="160"/>
      <c r="T153" s="161"/>
      <c r="AT153" s="156" t="s">
        <v>160</v>
      </c>
      <c r="AU153" s="156" t="s">
        <v>89</v>
      </c>
      <c r="AV153" s="13" t="s">
        <v>89</v>
      </c>
      <c r="AW153" s="13" t="s">
        <v>35</v>
      </c>
      <c r="AX153" s="13" t="s">
        <v>80</v>
      </c>
      <c r="AY153" s="156" t="s">
        <v>147</v>
      </c>
    </row>
    <row r="154" spans="2:65" s="14" customFormat="1" ht="11.25">
      <c r="B154" s="162"/>
      <c r="D154" s="149" t="s">
        <v>160</v>
      </c>
      <c r="E154" s="163" t="s">
        <v>1</v>
      </c>
      <c r="F154" s="164" t="s">
        <v>199</v>
      </c>
      <c r="H154" s="165">
        <v>1</v>
      </c>
      <c r="I154" s="166"/>
      <c r="L154" s="162"/>
      <c r="M154" s="167"/>
      <c r="T154" s="168"/>
      <c r="AT154" s="163" t="s">
        <v>160</v>
      </c>
      <c r="AU154" s="163" t="s">
        <v>89</v>
      </c>
      <c r="AV154" s="14" t="s">
        <v>154</v>
      </c>
      <c r="AW154" s="14" t="s">
        <v>35</v>
      </c>
      <c r="AX154" s="14" t="s">
        <v>87</v>
      </c>
      <c r="AY154" s="163" t="s">
        <v>147</v>
      </c>
    </row>
    <row r="155" spans="2:65" s="1" customFormat="1" ht="16.5" customHeight="1">
      <c r="B155" s="31"/>
      <c r="C155" s="135" t="s">
        <v>181</v>
      </c>
      <c r="D155" s="135" t="s">
        <v>149</v>
      </c>
      <c r="E155" s="136" t="s">
        <v>728</v>
      </c>
      <c r="F155" s="137" t="s">
        <v>729</v>
      </c>
      <c r="G155" s="138" t="s">
        <v>703</v>
      </c>
      <c r="H155" s="139">
        <v>1</v>
      </c>
      <c r="I155" s="140"/>
      <c r="J155" s="141">
        <f>ROUND(I155*H155,2)</f>
        <v>0</v>
      </c>
      <c r="K155" s="137" t="s">
        <v>1</v>
      </c>
      <c r="L155" s="31"/>
      <c r="M155" s="142" t="s">
        <v>1</v>
      </c>
      <c r="N155" s="143" t="s">
        <v>45</v>
      </c>
      <c r="P155" s="144">
        <f>O155*H155</f>
        <v>0</v>
      </c>
      <c r="Q155" s="144">
        <v>0</v>
      </c>
      <c r="R155" s="144">
        <f>Q155*H155</f>
        <v>0</v>
      </c>
      <c r="S155" s="144">
        <v>0</v>
      </c>
      <c r="T155" s="145">
        <f>S155*H155</f>
        <v>0</v>
      </c>
      <c r="AR155" s="146" t="s">
        <v>154</v>
      </c>
      <c r="AT155" s="146" t="s">
        <v>149</v>
      </c>
      <c r="AU155" s="146" t="s">
        <v>89</v>
      </c>
      <c r="AY155" s="16" t="s">
        <v>147</v>
      </c>
      <c r="BE155" s="147">
        <f>IF(N155="základní",J155,0)</f>
        <v>0</v>
      </c>
      <c r="BF155" s="147">
        <f>IF(N155="snížená",J155,0)</f>
        <v>0</v>
      </c>
      <c r="BG155" s="147">
        <f>IF(N155="zákl. přenesená",J155,0)</f>
        <v>0</v>
      </c>
      <c r="BH155" s="147">
        <f>IF(N155="sníž. přenesená",J155,0)</f>
        <v>0</v>
      </c>
      <c r="BI155" s="147">
        <f>IF(N155="nulová",J155,0)</f>
        <v>0</v>
      </c>
      <c r="BJ155" s="16" t="s">
        <v>87</v>
      </c>
      <c r="BK155" s="147">
        <f>ROUND(I155*H155,2)</f>
        <v>0</v>
      </c>
      <c r="BL155" s="16" t="s">
        <v>154</v>
      </c>
      <c r="BM155" s="146" t="s">
        <v>730</v>
      </c>
    </row>
    <row r="156" spans="2:65" s="12" customFormat="1" ht="11.25">
      <c r="B156" s="148"/>
      <c r="D156" s="149" t="s">
        <v>160</v>
      </c>
      <c r="E156" s="150" t="s">
        <v>1</v>
      </c>
      <c r="F156" s="151" t="s">
        <v>706</v>
      </c>
      <c r="H156" s="150" t="s">
        <v>1</v>
      </c>
      <c r="I156" s="152"/>
      <c r="L156" s="148"/>
      <c r="M156" s="153"/>
      <c r="T156" s="154"/>
      <c r="AT156" s="150" t="s">
        <v>160</v>
      </c>
      <c r="AU156" s="150" t="s">
        <v>89</v>
      </c>
      <c r="AV156" s="12" t="s">
        <v>87</v>
      </c>
      <c r="AW156" s="12" t="s">
        <v>35</v>
      </c>
      <c r="AX156" s="12" t="s">
        <v>80</v>
      </c>
      <c r="AY156" s="150" t="s">
        <v>147</v>
      </c>
    </row>
    <row r="157" spans="2:65" s="12" customFormat="1" ht="22.5">
      <c r="B157" s="148"/>
      <c r="D157" s="149" t="s">
        <v>160</v>
      </c>
      <c r="E157" s="150" t="s">
        <v>1</v>
      </c>
      <c r="F157" s="151" t="s">
        <v>731</v>
      </c>
      <c r="H157" s="150" t="s">
        <v>1</v>
      </c>
      <c r="I157" s="152"/>
      <c r="L157" s="148"/>
      <c r="M157" s="153"/>
      <c r="T157" s="154"/>
      <c r="AT157" s="150" t="s">
        <v>160</v>
      </c>
      <c r="AU157" s="150" t="s">
        <v>89</v>
      </c>
      <c r="AV157" s="12" t="s">
        <v>87</v>
      </c>
      <c r="AW157" s="12" t="s">
        <v>35</v>
      </c>
      <c r="AX157" s="12" t="s">
        <v>80</v>
      </c>
      <c r="AY157" s="150" t="s">
        <v>147</v>
      </c>
    </row>
    <row r="158" spans="2:65" s="12" customFormat="1" ht="11.25">
      <c r="B158" s="148"/>
      <c r="D158" s="149" t="s">
        <v>160</v>
      </c>
      <c r="E158" s="150" t="s">
        <v>1</v>
      </c>
      <c r="F158" s="151" t="s">
        <v>732</v>
      </c>
      <c r="H158" s="150" t="s">
        <v>1</v>
      </c>
      <c r="I158" s="152"/>
      <c r="L158" s="148"/>
      <c r="M158" s="153"/>
      <c r="T158" s="154"/>
      <c r="AT158" s="150" t="s">
        <v>160</v>
      </c>
      <c r="AU158" s="150" t="s">
        <v>89</v>
      </c>
      <c r="AV158" s="12" t="s">
        <v>87</v>
      </c>
      <c r="AW158" s="12" t="s">
        <v>35</v>
      </c>
      <c r="AX158" s="12" t="s">
        <v>80</v>
      </c>
      <c r="AY158" s="150" t="s">
        <v>147</v>
      </c>
    </row>
    <row r="159" spans="2:65" s="13" customFormat="1" ht="11.25">
      <c r="B159" s="155"/>
      <c r="D159" s="149" t="s">
        <v>160</v>
      </c>
      <c r="E159" s="156" t="s">
        <v>1</v>
      </c>
      <c r="F159" s="157" t="s">
        <v>87</v>
      </c>
      <c r="H159" s="158">
        <v>1</v>
      </c>
      <c r="I159" s="159"/>
      <c r="L159" s="155"/>
      <c r="M159" s="160"/>
      <c r="T159" s="161"/>
      <c r="AT159" s="156" t="s">
        <v>160</v>
      </c>
      <c r="AU159" s="156" t="s">
        <v>89</v>
      </c>
      <c r="AV159" s="13" t="s">
        <v>89</v>
      </c>
      <c r="AW159" s="13" t="s">
        <v>35</v>
      </c>
      <c r="AX159" s="13" t="s">
        <v>80</v>
      </c>
      <c r="AY159" s="156" t="s">
        <v>147</v>
      </c>
    </row>
    <row r="160" spans="2:65" s="14" customFormat="1" ht="11.25">
      <c r="B160" s="162"/>
      <c r="D160" s="149" t="s">
        <v>160</v>
      </c>
      <c r="E160" s="163" t="s">
        <v>1</v>
      </c>
      <c r="F160" s="164" t="s">
        <v>199</v>
      </c>
      <c r="H160" s="165">
        <v>1</v>
      </c>
      <c r="I160" s="166"/>
      <c r="L160" s="162"/>
      <c r="M160" s="167"/>
      <c r="T160" s="168"/>
      <c r="AT160" s="163" t="s">
        <v>160</v>
      </c>
      <c r="AU160" s="163" t="s">
        <v>89</v>
      </c>
      <c r="AV160" s="14" t="s">
        <v>154</v>
      </c>
      <c r="AW160" s="14" t="s">
        <v>35</v>
      </c>
      <c r="AX160" s="14" t="s">
        <v>87</v>
      </c>
      <c r="AY160" s="163" t="s">
        <v>147</v>
      </c>
    </row>
    <row r="161" spans="2:65" s="11" customFormat="1" ht="22.9" customHeight="1">
      <c r="B161" s="123"/>
      <c r="D161" s="124" t="s">
        <v>79</v>
      </c>
      <c r="E161" s="133" t="s">
        <v>733</v>
      </c>
      <c r="F161" s="133" t="s">
        <v>734</v>
      </c>
      <c r="I161" s="126"/>
      <c r="J161" s="134">
        <f>BK161</f>
        <v>0</v>
      </c>
      <c r="L161" s="123"/>
      <c r="M161" s="128"/>
      <c r="P161" s="129">
        <f>SUM(P162:P184)</f>
        <v>0</v>
      </c>
      <c r="R161" s="129">
        <f>SUM(R162:R184)</f>
        <v>0</v>
      </c>
      <c r="T161" s="130">
        <f>SUM(T162:T184)</f>
        <v>0</v>
      </c>
      <c r="AR161" s="124" t="s">
        <v>175</v>
      </c>
      <c r="AT161" s="131" t="s">
        <v>79</v>
      </c>
      <c r="AU161" s="131" t="s">
        <v>87</v>
      </c>
      <c r="AY161" s="124" t="s">
        <v>147</v>
      </c>
      <c r="BK161" s="132">
        <f>SUM(BK162:BK184)</f>
        <v>0</v>
      </c>
    </row>
    <row r="162" spans="2:65" s="1" customFormat="1" ht="16.5" customHeight="1">
      <c r="B162" s="31"/>
      <c r="C162" s="135" t="s">
        <v>188</v>
      </c>
      <c r="D162" s="135" t="s">
        <v>149</v>
      </c>
      <c r="E162" s="136" t="s">
        <v>735</v>
      </c>
      <c r="F162" s="137" t="s">
        <v>736</v>
      </c>
      <c r="G162" s="138" t="s">
        <v>703</v>
      </c>
      <c r="H162" s="139">
        <v>1</v>
      </c>
      <c r="I162" s="140"/>
      <c r="J162" s="141">
        <f>ROUND(I162*H162,2)</f>
        <v>0</v>
      </c>
      <c r="K162" s="137" t="s">
        <v>1</v>
      </c>
      <c r="L162" s="31"/>
      <c r="M162" s="142" t="s">
        <v>1</v>
      </c>
      <c r="N162" s="143" t="s">
        <v>45</v>
      </c>
      <c r="P162" s="144">
        <f>O162*H162</f>
        <v>0</v>
      </c>
      <c r="Q162" s="144">
        <v>0</v>
      </c>
      <c r="R162" s="144">
        <f>Q162*H162</f>
        <v>0</v>
      </c>
      <c r="S162" s="144">
        <v>0</v>
      </c>
      <c r="T162" s="145">
        <f>S162*H162</f>
        <v>0</v>
      </c>
      <c r="AR162" s="146" t="s">
        <v>154</v>
      </c>
      <c r="AT162" s="146" t="s">
        <v>149</v>
      </c>
      <c r="AU162" s="146" t="s">
        <v>89</v>
      </c>
      <c r="AY162" s="16" t="s">
        <v>147</v>
      </c>
      <c r="BE162" s="147">
        <f>IF(N162="základní",J162,0)</f>
        <v>0</v>
      </c>
      <c r="BF162" s="147">
        <f>IF(N162="snížená",J162,0)</f>
        <v>0</v>
      </c>
      <c r="BG162" s="147">
        <f>IF(N162="zákl. přenesená",J162,0)</f>
        <v>0</v>
      </c>
      <c r="BH162" s="147">
        <f>IF(N162="sníž. přenesená",J162,0)</f>
        <v>0</v>
      </c>
      <c r="BI162" s="147">
        <f>IF(N162="nulová",J162,0)</f>
        <v>0</v>
      </c>
      <c r="BJ162" s="16" t="s">
        <v>87</v>
      </c>
      <c r="BK162" s="147">
        <f>ROUND(I162*H162,2)</f>
        <v>0</v>
      </c>
      <c r="BL162" s="16" t="s">
        <v>154</v>
      </c>
      <c r="BM162" s="146" t="s">
        <v>737</v>
      </c>
    </row>
    <row r="163" spans="2:65" s="12" customFormat="1" ht="11.25">
      <c r="B163" s="148"/>
      <c r="D163" s="149" t="s">
        <v>160</v>
      </c>
      <c r="E163" s="150" t="s">
        <v>1</v>
      </c>
      <c r="F163" s="151" t="s">
        <v>738</v>
      </c>
      <c r="H163" s="150" t="s">
        <v>1</v>
      </c>
      <c r="I163" s="152"/>
      <c r="L163" s="148"/>
      <c r="M163" s="153"/>
      <c r="T163" s="154"/>
      <c r="AT163" s="150" t="s">
        <v>160</v>
      </c>
      <c r="AU163" s="150" t="s">
        <v>89</v>
      </c>
      <c r="AV163" s="12" t="s">
        <v>87</v>
      </c>
      <c r="AW163" s="12" t="s">
        <v>35</v>
      </c>
      <c r="AX163" s="12" t="s">
        <v>80</v>
      </c>
      <c r="AY163" s="150" t="s">
        <v>147</v>
      </c>
    </row>
    <row r="164" spans="2:65" s="12" customFormat="1" ht="11.25">
      <c r="B164" s="148"/>
      <c r="D164" s="149" t="s">
        <v>160</v>
      </c>
      <c r="E164" s="150" t="s">
        <v>1</v>
      </c>
      <c r="F164" s="151" t="s">
        <v>706</v>
      </c>
      <c r="H164" s="150" t="s">
        <v>1</v>
      </c>
      <c r="I164" s="152"/>
      <c r="L164" s="148"/>
      <c r="M164" s="153"/>
      <c r="T164" s="154"/>
      <c r="AT164" s="150" t="s">
        <v>160</v>
      </c>
      <c r="AU164" s="150" t="s">
        <v>89</v>
      </c>
      <c r="AV164" s="12" t="s">
        <v>87</v>
      </c>
      <c r="AW164" s="12" t="s">
        <v>35</v>
      </c>
      <c r="AX164" s="12" t="s">
        <v>80</v>
      </c>
      <c r="AY164" s="150" t="s">
        <v>147</v>
      </c>
    </row>
    <row r="165" spans="2:65" s="12" customFormat="1" ht="22.5">
      <c r="B165" s="148"/>
      <c r="D165" s="149" t="s">
        <v>160</v>
      </c>
      <c r="E165" s="150" t="s">
        <v>1</v>
      </c>
      <c r="F165" s="151" t="s">
        <v>739</v>
      </c>
      <c r="H165" s="150" t="s">
        <v>1</v>
      </c>
      <c r="I165" s="152"/>
      <c r="L165" s="148"/>
      <c r="M165" s="153"/>
      <c r="T165" s="154"/>
      <c r="AT165" s="150" t="s">
        <v>160</v>
      </c>
      <c r="AU165" s="150" t="s">
        <v>89</v>
      </c>
      <c r="AV165" s="12" t="s">
        <v>87</v>
      </c>
      <c r="AW165" s="12" t="s">
        <v>35</v>
      </c>
      <c r="AX165" s="12" t="s">
        <v>80</v>
      </c>
      <c r="AY165" s="150" t="s">
        <v>147</v>
      </c>
    </row>
    <row r="166" spans="2:65" s="12" customFormat="1" ht="11.25">
      <c r="B166" s="148"/>
      <c r="D166" s="149" t="s">
        <v>160</v>
      </c>
      <c r="E166" s="150" t="s">
        <v>1</v>
      </c>
      <c r="F166" s="151" t="s">
        <v>740</v>
      </c>
      <c r="H166" s="150" t="s">
        <v>1</v>
      </c>
      <c r="I166" s="152"/>
      <c r="L166" s="148"/>
      <c r="M166" s="153"/>
      <c r="T166" s="154"/>
      <c r="AT166" s="150" t="s">
        <v>160</v>
      </c>
      <c r="AU166" s="150" t="s">
        <v>89</v>
      </c>
      <c r="AV166" s="12" t="s">
        <v>87</v>
      </c>
      <c r="AW166" s="12" t="s">
        <v>35</v>
      </c>
      <c r="AX166" s="12" t="s">
        <v>80</v>
      </c>
      <c r="AY166" s="150" t="s">
        <v>147</v>
      </c>
    </row>
    <row r="167" spans="2:65" s="13" customFormat="1" ht="11.25">
      <c r="B167" s="155"/>
      <c r="D167" s="149" t="s">
        <v>160</v>
      </c>
      <c r="E167" s="156" t="s">
        <v>1</v>
      </c>
      <c r="F167" s="157" t="s">
        <v>87</v>
      </c>
      <c r="H167" s="158">
        <v>1</v>
      </c>
      <c r="I167" s="159"/>
      <c r="L167" s="155"/>
      <c r="M167" s="160"/>
      <c r="T167" s="161"/>
      <c r="AT167" s="156" t="s">
        <v>160</v>
      </c>
      <c r="AU167" s="156" t="s">
        <v>89</v>
      </c>
      <c r="AV167" s="13" t="s">
        <v>89</v>
      </c>
      <c r="AW167" s="13" t="s">
        <v>35</v>
      </c>
      <c r="AX167" s="13" t="s">
        <v>80</v>
      </c>
      <c r="AY167" s="156" t="s">
        <v>147</v>
      </c>
    </row>
    <row r="168" spans="2:65" s="14" customFormat="1" ht="11.25">
      <c r="B168" s="162"/>
      <c r="D168" s="149" t="s">
        <v>160</v>
      </c>
      <c r="E168" s="163" t="s">
        <v>1</v>
      </c>
      <c r="F168" s="164" t="s">
        <v>199</v>
      </c>
      <c r="H168" s="165">
        <v>1</v>
      </c>
      <c r="I168" s="166"/>
      <c r="L168" s="162"/>
      <c r="M168" s="167"/>
      <c r="T168" s="168"/>
      <c r="AT168" s="163" t="s">
        <v>160</v>
      </c>
      <c r="AU168" s="163" t="s">
        <v>89</v>
      </c>
      <c r="AV168" s="14" t="s">
        <v>154</v>
      </c>
      <c r="AW168" s="14" t="s">
        <v>35</v>
      </c>
      <c r="AX168" s="14" t="s">
        <v>87</v>
      </c>
      <c r="AY168" s="163" t="s">
        <v>147</v>
      </c>
    </row>
    <row r="169" spans="2:65" s="1" customFormat="1" ht="16.5" customHeight="1">
      <c r="B169" s="31"/>
      <c r="C169" s="135" t="s">
        <v>200</v>
      </c>
      <c r="D169" s="135" t="s">
        <v>149</v>
      </c>
      <c r="E169" s="136" t="s">
        <v>741</v>
      </c>
      <c r="F169" s="137" t="s">
        <v>742</v>
      </c>
      <c r="G169" s="138" t="s">
        <v>703</v>
      </c>
      <c r="H169" s="139">
        <v>1</v>
      </c>
      <c r="I169" s="140"/>
      <c r="J169" s="141">
        <f>ROUND(I169*H169,2)</f>
        <v>0</v>
      </c>
      <c r="K169" s="137" t="s">
        <v>1</v>
      </c>
      <c r="L169" s="31"/>
      <c r="M169" s="142" t="s">
        <v>1</v>
      </c>
      <c r="N169" s="143" t="s">
        <v>45</v>
      </c>
      <c r="P169" s="144">
        <f>O169*H169</f>
        <v>0</v>
      </c>
      <c r="Q169" s="144">
        <v>0</v>
      </c>
      <c r="R169" s="144">
        <f>Q169*H169</f>
        <v>0</v>
      </c>
      <c r="S169" s="144">
        <v>0</v>
      </c>
      <c r="T169" s="145">
        <f>S169*H169</f>
        <v>0</v>
      </c>
      <c r="AR169" s="146" t="s">
        <v>154</v>
      </c>
      <c r="AT169" s="146" t="s">
        <v>149</v>
      </c>
      <c r="AU169" s="146" t="s">
        <v>89</v>
      </c>
      <c r="AY169" s="16" t="s">
        <v>147</v>
      </c>
      <c r="BE169" s="147">
        <f>IF(N169="základní",J169,0)</f>
        <v>0</v>
      </c>
      <c r="BF169" s="147">
        <f>IF(N169="snížená",J169,0)</f>
        <v>0</v>
      </c>
      <c r="BG169" s="147">
        <f>IF(N169="zákl. přenesená",J169,0)</f>
        <v>0</v>
      </c>
      <c r="BH169" s="147">
        <f>IF(N169="sníž. přenesená",J169,0)</f>
        <v>0</v>
      </c>
      <c r="BI169" s="147">
        <f>IF(N169="nulová",J169,0)</f>
        <v>0</v>
      </c>
      <c r="BJ169" s="16" t="s">
        <v>87</v>
      </c>
      <c r="BK169" s="147">
        <f>ROUND(I169*H169,2)</f>
        <v>0</v>
      </c>
      <c r="BL169" s="16" t="s">
        <v>154</v>
      </c>
      <c r="BM169" s="146" t="s">
        <v>743</v>
      </c>
    </row>
    <row r="170" spans="2:65" s="12" customFormat="1" ht="11.25">
      <c r="B170" s="148"/>
      <c r="D170" s="149" t="s">
        <v>160</v>
      </c>
      <c r="E170" s="150" t="s">
        <v>1</v>
      </c>
      <c r="F170" s="151" t="s">
        <v>738</v>
      </c>
      <c r="H170" s="150" t="s">
        <v>1</v>
      </c>
      <c r="I170" s="152"/>
      <c r="L170" s="148"/>
      <c r="M170" s="153"/>
      <c r="T170" s="154"/>
      <c r="AT170" s="150" t="s">
        <v>160</v>
      </c>
      <c r="AU170" s="150" t="s">
        <v>89</v>
      </c>
      <c r="AV170" s="12" t="s">
        <v>87</v>
      </c>
      <c r="AW170" s="12" t="s">
        <v>35</v>
      </c>
      <c r="AX170" s="12" t="s">
        <v>80</v>
      </c>
      <c r="AY170" s="150" t="s">
        <v>147</v>
      </c>
    </row>
    <row r="171" spans="2:65" s="12" customFormat="1" ht="11.25">
      <c r="B171" s="148"/>
      <c r="D171" s="149" t="s">
        <v>160</v>
      </c>
      <c r="E171" s="150" t="s">
        <v>1</v>
      </c>
      <c r="F171" s="151" t="s">
        <v>706</v>
      </c>
      <c r="H171" s="150" t="s">
        <v>1</v>
      </c>
      <c r="I171" s="152"/>
      <c r="L171" s="148"/>
      <c r="M171" s="153"/>
      <c r="T171" s="154"/>
      <c r="AT171" s="150" t="s">
        <v>160</v>
      </c>
      <c r="AU171" s="150" t="s">
        <v>89</v>
      </c>
      <c r="AV171" s="12" t="s">
        <v>87</v>
      </c>
      <c r="AW171" s="12" t="s">
        <v>35</v>
      </c>
      <c r="AX171" s="12" t="s">
        <v>80</v>
      </c>
      <c r="AY171" s="150" t="s">
        <v>147</v>
      </c>
    </row>
    <row r="172" spans="2:65" s="12" customFormat="1" ht="22.5">
      <c r="B172" s="148"/>
      <c r="D172" s="149" t="s">
        <v>160</v>
      </c>
      <c r="E172" s="150" t="s">
        <v>1</v>
      </c>
      <c r="F172" s="151" t="s">
        <v>744</v>
      </c>
      <c r="H172" s="150" t="s">
        <v>1</v>
      </c>
      <c r="I172" s="152"/>
      <c r="L172" s="148"/>
      <c r="M172" s="153"/>
      <c r="T172" s="154"/>
      <c r="AT172" s="150" t="s">
        <v>160</v>
      </c>
      <c r="AU172" s="150" t="s">
        <v>89</v>
      </c>
      <c r="AV172" s="12" t="s">
        <v>87</v>
      </c>
      <c r="AW172" s="12" t="s">
        <v>35</v>
      </c>
      <c r="AX172" s="12" t="s">
        <v>80</v>
      </c>
      <c r="AY172" s="150" t="s">
        <v>147</v>
      </c>
    </row>
    <row r="173" spans="2:65" s="12" customFormat="1" ht="11.25">
      <c r="B173" s="148"/>
      <c r="D173" s="149" t="s">
        <v>160</v>
      </c>
      <c r="E173" s="150" t="s">
        <v>1</v>
      </c>
      <c r="F173" s="151" t="s">
        <v>745</v>
      </c>
      <c r="H173" s="150" t="s">
        <v>1</v>
      </c>
      <c r="I173" s="152"/>
      <c r="L173" s="148"/>
      <c r="M173" s="153"/>
      <c r="T173" s="154"/>
      <c r="AT173" s="150" t="s">
        <v>160</v>
      </c>
      <c r="AU173" s="150" t="s">
        <v>89</v>
      </c>
      <c r="AV173" s="12" t="s">
        <v>87</v>
      </c>
      <c r="AW173" s="12" t="s">
        <v>35</v>
      </c>
      <c r="AX173" s="12" t="s">
        <v>80</v>
      </c>
      <c r="AY173" s="150" t="s">
        <v>147</v>
      </c>
    </row>
    <row r="174" spans="2:65" s="13" customFormat="1" ht="11.25">
      <c r="B174" s="155"/>
      <c r="D174" s="149" t="s">
        <v>160</v>
      </c>
      <c r="E174" s="156" t="s">
        <v>1</v>
      </c>
      <c r="F174" s="157" t="s">
        <v>87</v>
      </c>
      <c r="H174" s="158">
        <v>1</v>
      </c>
      <c r="I174" s="159"/>
      <c r="L174" s="155"/>
      <c r="M174" s="160"/>
      <c r="T174" s="161"/>
      <c r="AT174" s="156" t="s">
        <v>160</v>
      </c>
      <c r="AU174" s="156" t="s">
        <v>89</v>
      </c>
      <c r="AV174" s="13" t="s">
        <v>89</v>
      </c>
      <c r="AW174" s="13" t="s">
        <v>35</v>
      </c>
      <c r="AX174" s="13" t="s">
        <v>80</v>
      </c>
      <c r="AY174" s="156" t="s">
        <v>147</v>
      </c>
    </row>
    <row r="175" spans="2:65" s="14" customFormat="1" ht="11.25">
      <c r="B175" s="162"/>
      <c r="D175" s="149" t="s">
        <v>160</v>
      </c>
      <c r="E175" s="163" t="s">
        <v>1</v>
      </c>
      <c r="F175" s="164" t="s">
        <v>199</v>
      </c>
      <c r="H175" s="165">
        <v>1</v>
      </c>
      <c r="I175" s="166"/>
      <c r="L175" s="162"/>
      <c r="M175" s="167"/>
      <c r="T175" s="168"/>
      <c r="AT175" s="163" t="s">
        <v>160</v>
      </c>
      <c r="AU175" s="163" t="s">
        <v>89</v>
      </c>
      <c r="AV175" s="14" t="s">
        <v>154</v>
      </c>
      <c r="AW175" s="14" t="s">
        <v>35</v>
      </c>
      <c r="AX175" s="14" t="s">
        <v>87</v>
      </c>
      <c r="AY175" s="163" t="s">
        <v>147</v>
      </c>
    </row>
    <row r="176" spans="2:65" s="1" customFormat="1" ht="16.5" customHeight="1">
      <c r="B176" s="31"/>
      <c r="C176" s="135" t="s">
        <v>208</v>
      </c>
      <c r="D176" s="135" t="s">
        <v>149</v>
      </c>
      <c r="E176" s="136" t="s">
        <v>746</v>
      </c>
      <c r="F176" s="137" t="s">
        <v>747</v>
      </c>
      <c r="G176" s="138" t="s">
        <v>703</v>
      </c>
      <c r="H176" s="139">
        <v>1</v>
      </c>
      <c r="I176" s="140"/>
      <c r="J176" s="141">
        <f>ROUND(I176*H176,2)</f>
        <v>0</v>
      </c>
      <c r="K176" s="137" t="s">
        <v>1</v>
      </c>
      <c r="L176" s="31"/>
      <c r="M176" s="142" t="s">
        <v>1</v>
      </c>
      <c r="N176" s="143" t="s">
        <v>45</v>
      </c>
      <c r="P176" s="144">
        <f>O176*H176</f>
        <v>0</v>
      </c>
      <c r="Q176" s="144">
        <v>0</v>
      </c>
      <c r="R176" s="144">
        <f>Q176*H176</f>
        <v>0</v>
      </c>
      <c r="S176" s="144">
        <v>0</v>
      </c>
      <c r="T176" s="145">
        <f>S176*H176</f>
        <v>0</v>
      </c>
      <c r="AR176" s="146" t="s">
        <v>748</v>
      </c>
      <c r="AT176" s="146" t="s">
        <v>149</v>
      </c>
      <c r="AU176" s="146" t="s">
        <v>89</v>
      </c>
      <c r="AY176" s="16" t="s">
        <v>147</v>
      </c>
      <c r="BE176" s="147">
        <f>IF(N176="základní",J176,0)</f>
        <v>0</v>
      </c>
      <c r="BF176" s="147">
        <f>IF(N176="snížená",J176,0)</f>
        <v>0</v>
      </c>
      <c r="BG176" s="147">
        <f>IF(N176="zákl. přenesená",J176,0)</f>
        <v>0</v>
      </c>
      <c r="BH176" s="147">
        <f>IF(N176="sníž. přenesená",J176,0)</f>
        <v>0</v>
      </c>
      <c r="BI176" s="147">
        <f>IF(N176="nulová",J176,0)</f>
        <v>0</v>
      </c>
      <c r="BJ176" s="16" t="s">
        <v>87</v>
      </c>
      <c r="BK176" s="147">
        <f>ROUND(I176*H176,2)</f>
        <v>0</v>
      </c>
      <c r="BL176" s="16" t="s">
        <v>748</v>
      </c>
      <c r="BM176" s="146" t="s">
        <v>749</v>
      </c>
    </row>
    <row r="177" spans="2:65" s="12" customFormat="1" ht="11.25">
      <c r="B177" s="148"/>
      <c r="D177" s="149" t="s">
        <v>160</v>
      </c>
      <c r="E177" s="150" t="s">
        <v>1</v>
      </c>
      <c r="F177" s="151" t="s">
        <v>750</v>
      </c>
      <c r="H177" s="150" t="s">
        <v>1</v>
      </c>
      <c r="I177" s="152"/>
      <c r="L177" s="148"/>
      <c r="M177" s="153"/>
      <c r="T177" s="154"/>
      <c r="AT177" s="150" t="s">
        <v>160</v>
      </c>
      <c r="AU177" s="150" t="s">
        <v>89</v>
      </c>
      <c r="AV177" s="12" t="s">
        <v>87</v>
      </c>
      <c r="AW177" s="12" t="s">
        <v>35</v>
      </c>
      <c r="AX177" s="12" t="s">
        <v>80</v>
      </c>
      <c r="AY177" s="150" t="s">
        <v>147</v>
      </c>
    </row>
    <row r="178" spans="2:65" s="13" customFormat="1" ht="11.25">
      <c r="B178" s="155"/>
      <c r="D178" s="149" t="s">
        <v>160</v>
      </c>
      <c r="E178" s="156" t="s">
        <v>1</v>
      </c>
      <c r="F178" s="157" t="s">
        <v>87</v>
      </c>
      <c r="H178" s="158">
        <v>1</v>
      </c>
      <c r="I178" s="159"/>
      <c r="L178" s="155"/>
      <c r="M178" s="160"/>
      <c r="T178" s="161"/>
      <c r="AT178" s="156" t="s">
        <v>160</v>
      </c>
      <c r="AU178" s="156" t="s">
        <v>89</v>
      </c>
      <c r="AV178" s="13" t="s">
        <v>89</v>
      </c>
      <c r="AW178" s="13" t="s">
        <v>35</v>
      </c>
      <c r="AX178" s="13" t="s">
        <v>87</v>
      </c>
      <c r="AY178" s="156" t="s">
        <v>147</v>
      </c>
    </row>
    <row r="179" spans="2:65" s="1" customFormat="1" ht="16.5" customHeight="1">
      <c r="B179" s="31"/>
      <c r="C179" s="135" t="s">
        <v>216</v>
      </c>
      <c r="D179" s="135" t="s">
        <v>149</v>
      </c>
      <c r="E179" s="136" t="s">
        <v>751</v>
      </c>
      <c r="F179" s="137" t="s">
        <v>752</v>
      </c>
      <c r="G179" s="138" t="s">
        <v>720</v>
      </c>
      <c r="H179" s="139">
        <v>1</v>
      </c>
      <c r="I179" s="140"/>
      <c r="J179" s="141">
        <f>ROUND(I179*H179,2)</f>
        <v>0</v>
      </c>
      <c r="K179" s="137" t="s">
        <v>1</v>
      </c>
      <c r="L179" s="31"/>
      <c r="M179" s="142" t="s">
        <v>1</v>
      </c>
      <c r="N179" s="143" t="s">
        <v>45</v>
      </c>
      <c r="P179" s="144">
        <f>O179*H179</f>
        <v>0</v>
      </c>
      <c r="Q179" s="144">
        <v>0</v>
      </c>
      <c r="R179" s="144">
        <f>Q179*H179</f>
        <v>0</v>
      </c>
      <c r="S179" s="144">
        <v>0</v>
      </c>
      <c r="T179" s="145">
        <f>S179*H179</f>
        <v>0</v>
      </c>
      <c r="AR179" s="146" t="s">
        <v>154</v>
      </c>
      <c r="AT179" s="146" t="s">
        <v>149</v>
      </c>
      <c r="AU179" s="146" t="s">
        <v>89</v>
      </c>
      <c r="AY179" s="16" t="s">
        <v>147</v>
      </c>
      <c r="BE179" s="147">
        <f>IF(N179="základní",J179,0)</f>
        <v>0</v>
      </c>
      <c r="BF179" s="147">
        <f>IF(N179="snížená",J179,0)</f>
        <v>0</v>
      </c>
      <c r="BG179" s="147">
        <f>IF(N179="zákl. přenesená",J179,0)</f>
        <v>0</v>
      </c>
      <c r="BH179" s="147">
        <f>IF(N179="sníž. přenesená",J179,0)</f>
        <v>0</v>
      </c>
      <c r="BI179" s="147">
        <f>IF(N179="nulová",J179,0)</f>
        <v>0</v>
      </c>
      <c r="BJ179" s="16" t="s">
        <v>87</v>
      </c>
      <c r="BK179" s="147">
        <f>ROUND(I179*H179,2)</f>
        <v>0</v>
      </c>
      <c r="BL179" s="16" t="s">
        <v>154</v>
      </c>
      <c r="BM179" s="146" t="s">
        <v>753</v>
      </c>
    </row>
    <row r="180" spans="2:65" s="12" customFormat="1" ht="11.25">
      <c r="B180" s="148"/>
      <c r="D180" s="149" t="s">
        <v>160</v>
      </c>
      <c r="E180" s="150" t="s">
        <v>1</v>
      </c>
      <c r="F180" s="151" t="s">
        <v>754</v>
      </c>
      <c r="H180" s="150" t="s">
        <v>1</v>
      </c>
      <c r="I180" s="152"/>
      <c r="L180" s="148"/>
      <c r="M180" s="153"/>
      <c r="T180" s="154"/>
      <c r="AT180" s="150" t="s">
        <v>160</v>
      </c>
      <c r="AU180" s="150" t="s">
        <v>89</v>
      </c>
      <c r="AV180" s="12" t="s">
        <v>87</v>
      </c>
      <c r="AW180" s="12" t="s">
        <v>35</v>
      </c>
      <c r="AX180" s="12" t="s">
        <v>80</v>
      </c>
      <c r="AY180" s="150" t="s">
        <v>147</v>
      </c>
    </row>
    <row r="181" spans="2:65" s="12" customFormat="1" ht="11.25">
      <c r="B181" s="148"/>
      <c r="D181" s="149" t="s">
        <v>160</v>
      </c>
      <c r="E181" s="150" t="s">
        <v>1</v>
      </c>
      <c r="F181" s="151" t="s">
        <v>706</v>
      </c>
      <c r="H181" s="150" t="s">
        <v>1</v>
      </c>
      <c r="I181" s="152"/>
      <c r="L181" s="148"/>
      <c r="M181" s="153"/>
      <c r="T181" s="154"/>
      <c r="AT181" s="150" t="s">
        <v>160</v>
      </c>
      <c r="AU181" s="150" t="s">
        <v>89</v>
      </c>
      <c r="AV181" s="12" t="s">
        <v>87</v>
      </c>
      <c r="AW181" s="12" t="s">
        <v>35</v>
      </c>
      <c r="AX181" s="12" t="s">
        <v>80</v>
      </c>
      <c r="AY181" s="150" t="s">
        <v>147</v>
      </c>
    </row>
    <row r="182" spans="2:65" s="12" customFormat="1" ht="22.5">
      <c r="B182" s="148"/>
      <c r="D182" s="149" t="s">
        <v>160</v>
      </c>
      <c r="E182" s="150" t="s">
        <v>1</v>
      </c>
      <c r="F182" s="151" t="s">
        <v>755</v>
      </c>
      <c r="H182" s="150" t="s">
        <v>1</v>
      </c>
      <c r="I182" s="152"/>
      <c r="L182" s="148"/>
      <c r="M182" s="153"/>
      <c r="T182" s="154"/>
      <c r="AT182" s="150" t="s">
        <v>160</v>
      </c>
      <c r="AU182" s="150" t="s">
        <v>89</v>
      </c>
      <c r="AV182" s="12" t="s">
        <v>87</v>
      </c>
      <c r="AW182" s="12" t="s">
        <v>35</v>
      </c>
      <c r="AX182" s="12" t="s">
        <v>80</v>
      </c>
      <c r="AY182" s="150" t="s">
        <v>147</v>
      </c>
    </row>
    <row r="183" spans="2:65" s="13" customFormat="1" ht="11.25">
      <c r="B183" s="155"/>
      <c r="D183" s="149" t="s">
        <v>160</v>
      </c>
      <c r="E183" s="156" t="s">
        <v>1</v>
      </c>
      <c r="F183" s="157" t="s">
        <v>87</v>
      </c>
      <c r="H183" s="158">
        <v>1</v>
      </c>
      <c r="I183" s="159"/>
      <c r="L183" s="155"/>
      <c r="M183" s="160"/>
      <c r="T183" s="161"/>
      <c r="AT183" s="156" t="s">
        <v>160</v>
      </c>
      <c r="AU183" s="156" t="s">
        <v>89</v>
      </c>
      <c r="AV183" s="13" t="s">
        <v>89</v>
      </c>
      <c r="AW183" s="13" t="s">
        <v>35</v>
      </c>
      <c r="AX183" s="13" t="s">
        <v>80</v>
      </c>
      <c r="AY183" s="156" t="s">
        <v>147</v>
      </c>
    </row>
    <row r="184" spans="2:65" s="14" customFormat="1" ht="11.25">
      <c r="B184" s="162"/>
      <c r="D184" s="149" t="s">
        <v>160</v>
      </c>
      <c r="E184" s="163" t="s">
        <v>1</v>
      </c>
      <c r="F184" s="164" t="s">
        <v>199</v>
      </c>
      <c r="H184" s="165">
        <v>1</v>
      </c>
      <c r="I184" s="166"/>
      <c r="L184" s="162"/>
      <c r="M184" s="167"/>
      <c r="T184" s="168"/>
      <c r="AT184" s="163" t="s">
        <v>160</v>
      </c>
      <c r="AU184" s="163" t="s">
        <v>89</v>
      </c>
      <c r="AV184" s="14" t="s">
        <v>154</v>
      </c>
      <c r="AW184" s="14" t="s">
        <v>35</v>
      </c>
      <c r="AX184" s="14" t="s">
        <v>87</v>
      </c>
      <c r="AY184" s="163" t="s">
        <v>147</v>
      </c>
    </row>
    <row r="185" spans="2:65" s="11" customFormat="1" ht="22.9" customHeight="1">
      <c r="B185" s="123"/>
      <c r="D185" s="124" t="s">
        <v>79</v>
      </c>
      <c r="E185" s="133" t="s">
        <v>756</v>
      </c>
      <c r="F185" s="133" t="s">
        <v>757</v>
      </c>
      <c r="I185" s="126"/>
      <c r="J185" s="134">
        <f>BK185</f>
        <v>0</v>
      </c>
      <c r="L185" s="123"/>
      <c r="M185" s="128"/>
      <c r="P185" s="129">
        <f>SUM(P186:P192)</f>
        <v>0</v>
      </c>
      <c r="R185" s="129">
        <f>SUM(R186:R192)</f>
        <v>0</v>
      </c>
      <c r="T185" s="130">
        <f>SUM(T186:T192)</f>
        <v>0</v>
      </c>
      <c r="AR185" s="124" t="s">
        <v>175</v>
      </c>
      <c r="AT185" s="131" t="s">
        <v>79</v>
      </c>
      <c r="AU185" s="131" t="s">
        <v>87</v>
      </c>
      <c r="AY185" s="124" t="s">
        <v>147</v>
      </c>
      <c r="BK185" s="132">
        <f>SUM(BK186:BK192)</f>
        <v>0</v>
      </c>
    </row>
    <row r="186" spans="2:65" s="1" customFormat="1" ht="16.5" customHeight="1">
      <c r="B186" s="31"/>
      <c r="C186" s="135" t="s">
        <v>221</v>
      </c>
      <c r="D186" s="135" t="s">
        <v>149</v>
      </c>
      <c r="E186" s="136" t="s">
        <v>758</v>
      </c>
      <c r="F186" s="137" t="s">
        <v>759</v>
      </c>
      <c r="G186" s="138" t="s">
        <v>720</v>
      </c>
      <c r="H186" s="139">
        <v>1</v>
      </c>
      <c r="I186" s="140"/>
      <c r="J186" s="141">
        <f>ROUND(I186*H186,2)</f>
        <v>0</v>
      </c>
      <c r="K186" s="137" t="s">
        <v>1</v>
      </c>
      <c r="L186" s="31"/>
      <c r="M186" s="142" t="s">
        <v>1</v>
      </c>
      <c r="N186" s="143" t="s">
        <v>45</v>
      </c>
      <c r="P186" s="144">
        <f>O186*H186</f>
        <v>0</v>
      </c>
      <c r="Q186" s="144">
        <v>0</v>
      </c>
      <c r="R186" s="144">
        <f>Q186*H186</f>
        <v>0</v>
      </c>
      <c r="S186" s="144">
        <v>0</v>
      </c>
      <c r="T186" s="145">
        <f>S186*H186</f>
        <v>0</v>
      </c>
      <c r="AR186" s="146" t="s">
        <v>154</v>
      </c>
      <c r="AT186" s="146" t="s">
        <v>149</v>
      </c>
      <c r="AU186" s="146" t="s">
        <v>89</v>
      </c>
      <c r="AY186" s="16" t="s">
        <v>147</v>
      </c>
      <c r="BE186" s="147">
        <f>IF(N186="základní",J186,0)</f>
        <v>0</v>
      </c>
      <c r="BF186" s="147">
        <f>IF(N186="snížená",J186,0)</f>
        <v>0</v>
      </c>
      <c r="BG186" s="147">
        <f>IF(N186="zákl. přenesená",J186,0)</f>
        <v>0</v>
      </c>
      <c r="BH186" s="147">
        <f>IF(N186="sníž. přenesená",J186,0)</f>
        <v>0</v>
      </c>
      <c r="BI186" s="147">
        <f>IF(N186="nulová",J186,0)</f>
        <v>0</v>
      </c>
      <c r="BJ186" s="16" t="s">
        <v>87</v>
      </c>
      <c r="BK186" s="147">
        <f>ROUND(I186*H186,2)</f>
        <v>0</v>
      </c>
      <c r="BL186" s="16" t="s">
        <v>154</v>
      </c>
      <c r="BM186" s="146" t="s">
        <v>760</v>
      </c>
    </row>
    <row r="187" spans="2:65" s="12" customFormat="1" ht="11.25">
      <c r="B187" s="148"/>
      <c r="D187" s="149" t="s">
        <v>160</v>
      </c>
      <c r="E187" s="150" t="s">
        <v>1</v>
      </c>
      <c r="F187" s="151" t="s">
        <v>761</v>
      </c>
      <c r="H187" s="150" t="s">
        <v>1</v>
      </c>
      <c r="I187" s="152"/>
      <c r="L187" s="148"/>
      <c r="M187" s="153"/>
      <c r="T187" s="154"/>
      <c r="AT187" s="150" t="s">
        <v>160</v>
      </c>
      <c r="AU187" s="150" t="s">
        <v>89</v>
      </c>
      <c r="AV187" s="12" t="s">
        <v>87</v>
      </c>
      <c r="AW187" s="12" t="s">
        <v>35</v>
      </c>
      <c r="AX187" s="12" t="s">
        <v>80</v>
      </c>
      <c r="AY187" s="150" t="s">
        <v>147</v>
      </c>
    </row>
    <row r="188" spans="2:65" s="12" customFormat="1" ht="11.25">
      <c r="B188" s="148"/>
      <c r="D188" s="149" t="s">
        <v>160</v>
      </c>
      <c r="E188" s="150" t="s">
        <v>1</v>
      </c>
      <c r="F188" s="151" t="s">
        <v>706</v>
      </c>
      <c r="H188" s="150" t="s">
        <v>1</v>
      </c>
      <c r="I188" s="152"/>
      <c r="L188" s="148"/>
      <c r="M188" s="153"/>
      <c r="T188" s="154"/>
      <c r="AT188" s="150" t="s">
        <v>160</v>
      </c>
      <c r="AU188" s="150" t="s">
        <v>89</v>
      </c>
      <c r="AV188" s="12" t="s">
        <v>87</v>
      </c>
      <c r="AW188" s="12" t="s">
        <v>35</v>
      </c>
      <c r="AX188" s="12" t="s">
        <v>80</v>
      </c>
      <c r="AY188" s="150" t="s">
        <v>147</v>
      </c>
    </row>
    <row r="189" spans="2:65" s="12" customFormat="1" ht="11.25">
      <c r="B189" s="148"/>
      <c r="D189" s="149" t="s">
        <v>160</v>
      </c>
      <c r="E189" s="150" t="s">
        <v>1</v>
      </c>
      <c r="F189" s="151" t="s">
        <v>762</v>
      </c>
      <c r="H189" s="150" t="s">
        <v>1</v>
      </c>
      <c r="I189" s="152"/>
      <c r="L189" s="148"/>
      <c r="M189" s="153"/>
      <c r="T189" s="154"/>
      <c r="AT189" s="150" t="s">
        <v>160</v>
      </c>
      <c r="AU189" s="150" t="s">
        <v>89</v>
      </c>
      <c r="AV189" s="12" t="s">
        <v>87</v>
      </c>
      <c r="AW189" s="12" t="s">
        <v>35</v>
      </c>
      <c r="AX189" s="12" t="s">
        <v>80</v>
      </c>
      <c r="AY189" s="150" t="s">
        <v>147</v>
      </c>
    </row>
    <row r="190" spans="2:65" s="12" customFormat="1" ht="11.25">
      <c r="B190" s="148"/>
      <c r="D190" s="149" t="s">
        <v>160</v>
      </c>
      <c r="E190" s="150" t="s">
        <v>1</v>
      </c>
      <c r="F190" s="151" t="s">
        <v>763</v>
      </c>
      <c r="H190" s="150" t="s">
        <v>1</v>
      </c>
      <c r="I190" s="152"/>
      <c r="L190" s="148"/>
      <c r="M190" s="153"/>
      <c r="T190" s="154"/>
      <c r="AT190" s="150" t="s">
        <v>160</v>
      </c>
      <c r="AU190" s="150" t="s">
        <v>89</v>
      </c>
      <c r="AV190" s="12" t="s">
        <v>87</v>
      </c>
      <c r="AW190" s="12" t="s">
        <v>35</v>
      </c>
      <c r="AX190" s="12" t="s">
        <v>80</v>
      </c>
      <c r="AY190" s="150" t="s">
        <v>147</v>
      </c>
    </row>
    <row r="191" spans="2:65" s="13" customFormat="1" ht="11.25">
      <c r="B191" s="155"/>
      <c r="D191" s="149" t="s">
        <v>160</v>
      </c>
      <c r="E191" s="156" t="s">
        <v>1</v>
      </c>
      <c r="F191" s="157" t="s">
        <v>87</v>
      </c>
      <c r="H191" s="158">
        <v>1</v>
      </c>
      <c r="I191" s="159"/>
      <c r="L191" s="155"/>
      <c r="M191" s="160"/>
      <c r="T191" s="161"/>
      <c r="AT191" s="156" t="s">
        <v>160</v>
      </c>
      <c r="AU191" s="156" t="s">
        <v>89</v>
      </c>
      <c r="AV191" s="13" t="s">
        <v>89</v>
      </c>
      <c r="AW191" s="13" t="s">
        <v>35</v>
      </c>
      <c r="AX191" s="13" t="s">
        <v>80</v>
      </c>
      <c r="AY191" s="156" t="s">
        <v>147</v>
      </c>
    </row>
    <row r="192" spans="2:65" s="14" customFormat="1" ht="11.25">
      <c r="B192" s="162"/>
      <c r="D192" s="149" t="s">
        <v>160</v>
      </c>
      <c r="E192" s="163" t="s">
        <v>1</v>
      </c>
      <c r="F192" s="164" t="s">
        <v>199</v>
      </c>
      <c r="H192" s="165">
        <v>1</v>
      </c>
      <c r="I192" s="166"/>
      <c r="L192" s="162"/>
      <c r="M192" s="167"/>
      <c r="T192" s="168"/>
      <c r="AT192" s="163" t="s">
        <v>160</v>
      </c>
      <c r="AU192" s="163" t="s">
        <v>89</v>
      </c>
      <c r="AV192" s="14" t="s">
        <v>154</v>
      </c>
      <c r="AW192" s="14" t="s">
        <v>35</v>
      </c>
      <c r="AX192" s="14" t="s">
        <v>87</v>
      </c>
      <c r="AY192" s="163" t="s">
        <v>147</v>
      </c>
    </row>
    <row r="193" spans="2:65" s="11" customFormat="1" ht="22.9" customHeight="1">
      <c r="B193" s="123"/>
      <c r="D193" s="124" t="s">
        <v>79</v>
      </c>
      <c r="E193" s="133" t="s">
        <v>764</v>
      </c>
      <c r="F193" s="133" t="s">
        <v>765</v>
      </c>
      <c r="I193" s="126"/>
      <c r="J193" s="134">
        <f>BK193</f>
        <v>0</v>
      </c>
      <c r="L193" s="123"/>
      <c r="M193" s="128"/>
      <c r="P193" s="129">
        <f>SUM(P194:P197)</f>
        <v>0</v>
      </c>
      <c r="R193" s="129">
        <f>SUM(R194:R197)</f>
        <v>0</v>
      </c>
      <c r="T193" s="130">
        <f>SUM(T194:T197)</f>
        <v>0</v>
      </c>
      <c r="AR193" s="124" t="s">
        <v>175</v>
      </c>
      <c r="AT193" s="131" t="s">
        <v>79</v>
      </c>
      <c r="AU193" s="131" t="s">
        <v>87</v>
      </c>
      <c r="AY193" s="124" t="s">
        <v>147</v>
      </c>
      <c r="BK193" s="132">
        <f>SUM(BK194:BK197)</f>
        <v>0</v>
      </c>
    </row>
    <row r="194" spans="2:65" s="1" customFormat="1" ht="16.5" customHeight="1">
      <c r="B194" s="31"/>
      <c r="C194" s="135" t="s">
        <v>227</v>
      </c>
      <c r="D194" s="135" t="s">
        <v>149</v>
      </c>
      <c r="E194" s="136" t="s">
        <v>766</v>
      </c>
      <c r="F194" s="137" t="s">
        <v>767</v>
      </c>
      <c r="G194" s="138" t="s">
        <v>703</v>
      </c>
      <c r="H194" s="139">
        <v>1</v>
      </c>
      <c r="I194" s="140"/>
      <c r="J194" s="141">
        <f>ROUND(I194*H194,2)</f>
        <v>0</v>
      </c>
      <c r="K194" s="137" t="s">
        <v>1</v>
      </c>
      <c r="L194" s="31"/>
      <c r="M194" s="142" t="s">
        <v>1</v>
      </c>
      <c r="N194" s="143" t="s">
        <v>45</v>
      </c>
      <c r="P194" s="144">
        <f>O194*H194</f>
        <v>0</v>
      </c>
      <c r="Q194" s="144">
        <v>0</v>
      </c>
      <c r="R194" s="144">
        <f>Q194*H194</f>
        <v>0</v>
      </c>
      <c r="S194" s="144">
        <v>0</v>
      </c>
      <c r="T194" s="145">
        <f>S194*H194</f>
        <v>0</v>
      </c>
      <c r="AR194" s="146" t="s">
        <v>154</v>
      </c>
      <c r="AT194" s="146" t="s">
        <v>149</v>
      </c>
      <c r="AU194" s="146" t="s">
        <v>89</v>
      </c>
      <c r="AY194" s="16" t="s">
        <v>147</v>
      </c>
      <c r="BE194" s="147">
        <f>IF(N194="základní",J194,0)</f>
        <v>0</v>
      </c>
      <c r="BF194" s="147">
        <f>IF(N194="snížená",J194,0)</f>
        <v>0</v>
      </c>
      <c r="BG194" s="147">
        <f>IF(N194="zákl. přenesená",J194,0)</f>
        <v>0</v>
      </c>
      <c r="BH194" s="147">
        <f>IF(N194="sníž. přenesená",J194,0)</f>
        <v>0</v>
      </c>
      <c r="BI194" s="147">
        <f>IF(N194="nulová",J194,0)</f>
        <v>0</v>
      </c>
      <c r="BJ194" s="16" t="s">
        <v>87</v>
      </c>
      <c r="BK194" s="147">
        <f>ROUND(I194*H194,2)</f>
        <v>0</v>
      </c>
      <c r="BL194" s="16" t="s">
        <v>154</v>
      </c>
      <c r="BM194" s="146" t="s">
        <v>768</v>
      </c>
    </row>
    <row r="195" spans="2:65" s="12" customFormat="1" ht="11.25">
      <c r="B195" s="148"/>
      <c r="D195" s="149" t="s">
        <v>160</v>
      </c>
      <c r="E195" s="150" t="s">
        <v>1</v>
      </c>
      <c r="F195" s="151" t="s">
        <v>769</v>
      </c>
      <c r="H195" s="150" t="s">
        <v>1</v>
      </c>
      <c r="I195" s="152"/>
      <c r="L195" s="148"/>
      <c r="M195" s="153"/>
      <c r="T195" s="154"/>
      <c r="AT195" s="150" t="s">
        <v>160</v>
      </c>
      <c r="AU195" s="150" t="s">
        <v>89</v>
      </c>
      <c r="AV195" s="12" t="s">
        <v>87</v>
      </c>
      <c r="AW195" s="12" t="s">
        <v>35</v>
      </c>
      <c r="AX195" s="12" t="s">
        <v>80</v>
      </c>
      <c r="AY195" s="150" t="s">
        <v>147</v>
      </c>
    </row>
    <row r="196" spans="2:65" s="13" customFormat="1" ht="11.25">
      <c r="B196" s="155"/>
      <c r="D196" s="149" t="s">
        <v>160</v>
      </c>
      <c r="E196" s="156" t="s">
        <v>1</v>
      </c>
      <c r="F196" s="157" t="s">
        <v>87</v>
      </c>
      <c r="H196" s="158">
        <v>1</v>
      </c>
      <c r="I196" s="159"/>
      <c r="L196" s="155"/>
      <c r="M196" s="160"/>
      <c r="T196" s="161"/>
      <c r="AT196" s="156" t="s">
        <v>160</v>
      </c>
      <c r="AU196" s="156" t="s">
        <v>89</v>
      </c>
      <c r="AV196" s="13" t="s">
        <v>89</v>
      </c>
      <c r="AW196" s="13" t="s">
        <v>35</v>
      </c>
      <c r="AX196" s="13" t="s">
        <v>80</v>
      </c>
      <c r="AY196" s="156" t="s">
        <v>147</v>
      </c>
    </row>
    <row r="197" spans="2:65" s="14" customFormat="1" ht="11.25">
      <c r="B197" s="162"/>
      <c r="D197" s="149" t="s">
        <v>160</v>
      </c>
      <c r="E197" s="163" t="s">
        <v>1</v>
      </c>
      <c r="F197" s="164" t="s">
        <v>199</v>
      </c>
      <c r="H197" s="165">
        <v>1</v>
      </c>
      <c r="I197" s="166"/>
      <c r="L197" s="162"/>
      <c r="M197" s="184"/>
      <c r="N197" s="185"/>
      <c r="O197" s="185"/>
      <c r="P197" s="185"/>
      <c r="Q197" s="185"/>
      <c r="R197" s="185"/>
      <c r="S197" s="185"/>
      <c r="T197" s="186"/>
      <c r="AT197" s="163" t="s">
        <v>160</v>
      </c>
      <c r="AU197" s="163" t="s">
        <v>89</v>
      </c>
      <c r="AV197" s="14" t="s">
        <v>154</v>
      </c>
      <c r="AW197" s="14" t="s">
        <v>35</v>
      </c>
      <c r="AX197" s="14" t="s">
        <v>87</v>
      </c>
      <c r="AY197" s="163" t="s">
        <v>147</v>
      </c>
    </row>
    <row r="198" spans="2:65" s="1" customFormat="1" ht="6.95" customHeight="1">
      <c r="B198" s="43"/>
      <c r="C198" s="44"/>
      <c r="D198" s="44"/>
      <c r="E198" s="44"/>
      <c r="F198" s="44"/>
      <c r="G198" s="44"/>
      <c r="H198" s="44"/>
      <c r="I198" s="44"/>
      <c r="J198" s="44"/>
      <c r="K198" s="44"/>
      <c r="L198" s="31"/>
    </row>
  </sheetData>
  <sheetProtection algorithmName="SHA-512" hashValue="nK5RyI+8KBGbVymv36V3O8Dnm2qbnOi5B2qjtxTmdl2gE1xxI3h89TFmNzVNV/RHqZYtH6w2o9lRdc61sQQjBw==" saltValue="Aww9O61xFniCQ7F6OlhNHXF0BsKB5gPsQGWwSYSAgXlN6gm1MzAjMOhQf3FwHjGr16maxwmEzeBEIBvon1SF2Q==" spinCount="100000" sheet="1" objects="1" scenarios="1" formatColumns="0" formatRows="0" autoFilter="0"/>
  <autoFilter ref="C124:K197" xr:uid="{00000000-0009-0000-0000-000003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7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6" t="s">
        <v>105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89</v>
      </c>
    </row>
    <row r="4" spans="2:46" ht="24.95" customHeight="1">
      <c r="B4" s="19"/>
      <c r="D4" s="20" t="s">
        <v>111</v>
      </c>
      <c r="L4" s="19"/>
      <c r="M4" s="92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9" t="str">
        <f>'Rekapitulace stavby'!K6</f>
        <v>Cyklostezka Šternberk - Dolní Žleb - II. etapa</v>
      </c>
      <c r="F7" s="230"/>
      <c r="G7" s="230"/>
      <c r="H7" s="230"/>
      <c r="L7" s="19"/>
    </row>
    <row r="8" spans="2:46" ht="12" customHeight="1">
      <c r="B8" s="19"/>
      <c r="D8" s="26" t="s">
        <v>112</v>
      </c>
      <c r="L8" s="19"/>
    </row>
    <row r="9" spans="2:46" s="1" customFormat="1" ht="16.5" customHeight="1">
      <c r="B9" s="31"/>
      <c r="E9" s="229" t="s">
        <v>770</v>
      </c>
      <c r="F9" s="231"/>
      <c r="G9" s="231"/>
      <c r="H9" s="231"/>
      <c r="L9" s="31"/>
    </row>
    <row r="10" spans="2:46" s="1" customFormat="1" ht="12" customHeight="1">
      <c r="B10" s="31"/>
      <c r="D10" s="26" t="s">
        <v>114</v>
      </c>
      <c r="L10" s="31"/>
    </row>
    <row r="11" spans="2:46" s="1" customFormat="1" ht="16.5" customHeight="1">
      <c r="B11" s="31"/>
      <c r="E11" s="187" t="s">
        <v>771</v>
      </c>
      <c r="F11" s="231"/>
      <c r="G11" s="231"/>
      <c r="H11" s="231"/>
      <c r="L11" s="31"/>
    </row>
    <row r="12" spans="2:46" s="1" customFormat="1" ht="11.25">
      <c r="B12" s="31"/>
      <c r="L12" s="31"/>
    </row>
    <row r="13" spans="2:46" s="1" customFormat="1" ht="12" customHeight="1">
      <c r="B13" s="31"/>
      <c r="D13" s="26" t="s">
        <v>18</v>
      </c>
      <c r="F13" s="24" t="s">
        <v>1</v>
      </c>
      <c r="I13" s="26" t="s">
        <v>19</v>
      </c>
      <c r="J13" s="24" t="s">
        <v>1</v>
      </c>
      <c r="L13" s="31"/>
    </row>
    <row r="14" spans="2:46" s="1" customFormat="1" ht="12" customHeight="1">
      <c r="B14" s="31"/>
      <c r="D14" s="26" t="s">
        <v>20</v>
      </c>
      <c r="F14" s="24" t="s">
        <v>21</v>
      </c>
      <c r="I14" s="26" t="s">
        <v>22</v>
      </c>
      <c r="J14" s="51" t="str">
        <f>'Rekapitulace stavby'!AN8</f>
        <v>16. 12. 2021</v>
      </c>
      <c r="L14" s="31"/>
    </row>
    <row r="15" spans="2:46" s="1" customFormat="1" ht="10.9" customHeight="1">
      <c r="B15" s="31"/>
      <c r="L15" s="31"/>
    </row>
    <row r="16" spans="2:46" s="1" customFormat="1" ht="12" customHeight="1">
      <c r="B16" s="31"/>
      <c r="D16" s="26" t="s">
        <v>24</v>
      </c>
      <c r="I16" s="26" t="s">
        <v>25</v>
      </c>
      <c r="J16" s="24" t="s">
        <v>26</v>
      </c>
      <c r="L16" s="31"/>
    </row>
    <row r="17" spans="2:12" s="1" customFormat="1" ht="18" customHeight="1">
      <c r="B17" s="31"/>
      <c r="E17" s="24" t="s">
        <v>27</v>
      </c>
      <c r="I17" s="26" t="s">
        <v>28</v>
      </c>
      <c r="J17" s="24" t="s">
        <v>29</v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30</v>
      </c>
      <c r="I19" s="26" t="s">
        <v>25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232" t="str">
        <f>'Rekapitulace stavby'!E14</f>
        <v>Vyplň údaj</v>
      </c>
      <c r="F20" s="213"/>
      <c r="G20" s="213"/>
      <c r="H20" s="213"/>
      <c r="I20" s="26" t="s">
        <v>28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32</v>
      </c>
      <c r="I22" s="26" t="s">
        <v>25</v>
      </c>
      <c r="J22" s="24" t="s">
        <v>33</v>
      </c>
      <c r="L22" s="31"/>
    </row>
    <row r="23" spans="2:12" s="1" customFormat="1" ht="18" customHeight="1">
      <c r="B23" s="31"/>
      <c r="E23" s="24" t="s">
        <v>34</v>
      </c>
      <c r="I23" s="26" t="s">
        <v>28</v>
      </c>
      <c r="J23" s="24" t="s">
        <v>1</v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36</v>
      </c>
      <c r="I25" s="26" t="s">
        <v>25</v>
      </c>
      <c r="J25" s="24" t="s">
        <v>37</v>
      </c>
      <c r="L25" s="31"/>
    </row>
    <row r="26" spans="2:12" s="1" customFormat="1" ht="18" customHeight="1">
      <c r="B26" s="31"/>
      <c r="E26" s="24" t="s">
        <v>38</v>
      </c>
      <c r="I26" s="26" t="s">
        <v>28</v>
      </c>
      <c r="J26" s="24" t="s">
        <v>1</v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39</v>
      </c>
      <c r="L28" s="31"/>
    </row>
    <row r="29" spans="2:12" s="7" customFormat="1" ht="16.5" customHeight="1">
      <c r="B29" s="93"/>
      <c r="E29" s="218" t="s">
        <v>1</v>
      </c>
      <c r="F29" s="218"/>
      <c r="G29" s="218"/>
      <c r="H29" s="218"/>
      <c r="L29" s="93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25.35" customHeight="1">
      <c r="B32" s="31"/>
      <c r="D32" s="94" t="s">
        <v>40</v>
      </c>
      <c r="J32" s="65">
        <f>ROUND(J125, 2)</f>
        <v>0</v>
      </c>
      <c r="L32" s="31"/>
    </row>
    <row r="33" spans="2:12" s="1" customFormat="1" ht="6.95" customHeight="1">
      <c r="B33" s="31"/>
      <c r="D33" s="52"/>
      <c r="E33" s="52"/>
      <c r="F33" s="52"/>
      <c r="G33" s="52"/>
      <c r="H33" s="52"/>
      <c r="I33" s="52"/>
      <c r="J33" s="52"/>
      <c r="K33" s="52"/>
      <c r="L33" s="31"/>
    </row>
    <row r="34" spans="2:12" s="1" customFormat="1" ht="14.45" customHeight="1">
      <c r="B34" s="31"/>
      <c r="F34" s="34" t="s">
        <v>42</v>
      </c>
      <c r="I34" s="34" t="s">
        <v>41</v>
      </c>
      <c r="J34" s="34" t="s">
        <v>43</v>
      </c>
      <c r="L34" s="31"/>
    </row>
    <row r="35" spans="2:12" s="1" customFormat="1" ht="14.45" customHeight="1">
      <c r="B35" s="31"/>
      <c r="D35" s="54" t="s">
        <v>44</v>
      </c>
      <c r="E35" s="26" t="s">
        <v>45</v>
      </c>
      <c r="F35" s="85">
        <f>ROUND((SUM(BE125:BE172)),  2)</f>
        <v>0</v>
      </c>
      <c r="I35" s="95">
        <v>0.21</v>
      </c>
      <c r="J35" s="85">
        <f>ROUND(((SUM(BE125:BE172))*I35),  2)</f>
        <v>0</v>
      </c>
      <c r="L35" s="31"/>
    </row>
    <row r="36" spans="2:12" s="1" customFormat="1" ht="14.45" customHeight="1">
      <c r="B36" s="31"/>
      <c r="E36" s="26" t="s">
        <v>46</v>
      </c>
      <c r="F36" s="85">
        <f>ROUND((SUM(BF125:BF172)),  2)</f>
        <v>0</v>
      </c>
      <c r="I36" s="95">
        <v>0.15</v>
      </c>
      <c r="J36" s="85">
        <f>ROUND(((SUM(BF125:BF172))*I36),  2)</f>
        <v>0</v>
      </c>
      <c r="L36" s="31"/>
    </row>
    <row r="37" spans="2:12" s="1" customFormat="1" ht="14.45" hidden="1" customHeight="1">
      <c r="B37" s="31"/>
      <c r="E37" s="26" t="s">
        <v>47</v>
      </c>
      <c r="F37" s="85">
        <f>ROUND((SUM(BG125:BG172)),  2)</f>
        <v>0</v>
      </c>
      <c r="I37" s="95">
        <v>0.21</v>
      </c>
      <c r="J37" s="85">
        <f>0</f>
        <v>0</v>
      </c>
      <c r="L37" s="31"/>
    </row>
    <row r="38" spans="2:12" s="1" customFormat="1" ht="14.45" hidden="1" customHeight="1">
      <c r="B38" s="31"/>
      <c r="E38" s="26" t="s">
        <v>48</v>
      </c>
      <c r="F38" s="85">
        <f>ROUND((SUM(BH125:BH172)),  2)</f>
        <v>0</v>
      </c>
      <c r="I38" s="95">
        <v>0.15</v>
      </c>
      <c r="J38" s="85">
        <f>0</f>
        <v>0</v>
      </c>
      <c r="L38" s="31"/>
    </row>
    <row r="39" spans="2:12" s="1" customFormat="1" ht="14.45" hidden="1" customHeight="1">
      <c r="B39" s="31"/>
      <c r="E39" s="26" t="s">
        <v>49</v>
      </c>
      <c r="F39" s="85">
        <f>ROUND((SUM(BI125:BI172)),  2)</f>
        <v>0</v>
      </c>
      <c r="I39" s="95">
        <v>0</v>
      </c>
      <c r="J39" s="85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6"/>
      <c r="D41" s="97" t="s">
        <v>50</v>
      </c>
      <c r="E41" s="56"/>
      <c r="F41" s="56"/>
      <c r="G41" s="98" t="s">
        <v>51</v>
      </c>
      <c r="H41" s="99" t="s">
        <v>52</v>
      </c>
      <c r="I41" s="56"/>
      <c r="J41" s="100">
        <f>SUM(J32:J39)</f>
        <v>0</v>
      </c>
      <c r="K41" s="101"/>
      <c r="L41" s="31"/>
    </row>
    <row r="42" spans="2:12" s="1" customFormat="1" ht="14.45" customHeight="1">
      <c r="B42" s="31"/>
      <c r="L42" s="31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53</v>
      </c>
      <c r="E50" s="41"/>
      <c r="F50" s="41"/>
      <c r="G50" s="40" t="s">
        <v>54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55</v>
      </c>
      <c r="E61" s="33"/>
      <c r="F61" s="102" t="s">
        <v>56</v>
      </c>
      <c r="G61" s="42" t="s">
        <v>55</v>
      </c>
      <c r="H61" s="33"/>
      <c r="I61" s="33"/>
      <c r="J61" s="103" t="s">
        <v>56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57</v>
      </c>
      <c r="E65" s="41"/>
      <c r="F65" s="41"/>
      <c r="G65" s="40" t="s">
        <v>58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55</v>
      </c>
      <c r="E76" s="33"/>
      <c r="F76" s="102" t="s">
        <v>56</v>
      </c>
      <c r="G76" s="42" t="s">
        <v>55</v>
      </c>
      <c r="H76" s="33"/>
      <c r="I76" s="33"/>
      <c r="J76" s="103" t="s">
        <v>56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12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12" s="1" customFormat="1" ht="24.95" customHeight="1">
      <c r="B82" s="31"/>
      <c r="C82" s="20" t="s">
        <v>116</v>
      </c>
      <c r="L82" s="31"/>
    </row>
    <row r="83" spans="2:12" s="1" customFormat="1" ht="6.95" customHeight="1">
      <c r="B83" s="31"/>
      <c r="L83" s="31"/>
    </row>
    <row r="84" spans="2:12" s="1" customFormat="1" ht="12" customHeight="1">
      <c r="B84" s="31"/>
      <c r="C84" s="26" t="s">
        <v>16</v>
      </c>
      <c r="L84" s="31"/>
    </row>
    <row r="85" spans="2:12" s="1" customFormat="1" ht="16.5" customHeight="1">
      <c r="B85" s="31"/>
      <c r="E85" s="229" t="str">
        <f>E7</f>
        <v>Cyklostezka Šternberk - Dolní Žleb - II. etapa</v>
      </c>
      <c r="F85" s="230"/>
      <c r="G85" s="230"/>
      <c r="H85" s="230"/>
      <c r="L85" s="31"/>
    </row>
    <row r="86" spans="2:12" ht="12" customHeight="1">
      <c r="B86" s="19"/>
      <c r="C86" s="26" t="s">
        <v>112</v>
      </c>
      <c r="L86" s="19"/>
    </row>
    <row r="87" spans="2:12" s="1" customFormat="1" ht="16.5" customHeight="1">
      <c r="B87" s="31"/>
      <c r="E87" s="229" t="s">
        <v>770</v>
      </c>
      <c r="F87" s="231"/>
      <c r="G87" s="231"/>
      <c r="H87" s="231"/>
      <c r="L87" s="31"/>
    </row>
    <row r="88" spans="2:12" s="1" customFormat="1" ht="12" customHeight="1">
      <c r="B88" s="31"/>
      <c r="C88" s="26" t="s">
        <v>114</v>
      </c>
      <c r="L88" s="31"/>
    </row>
    <row r="89" spans="2:12" s="1" customFormat="1" ht="16.5" customHeight="1">
      <c r="B89" s="31"/>
      <c r="E89" s="187" t="str">
        <f>E11</f>
        <v>SO 101.2_n - Stezka pro pěší a cyklisty km 0,170 - 0,715</v>
      </c>
      <c r="F89" s="231"/>
      <c r="G89" s="231"/>
      <c r="H89" s="231"/>
      <c r="L89" s="31"/>
    </row>
    <row r="90" spans="2:12" s="1" customFormat="1" ht="6.95" customHeight="1">
      <c r="B90" s="31"/>
      <c r="L90" s="31"/>
    </row>
    <row r="91" spans="2:12" s="1" customFormat="1" ht="12" customHeight="1">
      <c r="B91" s="31"/>
      <c r="C91" s="26" t="s">
        <v>20</v>
      </c>
      <c r="F91" s="24" t="str">
        <f>F14</f>
        <v>Šternberk - Dolní Žleb</v>
      </c>
      <c r="I91" s="26" t="s">
        <v>22</v>
      </c>
      <c r="J91" s="51" t="str">
        <f>IF(J14="","",J14)</f>
        <v>16. 12. 2021</v>
      </c>
      <c r="L91" s="31"/>
    </row>
    <row r="92" spans="2:12" s="1" customFormat="1" ht="6.95" customHeight="1">
      <c r="B92" s="31"/>
      <c r="L92" s="31"/>
    </row>
    <row r="93" spans="2:12" s="1" customFormat="1" ht="25.7" customHeight="1">
      <c r="B93" s="31"/>
      <c r="C93" s="26" t="s">
        <v>24</v>
      </c>
      <c r="F93" s="24" t="str">
        <f>E17</f>
        <v>Město Šternberk</v>
      </c>
      <c r="I93" s="26" t="s">
        <v>32</v>
      </c>
      <c r="J93" s="29" t="str">
        <f>E23</f>
        <v>Dopravní projektování s.r.o.</v>
      </c>
      <c r="L93" s="31"/>
    </row>
    <row r="94" spans="2:12" s="1" customFormat="1" ht="15.2" customHeight="1">
      <c r="B94" s="31"/>
      <c r="C94" s="26" t="s">
        <v>30</v>
      </c>
      <c r="F94" s="24" t="str">
        <f>IF(E20="","",E20)</f>
        <v>Vyplň údaj</v>
      </c>
      <c r="I94" s="26" t="s">
        <v>36</v>
      </c>
      <c r="J94" s="29" t="str">
        <f>E26</f>
        <v>Ing. Milena Uhlárová</v>
      </c>
      <c r="L94" s="31"/>
    </row>
    <row r="95" spans="2:12" s="1" customFormat="1" ht="10.35" customHeight="1">
      <c r="B95" s="31"/>
      <c r="L95" s="31"/>
    </row>
    <row r="96" spans="2:12" s="1" customFormat="1" ht="29.25" customHeight="1">
      <c r="B96" s="31"/>
      <c r="C96" s="104" t="s">
        <v>117</v>
      </c>
      <c r="D96" s="96"/>
      <c r="E96" s="96"/>
      <c r="F96" s="96"/>
      <c r="G96" s="96"/>
      <c r="H96" s="96"/>
      <c r="I96" s="96"/>
      <c r="J96" s="105" t="s">
        <v>118</v>
      </c>
      <c r="K96" s="96"/>
      <c r="L96" s="31"/>
    </row>
    <row r="97" spans="2:47" s="1" customFormat="1" ht="10.35" customHeight="1">
      <c r="B97" s="31"/>
      <c r="L97" s="31"/>
    </row>
    <row r="98" spans="2:47" s="1" customFormat="1" ht="22.9" customHeight="1">
      <c r="B98" s="31"/>
      <c r="C98" s="106" t="s">
        <v>119</v>
      </c>
      <c r="J98" s="65">
        <f>J125</f>
        <v>0</v>
      </c>
      <c r="L98" s="31"/>
      <c r="AU98" s="16" t="s">
        <v>120</v>
      </c>
    </row>
    <row r="99" spans="2:47" s="8" customFormat="1" ht="24.95" customHeight="1">
      <c r="B99" s="107"/>
      <c r="D99" s="108" t="s">
        <v>121</v>
      </c>
      <c r="E99" s="109"/>
      <c r="F99" s="109"/>
      <c r="G99" s="109"/>
      <c r="H99" s="109"/>
      <c r="I99" s="109"/>
      <c r="J99" s="110">
        <f>J126</f>
        <v>0</v>
      </c>
      <c r="L99" s="107"/>
    </row>
    <row r="100" spans="2:47" s="9" customFormat="1" ht="19.899999999999999" customHeight="1">
      <c r="B100" s="111"/>
      <c r="D100" s="112" t="s">
        <v>122</v>
      </c>
      <c r="E100" s="113"/>
      <c r="F100" s="113"/>
      <c r="G100" s="113"/>
      <c r="H100" s="113"/>
      <c r="I100" s="113"/>
      <c r="J100" s="114">
        <f>J127</f>
        <v>0</v>
      </c>
      <c r="L100" s="111"/>
    </row>
    <row r="101" spans="2:47" s="9" customFormat="1" ht="19.899999999999999" customHeight="1">
      <c r="B101" s="111"/>
      <c r="D101" s="112" t="s">
        <v>126</v>
      </c>
      <c r="E101" s="113"/>
      <c r="F101" s="113"/>
      <c r="G101" s="113"/>
      <c r="H101" s="113"/>
      <c r="I101" s="113"/>
      <c r="J101" s="114">
        <f>J156</f>
        <v>0</v>
      </c>
      <c r="L101" s="111"/>
    </row>
    <row r="102" spans="2:47" s="9" customFormat="1" ht="19.899999999999999" customHeight="1">
      <c r="B102" s="111"/>
      <c r="D102" s="112" t="s">
        <v>130</v>
      </c>
      <c r="E102" s="113"/>
      <c r="F102" s="113"/>
      <c r="G102" s="113"/>
      <c r="H102" s="113"/>
      <c r="I102" s="113"/>
      <c r="J102" s="114">
        <f>J164</f>
        <v>0</v>
      </c>
      <c r="L102" s="111"/>
    </row>
    <row r="103" spans="2:47" s="9" customFormat="1" ht="19.899999999999999" customHeight="1">
      <c r="B103" s="111"/>
      <c r="D103" s="112" t="s">
        <v>131</v>
      </c>
      <c r="E103" s="113"/>
      <c r="F103" s="113"/>
      <c r="G103" s="113"/>
      <c r="H103" s="113"/>
      <c r="I103" s="113"/>
      <c r="J103" s="114">
        <f>J171</f>
        <v>0</v>
      </c>
      <c r="L103" s="111"/>
    </row>
    <row r="104" spans="2:47" s="1" customFormat="1" ht="21.75" customHeight="1">
      <c r="B104" s="31"/>
      <c r="L104" s="31"/>
    </row>
    <row r="105" spans="2:47" s="1" customFormat="1" ht="6.95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31"/>
    </row>
    <row r="109" spans="2:47" s="1" customFormat="1" ht="6.95" customHeight="1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31"/>
    </row>
    <row r="110" spans="2:47" s="1" customFormat="1" ht="24.95" customHeight="1">
      <c r="B110" s="31"/>
      <c r="C110" s="20" t="s">
        <v>132</v>
      </c>
      <c r="L110" s="31"/>
    </row>
    <row r="111" spans="2:47" s="1" customFormat="1" ht="6.95" customHeight="1">
      <c r="B111" s="31"/>
      <c r="L111" s="31"/>
    </row>
    <row r="112" spans="2:47" s="1" customFormat="1" ht="12" customHeight="1">
      <c r="B112" s="31"/>
      <c r="C112" s="26" t="s">
        <v>16</v>
      </c>
      <c r="L112" s="31"/>
    </row>
    <row r="113" spans="2:65" s="1" customFormat="1" ht="16.5" customHeight="1">
      <c r="B113" s="31"/>
      <c r="E113" s="229" t="str">
        <f>E7</f>
        <v>Cyklostezka Šternberk - Dolní Žleb - II. etapa</v>
      </c>
      <c r="F113" s="230"/>
      <c r="G113" s="230"/>
      <c r="H113" s="230"/>
      <c r="L113" s="31"/>
    </row>
    <row r="114" spans="2:65" ht="12" customHeight="1">
      <c r="B114" s="19"/>
      <c r="C114" s="26" t="s">
        <v>112</v>
      </c>
      <c r="L114" s="19"/>
    </row>
    <row r="115" spans="2:65" s="1" customFormat="1" ht="16.5" customHeight="1">
      <c r="B115" s="31"/>
      <c r="E115" s="229" t="s">
        <v>770</v>
      </c>
      <c r="F115" s="231"/>
      <c r="G115" s="231"/>
      <c r="H115" s="231"/>
      <c r="L115" s="31"/>
    </row>
    <row r="116" spans="2:65" s="1" customFormat="1" ht="12" customHeight="1">
      <c r="B116" s="31"/>
      <c r="C116" s="26" t="s">
        <v>114</v>
      </c>
      <c r="L116" s="31"/>
    </row>
    <row r="117" spans="2:65" s="1" customFormat="1" ht="16.5" customHeight="1">
      <c r="B117" s="31"/>
      <c r="E117" s="187" t="str">
        <f>E11</f>
        <v>SO 101.2_n - Stezka pro pěší a cyklisty km 0,170 - 0,715</v>
      </c>
      <c r="F117" s="231"/>
      <c r="G117" s="231"/>
      <c r="H117" s="231"/>
      <c r="L117" s="31"/>
    </row>
    <row r="118" spans="2:65" s="1" customFormat="1" ht="6.95" customHeight="1">
      <c r="B118" s="31"/>
      <c r="L118" s="31"/>
    </row>
    <row r="119" spans="2:65" s="1" customFormat="1" ht="12" customHeight="1">
      <c r="B119" s="31"/>
      <c r="C119" s="26" t="s">
        <v>20</v>
      </c>
      <c r="F119" s="24" t="str">
        <f>F14</f>
        <v>Šternberk - Dolní Žleb</v>
      </c>
      <c r="I119" s="26" t="s">
        <v>22</v>
      </c>
      <c r="J119" s="51" t="str">
        <f>IF(J14="","",J14)</f>
        <v>16. 12. 2021</v>
      </c>
      <c r="L119" s="31"/>
    </row>
    <row r="120" spans="2:65" s="1" customFormat="1" ht="6.95" customHeight="1">
      <c r="B120" s="31"/>
      <c r="L120" s="31"/>
    </row>
    <row r="121" spans="2:65" s="1" customFormat="1" ht="25.7" customHeight="1">
      <c r="B121" s="31"/>
      <c r="C121" s="26" t="s">
        <v>24</v>
      </c>
      <c r="F121" s="24" t="str">
        <f>E17</f>
        <v>Město Šternberk</v>
      </c>
      <c r="I121" s="26" t="s">
        <v>32</v>
      </c>
      <c r="J121" s="29" t="str">
        <f>E23</f>
        <v>Dopravní projektování s.r.o.</v>
      </c>
      <c r="L121" s="31"/>
    </row>
    <row r="122" spans="2:65" s="1" customFormat="1" ht="15.2" customHeight="1">
      <c r="B122" s="31"/>
      <c r="C122" s="26" t="s">
        <v>30</v>
      </c>
      <c r="F122" s="24" t="str">
        <f>IF(E20="","",E20)</f>
        <v>Vyplň údaj</v>
      </c>
      <c r="I122" s="26" t="s">
        <v>36</v>
      </c>
      <c r="J122" s="29" t="str">
        <f>E26</f>
        <v>Ing. Milena Uhlárová</v>
      </c>
      <c r="L122" s="31"/>
    </row>
    <row r="123" spans="2:65" s="1" customFormat="1" ht="10.35" customHeight="1">
      <c r="B123" s="31"/>
      <c r="L123" s="31"/>
    </row>
    <row r="124" spans="2:65" s="10" customFormat="1" ht="29.25" customHeight="1">
      <c r="B124" s="115"/>
      <c r="C124" s="116" t="s">
        <v>133</v>
      </c>
      <c r="D124" s="117" t="s">
        <v>65</v>
      </c>
      <c r="E124" s="117" t="s">
        <v>61</v>
      </c>
      <c r="F124" s="117" t="s">
        <v>62</v>
      </c>
      <c r="G124" s="117" t="s">
        <v>134</v>
      </c>
      <c r="H124" s="117" t="s">
        <v>135</v>
      </c>
      <c r="I124" s="117" t="s">
        <v>136</v>
      </c>
      <c r="J124" s="117" t="s">
        <v>118</v>
      </c>
      <c r="K124" s="118" t="s">
        <v>137</v>
      </c>
      <c r="L124" s="115"/>
      <c r="M124" s="58" t="s">
        <v>1</v>
      </c>
      <c r="N124" s="59" t="s">
        <v>44</v>
      </c>
      <c r="O124" s="59" t="s">
        <v>138</v>
      </c>
      <c r="P124" s="59" t="s">
        <v>139</v>
      </c>
      <c r="Q124" s="59" t="s">
        <v>140</v>
      </c>
      <c r="R124" s="59" t="s">
        <v>141</v>
      </c>
      <c r="S124" s="59" t="s">
        <v>142</v>
      </c>
      <c r="T124" s="60" t="s">
        <v>143</v>
      </c>
    </row>
    <row r="125" spans="2:65" s="1" customFormat="1" ht="22.9" customHeight="1">
      <c r="B125" s="31"/>
      <c r="C125" s="63" t="s">
        <v>144</v>
      </c>
      <c r="J125" s="119">
        <f>BK125</f>
        <v>0</v>
      </c>
      <c r="L125" s="31"/>
      <c r="M125" s="61"/>
      <c r="N125" s="52"/>
      <c r="O125" s="52"/>
      <c r="P125" s="120">
        <f>P126</f>
        <v>0</v>
      </c>
      <c r="Q125" s="52"/>
      <c r="R125" s="120">
        <f>R126</f>
        <v>1.7854000000000002E-2</v>
      </c>
      <c r="S125" s="52"/>
      <c r="T125" s="121">
        <f>T126</f>
        <v>15.1225</v>
      </c>
      <c r="AT125" s="16" t="s">
        <v>79</v>
      </c>
      <c r="AU125" s="16" t="s">
        <v>120</v>
      </c>
      <c r="BK125" s="122">
        <f>BK126</f>
        <v>0</v>
      </c>
    </row>
    <row r="126" spans="2:65" s="11" customFormat="1" ht="25.9" customHeight="1">
      <c r="B126" s="123"/>
      <c r="D126" s="124" t="s">
        <v>79</v>
      </c>
      <c r="E126" s="125" t="s">
        <v>145</v>
      </c>
      <c r="F126" s="125" t="s">
        <v>146</v>
      </c>
      <c r="I126" s="126"/>
      <c r="J126" s="127">
        <f>BK126</f>
        <v>0</v>
      </c>
      <c r="L126" s="123"/>
      <c r="M126" s="128"/>
      <c r="P126" s="129">
        <f>P127+P156+P164+P171</f>
        <v>0</v>
      </c>
      <c r="R126" s="129">
        <f>R127+R156+R164+R171</f>
        <v>1.7854000000000002E-2</v>
      </c>
      <c r="T126" s="130">
        <f>T127+T156+T164+T171</f>
        <v>15.1225</v>
      </c>
      <c r="AR126" s="124" t="s">
        <v>87</v>
      </c>
      <c r="AT126" s="131" t="s">
        <v>79</v>
      </c>
      <c r="AU126" s="131" t="s">
        <v>80</v>
      </c>
      <c r="AY126" s="124" t="s">
        <v>147</v>
      </c>
      <c r="BK126" s="132">
        <f>BK127+BK156+BK164+BK171</f>
        <v>0</v>
      </c>
    </row>
    <row r="127" spans="2:65" s="11" customFormat="1" ht="22.9" customHeight="1">
      <c r="B127" s="123"/>
      <c r="D127" s="124" t="s">
        <v>79</v>
      </c>
      <c r="E127" s="133" t="s">
        <v>87</v>
      </c>
      <c r="F127" s="133" t="s">
        <v>148</v>
      </c>
      <c r="I127" s="126"/>
      <c r="J127" s="134">
        <f>BK127</f>
        <v>0</v>
      </c>
      <c r="L127" s="123"/>
      <c r="M127" s="128"/>
      <c r="P127" s="129">
        <f>SUM(P128:P155)</f>
        <v>0</v>
      </c>
      <c r="R127" s="129">
        <f>SUM(R128:R155)</f>
        <v>1.7854000000000002E-2</v>
      </c>
      <c r="T127" s="130">
        <f>SUM(T128:T155)</f>
        <v>15.1225</v>
      </c>
      <c r="AR127" s="124" t="s">
        <v>87</v>
      </c>
      <c r="AT127" s="131" t="s">
        <v>79</v>
      </c>
      <c r="AU127" s="131" t="s">
        <v>87</v>
      </c>
      <c r="AY127" s="124" t="s">
        <v>147</v>
      </c>
      <c r="BK127" s="132">
        <f>SUM(BK128:BK155)</f>
        <v>0</v>
      </c>
    </row>
    <row r="128" spans="2:65" s="1" customFormat="1" ht="21.75" customHeight="1">
      <c r="B128" s="31"/>
      <c r="C128" s="135" t="s">
        <v>87</v>
      </c>
      <c r="D128" s="135" t="s">
        <v>149</v>
      </c>
      <c r="E128" s="136" t="s">
        <v>170</v>
      </c>
      <c r="F128" s="137" t="s">
        <v>171</v>
      </c>
      <c r="G128" s="138" t="s">
        <v>158</v>
      </c>
      <c r="H128" s="139">
        <v>131.5</v>
      </c>
      <c r="I128" s="140"/>
      <c r="J128" s="141">
        <f>ROUND(I128*H128,2)</f>
        <v>0</v>
      </c>
      <c r="K128" s="137" t="s">
        <v>153</v>
      </c>
      <c r="L128" s="31"/>
      <c r="M128" s="142" t="s">
        <v>1</v>
      </c>
      <c r="N128" s="143" t="s">
        <v>45</v>
      </c>
      <c r="P128" s="144">
        <f>O128*H128</f>
        <v>0</v>
      </c>
      <c r="Q128" s="144">
        <v>5.0000000000000002E-5</v>
      </c>
      <c r="R128" s="144">
        <f>Q128*H128</f>
        <v>6.5750000000000001E-3</v>
      </c>
      <c r="S128" s="144">
        <v>0.115</v>
      </c>
      <c r="T128" s="145">
        <f>S128*H128</f>
        <v>15.1225</v>
      </c>
      <c r="AR128" s="146" t="s">
        <v>154</v>
      </c>
      <c r="AT128" s="146" t="s">
        <v>149</v>
      </c>
      <c r="AU128" s="146" t="s">
        <v>89</v>
      </c>
      <c r="AY128" s="16" t="s">
        <v>147</v>
      </c>
      <c r="BE128" s="147">
        <f>IF(N128="základní",J128,0)</f>
        <v>0</v>
      </c>
      <c r="BF128" s="147">
        <f>IF(N128="snížená",J128,0)</f>
        <v>0</v>
      </c>
      <c r="BG128" s="147">
        <f>IF(N128="zákl. přenesená",J128,0)</f>
        <v>0</v>
      </c>
      <c r="BH128" s="147">
        <f>IF(N128="sníž. přenesená",J128,0)</f>
        <v>0</v>
      </c>
      <c r="BI128" s="147">
        <f>IF(N128="nulová",J128,0)</f>
        <v>0</v>
      </c>
      <c r="BJ128" s="16" t="s">
        <v>87</v>
      </c>
      <c r="BK128" s="147">
        <f>ROUND(I128*H128,2)</f>
        <v>0</v>
      </c>
      <c r="BL128" s="16" t="s">
        <v>154</v>
      </c>
      <c r="BM128" s="146" t="s">
        <v>172</v>
      </c>
    </row>
    <row r="129" spans="2:65" s="12" customFormat="1" ht="11.25">
      <c r="B129" s="148"/>
      <c r="D129" s="149" t="s">
        <v>160</v>
      </c>
      <c r="E129" s="150" t="s">
        <v>1</v>
      </c>
      <c r="F129" s="151" t="s">
        <v>772</v>
      </c>
      <c r="H129" s="150" t="s">
        <v>1</v>
      </c>
      <c r="I129" s="152"/>
      <c r="L129" s="148"/>
      <c r="M129" s="153"/>
      <c r="T129" s="154"/>
      <c r="AT129" s="150" t="s">
        <v>160</v>
      </c>
      <c r="AU129" s="150" t="s">
        <v>89</v>
      </c>
      <c r="AV129" s="12" t="s">
        <v>87</v>
      </c>
      <c r="AW129" s="12" t="s">
        <v>35</v>
      </c>
      <c r="AX129" s="12" t="s">
        <v>80</v>
      </c>
      <c r="AY129" s="150" t="s">
        <v>147</v>
      </c>
    </row>
    <row r="130" spans="2:65" s="13" customFormat="1" ht="11.25">
      <c r="B130" s="155"/>
      <c r="D130" s="149" t="s">
        <v>160</v>
      </c>
      <c r="E130" s="156" t="s">
        <v>1</v>
      </c>
      <c r="F130" s="157" t="s">
        <v>773</v>
      </c>
      <c r="H130" s="158">
        <v>131.5</v>
      </c>
      <c r="I130" s="159"/>
      <c r="L130" s="155"/>
      <c r="M130" s="160"/>
      <c r="T130" s="161"/>
      <c r="AT130" s="156" t="s">
        <v>160</v>
      </c>
      <c r="AU130" s="156" t="s">
        <v>89</v>
      </c>
      <c r="AV130" s="13" t="s">
        <v>89</v>
      </c>
      <c r="AW130" s="13" t="s">
        <v>35</v>
      </c>
      <c r="AX130" s="13" t="s">
        <v>87</v>
      </c>
      <c r="AY130" s="156" t="s">
        <v>147</v>
      </c>
    </row>
    <row r="131" spans="2:65" s="1" customFormat="1" ht="16.5" customHeight="1">
      <c r="B131" s="31"/>
      <c r="C131" s="135" t="s">
        <v>89</v>
      </c>
      <c r="D131" s="135" t="s">
        <v>149</v>
      </c>
      <c r="E131" s="136" t="s">
        <v>774</v>
      </c>
      <c r="F131" s="137" t="s">
        <v>775</v>
      </c>
      <c r="G131" s="138" t="s">
        <v>191</v>
      </c>
      <c r="H131" s="139">
        <v>36.5</v>
      </c>
      <c r="I131" s="140"/>
      <c r="J131" s="141">
        <f>ROUND(I131*H131,2)</f>
        <v>0</v>
      </c>
      <c r="K131" s="137" t="s">
        <v>1</v>
      </c>
      <c r="L131" s="31"/>
      <c r="M131" s="142" t="s">
        <v>1</v>
      </c>
      <c r="N131" s="143" t="s">
        <v>45</v>
      </c>
      <c r="P131" s="144">
        <f>O131*H131</f>
        <v>0</v>
      </c>
      <c r="Q131" s="144">
        <v>0</v>
      </c>
      <c r="R131" s="144">
        <f>Q131*H131</f>
        <v>0</v>
      </c>
      <c r="S131" s="144">
        <v>0</v>
      </c>
      <c r="T131" s="145">
        <f>S131*H131</f>
        <v>0</v>
      </c>
      <c r="AR131" s="146" t="s">
        <v>154</v>
      </c>
      <c r="AT131" s="146" t="s">
        <v>149</v>
      </c>
      <c r="AU131" s="146" t="s">
        <v>89</v>
      </c>
      <c r="AY131" s="16" t="s">
        <v>147</v>
      </c>
      <c r="BE131" s="147">
        <f>IF(N131="základní",J131,0)</f>
        <v>0</v>
      </c>
      <c r="BF131" s="147">
        <f>IF(N131="snížená",J131,0)</f>
        <v>0</v>
      </c>
      <c r="BG131" s="147">
        <f>IF(N131="zákl. přenesená",J131,0)</f>
        <v>0</v>
      </c>
      <c r="BH131" s="147">
        <f>IF(N131="sníž. přenesená",J131,0)</f>
        <v>0</v>
      </c>
      <c r="BI131" s="147">
        <f>IF(N131="nulová",J131,0)</f>
        <v>0</v>
      </c>
      <c r="BJ131" s="16" t="s">
        <v>87</v>
      </c>
      <c r="BK131" s="147">
        <f>ROUND(I131*H131,2)</f>
        <v>0</v>
      </c>
      <c r="BL131" s="16" t="s">
        <v>154</v>
      </c>
      <c r="BM131" s="146" t="s">
        <v>776</v>
      </c>
    </row>
    <row r="132" spans="2:65" s="13" customFormat="1" ht="11.25">
      <c r="B132" s="155"/>
      <c r="D132" s="149" t="s">
        <v>160</v>
      </c>
      <c r="E132" s="156" t="s">
        <v>1</v>
      </c>
      <c r="F132" s="157" t="s">
        <v>777</v>
      </c>
      <c r="H132" s="158">
        <v>36.5</v>
      </c>
      <c r="I132" s="159"/>
      <c r="L132" s="155"/>
      <c r="M132" s="160"/>
      <c r="T132" s="161"/>
      <c r="AT132" s="156" t="s">
        <v>160</v>
      </c>
      <c r="AU132" s="156" t="s">
        <v>89</v>
      </c>
      <c r="AV132" s="13" t="s">
        <v>89</v>
      </c>
      <c r="AW132" s="13" t="s">
        <v>35</v>
      </c>
      <c r="AX132" s="13" t="s">
        <v>87</v>
      </c>
      <c r="AY132" s="156" t="s">
        <v>147</v>
      </c>
    </row>
    <row r="133" spans="2:65" s="1" customFormat="1" ht="21.75" customHeight="1">
      <c r="B133" s="31"/>
      <c r="C133" s="135" t="s">
        <v>164</v>
      </c>
      <c r="D133" s="135" t="s">
        <v>149</v>
      </c>
      <c r="E133" s="136" t="s">
        <v>778</v>
      </c>
      <c r="F133" s="137" t="s">
        <v>779</v>
      </c>
      <c r="G133" s="138" t="s">
        <v>158</v>
      </c>
      <c r="H133" s="139">
        <v>365</v>
      </c>
      <c r="I133" s="140"/>
      <c r="J133" s="141">
        <f>ROUND(I133*H133,2)</f>
        <v>0</v>
      </c>
      <c r="K133" s="137" t="s">
        <v>153</v>
      </c>
      <c r="L133" s="31"/>
      <c r="M133" s="142" t="s">
        <v>1</v>
      </c>
      <c r="N133" s="143" t="s">
        <v>45</v>
      </c>
      <c r="P133" s="144">
        <f>O133*H133</f>
        <v>0</v>
      </c>
      <c r="Q133" s="144">
        <v>0</v>
      </c>
      <c r="R133" s="144">
        <f>Q133*H133</f>
        <v>0</v>
      </c>
      <c r="S133" s="144">
        <v>0</v>
      </c>
      <c r="T133" s="145">
        <f>S133*H133</f>
        <v>0</v>
      </c>
      <c r="AR133" s="146" t="s">
        <v>154</v>
      </c>
      <c r="AT133" s="146" t="s">
        <v>149</v>
      </c>
      <c r="AU133" s="146" t="s">
        <v>89</v>
      </c>
      <c r="AY133" s="16" t="s">
        <v>147</v>
      </c>
      <c r="BE133" s="147">
        <f>IF(N133="základní",J133,0)</f>
        <v>0</v>
      </c>
      <c r="BF133" s="147">
        <f>IF(N133="snížená",J133,0)</f>
        <v>0</v>
      </c>
      <c r="BG133" s="147">
        <f>IF(N133="zákl. přenesená",J133,0)</f>
        <v>0</v>
      </c>
      <c r="BH133" s="147">
        <f>IF(N133="sníž. přenesená",J133,0)</f>
        <v>0</v>
      </c>
      <c r="BI133" s="147">
        <f>IF(N133="nulová",J133,0)</f>
        <v>0</v>
      </c>
      <c r="BJ133" s="16" t="s">
        <v>87</v>
      </c>
      <c r="BK133" s="147">
        <f>ROUND(I133*H133,2)</f>
        <v>0</v>
      </c>
      <c r="BL133" s="16" t="s">
        <v>154</v>
      </c>
      <c r="BM133" s="146" t="s">
        <v>780</v>
      </c>
    </row>
    <row r="134" spans="2:65" s="12" customFormat="1" ht="11.25">
      <c r="B134" s="148"/>
      <c r="D134" s="149" t="s">
        <v>160</v>
      </c>
      <c r="E134" s="150" t="s">
        <v>1</v>
      </c>
      <c r="F134" s="151" t="s">
        <v>196</v>
      </c>
      <c r="H134" s="150" t="s">
        <v>1</v>
      </c>
      <c r="I134" s="152"/>
      <c r="L134" s="148"/>
      <c r="M134" s="153"/>
      <c r="T134" s="154"/>
      <c r="AT134" s="150" t="s">
        <v>160</v>
      </c>
      <c r="AU134" s="150" t="s">
        <v>89</v>
      </c>
      <c r="AV134" s="12" t="s">
        <v>87</v>
      </c>
      <c r="AW134" s="12" t="s">
        <v>35</v>
      </c>
      <c r="AX134" s="12" t="s">
        <v>80</v>
      </c>
      <c r="AY134" s="150" t="s">
        <v>147</v>
      </c>
    </row>
    <row r="135" spans="2:65" s="12" customFormat="1" ht="11.25">
      <c r="B135" s="148"/>
      <c r="D135" s="149" t="s">
        <v>160</v>
      </c>
      <c r="E135" s="150" t="s">
        <v>1</v>
      </c>
      <c r="F135" s="151" t="s">
        <v>186</v>
      </c>
      <c r="H135" s="150" t="s">
        <v>1</v>
      </c>
      <c r="I135" s="152"/>
      <c r="L135" s="148"/>
      <c r="M135" s="153"/>
      <c r="T135" s="154"/>
      <c r="AT135" s="150" t="s">
        <v>160</v>
      </c>
      <c r="AU135" s="150" t="s">
        <v>89</v>
      </c>
      <c r="AV135" s="12" t="s">
        <v>87</v>
      </c>
      <c r="AW135" s="12" t="s">
        <v>35</v>
      </c>
      <c r="AX135" s="12" t="s">
        <v>80</v>
      </c>
      <c r="AY135" s="150" t="s">
        <v>147</v>
      </c>
    </row>
    <row r="136" spans="2:65" s="13" customFormat="1" ht="11.25">
      <c r="B136" s="155"/>
      <c r="D136" s="149" t="s">
        <v>160</v>
      </c>
      <c r="E136" s="156" t="s">
        <v>1</v>
      </c>
      <c r="F136" s="157" t="s">
        <v>781</v>
      </c>
      <c r="H136" s="158">
        <v>365</v>
      </c>
      <c r="I136" s="159"/>
      <c r="L136" s="155"/>
      <c r="M136" s="160"/>
      <c r="T136" s="161"/>
      <c r="AT136" s="156" t="s">
        <v>160</v>
      </c>
      <c r="AU136" s="156" t="s">
        <v>89</v>
      </c>
      <c r="AV136" s="13" t="s">
        <v>89</v>
      </c>
      <c r="AW136" s="13" t="s">
        <v>35</v>
      </c>
      <c r="AX136" s="13" t="s">
        <v>87</v>
      </c>
      <c r="AY136" s="156" t="s">
        <v>147</v>
      </c>
    </row>
    <row r="137" spans="2:65" s="1" customFormat="1" ht="16.5" customHeight="1">
      <c r="B137" s="31"/>
      <c r="C137" s="135" t="s">
        <v>154</v>
      </c>
      <c r="D137" s="135" t="s">
        <v>149</v>
      </c>
      <c r="E137" s="136" t="s">
        <v>782</v>
      </c>
      <c r="F137" s="137" t="s">
        <v>783</v>
      </c>
      <c r="G137" s="138" t="s">
        <v>158</v>
      </c>
      <c r="H137" s="139">
        <v>365</v>
      </c>
      <c r="I137" s="140"/>
      <c r="J137" s="141">
        <f>ROUND(I137*H137,2)</f>
        <v>0</v>
      </c>
      <c r="K137" s="137" t="s">
        <v>153</v>
      </c>
      <c r="L137" s="31"/>
      <c r="M137" s="142" t="s">
        <v>1</v>
      </c>
      <c r="N137" s="143" t="s">
        <v>45</v>
      </c>
      <c r="P137" s="144">
        <f>O137*H137</f>
        <v>0</v>
      </c>
      <c r="Q137" s="144">
        <v>0</v>
      </c>
      <c r="R137" s="144">
        <f>Q137*H137</f>
        <v>0</v>
      </c>
      <c r="S137" s="144">
        <v>0</v>
      </c>
      <c r="T137" s="145">
        <f>S137*H137</f>
        <v>0</v>
      </c>
      <c r="AR137" s="146" t="s">
        <v>154</v>
      </c>
      <c r="AT137" s="146" t="s">
        <v>149</v>
      </c>
      <c r="AU137" s="146" t="s">
        <v>89</v>
      </c>
      <c r="AY137" s="16" t="s">
        <v>147</v>
      </c>
      <c r="BE137" s="147">
        <f>IF(N137="základní",J137,0)</f>
        <v>0</v>
      </c>
      <c r="BF137" s="147">
        <f>IF(N137="snížená",J137,0)</f>
        <v>0</v>
      </c>
      <c r="BG137" s="147">
        <f>IF(N137="zákl. přenesená",J137,0)</f>
        <v>0</v>
      </c>
      <c r="BH137" s="147">
        <f>IF(N137="sníž. přenesená",J137,0)</f>
        <v>0</v>
      </c>
      <c r="BI137" s="147">
        <f>IF(N137="nulová",J137,0)</f>
        <v>0</v>
      </c>
      <c r="BJ137" s="16" t="s">
        <v>87</v>
      </c>
      <c r="BK137" s="147">
        <f>ROUND(I137*H137,2)</f>
        <v>0</v>
      </c>
      <c r="BL137" s="16" t="s">
        <v>154</v>
      </c>
      <c r="BM137" s="146" t="s">
        <v>784</v>
      </c>
    </row>
    <row r="138" spans="2:65" s="12" customFormat="1" ht="11.25">
      <c r="B138" s="148"/>
      <c r="D138" s="149" t="s">
        <v>160</v>
      </c>
      <c r="E138" s="150" t="s">
        <v>1</v>
      </c>
      <c r="F138" s="151" t="s">
        <v>196</v>
      </c>
      <c r="H138" s="150" t="s">
        <v>1</v>
      </c>
      <c r="I138" s="152"/>
      <c r="L138" s="148"/>
      <c r="M138" s="153"/>
      <c r="T138" s="154"/>
      <c r="AT138" s="150" t="s">
        <v>160</v>
      </c>
      <c r="AU138" s="150" t="s">
        <v>89</v>
      </c>
      <c r="AV138" s="12" t="s">
        <v>87</v>
      </c>
      <c r="AW138" s="12" t="s">
        <v>35</v>
      </c>
      <c r="AX138" s="12" t="s">
        <v>80</v>
      </c>
      <c r="AY138" s="150" t="s">
        <v>147</v>
      </c>
    </row>
    <row r="139" spans="2:65" s="12" customFormat="1" ht="11.25">
      <c r="B139" s="148"/>
      <c r="D139" s="149" t="s">
        <v>160</v>
      </c>
      <c r="E139" s="150" t="s">
        <v>1</v>
      </c>
      <c r="F139" s="151" t="s">
        <v>186</v>
      </c>
      <c r="H139" s="150" t="s">
        <v>1</v>
      </c>
      <c r="I139" s="152"/>
      <c r="L139" s="148"/>
      <c r="M139" s="153"/>
      <c r="T139" s="154"/>
      <c r="AT139" s="150" t="s">
        <v>160</v>
      </c>
      <c r="AU139" s="150" t="s">
        <v>89</v>
      </c>
      <c r="AV139" s="12" t="s">
        <v>87</v>
      </c>
      <c r="AW139" s="12" t="s">
        <v>35</v>
      </c>
      <c r="AX139" s="12" t="s">
        <v>80</v>
      </c>
      <c r="AY139" s="150" t="s">
        <v>147</v>
      </c>
    </row>
    <row r="140" spans="2:65" s="13" customFormat="1" ht="11.25">
      <c r="B140" s="155"/>
      <c r="D140" s="149" t="s">
        <v>160</v>
      </c>
      <c r="E140" s="156" t="s">
        <v>1</v>
      </c>
      <c r="F140" s="157" t="s">
        <v>781</v>
      </c>
      <c r="H140" s="158">
        <v>365</v>
      </c>
      <c r="I140" s="159"/>
      <c r="L140" s="155"/>
      <c r="M140" s="160"/>
      <c r="T140" s="161"/>
      <c r="AT140" s="156" t="s">
        <v>160</v>
      </c>
      <c r="AU140" s="156" t="s">
        <v>89</v>
      </c>
      <c r="AV140" s="13" t="s">
        <v>89</v>
      </c>
      <c r="AW140" s="13" t="s">
        <v>35</v>
      </c>
      <c r="AX140" s="13" t="s">
        <v>87</v>
      </c>
      <c r="AY140" s="156" t="s">
        <v>147</v>
      </c>
    </row>
    <row r="141" spans="2:65" s="1" customFormat="1" ht="16.5" customHeight="1">
      <c r="B141" s="31"/>
      <c r="C141" s="169" t="s">
        <v>175</v>
      </c>
      <c r="D141" s="169" t="s">
        <v>240</v>
      </c>
      <c r="E141" s="170" t="s">
        <v>785</v>
      </c>
      <c r="F141" s="171" t="s">
        <v>786</v>
      </c>
      <c r="G141" s="172" t="s">
        <v>614</v>
      </c>
      <c r="H141" s="173">
        <v>11.279</v>
      </c>
      <c r="I141" s="174"/>
      <c r="J141" s="175">
        <f>ROUND(I141*H141,2)</f>
        <v>0</v>
      </c>
      <c r="K141" s="171" t="s">
        <v>153</v>
      </c>
      <c r="L141" s="176"/>
      <c r="M141" s="177" t="s">
        <v>1</v>
      </c>
      <c r="N141" s="178" t="s">
        <v>45</v>
      </c>
      <c r="P141" s="144">
        <f>O141*H141</f>
        <v>0</v>
      </c>
      <c r="Q141" s="144">
        <v>1E-3</v>
      </c>
      <c r="R141" s="144">
        <f>Q141*H141</f>
        <v>1.1279000000000001E-2</v>
      </c>
      <c r="S141" s="144">
        <v>0</v>
      </c>
      <c r="T141" s="145">
        <f>S141*H141</f>
        <v>0</v>
      </c>
      <c r="AR141" s="146" t="s">
        <v>200</v>
      </c>
      <c r="AT141" s="146" t="s">
        <v>240</v>
      </c>
      <c r="AU141" s="146" t="s">
        <v>89</v>
      </c>
      <c r="AY141" s="16" t="s">
        <v>147</v>
      </c>
      <c r="BE141" s="147">
        <f>IF(N141="základní",J141,0)</f>
        <v>0</v>
      </c>
      <c r="BF141" s="147">
        <f>IF(N141="snížená",J141,0)</f>
        <v>0</v>
      </c>
      <c r="BG141" s="147">
        <f>IF(N141="zákl. přenesená",J141,0)</f>
        <v>0</v>
      </c>
      <c r="BH141" s="147">
        <f>IF(N141="sníž. přenesená",J141,0)</f>
        <v>0</v>
      </c>
      <c r="BI141" s="147">
        <f>IF(N141="nulová",J141,0)</f>
        <v>0</v>
      </c>
      <c r="BJ141" s="16" t="s">
        <v>87</v>
      </c>
      <c r="BK141" s="147">
        <f>ROUND(I141*H141,2)</f>
        <v>0</v>
      </c>
      <c r="BL141" s="16" t="s">
        <v>154</v>
      </c>
      <c r="BM141" s="146" t="s">
        <v>787</v>
      </c>
    </row>
    <row r="142" spans="2:65" s="13" customFormat="1" ht="11.25">
      <c r="B142" s="155"/>
      <c r="D142" s="149" t="s">
        <v>160</v>
      </c>
      <c r="E142" s="156" t="s">
        <v>1</v>
      </c>
      <c r="F142" s="157" t="s">
        <v>788</v>
      </c>
      <c r="H142" s="158">
        <v>11.279</v>
      </c>
      <c r="I142" s="159"/>
      <c r="L142" s="155"/>
      <c r="M142" s="160"/>
      <c r="T142" s="161"/>
      <c r="AT142" s="156" t="s">
        <v>160</v>
      </c>
      <c r="AU142" s="156" t="s">
        <v>89</v>
      </c>
      <c r="AV142" s="13" t="s">
        <v>89</v>
      </c>
      <c r="AW142" s="13" t="s">
        <v>35</v>
      </c>
      <c r="AX142" s="13" t="s">
        <v>87</v>
      </c>
      <c r="AY142" s="156" t="s">
        <v>147</v>
      </c>
    </row>
    <row r="143" spans="2:65" s="1" customFormat="1" ht="16.5" customHeight="1">
      <c r="B143" s="31"/>
      <c r="C143" s="135" t="s">
        <v>181</v>
      </c>
      <c r="D143" s="135" t="s">
        <v>149</v>
      </c>
      <c r="E143" s="136" t="s">
        <v>789</v>
      </c>
      <c r="F143" s="137" t="s">
        <v>790</v>
      </c>
      <c r="G143" s="138" t="s">
        <v>158</v>
      </c>
      <c r="H143" s="139">
        <v>365</v>
      </c>
      <c r="I143" s="140"/>
      <c r="J143" s="141">
        <f>ROUND(I143*H143,2)</f>
        <v>0</v>
      </c>
      <c r="K143" s="137" t="s">
        <v>153</v>
      </c>
      <c r="L143" s="31"/>
      <c r="M143" s="142" t="s">
        <v>1</v>
      </c>
      <c r="N143" s="143" t="s">
        <v>45</v>
      </c>
      <c r="P143" s="144">
        <f>O143*H143</f>
        <v>0</v>
      </c>
      <c r="Q143" s="144">
        <v>0</v>
      </c>
      <c r="R143" s="144">
        <f>Q143*H143</f>
        <v>0</v>
      </c>
      <c r="S143" s="144">
        <v>0</v>
      </c>
      <c r="T143" s="145">
        <f>S143*H143</f>
        <v>0</v>
      </c>
      <c r="AR143" s="146" t="s">
        <v>154</v>
      </c>
      <c r="AT143" s="146" t="s">
        <v>149</v>
      </c>
      <c r="AU143" s="146" t="s">
        <v>89</v>
      </c>
      <c r="AY143" s="16" t="s">
        <v>147</v>
      </c>
      <c r="BE143" s="147">
        <f>IF(N143="základní",J143,0)</f>
        <v>0</v>
      </c>
      <c r="BF143" s="147">
        <f>IF(N143="snížená",J143,0)</f>
        <v>0</v>
      </c>
      <c r="BG143" s="147">
        <f>IF(N143="zákl. přenesená",J143,0)</f>
        <v>0</v>
      </c>
      <c r="BH143" s="147">
        <f>IF(N143="sníž. přenesená",J143,0)</f>
        <v>0</v>
      </c>
      <c r="BI143" s="147">
        <f>IF(N143="nulová",J143,0)</f>
        <v>0</v>
      </c>
      <c r="BJ143" s="16" t="s">
        <v>87</v>
      </c>
      <c r="BK143" s="147">
        <f>ROUND(I143*H143,2)</f>
        <v>0</v>
      </c>
      <c r="BL143" s="16" t="s">
        <v>154</v>
      </c>
      <c r="BM143" s="146" t="s">
        <v>791</v>
      </c>
    </row>
    <row r="144" spans="2:65" s="13" customFormat="1" ht="11.25">
      <c r="B144" s="155"/>
      <c r="D144" s="149" t="s">
        <v>160</v>
      </c>
      <c r="E144" s="156" t="s">
        <v>1</v>
      </c>
      <c r="F144" s="157" t="s">
        <v>781</v>
      </c>
      <c r="H144" s="158">
        <v>365</v>
      </c>
      <c r="I144" s="159"/>
      <c r="L144" s="155"/>
      <c r="M144" s="160"/>
      <c r="T144" s="161"/>
      <c r="AT144" s="156" t="s">
        <v>160</v>
      </c>
      <c r="AU144" s="156" t="s">
        <v>89</v>
      </c>
      <c r="AV144" s="13" t="s">
        <v>89</v>
      </c>
      <c r="AW144" s="13" t="s">
        <v>35</v>
      </c>
      <c r="AX144" s="13" t="s">
        <v>87</v>
      </c>
      <c r="AY144" s="156" t="s">
        <v>147</v>
      </c>
    </row>
    <row r="145" spans="2:65" s="1" customFormat="1" ht="16.5" customHeight="1">
      <c r="B145" s="31"/>
      <c r="C145" s="135" t="s">
        <v>188</v>
      </c>
      <c r="D145" s="135" t="s">
        <v>149</v>
      </c>
      <c r="E145" s="136" t="s">
        <v>792</v>
      </c>
      <c r="F145" s="137" t="s">
        <v>793</v>
      </c>
      <c r="G145" s="138" t="s">
        <v>158</v>
      </c>
      <c r="H145" s="139">
        <v>365</v>
      </c>
      <c r="I145" s="140"/>
      <c r="J145" s="141">
        <f>ROUND(I145*H145,2)</f>
        <v>0</v>
      </c>
      <c r="K145" s="137" t="s">
        <v>153</v>
      </c>
      <c r="L145" s="31"/>
      <c r="M145" s="142" t="s">
        <v>1</v>
      </c>
      <c r="N145" s="143" t="s">
        <v>45</v>
      </c>
      <c r="P145" s="144">
        <f>O145*H145</f>
        <v>0</v>
      </c>
      <c r="Q145" s="144">
        <v>0</v>
      </c>
      <c r="R145" s="144">
        <f>Q145*H145</f>
        <v>0</v>
      </c>
      <c r="S145" s="144">
        <v>0</v>
      </c>
      <c r="T145" s="145">
        <f>S145*H145</f>
        <v>0</v>
      </c>
      <c r="AR145" s="146" t="s">
        <v>154</v>
      </c>
      <c r="AT145" s="146" t="s">
        <v>149</v>
      </c>
      <c r="AU145" s="146" t="s">
        <v>89</v>
      </c>
      <c r="AY145" s="16" t="s">
        <v>147</v>
      </c>
      <c r="BE145" s="147">
        <f>IF(N145="základní",J145,0)</f>
        <v>0</v>
      </c>
      <c r="BF145" s="147">
        <f>IF(N145="snížená",J145,0)</f>
        <v>0</v>
      </c>
      <c r="BG145" s="147">
        <f>IF(N145="zákl. přenesená",J145,0)</f>
        <v>0</v>
      </c>
      <c r="BH145" s="147">
        <f>IF(N145="sníž. přenesená",J145,0)</f>
        <v>0</v>
      </c>
      <c r="BI145" s="147">
        <f>IF(N145="nulová",J145,0)</f>
        <v>0</v>
      </c>
      <c r="BJ145" s="16" t="s">
        <v>87</v>
      </c>
      <c r="BK145" s="147">
        <f>ROUND(I145*H145,2)</f>
        <v>0</v>
      </c>
      <c r="BL145" s="16" t="s">
        <v>154</v>
      </c>
      <c r="BM145" s="146" t="s">
        <v>794</v>
      </c>
    </row>
    <row r="146" spans="2:65" s="13" customFormat="1" ht="11.25">
      <c r="B146" s="155"/>
      <c r="D146" s="149" t="s">
        <v>160</v>
      </c>
      <c r="E146" s="156" t="s">
        <v>1</v>
      </c>
      <c r="F146" s="157" t="s">
        <v>781</v>
      </c>
      <c r="H146" s="158">
        <v>365</v>
      </c>
      <c r="I146" s="159"/>
      <c r="L146" s="155"/>
      <c r="M146" s="160"/>
      <c r="T146" s="161"/>
      <c r="AT146" s="156" t="s">
        <v>160</v>
      </c>
      <c r="AU146" s="156" t="s">
        <v>89</v>
      </c>
      <c r="AV146" s="13" t="s">
        <v>89</v>
      </c>
      <c r="AW146" s="13" t="s">
        <v>35</v>
      </c>
      <c r="AX146" s="13" t="s">
        <v>87</v>
      </c>
      <c r="AY146" s="156" t="s">
        <v>147</v>
      </c>
    </row>
    <row r="147" spans="2:65" s="1" customFormat="1" ht="16.5" customHeight="1">
      <c r="B147" s="31"/>
      <c r="C147" s="135" t="s">
        <v>200</v>
      </c>
      <c r="D147" s="135" t="s">
        <v>149</v>
      </c>
      <c r="E147" s="136" t="s">
        <v>795</v>
      </c>
      <c r="F147" s="137" t="s">
        <v>796</v>
      </c>
      <c r="G147" s="138" t="s">
        <v>158</v>
      </c>
      <c r="H147" s="139">
        <v>365</v>
      </c>
      <c r="I147" s="140"/>
      <c r="J147" s="141">
        <f>ROUND(I147*H147,2)</f>
        <v>0</v>
      </c>
      <c r="K147" s="137" t="s">
        <v>153</v>
      </c>
      <c r="L147" s="31"/>
      <c r="M147" s="142" t="s">
        <v>1</v>
      </c>
      <c r="N147" s="143" t="s">
        <v>45</v>
      </c>
      <c r="P147" s="144">
        <f>O147*H147</f>
        <v>0</v>
      </c>
      <c r="Q147" s="144">
        <v>0</v>
      </c>
      <c r="R147" s="144">
        <f>Q147*H147</f>
        <v>0</v>
      </c>
      <c r="S147" s="144">
        <v>0</v>
      </c>
      <c r="T147" s="145">
        <f>S147*H147</f>
        <v>0</v>
      </c>
      <c r="AR147" s="146" t="s">
        <v>154</v>
      </c>
      <c r="AT147" s="146" t="s">
        <v>149</v>
      </c>
      <c r="AU147" s="146" t="s">
        <v>89</v>
      </c>
      <c r="AY147" s="16" t="s">
        <v>147</v>
      </c>
      <c r="BE147" s="147">
        <f>IF(N147="základní",J147,0)</f>
        <v>0</v>
      </c>
      <c r="BF147" s="147">
        <f>IF(N147="snížená",J147,0)</f>
        <v>0</v>
      </c>
      <c r="BG147" s="147">
        <f>IF(N147="zákl. přenesená",J147,0)</f>
        <v>0</v>
      </c>
      <c r="BH147" s="147">
        <f>IF(N147="sníž. přenesená",J147,0)</f>
        <v>0</v>
      </c>
      <c r="BI147" s="147">
        <f>IF(N147="nulová",J147,0)</f>
        <v>0</v>
      </c>
      <c r="BJ147" s="16" t="s">
        <v>87</v>
      </c>
      <c r="BK147" s="147">
        <f>ROUND(I147*H147,2)</f>
        <v>0</v>
      </c>
      <c r="BL147" s="16" t="s">
        <v>154</v>
      </c>
      <c r="BM147" s="146" t="s">
        <v>797</v>
      </c>
    </row>
    <row r="148" spans="2:65" s="13" customFormat="1" ht="11.25">
      <c r="B148" s="155"/>
      <c r="D148" s="149" t="s">
        <v>160</v>
      </c>
      <c r="E148" s="156" t="s">
        <v>1</v>
      </c>
      <c r="F148" s="157" t="s">
        <v>781</v>
      </c>
      <c r="H148" s="158">
        <v>365</v>
      </c>
      <c r="I148" s="159"/>
      <c r="L148" s="155"/>
      <c r="M148" s="160"/>
      <c r="T148" s="161"/>
      <c r="AT148" s="156" t="s">
        <v>160</v>
      </c>
      <c r="AU148" s="156" t="s">
        <v>89</v>
      </c>
      <c r="AV148" s="13" t="s">
        <v>89</v>
      </c>
      <c r="AW148" s="13" t="s">
        <v>35</v>
      </c>
      <c r="AX148" s="13" t="s">
        <v>87</v>
      </c>
      <c r="AY148" s="156" t="s">
        <v>147</v>
      </c>
    </row>
    <row r="149" spans="2:65" s="1" customFormat="1" ht="16.5" customHeight="1">
      <c r="B149" s="31"/>
      <c r="C149" s="135" t="s">
        <v>208</v>
      </c>
      <c r="D149" s="135" t="s">
        <v>149</v>
      </c>
      <c r="E149" s="136" t="s">
        <v>798</v>
      </c>
      <c r="F149" s="137" t="s">
        <v>799</v>
      </c>
      <c r="G149" s="138" t="s">
        <v>158</v>
      </c>
      <c r="H149" s="139">
        <v>365</v>
      </c>
      <c r="I149" s="140"/>
      <c r="J149" s="141">
        <f>ROUND(I149*H149,2)</f>
        <v>0</v>
      </c>
      <c r="K149" s="137" t="s">
        <v>153</v>
      </c>
      <c r="L149" s="31"/>
      <c r="M149" s="142" t="s">
        <v>1</v>
      </c>
      <c r="N149" s="143" t="s">
        <v>45</v>
      </c>
      <c r="P149" s="144">
        <f>O149*H149</f>
        <v>0</v>
      </c>
      <c r="Q149" s="144">
        <v>0</v>
      </c>
      <c r="R149" s="144">
        <f>Q149*H149</f>
        <v>0</v>
      </c>
      <c r="S149" s="144">
        <v>0</v>
      </c>
      <c r="T149" s="145">
        <f>S149*H149</f>
        <v>0</v>
      </c>
      <c r="AR149" s="146" t="s">
        <v>154</v>
      </c>
      <c r="AT149" s="146" t="s">
        <v>149</v>
      </c>
      <c r="AU149" s="146" t="s">
        <v>89</v>
      </c>
      <c r="AY149" s="16" t="s">
        <v>147</v>
      </c>
      <c r="BE149" s="147">
        <f>IF(N149="základní",J149,0)</f>
        <v>0</v>
      </c>
      <c r="BF149" s="147">
        <f>IF(N149="snížená",J149,0)</f>
        <v>0</v>
      </c>
      <c r="BG149" s="147">
        <f>IF(N149="zákl. přenesená",J149,0)</f>
        <v>0</v>
      </c>
      <c r="BH149" s="147">
        <f>IF(N149="sníž. přenesená",J149,0)</f>
        <v>0</v>
      </c>
      <c r="BI149" s="147">
        <f>IF(N149="nulová",J149,0)</f>
        <v>0</v>
      </c>
      <c r="BJ149" s="16" t="s">
        <v>87</v>
      </c>
      <c r="BK149" s="147">
        <f>ROUND(I149*H149,2)</f>
        <v>0</v>
      </c>
      <c r="BL149" s="16" t="s">
        <v>154</v>
      </c>
      <c r="BM149" s="146" t="s">
        <v>800</v>
      </c>
    </row>
    <row r="150" spans="2:65" s="13" customFormat="1" ht="11.25">
      <c r="B150" s="155"/>
      <c r="D150" s="149" t="s">
        <v>160</v>
      </c>
      <c r="E150" s="156" t="s">
        <v>1</v>
      </c>
      <c r="F150" s="157" t="s">
        <v>781</v>
      </c>
      <c r="H150" s="158">
        <v>365</v>
      </c>
      <c r="I150" s="159"/>
      <c r="L150" s="155"/>
      <c r="M150" s="160"/>
      <c r="T150" s="161"/>
      <c r="AT150" s="156" t="s">
        <v>160</v>
      </c>
      <c r="AU150" s="156" t="s">
        <v>89</v>
      </c>
      <c r="AV150" s="13" t="s">
        <v>89</v>
      </c>
      <c r="AW150" s="13" t="s">
        <v>35</v>
      </c>
      <c r="AX150" s="13" t="s">
        <v>87</v>
      </c>
      <c r="AY150" s="156" t="s">
        <v>147</v>
      </c>
    </row>
    <row r="151" spans="2:65" s="1" customFormat="1" ht="16.5" customHeight="1">
      <c r="B151" s="31"/>
      <c r="C151" s="135" t="s">
        <v>216</v>
      </c>
      <c r="D151" s="135" t="s">
        <v>149</v>
      </c>
      <c r="E151" s="136" t="s">
        <v>801</v>
      </c>
      <c r="F151" s="137" t="s">
        <v>802</v>
      </c>
      <c r="G151" s="138" t="s">
        <v>158</v>
      </c>
      <c r="H151" s="139">
        <v>1095</v>
      </c>
      <c r="I151" s="140"/>
      <c r="J151" s="141">
        <f>ROUND(I151*H151,2)</f>
        <v>0</v>
      </c>
      <c r="K151" s="137" t="s">
        <v>153</v>
      </c>
      <c r="L151" s="31"/>
      <c r="M151" s="142" t="s">
        <v>1</v>
      </c>
      <c r="N151" s="143" t="s">
        <v>45</v>
      </c>
      <c r="P151" s="144">
        <f>O151*H151</f>
        <v>0</v>
      </c>
      <c r="Q151" s="144">
        <v>0</v>
      </c>
      <c r="R151" s="144">
        <f>Q151*H151</f>
        <v>0</v>
      </c>
      <c r="S151" s="144">
        <v>0</v>
      </c>
      <c r="T151" s="145">
        <f>S151*H151</f>
        <v>0</v>
      </c>
      <c r="AR151" s="146" t="s">
        <v>154</v>
      </c>
      <c r="AT151" s="146" t="s">
        <v>149</v>
      </c>
      <c r="AU151" s="146" t="s">
        <v>89</v>
      </c>
      <c r="AY151" s="16" t="s">
        <v>147</v>
      </c>
      <c r="BE151" s="147">
        <f>IF(N151="základní",J151,0)</f>
        <v>0</v>
      </c>
      <c r="BF151" s="147">
        <f>IF(N151="snížená",J151,0)</f>
        <v>0</v>
      </c>
      <c r="BG151" s="147">
        <f>IF(N151="zákl. přenesená",J151,0)</f>
        <v>0</v>
      </c>
      <c r="BH151" s="147">
        <f>IF(N151="sníž. přenesená",J151,0)</f>
        <v>0</v>
      </c>
      <c r="BI151" s="147">
        <f>IF(N151="nulová",J151,0)</f>
        <v>0</v>
      </c>
      <c r="BJ151" s="16" t="s">
        <v>87</v>
      </c>
      <c r="BK151" s="147">
        <f>ROUND(I151*H151,2)</f>
        <v>0</v>
      </c>
      <c r="BL151" s="16" t="s">
        <v>154</v>
      </c>
      <c r="BM151" s="146" t="s">
        <v>803</v>
      </c>
    </row>
    <row r="152" spans="2:65" s="12" customFormat="1" ht="11.25">
      <c r="B152" s="148"/>
      <c r="D152" s="149" t="s">
        <v>160</v>
      </c>
      <c r="E152" s="150" t="s">
        <v>1</v>
      </c>
      <c r="F152" s="151" t="s">
        <v>804</v>
      </c>
      <c r="H152" s="150" t="s">
        <v>1</v>
      </c>
      <c r="I152" s="152"/>
      <c r="L152" s="148"/>
      <c r="M152" s="153"/>
      <c r="T152" s="154"/>
      <c r="AT152" s="150" t="s">
        <v>160</v>
      </c>
      <c r="AU152" s="150" t="s">
        <v>89</v>
      </c>
      <c r="AV152" s="12" t="s">
        <v>87</v>
      </c>
      <c r="AW152" s="12" t="s">
        <v>35</v>
      </c>
      <c r="AX152" s="12" t="s">
        <v>80</v>
      </c>
      <c r="AY152" s="150" t="s">
        <v>147</v>
      </c>
    </row>
    <row r="153" spans="2:65" s="13" customFormat="1" ht="11.25">
      <c r="B153" s="155"/>
      <c r="D153" s="149" t="s">
        <v>160</v>
      </c>
      <c r="E153" s="156" t="s">
        <v>1</v>
      </c>
      <c r="F153" s="157" t="s">
        <v>805</v>
      </c>
      <c r="H153" s="158">
        <v>1095</v>
      </c>
      <c r="I153" s="159"/>
      <c r="L153" s="155"/>
      <c r="M153" s="160"/>
      <c r="T153" s="161"/>
      <c r="AT153" s="156" t="s">
        <v>160</v>
      </c>
      <c r="AU153" s="156" t="s">
        <v>89</v>
      </c>
      <c r="AV153" s="13" t="s">
        <v>89</v>
      </c>
      <c r="AW153" s="13" t="s">
        <v>35</v>
      </c>
      <c r="AX153" s="13" t="s">
        <v>87</v>
      </c>
      <c r="AY153" s="156" t="s">
        <v>147</v>
      </c>
    </row>
    <row r="154" spans="2:65" s="1" customFormat="1" ht="16.5" customHeight="1">
      <c r="B154" s="31"/>
      <c r="C154" s="135" t="s">
        <v>221</v>
      </c>
      <c r="D154" s="135" t="s">
        <v>149</v>
      </c>
      <c r="E154" s="136" t="s">
        <v>806</v>
      </c>
      <c r="F154" s="137" t="s">
        <v>807</v>
      </c>
      <c r="G154" s="138" t="s">
        <v>191</v>
      </c>
      <c r="H154" s="139">
        <v>9.125</v>
      </c>
      <c r="I154" s="140"/>
      <c r="J154" s="141">
        <f>ROUND(I154*H154,2)</f>
        <v>0</v>
      </c>
      <c r="K154" s="137" t="s">
        <v>153</v>
      </c>
      <c r="L154" s="31"/>
      <c r="M154" s="142" t="s">
        <v>1</v>
      </c>
      <c r="N154" s="143" t="s">
        <v>45</v>
      </c>
      <c r="P154" s="144">
        <f>O154*H154</f>
        <v>0</v>
      </c>
      <c r="Q154" s="144">
        <v>0</v>
      </c>
      <c r="R154" s="144">
        <f>Q154*H154</f>
        <v>0</v>
      </c>
      <c r="S154" s="144">
        <v>0</v>
      </c>
      <c r="T154" s="145">
        <f>S154*H154</f>
        <v>0</v>
      </c>
      <c r="AR154" s="146" t="s">
        <v>154</v>
      </c>
      <c r="AT154" s="146" t="s">
        <v>149</v>
      </c>
      <c r="AU154" s="146" t="s">
        <v>89</v>
      </c>
      <c r="AY154" s="16" t="s">
        <v>147</v>
      </c>
      <c r="BE154" s="147">
        <f>IF(N154="základní",J154,0)</f>
        <v>0</v>
      </c>
      <c r="BF154" s="147">
        <f>IF(N154="snížená",J154,0)</f>
        <v>0</v>
      </c>
      <c r="BG154" s="147">
        <f>IF(N154="zákl. přenesená",J154,0)</f>
        <v>0</v>
      </c>
      <c r="BH154" s="147">
        <f>IF(N154="sníž. přenesená",J154,0)</f>
        <v>0</v>
      </c>
      <c r="BI154" s="147">
        <f>IF(N154="nulová",J154,0)</f>
        <v>0</v>
      </c>
      <c r="BJ154" s="16" t="s">
        <v>87</v>
      </c>
      <c r="BK154" s="147">
        <f>ROUND(I154*H154,2)</f>
        <v>0</v>
      </c>
      <c r="BL154" s="16" t="s">
        <v>154</v>
      </c>
      <c r="BM154" s="146" t="s">
        <v>808</v>
      </c>
    </row>
    <row r="155" spans="2:65" s="13" customFormat="1" ht="11.25">
      <c r="B155" s="155"/>
      <c r="D155" s="149" t="s">
        <v>160</v>
      </c>
      <c r="E155" s="156" t="s">
        <v>1</v>
      </c>
      <c r="F155" s="157" t="s">
        <v>809</v>
      </c>
      <c r="H155" s="158">
        <v>9.125</v>
      </c>
      <c r="I155" s="159"/>
      <c r="L155" s="155"/>
      <c r="M155" s="160"/>
      <c r="T155" s="161"/>
      <c r="AT155" s="156" t="s">
        <v>160</v>
      </c>
      <c r="AU155" s="156" t="s">
        <v>89</v>
      </c>
      <c r="AV155" s="13" t="s">
        <v>89</v>
      </c>
      <c r="AW155" s="13" t="s">
        <v>35</v>
      </c>
      <c r="AX155" s="13" t="s">
        <v>87</v>
      </c>
      <c r="AY155" s="156" t="s">
        <v>147</v>
      </c>
    </row>
    <row r="156" spans="2:65" s="11" customFormat="1" ht="22.9" customHeight="1">
      <c r="B156" s="123"/>
      <c r="D156" s="124" t="s">
        <v>79</v>
      </c>
      <c r="E156" s="133" t="s">
        <v>175</v>
      </c>
      <c r="F156" s="133" t="s">
        <v>273</v>
      </c>
      <c r="I156" s="126"/>
      <c r="J156" s="134">
        <f>BK156</f>
        <v>0</v>
      </c>
      <c r="L156" s="123"/>
      <c r="M156" s="128"/>
      <c r="P156" s="129">
        <f>SUM(P157:P163)</f>
        <v>0</v>
      </c>
      <c r="R156" s="129">
        <f>SUM(R157:R163)</f>
        <v>0</v>
      </c>
      <c r="T156" s="130">
        <f>SUM(T157:T163)</f>
        <v>0</v>
      </c>
      <c r="AR156" s="124" t="s">
        <v>87</v>
      </c>
      <c r="AT156" s="131" t="s">
        <v>79</v>
      </c>
      <c r="AU156" s="131" t="s">
        <v>87</v>
      </c>
      <c r="AY156" s="124" t="s">
        <v>147</v>
      </c>
      <c r="BK156" s="132">
        <f>SUM(BK157:BK163)</f>
        <v>0</v>
      </c>
    </row>
    <row r="157" spans="2:65" s="1" customFormat="1" ht="16.5" customHeight="1">
      <c r="B157" s="31"/>
      <c r="C157" s="135" t="s">
        <v>227</v>
      </c>
      <c r="D157" s="135" t="s">
        <v>149</v>
      </c>
      <c r="E157" s="136" t="s">
        <v>304</v>
      </c>
      <c r="F157" s="137" t="s">
        <v>305</v>
      </c>
      <c r="G157" s="138" t="s">
        <v>158</v>
      </c>
      <c r="H157" s="139">
        <v>246.3</v>
      </c>
      <c r="I157" s="140"/>
      <c r="J157" s="141">
        <f>ROUND(I157*H157,2)</f>
        <v>0</v>
      </c>
      <c r="K157" s="137" t="s">
        <v>153</v>
      </c>
      <c r="L157" s="31"/>
      <c r="M157" s="142" t="s">
        <v>1</v>
      </c>
      <c r="N157" s="143" t="s">
        <v>45</v>
      </c>
      <c r="P157" s="144">
        <f>O157*H157</f>
        <v>0</v>
      </c>
      <c r="Q157" s="144">
        <v>0</v>
      </c>
      <c r="R157" s="144">
        <f>Q157*H157</f>
        <v>0</v>
      </c>
      <c r="S157" s="144">
        <v>0</v>
      </c>
      <c r="T157" s="145">
        <f>S157*H157</f>
        <v>0</v>
      </c>
      <c r="AR157" s="146" t="s">
        <v>154</v>
      </c>
      <c r="AT157" s="146" t="s">
        <v>149</v>
      </c>
      <c r="AU157" s="146" t="s">
        <v>89</v>
      </c>
      <c r="AY157" s="16" t="s">
        <v>147</v>
      </c>
      <c r="BE157" s="147">
        <f>IF(N157="základní",J157,0)</f>
        <v>0</v>
      </c>
      <c r="BF157" s="147">
        <f>IF(N157="snížená",J157,0)</f>
        <v>0</v>
      </c>
      <c r="BG157" s="147">
        <f>IF(N157="zákl. přenesená",J157,0)</f>
        <v>0</v>
      </c>
      <c r="BH157" s="147">
        <f>IF(N157="sníž. přenesená",J157,0)</f>
        <v>0</v>
      </c>
      <c r="BI157" s="147">
        <f>IF(N157="nulová",J157,0)</f>
        <v>0</v>
      </c>
      <c r="BJ157" s="16" t="s">
        <v>87</v>
      </c>
      <c r="BK157" s="147">
        <f>ROUND(I157*H157,2)</f>
        <v>0</v>
      </c>
      <c r="BL157" s="16" t="s">
        <v>154</v>
      </c>
      <c r="BM157" s="146" t="s">
        <v>306</v>
      </c>
    </row>
    <row r="158" spans="2:65" s="12" customFormat="1" ht="11.25">
      <c r="B158" s="148"/>
      <c r="D158" s="149" t="s">
        <v>160</v>
      </c>
      <c r="E158" s="150" t="s">
        <v>1</v>
      </c>
      <c r="F158" s="151" t="s">
        <v>196</v>
      </c>
      <c r="H158" s="150" t="s">
        <v>1</v>
      </c>
      <c r="I158" s="152"/>
      <c r="L158" s="148"/>
      <c r="M158" s="153"/>
      <c r="T158" s="154"/>
      <c r="AT158" s="150" t="s">
        <v>160</v>
      </c>
      <c r="AU158" s="150" t="s">
        <v>89</v>
      </c>
      <c r="AV158" s="12" t="s">
        <v>87</v>
      </c>
      <c r="AW158" s="12" t="s">
        <v>35</v>
      </c>
      <c r="AX158" s="12" t="s">
        <v>80</v>
      </c>
      <c r="AY158" s="150" t="s">
        <v>147</v>
      </c>
    </row>
    <row r="159" spans="2:65" s="13" customFormat="1" ht="11.25">
      <c r="B159" s="155"/>
      <c r="D159" s="149" t="s">
        <v>160</v>
      </c>
      <c r="E159" s="156" t="s">
        <v>1</v>
      </c>
      <c r="F159" s="157" t="s">
        <v>810</v>
      </c>
      <c r="H159" s="158">
        <v>246.3</v>
      </c>
      <c r="I159" s="159"/>
      <c r="L159" s="155"/>
      <c r="M159" s="160"/>
      <c r="T159" s="161"/>
      <c r="AT159" s="156" t="s">
        <v>160</v>
      </c>
      <c r="AU159" s="156" t="s">
        <v>89</v>
      </c>
      <c r="AV159" s="13" t="s">
        <v>89</v>
      </c>
      <c r="AW159" s="13" t="s">
        <v>35</v>
      </c>
      <c r="AX159" s="13" t="s">
        <v>87</v>
      </c>
      <c r="AY159" s="156" t="s">
        <v>147</v>
      </c>
    </row>
    <row r="160" spans="2:65" s="1" customFormat="1" ht="21.75" customHeight="1">
      <c r="B160" s="31"/>
      <c r="C160" s="135" t="s">
        <v>233</v>
      </c>
      <c r="D160" s="135" t="s">
        <v>149</v>
      </c>
      <c r="E160" s="136" t="s">
        <v>315</v>
      </c>
      <c r="F160" s="137" t="s">
        <v>316</v>
      </c>
      <c r="G160" s="138" t="s">
        <v>158</v>
      </c>
      <c r="H160" s="139">
        <v>246.3</v>
      </c>
      <c r="I160" s="140"/>
      <c r="J160" s="141">
        <f>ROUND(I160*H160,2)</f>
        <v>0</v>
      </c>
      <c r="K160" s="137" t="s">
        <v>153</v>
      </c>
      <c r="L160" s="31"/>
      <c r="M160" s="142" t="s">
        <v>1</v>
      </c>
      <c r="N160" s="143" t="s">
        <v>45</v>
      </c>
      <c r="P160" s="144">
        <f>O160*H160</f>
        <v>0</v>
      </c>
      <c r="Q160" s="144">
        <v>0</v>
      </c>
      <c r="R160" s="144">
        <f>Q160*H160</f>
        <v>0</v>
      </c>
      <c r="S160" s="144">
        <v>0</v>
      </c>
      <c r="T160" s="145">
        <f>S160*H160</f>
        <v>0</v>
      </c>
      <c r="AR160" s="146" t="s">
        <v>154</v>
      </c>
      <c r="AT160" s="146" t="s">
        <v>149</v>
      </c>
      <c r="AU160" s="146" t="s">
        <v>89</v>
      </c>
      <c r="AY160" s="16" t="s">
        <v>147</v>
      </c>
      <c r="BE160" s="147">
        <f>IF(N160="základní",J160,0)</f>
        <v>0</v>
      </c>
      <c r="BF160" s="147">
        <f>IF(N160="snížená",J160,0)</f>
        <v>0</v>
      </c>
      <c r="BG160" s="147">
        <f>IF(N160="zákl. přenesená",J160,0)</f>
        <v>0</v>
      </c>
      <c r="BH160" s="147">
        <f>IF(N160="sníž. přenesená",J160,0)</f>
        <v>0</v>
      </c>
      <c r="BI160" s="147">
        <f>IF(N160="nulová",J160,0)</f>
        <v>0</v>
      </c>
      <c r="BJ160" s="16" t="s">
        <v>87</v>
      </c>
      <c r="BK160" s="147">
        <f>ROUND(I160*H160,2)</f>
        <v>0</v>
      </c>
      <c r="BL160" s="16" t="s">
        <v>154</v>
      </c>
      <c r="BM160" s="146" t="s">
        <v>317</v>
      </c>
    </row>
    <row r="161" spans="2:65" s="12" customFormat="1" ht="11.25">
      <c r="B161" s="148"/>
      <c r="D161" s="149" t="s">
        <v>160</v>
      </c>
      <c r="E161" s="150" t="s">
        <v>1</v>
      </c>
      <c r="F161" s="151" t="s">
        <v>196</v>
      </c>
      <c r="H161" s="150" t="s">
        <v>1</v>
      </c>
      <c r="I161" s="152"/>
      <c r="L161" s="148"/>
      <c r="M161" s="153"/>
      <c r="T161" s="154"/>
      <c r="AT161" s="150" t="s">
        <v>160</v>
      </c>
      <c r="AU161" s="150" t="s">
        <v>89</v>
      </c>
      <c r="AV161" s="12" t="s">
        <v>87</v>
      </c>
      <c r="AW161" s="12" t="s">
        <v>35</v>
      </c>
      <c r="AX161" s="12" t="s">
        <v>80</v>
      </c>
      <c r="AY161" s="150" t="s">
        <v>147</v>
      </c>
    </row>
    <row r="162" spans="2:65" s="12" customFormat="1" ht="11.25">
      <c r="B162" s="148"/>
      <c r="D162" s="149" t="s">
        <v>160</v>
      </c>
      <c r="E162" s="150" t="s">
        <v>1</v>
      </c>
      <c r="F162" s="151" t="s">
        <v>318</v>
      </c>
      <c r="H162" s="150" t="s">
        <v>1</v>
      </c>
      <c r="I162" s="152"/>
      <c r="L162" s="148"/>
      <c r="M162" s="153"/>
      <c r="T162" s="154"/>
      <c r="AT162" s="150" t="s">
        <v>160</v>
      </c>
      <c r="AU162" s="150" t="s">
        <v>89</v>
      </c>
      <c r="AV162" s="12" t="s">
        <v>87</v>
      </c>
      <c r="AW162" s="12" t="s">
        <v>35</v>
      </c>
      <c r="AX162" s="12" t="s">
        <v>80</v>
      </c>
      <c r="AY162" s="150" t="s">
        <v>147</v>
      </c>
    </row>
    <row r="163" spans="2:65" s="13" customFormat="1" ht="11.25">
      <c r="B163" s="155"/>
      <c r="D163" s="149" t="s">
        <v>160</v>
      </c>
      <c r="E163" s="156" t="s">
        <v>1</v>
      </c>
      <c r="F163" s="157" t="s">
        <v>811</v>
      </c>
      <c r="H163" s="158">
        <v>246.3</v>
      </c>
      <c r="I163" s="159"/>
      <c r="L163" s="155"/>
      <c r="M163" s="160"/>
      <c r="T163" s="161"/>
      <c r="AT163" s="156" t="s">
        <v>160</v>
      </c>
      <c r="AU163" s="156" t="s">
        <v>89</v>
      </c>
      <c r="AV163" s="13" t="s">
        <v>89</v>
      </c>
      <c r="AW163" s="13" t="s">
        <v>35</v>
      </c>
      <c r="AX163" s="13" t="s">
        <v>87</v>
      </c>
      <c r="AY163" s="156" t="s">
        <v>147</v>
      </c>
    </row>
    <row r="164" spans="2:65" s="11" customFormat="1" ht="22.9" customHeight="1">
      <c r="B164" s="123"/>
      <c r="D164" s="124" t="s">
        <v>79</v>
      </c>
      <c r="E164" s="133" t="s">
        <v>543</v>
      </c>
      <c r="F164" s="133" t="s">
        <v>544</v>
      </c>
      <c r="I164" s="126"/>
      <c r="J164" s="134">
        <f>BK164</f>
        <v>0</v>
      </c>
      <c r="L164" s="123"/>
      <c r="M164" s="128"/>
      <c r="P164" s="129">
        <f>SUM(P165:P170)</f>
        <v>0</v>
      </c>
      <c r="R164" s="129">
        <f>SUM(R165:R170)</f>
        <v>0</v>
      </c>
      <c r="T164" s="130">
        <f>SUM(T165:T170)</f>
        <v>0</v>
      </c>
      <c r="AR164" s="124" t="s">
        <v>87</v>
      </c>
      <c r="AT164" s="131" t="s">
        <v>79</v>
      </c>
      <c r="AU164" s="131" t="s">
        <v>87</v>
      </c>
      <c r="AY164" s="124" t="s">
        <v>147</v>
      </c>
      <c r="BK164" s="132">
        <f>SUM(BK165:BK170)</f>
        <v>0</v>
      </c>
    </row>
    <row r="165" spans="2:65" s="1" customFormat="1" ht="16.5" customHeight="1">
      <c r="B165" s="31"/>
      <c r="C165" s="135" t="s">
        <v>239</v>
      </c>
      <c r="D165" s="135" t="s">
        <v>149</v>
      </c>
      <c r="E165" s="136" t="s">
        <v>546</v>
      </c>
      <c r="F165" s="137" t="s">
        <v>547</v>
      </c>
      <c r="G165" s="138" t="s">
        <v>230</v>
      </c>
      <c r="H165" s="139">
        <v>15.122999999999999</v>
      </c>
      <c r="I165" s="140"/>
      <c r="J165" s="141">
        <f>ROUND(I165*H165,2)</f>
        <v>0</v>
      </c>
      <c r="K165" s="137" t="s">
        <v>153</v>
      </c>
      <c r="L165" s="31"/>
      <c r="M165" s="142" t="s">
        <v>1</v>
      </c>
      <c r="N165" s="143" t="s">
        <v>45</v>
      </c>
      <c r="P165" s="144">
        <f>O165*H165</f>
        <v>0</v>
      </c>
      <c r="Q165" s="144">
        <v>0</v>
      </c>
      <c r="R165" s="144">
        <f>Q165*H165</f>
        <v>0</v>
      </c>
      <c r="S165" s="144">
        <v>0</v>
      </c>
      <c r="T165" s="145">
        <f>S165*H165</f>
        <v>0</v>
      </c>
      <c r="AR165" s="146" t="s">
        <v>154</v>
      </c>
      <c r="AT165" s="146" t="s">
        <v>149</v>
      </c>
      <c r="AU165" s="146" t="s">
        <v>89</v>
      </c>
      <c r="AY165" s="16" t="s">
        <v>147</v>
      </c>
      <c r="BE165" s="147">
        <f>IF(N165="základní",J165,0)</f>
        <v>0</v>
      </c>
      <c r="BF165" s="147">
        <f>IF(N165="snížená",J165,0)</f>
        <v>0</v>
      </c>
      <c r="BG165" s="147">
        <f>IF(N165="zákl. přenesená",J165,0)</f>
        <v>0</v>
      </c>
      <c r="BH165" s="147">
        <f>IF(N165="sníž. přenesená",J165,0)</f>
        <v>0</v>
      </c>
      <c r="BI165" s="147">
        <f>IF(N165="nulová",J165,0)</f>
        <v>0</v>
      </c>
      <c r="BJ165" s="16" t="s">
        <v>87</v>
      </c>
      <c r="BK165" s="147">
        <f>ROUND(I165*H165,2)</f>
        <v>0</v>
      </c>
      <c r="BL165" s="16" t="s">
        <v>154</v>
      </c>
      <c r="BM165" s="146" t="s">
        <v>548</v>
      </c>
    </row>
    <row r="166" spans="2:65" s="1" customFormat="1" ht="16.5" customHeight="1">
      <c r="B166" s="31"/>
      <c r="C166" s="135" t="s">
        <v>8</v>
      </c>
      <c r="D166" s="135" t="s">
        <v>149</v>
      </c>
      <c r="E166" s="136" t="s">
        <v>550</v>
      </c>
      <c r="F166" s="137" t="s">
        <v>551</v>
      </c>
      <c r="G166" s="138" t="s">
        <v>230</v>
      </c>
      <c r="H166" s="139">
        <v>60.491999999999997</v>
      </c>
      <c r="I166" s="140"/>
      <c r="J166" s="141">
        <f>ROUND(I166*H166,2)</f>
        <v>0</v>
      </c>
      <c r="K166" s="137" t="s">
        <v>153</v>
      </c>
      <c r="L166" s="31"/>
      <c r="M166" s="142" t="s">
        <v>1</v>
      </c>
      <c r="N166" s="143" t="s">
        <v>45</v>
      </c>
      <c r="P166" s="144">
        <f>O166*H166</f>
        <v>0</v>
      </c>
      <c r="Q166" s="144">
        <v>0</v>
      </c>
      <c r="R166" s="144">
        <f>Q166*H166</f>
        <v>0</v>
      </c>
      <c r="S166" s="144">
        <v>0</v>
      </c>
      <c r="T166" s="145">
        <f>S166*H166</f>
        <v>0</v>
      </c>
      <c r="AR166" s="146" t="s">
        <v>154</v>
      </c>
      <c r="AT166" s="146" t="s">
        <v>149</v>
      </c>
      <c r="AU166" s="146" t="s">
        <v>89</v>
      </c>
      <c r="AY166" s="16" t="s">
        <v>147</v>
      </c>
      <c r="BE166" s="147">
        <f>IF(N166="základní",J166,0)</f>
        <v>0</v>
      </c>
      <c r="BF166" s="147">
        <f>IF(N166="snížená",J166,0)</f>
        <v>0</v>
      </c>
      <c r="BG166" s="147">
        <f>IF(N166="zákl. přenesená",J166,0)</f>
        <v>0</v>
      </c>
      <c r="BH166" s="147">
        <f>IF(N166="sníž. přenesená",J166,0)</f>
        <v>0</v>
      </c>
      <c r="BI166" s="147">
        <f>IF(N166="nulová",J166,0)</f>
        <v>0</v>
      </c>
      <c r="BJ166" s="16" t="s">
        <v>87</v>
      </c>
      <c r="BK166" s="147">
        <f>ROUND(I166*H166,2)</f>
        <v>0</v>
      </c>
      <c r="BL166" s="16" t="s">
        <v>154</v>
      </c>
      <c r="BM166" s="146" t="s">
        <v>552</v>
      </c>
    </row>
    <row r="167" spans="2:65" s="13" customFormat="1" ht="11.25">
      <c r="B167" s="155"/>
      <c r="D167" s="149" t="s">
        <v>160</v>
      </c>
      <c r="E167" s="156" t="s">
        <v>1</v>
      </c>
      <c r="F167" s="157" t="s">
        <v>812</v>
      </c>
      <c r="H167" s="158">
        <v>60.491999999999997</v>
      </c>
      <c r="I167" s="159"/>
      <c r="L167" s="155"/>
      <c r="M167" s="160"/>
      <c r="T167" s="161"/>
      <c r="AT167" s="156" t="s">
        <v>160</v>
      </c>
      <c r="AU167" s="156" t="s">
        <v>89</v>
      </c>
      <c r="AV167" s="13" t="s">
        <v>89</v>
      </c>
      <c r="AW167" s="13" t="s">
        <v>35</v>
      </c>
      <c r="AX167" s="13" t="s">
        <v>87</v>
      </c>
      <c r="AY167" s="156" t="s">
        <v>147</v>
      </c>
    </row>
    <row r="168" spans="2:65" s="1" customFormat="1" ht="16.5" customHeight="1">
      <c r="B168" s="31"/>
      <c r="C168" s="135" t="s">
        <v>251</v>
      </c>
      <c r="D168" s="135" t="s">
        <v>149</v>
      </c>
      <c r="E168" s="136" t="s">
        <v>555</v>
      </c>
      <c r="F168" s="137" t="s">
        <v>556</v>
      </c>
      <c r="G168" s="138" t="s">
        <v>230</v>
      </c>
      <c r="H168" s="139">
        <v>15.122999999999999</v>
      </c>
      <c r="I168" s="140"/>
      <c r="J168" s="141">
        <f>ROUND(I168*H168,2)</f>
        <v>0</v>
      </c>
      <c r="K168" s="137" t="s">
        <v>153</v>
      </c>
      <c r="L168" s="31"/>
      <c r="M168" s="142" t="s">
        <v>1</v>
      </c>
      <c r="N168" s="143" t="s">
        <v>45</v>
      </c>
      <c r="P168" s="144">
        <f>O168*H168</f>
        <v>0</v>
      </c>
      <c r="Q168" s="144">
        <v>0</v>
      </c>
      <c r="R168" s="144">
        <f>Q168*H168</f>
        <v>0</v>
      </c>
      <c r="S168" s="144">
        <v>0</v>
      </c>
      <c r="T168" s="145">
        <f>S168*H168</f>
        <v>0</v>
      </c>
      <c r="AR168" s="146" t="s">
        <v>154</v>
      </c>
      <c r="AT168" s="146" t="s">
        <v>149</v>
      </c>
      <c r="AU168" s="146" t="s">
        <v>89</v>
      </c>
      <c r="AY168" s="16" t="s">
        <v>147</v>
      </c>
      <c r="BE168" s="147">
        <f>IF(N168="základní",J168,0)</f>
        <v>0</v>
      </c>
      <c r="BF168" s="147">
        <f>IF(N168="snížená",J168,0)</f>
        <v>0</v>
      </c>
      <c r="BG168" s="147">
        <f>IF(N168="zákl. přenesená",J168,0)</f>
        <v>0</v>
      </c>
      <c r="BH168" s="147">
        <f>IF(N168="sníž. přenesená",J168,0)</f>
        <v>0</v>
      </c>
      <c r="BI168" s="147">
        <f>IF(N168="nulová",J168,0)</f>
        <v>0</v>
      </c>
      <c r="BJ168" s="16" t="s">
        <v>87</v>
      </c>
      <c r="BK168" s="147">
        <f>ROUND(I168*H168,2)</f>
        <v>0</v>
      </c>
      <c r="BL168" s="16" t="s">
        <v>154</v>
      </c>
      <c r="BM168" s="146" t="s">
        <v>557</v>
      </c>
    </row>
    <row r="169" spans="2:65" s="1" customFormat="1" ht="24.2" customHeight="1">
      <c r="B169" s="31"/>
      <c r="C169" s="135" t="s">
        <v>259</v>
      </c>
      <c r="D169" s="135" t="s">
        <v>149</v>
      </c>
      <c r="E169" s="136" t="s">
        <v>564</v>
      </c>
      <c r="F169" s="137" t="s">
        <v>565</v>
      </c>
      <c r="G169" s="138" t="s">
        <v>230</v>
      </c>
      <c r="H169" s="139">
        <v>15.122999999999999</v>
      </c>
      <c r="I169" s="140"/>
      <c r="J169" s="141">
        <f>ROUND(I169*H169,2)</f>
        <v>0</v>
      </c>
      <c r="K169" s="137" t="s">
        <v>153</v>
      </c>
      <c r="L169" s="31"/>
      <c r="M169" s="142" t="s">
        <v>1</v>
      </c>
      <c r="N169" s="143" t="s">
        <v>45</v>
      </c>
      <c r="P169" s="144">
        <f>O169*H169</f>
        <v>0</v>
      </c>
      <c r="Q169" s="144">
        <v>0</v>
      </c>
      <c r="R169" s="144">
        <f>Q169*H169</f>
        <v>0</v>
      </c>
      <c r="S169" s="144">
        <v>0</v>
      </c>
      <c r="T169" s="145">
        <f>S169*H169</f>
        <v>0</v>
      </c>
      <c r="AR169" s="146" t="s">
        <v>154</v>
      </c>
      <c r="AT169" s="146" t="s">
        <v>149</v>
      </c>
      <c r="AU169" s="146" t="s">
        <v>89</v>
      </c>
      <c r="AY169" s="16" t="s">
        <v>147</v>
      </c>
      <c r="BE169" s="147">
        <f>IF(N169="základní",J169,0)</f>
        <v>0</v>
      </c>
      <c r="BF169" s="147">
        <f>IF(N169="snížená",J169,0)</f>
        <v>0</v>
      </c>
      <c r="BG169" s="147">
        <f>IF(N169="zákl. přenesená",J169,0)</f>
        <v>0</v>
      </c>
      <c r="BH169" s="147">
        <f>IF(N169="sníž. přenesená",J169,0)</f>
        <v>0</v>
      </c>
      <c r="BI169" s="147">
        <f>IF(N169="nulová",J169,0)</f>
        <v>0</v>
      </c>
      <c r="BJ169" s="16" t="s">
        <v>87</v>
      </c>
      <c r="BK169" s="147">
        <f>ROUND(I169*H169,2)</f>
        <v>0</v>
      </c>
      <c r="BL169" s="16" t="s">
        <v>154</v>
      </c>
      <c r="BM169" s="146" t="s">
        <v>566</v>
      </c>
    </row>
    <row r="170" spans="2:65" s="13" customFormat="1" ht="11.25">
      <c r="B170" s="155"/>
      <c r="D170" s="149" t="s">
        <v>160</v>
      </c>
      <c r="E170" s="156" t="s">
        <v>1</v>
      </c>
      <c r="F170" s="157" t="s">
        <v>813</v>
      </c>
      <c r="H170" s="158">
        <v>15.122999999999999</v>
      </c>
      <c r="I170" s="159"/>
      <c r="L170" s="155"/>
      <c r="M170" s="160"/>
      <c r="T170" s="161"/>
      <c r="AT170" s="156" t="s">
        <v>160</v>
      </c>
      <c r="AU170" s="156" t="s">
        <v>89</v>
      </c>
      <c r="AV170" s="13" t="s">
        <v>89</v>
      </c>
      <c r="AW170" s="13" t="s">
        <v>35</v>
      </c>
      <c r="AX170" s="13" t="s">
        <v>87</v>
      </c>
      <c r="AY170" s="156" t="s">
        <v>147</v>
      </c>
    </row>
    <row r="171" spans="2:65" s="11" customFormat="1" ht="22.9" customHeight="1">
      <c r="B171" s="123"/>
      <c r="D171" s="124" t="s">
        <v>79</v>
      </c>
      <c r="E171" s="133" t="s">
        <v>573</v>
      </c>
      <c r="F171" s="133" t="s">
        <v>574</v>
      </c>
      <c r="I171" s="126"/>
      <c r="J171" s="134">
        <f>BK171</f>
        <v>0</v>
      </c>
      <c r="L171" s="123"/>
      <c r="M171" s="128"/>
      <c r="P171" s="129">
        <f>P172</f>
        <v>0</v>
      </c>
      <c r="R171" s="129">
        <f>R172</f>
        <v>0</v>
      </c>
      <c r="T171" s="130">
        <f>T172</f>
        <v>0</v>
      </c>
      <c r="AR171" s="124" t="s">
        <v>87</v>
      </c>
      <c r="AT171" s="131" t="s">
        <v>79</v>
      </c>
      <c r="AU171" s="131" t="s">
        <v>87</v>
      </c>
      <c r="AY171" s="124" t="s">
        <v>147</v>
      </c>
      <c r="BK171" s="132">
        <f>BK172</f>
        <v>0</v>
      </c>
    </row>
    <row r="172" spans="2:65" s="1" customFormat="1" ht="21.75" customHeight="1">
      <c r="B172" s="31"/>
      <c r="C172" s="135" t="s">
        <v>265</v>
      </c>
      <c r="D172" s="135" t="s">
        <v>149</v>
      </c>
      <c r="E172" s="136" t="s">
        <v>576</v>
      </c>
      <c r="F172" s="137" t="s">
        <v>577</v>
      </c>
      <c r="G172" s="138" t="s">
        <v>230</v>
      </c>
      <c r="H172" s="139">
        <v>1.7999999999999999E-2</v>
      </c>
      <c r="I172" s="140"/>
      <c r="J172" s="141">
        <f>ROUND(I172*H172,2)</f>
        <v>0</v>
      </c>
      <c r="K172" s="137" t="s">
        <v>153</v>
      </c>
      <c r="L172" s="31"/>
      <c r="M172" s="179" t="s">
        <v>1</v>
      </c>
      <c r="N172" s="180" t="s">
        <v>45</v>
      </c>
      <c r="O172" s="181"/>
      <c r="P172" s="182">
        <f>O172*H172</f>
        <v>0</v>
      </c>
      <c r="Q172" s="182">
        <v>0</v>
      </c>
      <c r="R172" s="182">
        <f>Q172*H172</f>
        <v>0</v>
      </c>
      <c r="S172" s="182">
        <v>0</v>
      </c>
      <c r="T172" s="183">
        <f>S172*H172</f>
        <v>0</v>
      </c>
      <c r="AR172" s="146" t="s">
        <v>154</v>
      </c>
      <c r="AT172" s="146" t="s">
        <v>149</v>
      </c>
      <c r="AU172" s="146" t="s">
        <v>89</v>
      </c>
      <c r="AY172" s="16" t="s">
        <v>147</v>
      </c>
      <c r="BE172" s="147">
        <f>IF(N172="základní",J172,0)</f>
        <v>0</v>
      </c>
      <c r="BF172" s="147">
        <f>IF(N172="snížená",J172,0)</f>
        <v>0</v>
      </c>
      <c r="BG172" s="147">
        <f>IF(N172="zákl. přenesená",J172,0)</f>
        <v>0</v>
      </c>
      <c r="BH172" s="147">
        <f>IF(N172="sníž. přenesená",J172,0)</f>
        <v>0</v>
      </c>
      <c r="BI172" s="147">
        <f>IF(N172="nulová",J172,0)</f>
        <v>0</v>
      </c>
      <c r="BJ172" s="16" t="s">
        <v>87</v>
      </c>
      <c r="BK172" s="147">
        <f>ROUND(I172*H172,2)</f>
        <v>0</v>
      </c>
      <c r="BL172" s="16" t="s">
        <v>154</v>
      </c>
      <c r="BM172" s="146" t="s">
        <v>578</v>
      </c>
    </row>
    <row r="173" spans="2:65" s="1" customFormat="1" ht="6.95" customHeight="1">
      <c r="B173" s="43"/>
      <c r="C173" s="44"/>
      <c r="D173" s="44"/>
      <c r="E173" s="44"/>
      <c r="F173" s="44"/>
      <c r="G173" s="44"/>
      <c r="H173" s="44"/>
      <c r="I173" s="44"/>
      <c r="J173" s="44"/>
      <c r="K173" s="44"/>
      <c r="L173" s="31"/>
    </row>
  </sheetData>
  <sheetProtection algorithmName="SHA-512" hashValue="wcK04S/NIdRoe/xHTe8QmAxO2ExWl6gBrQu/77+aqqox5FG9uokPTDWdePyjA/yGT0Ea70qQwjZ9HwREcfJmyg==" saltValue="+wNEl3Fi+58RQRU36KKUyrH6Gi6xwJEqIUFHaOcqnTBKH6epxymF+4PXrkQlzVdHLAGhAja/6P37tUg1tPu/Zg==" spinCount="100000" sheet="1" objects="1" scenarios="1" formatColumns="0" formatRows="0" autoFilter="0"/>
  <autoFilter ref="C124:K172" xr:uid="{00000000-0009-0000-0000-000004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7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6" t="s">
        <v>108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89</v>
      </c>
    </row>
    <row r="4" spans="2:46" ht="24.95" customHeight="1">
      <c r="B4" s="19"/>
      <c r="D4" s="20" t="s">
        <v>111</v>
      </c>
      <c r="L4" s="19"/>
      <c r="M4" s="92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9" t="str">
        <f>'Rekapitulace stavby'!K6</f>
        <v>Cyklostezka Šternberk - Dolní Žleb - II. etapa</v>
      </c>
      <c r="F7" s="230"/>
      <c r="G7" s="230"/>
      <c r="H7" s="230"/>
      <c r="L7" s="19"/>
    </row>
    <row r="8" spans="2:46" ht="12" customHeight="1">
      <c r="B8" s="19"/>
      <c r="D8" s="26" t="s">
        <v>112</v>
      </c>
      <c r="L8" s="19"/>
    </row>
    <row r="9" spans="2:46" s="1" customFormat="1" ht="16.5" customHeight="1">
      <c r="B9" s="31"/>
      <c r="E9" s="229" t="s">
        <v>770</v>
      </c>
      <c r="F9" s="231"/>
      <c r="G9" s="231"/>
      <c r="H9" s="231"/>
      <c r="L9" s="31"/>
    </row>
    <row r="10" spans="2:46" s="1" customFormat="1" ht="12" customHeight="1">
      <c r="B10" s="31"/>
      <c r="D10" s="26" t="s">
        <v>114</v>
      </c>
      <c r="L10" s="31"/>
    </row>
    <row r="11" spans="2:46" s="1" customFormat="1" ht="16.5" customHeight="1">
      <c r="B11" s="31"/>
      <c r="E11" s="187" t="s">
        <v>814</v>
      </c>
      <c r="F11" s="231"/>
      <c r="G11" s="231"/>
      <c r="H11" s="231"/>
      <c r="L11" s="31"/>
    </row>
    <row r="12" spans="2:46" s="1" customFormat="1" ht="11.25">
      <c r="B12" s="31"/>
      <c r="L12" s="31"/>
    </row>
    <row r="13" spans="2:46" s="1" customFormat="1" ht="12" customHeight="1">
      <c r="B13" s="31"/>
      <c r="D13" s="26" t="s">
        <v>18</v>
      </c>
      <c r="F13" s="24" t="s">
        <v>1</v>
      </c>
      <c r="I13" s="26" t="s">
        <v>19</v>
      </c>
      <c r="J13" s="24" t="s">
        <v>1</v>
      </c>
      <c r="L13" s="31"/>
    </row>
    <row r="14" spans="2:46" s="1" customFormat="1" ht="12" customHeight="1">
      <c r="B14" s="31"/>
      <c r="D14" s="26" t="s">
        <v>20</v>
      </c>
      <c r="F14" s="24" t="s">
        <v>21</v>
      </c>
      <c r="I14" s="26" t="s">
        <v>22</v>
      </c>
      <c r="J14" s="51" t="str">
        <f>'Rekapitulace stavby'!AN8</f>
        <v>16. 12. 2021</v>
      </c>
      <c r="L14" s="31"/>
    </row>
    <row r="15" spans="2:46" s="1" customFormat="1" ht="10.9" customHeight="1">
      <c r="B15" s="31"/>
      <c r="L15" s="31"/>
    </row>
    <row r="16" spans="2:46" s="1" customFormat="1" ht="12" customHeight="1">
      <c r="B16" s="31"/>
      <c r="D16" s="26" t="s">
        <v>24</v>
      </c>
      <c r="I16" s="26" t="s">
        <v>25</v>
      </c>
      <c r="J16" s="24" t="s">
        <v>26</v>
      </c>
      <c r="L16" s="31"/>
    </row>
    <row r="17" spans="2:12" s="1" customFormat="1" ht="18" customHeight="1">
      <c r="B17" s="31"/>
      <c r="E17" s="24" t="s">
        <v>27</v>
      </c>
      <c r="I17" s="26" t="s">
        <v>28</v>
      </c>
      <c r="J17" s="24" t="s">
        <v>29</v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30</v>
      </c>
      <c r="I19" s="26" t="s">
        <v>25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232" t="str">
        <f>'Rekapitulace stavby'!E14</f>
        <v>Vyplň údaj</v>
      </c>
      <c r="F20" s="213"/>
      <c r="G20" s="213"/>
      <c r="H20" s="213"/>
      <c r="I20" s="26" t="s">
        <v>28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32</v>
      </c>
      <c r="I22" s="26" t="s">
        <v>25</v>
      </c>
      <c r="J22" s="24" t="s">
        <v>33</v>
      </c>
      <c r="L22" s="31"/>
    </row>
    <row r="23" spans="2:12" s="1" customFormat="1" ht="18" customHeight="1">
      <c r="B23" s="31"/>
      <c r="E23" s="24" t="s">
        <v>34</v>
      </c>
      <c r="I23" s="26" t="s">
        <v>28</v>
      </c>
      <c r="J23" s="24" t="s">
        <v>1</v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36</v>
      </c>
      <c r="I25" s="26" t="s">
        <v>25</v>
      </c>
      <c r="J25" s="24" t="s">
        <v>37</v>
      </c>
      <c r="L25" s="31"/>
    </row>
    <row r="26" spans="2:12" s="1" customFormat="1" ht="18" customHeight="1">
      <c r="B26" s="31"/>
      <c r="E26" s="24" t="s">
        <v>38</v>
      </c>
      <c r="I26" s="26" t="s">
        <v>28</v>
      </c>
      <c r="J26" s="24" t="s">
        <v>1</v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39</v>
      </c>
      <c r="L28" s="31"/>
    </row>
    <row r="29" spans="2:12" s="7" customFormat="1" ht="16.5" customHeight="1">
      <c r="B29" s="93"/>
      <c r="E29" s="218" t="s">
        <v>1</v>
      </c>
      <c r="F29" s="218"/>
      <c r="G29" s="218"/>
      <c r="H29" s="218"/>
      <c r="L29" s="93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25.35" customHeight="1">
      <c r="B32" s="31"/>
      <c r="D32" s="94" t="s">
        <v>40</v>
      </c>
      <c r="J32" s="65">
        <f>ROUND(J126, 2)</f>
        <v>0</v>
      </c>
      <c r="L32" s="31"/>
    </row>
    <row r="33" spans="2:12" s="1" customFormat="1" ht="6.95" customHeight="1">
      <c r="B33" s="31"/>
      <c r="D33" s="52"/>
      <c r="E33" s="52"/>
      <c r="F33" s="52"/>
      <c r="G33" s="52"/>
      <c r="H33" s="52"/>
      <c r="I33" s="52"/>
      <c r="J33" s="52"/>
      <c r="K33" s="52"/>
      <c r="L33" s="31"/>
    </row>
    <row r="34" spans="2:12" s="1" customFormat="1" ht="14.45" customHeight="1">
      <c r="B34" s="31"/>
      <c r="F34" s="34" t="s">
        <v>42</v>
      </c>
      <c r="I34" s="34" t="s">
        <v>41</v>
      </c>
      <c r="J34" s="34" t="s">
        <v>43</v>
      </c>
      <c r="L34" s="31"/>
    </row>
    <row r="35" spans="2:12" s="1" customFormat="1" ht="14.45" customHeight="1">
      <c r="B35" s="31"/>
      <c r="D35" s="54" t="s">
        <v>44</v>
      </c>
      <c r="E35" s="26" t="s">
        <v>45</v>
      </c>
      <c r="F35" s="85">
        <f>ROUND((SUM(BE126:BE172)),  2)</f>
        <v>0</v>
      </c>
      <c r="I35" s="95">
        <v>0.21</v>
      </c>
      <c r="J35" s="85">
        <f>ROUND(((SUM(BE126:BE172))*I35),  2)</f>
        <v>0</v>
      </c>
      <c r="L35" s="31"/>
    </row>
    <row r="36" spans="2:12" s="1" customFormat="1" ht="14.45" customHeight="1">
      <c r="B36" s="31"/>
      <c r="E36" s="26" t="s">
        <v>46</v>
      </c>
      <c r="F36" s="85">
        <f>ROUND((SUM(BF126:BF172)),  2)</f>
        <v>0</v>
      </c>
      <c r="I36" s="95">
        <v>0.15</v>
      </c>
      <c r="J36" s="85">
        <f>ROUND(((SUM(BF126:BF172))*I36),  2)</f>
        <v>0</v>
      </c>
      <c r="L36" s="31"/>
    </row>
    <row r="37" spans="2:12" s="1" customFormat="1" ht="14.45" hidden="1" customHeight="1">
      <c r="B37" s="31"/>
      <c r="E37" s="26" t="s">
        <v>47</v>
      </c>
      <c r="F37" s="85">
        <f>ROUND((SUM(BG126:BG172)),  2)</f>
        <v>0</v>
      </c>
      <c r="I37" s="95">
        <v>0.21</v>
      </c>
      <c r="J37" s="85">
        <f>0</f>
        <v>0</v>
      </c>
      <c r="L37" s="31"/>
    </row>
    <row r="38" spans="2:12" s="1" customFormat="1" ht="14.45" hidden="1" customHeight="1">
      <c r="B38" s="31"/>
      <c r="E38" s="26" t="s">
        <v>48</v>
      </c>
      <c r="F38" s="85">
        <f>ROUND((SUM(BH126:BH172)),  2)</f>
        <v>0</v>
      </c>
      <c r="I38" s="95">
        <v>0.15</v>
      </c>
      <c r="J38" s="85">
        <f>0</f>
        <v>0</v>
      </c>
      <c r="L38" s="31"/>
    </row>
    <row r="39" spans="2:12" s="1" customFormat="1" ht="14.45" hidden="1" customHeight="1">
      <c r="B39" s="31"/>
      <c r="E39" s="26" t="s">
        <v>49</v>
      </c>
      <c r="F39" s="85">
        <f>ROUND((SUM(BI126:BI172)),  2)</f>
        <v>0</v>
      </c>
      <c r="I39" s="95">
        <v>0</v>
      </c>
      <c r="J39" s="85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6"/>
      <c r="D41" s="97" t="s">
        <v>50</v>
      </c>
      <c r="E41" s="56"/>
      <c r="F41" s="56"/>
      <c r="G41" s="98" t="s">
        <v>51</v>
      </c>
      <c r="H41" s="99" t="s">
        <v>52</v>
      </c>
      <c r="I41" s="56"/>
      <c r="J41" s="100">
        <f>SUM(J32:J39)</f>
        <v>0</v>
      </c>
      <c r="K41" s="101"/>
      <c r="L41" s="31"/>
    </row>
    <row r="42" spans="2:12" s="1" customFormat="1" ht="14.45" customHeight="1">
      <c r="B42" s="31"/>
      <c r="L42" s="31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53</v>
      </c>
      <c r="E50" s="41"/>
      <c r="F50" s="41"/>
      <c r="G50" s="40" t="s">
        <v>54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55</v>
      </c>
      <c r="E61" s="33"/>
      <c r="F61" s="102" t="s">
        <v>56</v>
      </c>
      <c r="G61" s="42" t="s">
        <v>55</v>
      </c>
      <c r="H61" s="33"/>
      <c r="I61" s="33"/>
      <c r="J61" s="103" t="s">
        <v>56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57</v>
      </c>
      <c r="E65" s="41"/>
      <c r="F65" s="41"/>
      <c r="G65" s="40" t="s">
        <v>58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55</v>
      </c>
      <c r="E76" s="33"/>
      <c r="F76" s="102" t="s">
        <v>56</v>
      </c>
      <c r="G76" s="42" t="s">
        <v>55</v>
      </c>
      <c r="H76" s="33"/>
      <c r="I76" s="33"/>
      <c r="J76" s="103" t="s">
        <v>56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12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12" s="1" customFormat="1" ht="24.95" customHeight="1">
      <c r="B82" s="31"/>
      <c r="C82" s="20" t="s">
        <v>116</v>
      </c>
      <c r="L82" s="31"/>
    </row>
    <row r="83" spans="2:12" s="1" customFormat="1" ht="6.95" customHeight="1">
      <c r="B83" s="31"/>
      <c r="L83" s="31"/>
    </row>
    <row r="84" spans="2:12" s="1" customFormat="1" ht="12" customHeight="1">
      <c r="B84" s="31"/>
      <c r="C84" s="26" t="s">
        <v>16</v>
      </c>
      <c r="L84" s="31"/>
    </row>
    <row r="85" spans="2:12" s="1" customFormat="1" ht="16.5" customHeight="1">
      <c r="B85" s="31"/>
      <c r="E85" s="229" t="str">
        <f>E7</f>
        <v>Cyklostezka Šternberk - Dolní Žleb - II. etapa</v>
      </c>
      <c r="F85" s="230"/>
      <c r="G85" s="230"/>
      <c r="H85" s="230"/>
      <c r="L85" s="31"/>
    </row>
    <row r="86" spans="2:12" ht="12" customHeight="1">
      <c r="B86" s="19"/>
      <c r="C86" s="26" t="s">
        <v>112</v>
      </c>
      <c r="L86" s="19"/>
    </row>
    <row r="87" spans="2:12" s="1" customFormat="1" ht="16.5" customHeight="1">
      <c r="B87" s="31"/>
      <c r="E87" s="229" t="s">
        <v>770</v>
      </c>
      <c r="F87" s="231"/>
      <c r="G87" s="231"/>
      <c r="H87" s="231"/>
      <c r="L87" s="31"/>
    </row>
    <row r="88" spans="2:12" s="1" customFormat="1" ht="12" customHeight="1">
      <c r="B88" s="31"/>
      <c r="C88" s="26" t="s">
        <v>114</v>
      </c>
      <c r="L88" s="31"/>
    </row>
    <row r="89" spans="2:12" s="1" customFormat="1" ht="16.5" customHeight="1">
      <c r="B89" s="31"/>
      <c r="E89" s="187" t="str">
        <f>E11</f>
        <v>SO 701_n - Výstavba oplocení</v>
      </c>
      <c r="F89" s="231"/>
      <c r="G89" s="231"/>
      <c r="H89" s="231"/>
      <c r="L89" s="31"/>
    </row>
    <row r="90" spans="2:12" s="1" customFormat="1" ht="6.95" customHeight="1">
      <c r="B90" s="31"/>
      <c r="L90" s="31"/>
    </row>
    <row r="91" spans="2:12" s="1" customFormat="1" ht="12" customHeight="1">
      <c r="B91" s="31"/>
      <c r="C91" s="26" t="s">
        <v>20</v>
      </c>
      <c r="F91" s="24" t="str">
        <f>F14</f>
        <v>Šternberk - Dolní Žleb</v>
      </c>
      <c r="I91" s="26" t="s">
        <v>22</v>
      </c>
      <c r="J91" s="51" t="str">
        <f>IF(J14="","",J14)</f>
        <v>16. 12. 2021</v>
      </c>
      <c r="L91" s="31"/>
    </row>
    <row r="92" spans="2:12" s="1" customFormat="1" ht="6.95" customHeight="1">
      <c r="B92" s="31"/>
      <c r="L92" s="31"/>
    </row>
    <row r="93" spans="2:12" s="1" customFormat="1" ht="25.7" customHeight="1">
      <c r="B93" s="31"/>
      <c r="C93" s="26" t="s">
        <v>24</v>
      </c>
      <c r="F93" s="24" t="str">
        <f>E17</f>
        <v>Město Šternberk</v>
      </c>
      <c r="I93" s="26" t="s">
        <v>32</v>
      </c>
      <c r="J93" s="29" t="str">
        <f>E23</f>
        <v>Dopravní projektování s.r.o.</v>
      </c>
      <c r="L93" s="31"/>
    </row>
    <row r="94" spans="2:12" s="1" customFormat="1" ht="15.2" customHeight="1">
      <c r="B94" s="31"/>
      <c r="C94" s="26" t="s">
        <v>30</v>
      </c>
      <c r="F94" s="24" t="str">
        <f>IF(E20="","",E20)</f>
        <v>Vyplň údaj</v>
      </c>
      <c r="I94" s="26" t="s">
        <v>36</v>
      </c>
      <c r="J94" s="29" t="str">
        <f>E26</f>
        <v>Ing. Milena Uhlárová</v>
      </c>
      <c r="L94" s="31"/>
    </row>
    <row r="95" spans="2:12" s="1" customFormat="1" ht="10.35" customHeight="1">
      <c r="B95" s="31"/>
      <c r="L95" s="31"/>
    </row>
    <row r="96" spans="2:12" s="1" customFormat="1" ht="29.25" customHeight="1">
      <c r="B96" s="31"/>
      <c r="C96" s="104" t="s">
        <v>117</v>
      </c>
      <c r="D96" s="96"/>
      <c r="E96" s="96"/>
      <c r="F96" s="96"/>
      <c r="G96" s="96"/>
      <c r="H96" s="96"/>
      <c r="I96" s="96"/>
      <c r="J96" s="105" t="s">
        <v>118</v>
      </c>
      <c r="K96" s="96"/>
      <c r="L96" s="31"/>
    </row>
    <row r="97" spans="2:47" s="1" customFormat="1" ht="10.35" customHeight="1">
      <c r="B97" s="31"/>
      <c r="L97" s="31"/>
    </row>
    <row r="98" spans="2:47" s="1" customFormat="1" ht="22.9" customHeight="1">
      <c r="B98" s="31"/>
      <c r="C98" s="106" t="s">
        <v>119</v>
      </c>
      <c r="J98" s="65">
        <f>J126</f>
        <v>0</v>
      </c>
      <c r="L98" s="31"/>
      <c r="AU98" s="16" t="s">
        <v>120</v>
      </c>
    </row>
    <row r="99" spans="2:47" s="8" customFormat="1" ht="24.95" customHeight="1">
      <c r="B99" s="107"/>
      <c r="D99" s="108" t="s">
        <v>121</v>
      </c>
      <c r="E99" s="109"/>
      <c r="F99" s="109"/>
      <c r="G99" s="109"/>
      <c r="H99" s="109"/>
      <c r="I99" s="109"/>
      <c r="J99" s="110">
        <f>J127</f>
        <v>0</v>
      </c>
      <c r="L99" s="107"/>
    </row>
    <row r="100" spans="2:47" s="9" customFormat="1" ht="19.899999999999999" customHeight="1">
      <c r="B100" s="111"/>
      <c r="D100" s="112" t="s">
        <v>122</v>
      </c>
      <c r="E100" s="113"/>
      <c r="F100" s="113"/>
      <c r="G100" s="113"/>
      <c r="H100" s="113"/>
      <c r="I100" s="113"/>
      <c r="J100" s="114">
        <f>J128</f>
        <v>0</v>
      </c>
      <c r="L100" s="111"/>
    </row>
    <row r="101" spans="2:47" s="9" customFormat="1" ht="19.899999999999999" customHeight="1">
      <c r="B101" s="111"/>
      <c r="D101" s="112" t="s">
        <v>124</v>
      </c>
      <c r="E101" s="113"/>
      <c r="F101" s="113"/>
      <c r="G101" s="113"/>
      <c r="H101" s="113"/>
      <c r="I101" s="113"/>
      <c r="J101" s="114">
        <f>J141</f>
        <v>0</v>
      </c>
      <c r="L101" s="111"/>
    </row>
    <row r="102" spans="2:47" s="9" customFormat="1" ht="19.899999999999999" customHeight="1">
      <c r="B102" s="111"/>
      <c r="D102" s="112" t="s">
        <v>129</v>
      </c>
      <c r="E102" s="113"/>
      <c r="F102" s="113"/>
      <c r="G102" s="113"/>
      <c r="H102" s="113"/>
      <c r="I102" s="113"/>
      <c r="J102" s="114">
        <f>J157</f>
        <v>0</v>
      </c>
      <c r="L102" s="111"/>
    </row>
    <row r="103" spans="2:47" s="9" customFormat="1" ht="19.899999999999999" customHeight="1">
      <c r="B103" s="111"/>
      <c r="D103" s="112" t="s">
        <v>130</v>
      </c>
      <c r="E103" s="113"/>
      <c r="F103" s="113"/>
      <c r="G103" s="113"/>
      <c r="H103" s="113"/>
      <c r="I103" s="113"/>
      <c r="J103" s="114">
        <f>J166</f>
        <v>0</v>
      </c>
      <c r="L103" s="111"/>
    </row>
    <row r="104" spans="2:47" s="9" customFormat="1" ht="19.899999999999999" customHeight="1">
      <c r="B104" s="111"/>
      <c r="D104" s="112" t="s">
        <v>131</v>
      </c>
      <c r="E104" s="113"/>
      <c r="F104" s="113"/>
      <c r="G104" s="113"/>
      <c r="H104" s="113"/>
      <c r="I104" s="113"/>
      <c r="J104" s="114">
        <f>J171</f>
        <v>0</v>
      </c>
      <c r="L104" s="111"/>
    </row>
    <row r="105" spans="2:47" s="1" customFormat="1" ht="21.75" customHeight="1">
      <c r="B105" s="31"/>
      <c r="L105" s="31"/>
    </row>
    <row r="106" spans="2:47" s="1" customFormat="1" ht="6.95" customHeight="1"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31"/>
    </row>
    <row r="110" spans="2:47" s="1" customFormat="1" ht="6.95" customHeight="1"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31"/>
    </row>
    <row r="111" spans="2:47" s="1" customFormat="1" ht="24.95" customHeight="1">
      <c r="B111" s="31"/>
      <c r="C111" s="20" t="s">
        <v>132</v>
      </c>
      <c r="L111" s="31"/>
    </row>
    <row r="112" spans="2:47" s="1" customFormat="1" ht="6.95" customHeight="1">
      <c r="B112" s="31"/>
      <c r="L112" s="31"/>
    </row>
    <row r="113" spans="2:63" s="1" customFormat="1" ht="12" customHeight="1">
      <c r="B113" s="31"/>
      <c r="C113" s="26" t="s">
        <v>16</v>
      </c>
      <c r="L113" s="31"/>
    </row>
    <row r="114" spans="2:63" s="1" customFormat="1" ht="16.5" customHeight="1">
      <c r="B114" s="31"/>
      <c r="E114" s="229" t="str">
        <f>E7</f>
        <v>Cyklostezka Šternberk - Dolní Žleb - II. etapa</v>
      </c>
      <c r="F114" s="230"/>
      <c r="G114" s="230"/>
      <c r="H114" s="230"/>
      <c r="L114" s="31"/>
    </row>
    <row r="115" spans="2:63" ht="12" customHeight="1">
      <c r="B115" s="19"/>
      <c r="C115" s="26" t="s">
        <v>112</v>
      </c>
      <c r="L115" s="19"/>
    </row>
    <row r="116" spans="2:63" s="1" customFormat="1" ht="16.5" customHeight="1">
      <c r="B116" s="31"/>
      <c r="E116" s="229" t="s">
        <v>770</v>
      </c>
      <c r="F116" s="231"/>
      <c r="G116" s="231"/>
      <c r="H116" s="231"/>
      <c r="L116" s="31"/>
    </row>
    <row r="117" spans="2:63" s="1" customFormat="1" ht="12" customHeight="1">
      <c r="B117" s="31"/>
      <c r="C117" s="26" t="s">
        <v>114</v>
      </c>
      <c r="L117" s="31"/>
    </row>
    <row r="118" spans="2:63" s="1" customFormat="1" ht="16.5" customHeight="1">
      <c r="B118" s="31"/>
      <c r="E118" s="187" t="str">
        <f>E11</f>
        <v>SO 701_n - Výstavba oplocení</v>
      </c>
      <c r="F118" s="231"/>
      <c r="G118" s="231"/>
      <c r="H118" s="231"/>
      <c r="L118" s="31"/>
    </row>
    <row r="119" spans="2:63" s="1" customFormat="1" ht="6.95" customHeight="1">
      <c r="B119" s="31"/>
      <c r="L119" s="31"/>
    </row>
    <row r="120" spans="2:63" s="1" customFormat="1" ht="12" customHeight="1">
      <c r="B120" s="31"/>
      <c r="C120" s="26" t="s">
        <v>20</v>
      </c>
      <c r="F120" s="24" t="str">
        <f>F14</f>
        <v>Šternberk - Dolní Žleb</v>
      </c>
      <c r="I120" s="26" t="s">
        <v>22</v>
      </c>
      <c r="J120" s="51" t="str">
        <f>IF(J14="","",J14)</f>
        <v>16. 12. 2021</v>
      </c>
      <c r="L120" s="31"/>
    </row>
    <row r="121" spans="2:63" s="1" customFormat="1" ht="6.95" customHeight="1">
      <c r="B121" s="31"/>
      <c r="L121" s="31"/>
    </row>
    <row r="122" spans="2:63" s="1" customFormat="1" ht="25.7" customHeight="1">
      <c r="B122" s="31"/>
      <c r="C122" s="26" t="s">
        <v>24</v>
      </c>
      <c r="F122" s="24" t="str">
        <f>E17</f>
        <v>Město Šternberk</v>
      </c>
      <c r="I122" s="26" t="s">
        <v>32</v>
      </c>
      <c r="J122" s="29" t="str">
        <f>E23</f>
        <v>Dopravní projektování s.r.o.</v>
      </c>
      <c r="L122" s="31"/>
    </row>
    <row r="123" spans="2:63" s="1" customFormat="1" ht="15.2" customHeight="1">
      <c r="B123" s="31"/>
      <c r="C123" s="26" t="s">
        <v>30</v>
      </c>
      <c r="F123" s="24" t="str">
        <f>IF(E20="","",E20)</f>
        <v>Vyplň údaj</v>
      </c>
      <c r="I123" s="26" t="s">
        <v>36</v>
      </c>
      <c r="J123" s="29" t="str">
        <f>E26</f>
        <v>Ing. Milena Uhlárová</v>
      </c>
      <c r="L123" s="31"/>
    </row>
    <row r="124" spans="2:63" s="1" customFormat="1" ht="10.35" customHeight="1">
      <c r="B124" s="31"/>
      <c r="L124" s="31"/>
    </row>
    <row r="125" spans="2:63" s="10" customFormat="1" ht="29.25" customHeight="1">
      <c r="B125" s="115"/>
      <c r="C125" s="116" t="s">
        <v>133</v>
      </c>
      <c r="D125" s="117" t="s">
        <v>65</v>
      </c>
      <c r="E125" s="117" t="s">
        <v>61</v>
      </c>
      <c r="F125" s="117" t="s">
        <v>62</v>
      </c>
      <c r="G125" s="117" t="s">
        <v>134</v>
      </c>
      <c r="H125" s="117" t="s">
        <v>135</v>
      </c>
      <c r="I125" s="117" t="s">
        <v>136</v>
      </c>
      <c r="J125" s="117" t="s">
        <v>118</v>
      </c>
      <c r="K125" s="118" t="s">
        <v>137</v>
      </c>
      <c r="L125" s="115"/>
      <c r="M125" s="58" t="s">
        <v>1</v>
      </c>
      <c r="N125" s="59" t="s">
        <v>44</v>
      </c>
      <c r="O125" s="59" t="s">
        <v>138</v>
      </c>
      <c r="P125" s="59" t="s">
        <v>139</v>
      </c>
      <c r="Q125" s="59" t="s">
        <v>140</v>
      </c>
      <c r="R125" s="59" t="s">
        <v>141</v>
      </c>
      <c r="S125" s="59" t="s">
        <v>142</v>
      </c>
      <c r="T125" s="60" t="s">
        <v>143</v>
      </c>
    </row>
    <row r="126" spans="2:63" s="1" customFormat="1" ht="22.9" customHeight="1">
      <c r="B126" s="31"/>
      <c r="C126" s="63" t="s">
        <v>144</v>
      </c>
      <c r="J126" s="119">
        <f>BK126</f>
        <v>0</v>
      </c>
      <c r="L126" s="31"/>
      <c r="M126" s="61"/>
      <c r="N126" s="52"/>
      <c r="O126" s="52"/>
      <c r="P126" s="120">
        <f>P127</f>
        <v>0</v>
      </c>
      <c r="Q126" s="52"/>
      <c r="R126" s="120">
        <f>R127</f>
        <v>29.74605</v>
      </c>
      <c r="S126" s="52"/>
      <c r="T126" s="121">
        <f>T127</f>
        <v>12.667680000000001</v>
      </c>
      <c r="AT126" s="16" t="s">
        <v>79</v>
      </c>
      <c r="AU126" s="16" t="s">
        <v>120</v>
      </c>
      <c r="BK126" s="122">
        <f>BK127</f>
        <v>0</v>
      </c>
    </row>
    <row r="127" spans="2:63" s="11" customFormat="1" ht="25.9" customHeight="1">
      <c r="B127" s="123"/>
      <c r="D127" s="124" t="s">
        <v>79</v>
      </c>
      <c r="E127" s="125" t="s">
        <v>145</v>
      </c>
      <c r="F127" s="125" t="s">
        <v>146</v>
      </c>
      <c r="I127" s="126"/>
      <c r="J127" s="127">
        <f>BK127</f>
        <v>0</v>
      </c>
      <c r="L127" s="123"/>
      <c r="M127" s="128"/>
      <c r="P127" s="129">
        <f>P128+P141+P157+P166+P171</f>
        <v>0</v>
      </c>
      <c r="R127" s="129">
        <f>R128+R141+R157+R166+R171</f>
        <v>29.74605</v>
      </c>
      <c r="T127" s="130">
        <f>T128+T141+T157+T166+T171</f>
        <v>12.667680000000001</v>
      </c>
      <c r="AR127" s="124" t="s">
        <v>87</v>
      </c>
      <c r="AT127" s="131" t="s">
        <v>79</v>
      </c>
      <c r="AU127" s="131" t="s">
        <v>80</v>
      </c>
      <c r="AY127" s="124" t="s">
        <v>147</v>
      </c>
      <c r="BK127" s="132">
        <f>BK128+BK141+BK157+BK166+BK171</f>
        <v>0</v>
      </c>
    </row>
    <row r="128" spans="2:63" s="11" customFormat="1" ht="22.9" customHeight="1">
      <c r="B128" s="123"/>
      <c r="D128" s="124" t="s">
        <v>79</v>
      </c>
      <c r="E128" s="133" t="s">
        <v>87</v>
      </c>
      <c r="F128" s="133" t="s">
        <v>148</v>
      </c>
      <c r="I128" s="126"/>
      <c r="J128" s="134">
        <f>BK128</f>
        <v>0</v>
      </c>
      <c r="L128" s="123"/>
      <c r="M128" s="128"/>
      <c r="P128" s="129">
        <f>SUM(P129:P140)</f>
        <v>0</v>
      </c>
      <c r="R128" s="129">
        <f>SUM(R129:R140)</f>
        <v>0</v>
      </c>
      <c r="T128" s="130">
        <f>SUM(T129:T140)</f>
        <v>0</v>
      </c>
      <c r="AR128" s="124" t="s">
        <v>87</v>
      </c>
      <c r="AT128" s="131" t="s">
        <v>79</v>
      </c>
      <c r="AU128" s="131" t="s">
        <v>87</v>
      </c>
      <c r="AY128" s="124" t="s">
        <v>147</v>
      </c>
      <c r="BK128" s="132">
        <f>SUM(BK129:BK140)</f>
        <v>0</v>
      </c>
    </row>
    <row r="129" spans="2:65" s="1" customFormat="1" ht="16.5" customHeight="1">
      <c r="B129" s="31"/>
      <c r="C129" s="135" t="s">
        <v>87</v>
      </c>
      <c r="D129" s="135" t="s">
        <v>149</v>
      </c>
      <c r="E129" s="136" t="s">
        <v>815</v>
      </c>
      <c r="F129" s="137" t="s">
        <v>816</v>
      </c>
      <c r="G129" s="138" t="s">
        <v>191</v>
      </c>
      <c r="H129" s="139">
        <v>8.4480000000000004</v>
      </c>
      <c r="I129" s="140"/>
      <c r="J129" s="141">
        <f>ROUND(I129*H129,2)</f>
        <v>0</v>
      </c>
      <c r="K129" s="137" t="s">
        <v>153</v>
      </c>
      <c r="L129" s="31"/>
      <c r="M129" s="142" t="s">
        <v>1</v>
      </c>
      <c r="N129" s="143" t="s">
        <v>45</v>
      </c>
      <c r="P129" s="144">
        <f>O129*H129</f>
        <v>0</v>
      </c>
      <c r="Q129" s="144">
        <v>0</v>
      </c>
      <c r="R129" s="144">
        <f>Q129*H129</f>
        <v>0</v>
      </c>
      <c r="S129" s="144">
        <v>0</v>
      </c>
      <c r="T129" s="145">
        <f>S129*H129</f>
        <v>0</v>
      </c>
      <c r="AR129" s="146" t="s">
        <v>154</v>
      </c>
      <c r="AT129" s="146" t="s">
        <v>149</v>
      </c>
      <c r="AU129" s="146" t="s">
        <v>89</v>
      </c>
      <c r="AY129" s="16" t="s">
        <v>147</v>
      </c>
      <c r="BE129" s="147">
        <f>IF(N129="základní",J129,0)</f>
        <v>0</v>
      </c>
      <c r="BF129" s="147">
        <f>IF(N129="snížená",J129,0)</f>
        <v>0</v>
      </c>
      <c r="BG129" s="147">
        <f>IF(N129="zákl. přenesená",J129,0)</f>
        <v>0</v>
      </c>
      <c r="BH129" s="147">
        <f>IF(N129="sníž. přenesená",J129,0)</f>
        <v>0</v>
      </c>
      <c r="BI129" s="147">
        <f>IF(N129="nulová",J129,0)</f>
        <v>0</v>
      </c>
      <c r="BJ129" s="16" t="s">
        <v>87</v>
      </c>
      <c r="BK129" s="147">
        <f>ROUND(I129*H129,2)</f>
        <v>0</v>
      </c>
      <c r="BL129" s="16" t="s">
        <v>154</v>
      </c>
      <c r="BM129" s="146" t="s">
        <v>817</v>
      </c>
    </row>
    <row r="130" spans="2:65" s="12" customFormat="1" ht="11.25">
      <c r="B130" s="148"/>
      <c r="D130" s="149" t="s">
        <v>160</v>
      </c>
      <c r="E130" s="150" t="s">
        <v>1</v>
      </c>
      <c r="F130" s="151" t="s">
        <v>818</v>
      </c>
      <c r="H130" s="150" t="s">
        <v>1</v>
      </c>
      <c r="I130" s="152"/>
      <c r="L130" s="148"/>
      <c r="M130" s="153"/>
      <c r="T130" s="154"/>
      <c r="AT130" s="150" t="s">
        <v>160</v>
      </c>
      <c r="AU130" s="150" t="s">
        <v>89</v>
      </c>
      <c r="AV130" s="12" t="s">
        <v>87</v>
      </c>
      <c r="AW130" s="12" t="s">
        <v>35</v>
      </c>
      <c r="AX130" s="12" t="s">
        <v>80</v>
      </c>
      <c r="AY130" s="150" t="s">
        <v>147</v>
      </c>
    </row>
    <row r="131" spans="2:65" s="13" customFormat="1" ht="11.25">
      <c r="B131" s="155"/>
      <c r="D131" s="149" t="s">
        <v>160</v>
      </c>
      <c r="E131" s="156" t="s">
        <v>1</v>
      </c>
      <c r="F131" s="157" t="s">
        <v>819</v>
      </c>
      <c r="H131" s="158">
        <v>8.4480000000000004</v>
      </c>
      <c r="I131" s="159"/>
      <c r="L131" s="155"/>
      <c r="M131" s="160"/>
      <c r="T131" s="161"/>
      <c r="AT131" s="156" t="s">
        <v>160</v>
      </c>
      <c r="AU131" s="156" t="s">
        <v>89</v>
      </c>
      <c r="AV131" s="13" t="s">
        <v>89</v>
      </c>
      <c r="AW131" s="13" t="s">
        <v>35</v>
      </c>
      <c r="AX131" s="13" t="s">
        <v>87</v>
      </c>
      <c r="AY131" s="156" t="s">
        <v>147</v>
      </c>
    </row>
    <row r="132" spans="2:65" s="1" customFormat="1" ht="21.75" customHeight="1">
      <c r="B132" s="31"/>
      <c r="C132" s="135" t="s">
        <v>89</v>
      </c>
      <c r="D132" s="135" t="s">
        <v>149</v>
      </c>
      <c r="E132" s="136" t="s">
        <v>820</v>
      </c>
      <c r="F132" s="137" t="s">
        <v>821</v>
      </c>
      <c r="G132" s="138" t="s">
        <v>191</v>
      </c>
      <c r="H132" s="139">
        <v>8.4480000000000004</v>
      </c>
      <c r="I132" s="140"/>
      <c r="J132" s="141">
        <f>ROUND(I132*H132,2)</f>
        <v>0</v>
      </c>
      <c r="K132" s="137" t="s">
        <v>153</v>
      </c>
      <c r="L132" s="31"/>
      <c r="M132" s="142" t="s">
        <v>1</v>
      </c>
      <c r="N132" s="143" t="s">
        <v>45</v>
      </c>
      <c r="P132" s="144">
        <f>O132*H132</f>
        <v>0</v>
      </c>
      <c r="Q132" s="144">
        <v>0</v>
      </c>
      <c r="R132" s="144">
        <f>Q132*H132</f>
        <v>0</v>
      </c>
      <c r="S132" s="144">
        <v>0</v>
      </c>
      <c r="T132" s="145">
        <f>S132*H132</f>
        <v>0</v>
      </c>
      <c r="AR132" s="146" t="s">
        <v>154</v>
      </c>
      <c r="AT132" s="146" t="s">
        <v>149</v>
      </c>
      <c r="AU132" s="146" t="s">
        <v>89</v>
      </c>
      <c r="AY132" s="16" t="s">
        <v>147</v>
      </c>
      <c r="BE132" s="147">
        <f>IF(N132="základní",J132,0)</f>
        <v>0</v>
      </c>
      <c r="BF132" s="147">
        <f>IF(N132="snížená",J132,0)</f>
        <v>0</v>
      </c>
      <c r="BG132" s="147">
        <f>IF(N132="zákl. přenesená",J132,0)</f>
        <v>0</v>
      </c>
      <c r="BH132" s="147">
        <f>IF(N132="sníž. přenesená",J132,0)</f>
        <v>0</v>
      </c>
      <c r="BI132" s="147">
        <f>IF(N132="nulová",J132,0)</f>
        <v>0</v>
      </c>
      <c r="BJ132" s="16" t="s">
        <v>87</v>
      </c>
      <c r="BK132" s="147">
        <f>ROUND(I132*H132,2)</f>
        <v>0</v>
      </c>
      <c r="BL132" s="16" t="s">
        <v>154</v>
      </c>
      <c r="BM132" s="146" t="s">
        <v>822</v>
      </c>
    </row>
    <row r="133" spans="2:65" s="12" customFormat="1" ht="11.25">
      <c r="B133" s="148"/>
      <c r="D133" s="149" t="s">
        <v>160</v>
      </c>
      <c r="E133" s="150" t="s">
        <v>1</v>
      </c>
      <c r="F133" s="151" t="s">
        <v>214</v>
      </c>
      <c r="H133" s="150" t="s">
        <v>1</v>
      </c>
      <c r="I133" s="152"/>
      <c r="L133" s="148"/>
      <c r="M133" s="153"/>
      <c r="T133" s="154"/>
      <c r="AT133" s="150" t="s">
        <v>160</v>
      </c>
      <c r="AU133" s="150" t="s">
        <v>89</v>
      </c>
      <c r="AV133" s="12" t="s">
        <v>87</v>
      </c>
      <c r="AW133" s="12" t="s">
        <v>35</v>
      </c>
      <c r="AX133" s="12" t="s">
        <v>80</v>
      </c>
      <c r="AY133" s="150" t="s">
        <v>147</v>
      </c>
    </row>
    <row r="134" spans="2:65" s="13" customFormat="1" ht="11.25">
      <c r="B134" s="155"/>
      <c r="D134" s="149" t="s">
        <v>160</v>
      </c>
      <c r="E134" s="156" t="s">
        <v>1</v>
      </c>
      <c r="F134" s="157" t="s">
        <v>823</v>
      </c>
      <c r="H134" s="158">
        <v>8.4480000000000004</v>
      </c>
      <c r="I134" s="159"/>
      <c r="L134" s="155"/>
      <c r="M134" s="160"/>
      <c r="T134" s="161"/>
      <c r="AT134" s="156" t="s">
        <v>160</v>
      </c>
      <c r="AU134" s="156" t="s">
        <v>89</v>
      </c>
      <c r="AV134" s="13" t="s">
        <v>89</v>
      </c>
      <c r="AW134" s="13" t="s">
        <v>35</v>
      </c>
      <c r="AX134" s="13" t="s">
        <v>87</v>
      </c>
      <c r="AY134" s="156" t="s">
        <v>147</v>
      </c>
    </row>
    <row r="135" spans="2:65" s="1" customFormat="1" ht="24.2" customHeight="1">
      <c r="B135" s="31"/>
      <c r="C135" s="135" t="s">
        <v>164</v>
      </c>
      <c r="D135" s="135" t="s">
        <v>149</v>
      </c>
      <c r="E135" s="136" t="s">
        <v>824</v>
      </c>
      <c r="F135" s="137" t="s">
        <v>825</v>
      </c>
      <c r="G135" s="138" t="s">
        <v>191</v>
      </c>
      <c r="H135" s="139">
        <v>118.27200000000001</v>
      </c>
      <c r="I135" s="140"/>
      <c r="J135" s="141">
        <f>ROUND(I135*H135,2)</f>
        <v>0</v>
      </c>
      <c r="K135" s="137" t="s">
        <v>153</v>
      </c>
      <c r="L135" s="31"/>
      <c r="M135" s="142" t="s">
        <v>1</v>
      </c>
      <c r="N135" s="143" t="s">
        <v>45</v>
      </c>
      <c r="P135" s="144">
        <f>O135*H135</f>
        <v>0</v>
      </c>
      <c r="Q135" s="144">
        <v>0</v>
      </c>
      <c r="R135" s="144">
        <f>Q135*H135</f>
        <v>0</v>
      </c>
      <c r="S135" s="144">
        <v>0</v>
      </c>
      <c r="T135" s="145">
        <f>S135*H135</f>
        <v>0</v>
      </c>
      <c r="AR135" s="146" t="s">
        <v>154</v>
      </c>
      <c r="AT135" s="146" t="s">
        <v>149</v>
      </c>
      <c r="AU135" s="146" t="s">
        <v>89</v>
      </c>
      <c r="AY135" s="16" t="s">
        <v>147</v>
      </c>
      <c r="BE135" s="147">
        <f>IF(N135="základní",J135,0)</f>
        <v>0</v>
      </c>
      <c r="BF135" s="147">
        <f>IF(N135="snížená",J135,0)</f>
        <v>0</v>
      </c>
      <c r="BG135" s="147">
        <f>IF(N135="zákl. přenesená",J135,0)</f>
        <v>0</v>
      </c>
      <c r="BH135" s="147">
        <f>IF(N135="sníž. přenesená",J135,0)</f>
        <v>0</v>
      </c>
      <c r="BI135" s="147">
        <f>IF(N135="nulová",J135,0)</f>
        <v>0</v>
      </c>
      <c r="BJ135" s="16" t="s">
        <v>87</v>
      </c>
      <c r="BK135" s="147">
        <f>ROUND(I135*H135,2)</f>
        <v>0</v>
      </c>
      <c r="BL135" s="16" t="s">
        <v>154</v>
      </c>
      <c r="BM135" s="146" t="s">
        <v>826</v>
      </c>
    </row>
    <row r="136" spans="2:65" s="13" customFormat="1" ht="11.25">
      <c r="B136" s="155"/>
      <c r="D136" s="149" t="s">
        <v>160</v>
      </c>
      <c r="E136" s="156" t="s">
        <v>1</v>
      </c>
      <c r="F136" s="157" t="s">
        <v>827</v>
      </c>
      <c r="H136" s="158">
        <v>118.27200000000001</v>
      </c>
      <c r="I136" s="159"/>
      <c r="L136" s="155"/>
      <c r="M136" s="160"/>
      <c r="T136" s="161"/>
      <c r="AT136" s="156" t="s">
        <v>160</v>
      </c>
      <c r="AU136" s="156" t="s">
        <v>89</v>
      </c>
      <c r="AV136" s="13" t="s">
        <v>89</v>
      </c>
      <c r="AW136" s="13" t="s">
        <v>35</v>
      </c>
      <c r="AX136" s="13" t="s">
        <v>87</v>
      </c>
      <c r="AY136" s="156" t="s">
        <v>147</v>
      </c>
    </row>
    <row r="137" spans="2:65" s="1" customFormat="1" ht="16.5" customHeight="1">
      <c r="B137" s="31"/>
      <c r="C137" s="135" t="s">
        <v>154</v>
      </c>
      <c r="D137" s="135" t="s">
        <v>149</v>
      </c>
      <c r="E137" s="136" t="s">
        <v>828</v>
      </c>
      <c r="F137" s="137" t="s">
        <v>829</v>
      </c>
      <c r="G137" s="138" t="s">
        <v>191</v>
      </c>
      <c r="H137" s="139">
        <v>8.4480000000000004</v>
      </c>
      <c r="I137" s="140"/>
      <c r="J137" s="141">
        <f>ROUND(I137*H137,2)</f>
        <v>0</v>
      </c>
      <c r="K137" s="137" t="s">
        <v>153</v>
      </c>
      <c r="L137" s="31"/>
      <c r="M137" s="142" t="s">
        <v>1</v>
      </c>
      <c r="N137" s="143" t="s">
        <v>45</v>
      </c>
      <c r="P137" s="144">
        <f>O137*H137</f>
        <v>0</v>
      </c>
      <c r="Q137" s="144">
        <v>0</v>
      </c>
      <c r="R137" s="144">
        <f>Q137*H137</f>
        <v>0</v>
      </c>
      <c r="S137" s="144">
        <v>0</v>
      </c>
      <c r="T137" s="145">
        <f>S137*H137</f>
        <v>0</v>
      </c>
      <c r="AR137" s="146" t="s">
        <v>154</v>
      </c>
      <c r="AT137" s="146" t="s">
        <v>149</v>
      </c>
      <c r="AU137" s="146" t="s">
        <v>89</v>
      </c>
      <c r="AY137" s="16" t="s">
        <v>147</v>
      </c>
      <c r="BE137" s="147">
        <f>IF(N137="základní",J137,0)</f>
        <v>0</v>
      </c>
      <c r="BF137" s="147">
        <f>IF(N137="snížená",J137,0)</f>
        <v>0</v>
      </c>
      <c r="BG137" s="147">
        <f>IF(N137="zákl. přenesená",J137,0)</f>
        <v>0</v>
      </c>
      <c r="BH137" s="147">
        <f>IF(N137="sníž. přenesená",J137,0)</f>
        <v>0</v>
      </c>
      <c r="BI137" s="147">
        <f>IF(N137="nulová",J137,0)</f>
        <v>0</v>
      </c>
      <c r="BJ137" s="16" t="s">
        <v>87</v>
      </c>
      <c r="BK137" s="147">
        <f>ROUND(I137*H137,2)</f>
        <v>0</v>
      </c>
      <c r="BL137" s="16" t="s">
        <v>154</v>
      </c>
      <c r="BM137" s="146" t="s">
        <v>830</v>
      </c>
    </row>
    <row r="138" spans="2:65" s="13" customFormat="1" ht="11.25">
      <c r="B138" s="155"/>
      <c r="D138" s="149" t="s">
        <v>160</v>
      </c>
      <c r="E138" s="156" t="s">
        <v>1</v>
      </c>
      <c r="F138" s="157" t="s">
        <v>823</v>
      </c>
      <c r="H138" s="158">
        <v>8.4480000000000004</v>
      </c>
      <c r="I138" s="159"/>
      <c r="L138" s="155"/>
      <c r="M138" s="160"/>
      <c r="T138" s="161"/>
      <c r="AT138" s="156" t="s">
        <v>160</v>
      </c>
      <c r="AU138" s="156" t="s">
        <v>89</v>
      </c>
      <c r="AV138" s="13" t="s">
        <v>89</v>
      </c>
      <c r="AW138" s="13" t="s">
        <v>35</v>
      </c>
      <c r="AX138" s="13" t="s">
        <v>80</v>
      </c>
      <c r="AY138" s="156" t="s">
        <v>147</v>
      </c>
    </row>
    <row r="139" spans="2:65" s="1" customFormat="1" ht="16.5" customHeight="1">
      <c r="B139" s="31"/>
      <c r="C139" s="135" t="s">
        <v>175</v>
      </c>
      <c r="D139" s="135" t="s">
        <v>149</v>
      </c>
      <c r="E139" s="136" t="s">
        <v>831</v>
      </c>
      <c r="F139" s="137" t="s">
        <v>832</v>
      </c>
      <c r="G139" s="138" t="s">
        <v>230</v>
      </c>
      <c r="H139" s="139">
        <v>15.206</v>
      </c>
      <c r="I139" s="140"/>
      <c r="J139" s="141">
        <f>ROUND(I139*H139,2)</f>
        <v>0</v>
      </c>
      <c r="K139" s="137" t="s">
        <v>153</v>
      </c>
      <c r="L139" s="31"/>
      <c r="M139" s="142" t="s">
        <v>1</v>
      </c>
      <c r="N139" s="143" t="s">
        <v>45</v>
      </c>
      <c r="P139" s="144">
        <f>O139*H139</f>
        <v>0</v>
      </c>
      <c r="Q139" s="144">
        <v>0</v>
      </c>
      <c r="R139" s="144">
        <f>Q139*H139</f>
        <v>0</v>
      </c>
      <c r="S139" s="144">
        <v>0</v>
      </c>
      <c r="T139" s="145">
        <f>S139*H139</f>
        <v>0</v>
      </c>
      <c r="AR139" s="146" t="s">
        <v>154</v>
      </c>
      <c r="AT139" s="146" t="s">
        <v>149</v>
      </c>
      <c r="AU139" s="146" t="s">
        <v>89</v>
      </c>
      <c r="AY139" s="16" t="s">
        <v>147</v>
      </c>
      <c r="BE139" s="147">
        <f>IF(N139="základní",J139,0)</f>
        <v>0</v>
      </c>
      <c r="BF139" s="147">
        <f>IF(N139="snížená",J139,0)</f>
        <v>0</v>
      </c>
      <c r="BG139" s="147">
        <f>IF(N139="zákl. přenesená",J139,0)</f>
        <v>0</v>
      </c>
      <c r="BH139" s="147">
        <f>IF(N139="sníž. přenesená",J139,0)</f>
        <v>0</v>
      </c>
      <c r="BI139" s="147">
        <f>IF(N139="nulová",J139,0)</f>
        <v>0</v>
      </c>
      <c r="BJ139" s="16" t="s">
        <v>87</v>
      </c>
      <c r="BK139" s="147">
        <f>ROUND(I139*H139,2)</f>
        <v>0</v>
      </c>
      <c r="BL139" s="16" t="s">
        <v>154</v>
      </c>
      <c r="BM139" s="146" t="s">
        <v>833</v>
      </c>
    </row>
    <row r="140" spans="2:65" s="13" customFormat="1" ht="11.25">
      <c r="B140" s="155"/>
      <c r="D140" s="149" t="s">
        <v>160</v>
      </c>
      <c r="E140" s="156" t="s">
        <v>1</v>
      </c>
      <c r="F140" s="157" t="s">
        <v>834</v>
      </c>
      <c r="H140" s="158">
        <v>15.206</v>
      </c>
      <c r="I140" s="159"/>
      <c r="L140" s="155"/>
      <c r="M140" s="160"/>
      <c r="T140" s="161"/>
      <c r="AT140" s="156" t="s">
        <v>160</v>
      </c>
      <c r="AU140" s="156" t="s">
        <v>89</v>
      </c>
      <c r="AV140" s="13" t="s">
        <v>89</v>
      </c>
      <c r="AW140" s="13" t="s">
        <v>35</v>
      </c>
      <c r="AX140" s="13" t="s">
        <v>80</v>
      </c>
      <c r="AY140" s="156" t="s">
        <v>147</v>
      </c>
    </row>
    <row r="141" spans="2:65" s="11" customFormat="1" ht="22.9" customHeight="1">
      <c r="B141" s="123"/>
      <c r="D141" s="124" t="s">
        <v>79</v>
      </c>
      <c r="E141" s="133" t="s">
        <v>164</v>
      </c>
      <c r="F141" s="133" t="s">
        <v>257</v>
      </c>
      <c r="I141" s="126"/>
      <c r="J141" s="134">
        <f>BK141</f>
        <v>0</v>
      </c>
      <c r="L141" s="123"/>
      <c r="M141" s="128"/>
      <c r="P141" s="129">
        <f>SUM(P142:P156)</f>
        <v>0</v>
      </c>
      <c r="R141" s="129">
        <f>SUM(R142:R156)</f>
        <v>29.74605</v>
      </c>
      <c r="T141" s="130">
        <f>SUM(T142:T156)</f>
        <v>0</v>
      </c>
      <c r="AR141" s="124" t="s">
        <v>87</v>
      </c>
      <c r="AT141" s="131" t="s">
        <v>79</v>
      </c>
      <c r="AU141" s="131" t="s">
        <v>87</v>
      </c>
      <c r="AY141" s="124" t="s">
        <v>147</v>
      </c>
      <c r="BK141" s="132">
        <f>SUM(BK142:BK156)</f>
        <v>0</v>
      </c>
    </row>
    <row r="142" spans="2:65" s="1" customFormat="1" ht="16.5" customHeight="1">
      <c r="B142" s="31"/>
      <c r="C142" s="135" t="s">
        <v>181</v>
      </c>
      <c r="D142" s="135" t="s">
        <v>149</v>
      </c>
      <c r="E142" s="136" t="s">
        <v>835</v>
      </c>
      <c r="F142" s="137" t="s">
        <v>836</v>
      </c>
      <c r="G142" s="138" t="s">
        <v>152</v>
      </c>
      <c r="H142" s="139">
        <v>66</v>
      </c>
      <c r="I142" s="140"/>
      <c r="J142" s="141">
        <f>ROUND(I142*H142,2)</f>
        <v>0</v>
      </c>
      <c r="K142" s="137" t="s">
        <v>153</v>
      </c>
      <c r="L142" s="31"/>
      <c r="M142" s="142" t="s">
        <v>1</v>
      </c>
      <c r="N142" s="143" t="s">
        <v>45</v>
      </c>
      <c r="P142" s="144">
        <f>O142*H142</f>
        <v>0</v>
      </c>
      <c r="Q142" s="144">
        <v>0.36435000000000001</v>
      </c>
      <c r="R142" s="144">
        <f>Q142*H142</f>
        <v>24.0471</v>
      </c>
      <c r="S142" s="144">
        <v>0</v>
      </c>
      <c r="T142" s="145">
        <f>S142*H142</f>
        <v>0</v>
      </c>
      <c r="AR142" s="146" t="s">
        <v>154</v>
      </c>
      <c r="AT142" s="146" t="s">
        <v>149</v>
      </c>
      <c r="AU142" s="146" t="s">
        <v>89</v>
      </c>
      <c r="AY142" s="16" t="s">
        <v>147</v>
      </c>
      <c r="BE142" s="147">
        <f>IF(N142="základní",J142,0)</f>
        <v>0</v>
      </c>
      <c r="BF142" s="147">
        <f>IF(N142="snížená",J142,0)</f>
        <v>0</v>
      </c>
      <c r="BG142" s="147">
        <f>IF(N142="zákl. přenesená",J142,0)</f>
        <v>0</v>
      </c>
      <c r="BH142" s="147">
        <f>IF(N142="sníž. přenesená",J142,0)</f>
        <v>0</v>
      </c>
      <c r="BI142" s="147">
        <f>IF(N142="nulová",J142,0)</f>
        <v>0</v>
      </c>
      <c r="BJ142" s="16" t="s">
        <v>87</v>
      </c>
      <c r="BK142" s="147">
        <f>ROUND(I142*H142,2)</f>
        <v>0</v>
      </c>
      <c r="BL142" s="16" t="s">
        <v>154</v>
      </c>
      <c r="BM142" s="146" t="s">
        <v>837</v>
      </c>
    </row>
    <row r="143" spans="2:65" s="12" customFormat="1" ht="11.25">
      <c r="B143" s="148"/>
      <c r="D143" s="149" t="s">
        <v>160</v>
      </c>
      <c r="E143" s="150" t="s">
        <v>1</v>
      </c>
      <c r="F143" s="151" t="s">
        <v>818</v>
      </c>
      <c r="H143" s="150" t="s">
        <v>1</v>
      </c>
      <c r="I143" s="152"/>
      <c r="L143" s="148"/>
      <c r="M143" s="153"/>
      <c r="T143" s="154"/>
      <c r="AT143" s="150" t="s">
        <v>160</v>
      </c>
      <c r="AU143" s="150" t="s">
        <v>89</v>
      </c>
      <c r="AV143" s="12" t="s">
        <v>87</v>
      </c>
      <c r="AW143" s="12" t="s">
        <v>35</v>
      </c>
      <c r="AX143" s="12" t="s">
        <v>80</v>
      </c>
      <c r="AY143" s="150" t="s">
        <v>147</v>
      </c>
    </row>
    <row r="144" spans="2:65" s="13" customFormat="1" ht="11.25">
      <c r="B144" s="155"/>
      <c r="D144" s="149" t="s">
        <v>160</v>
      </c>
      <c r="E144" s="156" t="s">
        <v>1</v>
      </c>
      <c r="F144" s="157" t="s">
        <v>509</v>
      </c>
      <c r="H144" s="158">
        <v>66</v>
      </c>
      <c r="I144" s="159"/>
      <c r="L144" s="155"/>
      <c r="M144" s="160"/>
      <c r="T144" s="161"/>
      <c r="AT144" s="156" t="s">
        <v>160</v>
      </c>
      <c r="AU144" s="156" t="s">
        <v>89</v>
      </c>
      <c r="AV144" s="13" t="s">
        <v>89</v>
      </c>
      <c r="AW144" s="13" t="s">
        <v>35</v>
      </c>
      <c r="AX144" s="13" t="s">
        <v>87</v>
      </c>
      <c r="AY144" s="156" t="s">
        <v>147</v>
      </c>
    </row>
    <row r="145" spans="2:65" s="1" customFormat="1" ht="16.5" customHeight="1">
      <c r="B145" s="31"/>
      <c r="C145" s="169" t="s">
        <v>188</v>
      </c>
      <c r="D145" s="169" t="s">
        <v>240</v>
      </c>
      <c r="E145" s="170" t="s">
        <v>838</v>
      </c>
      <c r="F145" s="171" t="s">
        <v>839</v>
      </c>
      <c r="G145" s="172" t="s">
        <v>152</v>
      </c>
      <c r="H145" s="173">
        <v>66</v>
      </c>
      <c r="I145" s="174"/>
      <c r="J145" s="175">
        <f>ROUND(I145*H145,2)</f>
        <v>0</v>
      </c>
      <c r="K145" s="171" t="s">
        <v>153</v>
      </c>
      <c r="L145" s="176"/>
      <c r="M145" s="177" t="s">
        <v>1</v>
      </c>
      <c r="N145" s="178" t="s">
        <v>45</v>
      </c>
      <c r="P145" s="144">
        <f>O145*H145</f>
        <v>0</v>
      </c>
      <c r="Q145" s="144">
        <v>8.5000000000000006E-2</v>
      </c>
      <c r="R145" s="144">
        <f>Q145*H145</f>
        <v>5.61</v>
      </c>
      <c r="S145" s="144">
        <v>0</v>
      </c>
      <c r="T145" s="145">
        <f>S145*H145</f>
        <v>0</v>
      </c>
      <c r="AR145" s="146" t="s">
        <v>200</v>
      </c>
      <c r="AT145" s="146" t="s">
        <v>240</v>
      </c>
      <c r="AU145" s="146" t="s">
        <v>89</v>
      </c>
      <c r="AY145" s="16" t="s">
        <v>147</v>
      </c>
      <c r="BE145" s="147">
        <f>IF(N145="základní",J145,0)</f>
        <v>0</v>
      </c>
      <c r="BF145" s="147">
        <f>IF(N145="snížená",J145,0)</f>
        <v>0</v>
      </c>
      <c r="BG145" s="147">
        <f>IF(N145="zákl. přenesená",J145,0)</f>
        <v>0</v>
      </c>
      <c r="BH145" s="147">
        <f>IF(N145="sníž. přenesená",J145,0)</f>
        <v>0</v>
      </c>
      <c r="BI145" s="147">
        <f>IF(N145="nulová",J145,0)</f>
        <v>0</v>
      </c>
      <c r="BJ145" s="16" t="s">
        <v>87</v>
      </c>
      <c r="BK145" s="147">
        <f>ROUND(I145*H145,2)</f>
        <v>0</v>
      </c>
      <c r="BL145" s="16" t="s">
        <v>154</v>
      </c>
      <c r="BM145" s="146" t="s">
        <v>840</v>
      </c>
    </row>
    <row r="146" spans="2:65" s="13" customFormat="1" ht="11.25">
      <c r="B146" s="155"/>
      <c r="D146" s="149" t="s">
        <v>160</v>
      </c>
      <c r="E146" s="156" t="s">
        <v>1</v>
      </c>
      <c r="F146" s="157" t="s">
        <v>509</v>
      </c>
      <c r="H146" s="158">
        <v>66</v>
      </c>
      <c r="I146" s="159"/>
      <c r="L146" s="155"/>
      <c r="M146" s="160"/>
      <c r="T146" s="161"/>
      <c r="AT146" s="156" t="s">
        <v>160</v>
      </c>
      <c r="AU146" s="156" t="s">
        <v>89</v>
      </c>
      <c r="AV146" s="13" t="s">
        <v>89</v>
      </c>
      <c r="AW146" s="13" t="s">
        <v>35</v>
      </c>
      <c r="AX146" s="13" t="s">
        <v>87</v>
      </c>
      <c r="AY146" s="156" t="s">
        <v>147</v>
      </c>
    </row>
    <row r="147" spans="2:65" s="1" customFormat="1" ht="16.5" customHeight="1">
      <c r="B147" s="31"/>
      <c r="C147" s="135" t="s">
        <v>200</v>
      </c>
      <c r="D147" s="135" t="s">
        <v>149</v>
      </c>
      <c r="E147" s="136" t="s">
        <v>841</v>
      </c>
      <c r="F147" s="137" t="s">
        <v>842</v>
      </c>
      <c r="G147" s="138" t="s">
        <v>152</v>
      </c>
      <c r="H147" s="139">
        <v>1</v>
      </c>
      <c r="I147" s="140"/>
      <c r="J147" s="141">
        <f>ROUND(I147*H147,2)</f>
        <v>0</v>
      </c>
      <c r="K147" s="137" t="s">
        <v>153</v>
      </c>
      <c r="L147" s="31"/>
      <c r="M147" s="142" t="s">
        <v>1</v>
      </c>
      <c r="N147" s="143" t="s">
        <v>45</v>
      </c>
      <c r="P147" s="144">
        <f>O147*H147</f>
        <v>0</v>
      </c>
      <c r="Q147" s="144">
        <v>0</v>
      </c>
      <c r="R147" s="144">
        <f>Q147*H147</f>
        <v>0</v>
      </c>
      <c r="S147" s="144">
        <v>0</v>
      </c>
      <c r="T147" s="145">
        <f>S147*H147</f>
        <v>0</v>
      </c>
      <c r="AR147" s="146" t="s">
        <v>154</v>
      </c>
      <c r="AT147" s="146" t="s">
        <v>149</v>
      </c>
      <c r="AU147" s="146" t="s">
        <v>89</v>
      </c>
      <c r="AY147" s="16" t="s">
        <v>147</v>
      </c>
      <c r="BE147" s="147">
        <f>IF(N147="základní",J147,0)</f>
        <v>0</v>
      </c>
      <c r="BF147" s="147">
        <f>IF(N147="snížená",J147,0)</f>
        <v>0</v>
      </c>
      <c r="BG147" s="147">
        <f>IF(N147="zákl. přenesená",J147,0)</f>
        <v>0</v>
      </c>
      <c r="BH147" s="147">
        <f>IF(N147="sníž. přenesená",J147,0)</f>
        <v>0</v>
      </c>
      <c r="BI147" s="147">
        <f>IF(N147="nulová",J147,0)</f>
        <v>0</v>
      </c>
      <c r="BJ147" s="16" t="s">
        <v>87</v>
      </c>
      <c r="BK147" s="147">
        <f>ROUND(I147*H147,2)</f>
        <v>0</v>
      </c>
      <c r="BL147" s="16" t="s">
        <v>154</v>
      </c>
      <c r="BM147" s="146" t="s">
        <v>843</v>
      </c>
    </row>
    <row r="148" spans="2:65" s="12" customFormat="1" ht="11.25">
      <c r="B148" s="148"/>
      <c r="D148" s="149" t="s">
        <v>160</v>
      </c>
      <c r="E148" s="150" t="s">
        <v>1</v>
      </c>
      <c r="F148" s="151" t="s">
        <v>844</v>
      </c>
      <c r="H148" s="150" t="s">
        <v>1</v>
      </c>
      <c r="I148" s="152"/>
      <c r="L148" s="148"/>
      <c r="M148" s="153"/>
      <c r="T148" s="154"/>
      <c r="AT148" s="150" t="s">
        <v>160</v>
      </c>
      <c r="AU148" s="150" t="s">
        <v>89</v>
      </c>
      <c r="AV148" s="12" t="s">
        <v>87</v>
      </c>
      <c r="AW148" s="12" t="s">
        <v>35</v>
      </c>
      <c r="AX148" s="12" t="s">
        <v>80</v>
      </c>
      <c r="AY148" s="150" t="s">
        <v>147</v>
      </c>
    </row>
    <row r="149" spans="2:65" s="12" customFormat="1" ht="11.25">
      <c r="B149" s="148"/>
      <c r="D149" s="149" t="s">
        <v>160</v>
      </c>
      <c r="E149" s="150" t="s">
        <v>1</v>
      </c>
      <c r="F149" s="151" t="s">
        <v>818</v>
      </c>
      <c r="H149" s="150" t="s">
        <v>1</v>
      </c>
      <c r="I149" s="152"/>
      <c r="L149" s="148"/>
      <c r="M149" s="153"/>
      <c r="T149" s="154"/>
      <c r="AT149" s="150" t="s">
        <v>160</v>
      </c>
      <c r="AU149" s="150" t="s">
        <v>89</v>
      </c>
      <c r="AV149" s="12" t="s">
        <v>87</v>
      </c>
      <c r="AW149" s="12" t="s">
        <v>35</v>
      </c>
      <c r="AX149" s="12" t="s">
        <v>80</v>
      </c>
      <c r="AY149" s="150" t="s">
        <v>147</v>
      </c>
    </row>
    <row r="150" spans="2:65" s="13" customFormat="1" ht="11.25">
      <c r="B150" s="155"/>
      <c r="D150" s="149" t="s">
        <v>160</v>
      </c>
      <c r="E150" s="156" t="s">
        <v>1</v>
      </c>
      <c r="F150" s="157" t="s">
        <v>87</v>
      </c>
      <c r="H150" s="158">
        <v>1</v>
      </c>
      <c r="I150" s="159"/>
      <c r="L150" s="155"/>
      <c r="M150" s="160"/>
      <c r="T150" s="161"/>
      <c r="AT150" s="156" t="s">
        <v>160</v>
      </c>
      <c r="AU150" s="156" t="s">
        <v>89</v>
      </c>
      <c r="AV150" s="13" t="s">
        <v>89</v>
      </c>
      <c r="AW150" s="13" t="s">
        <v>35</v>
      </c>
      <c r="AX150" s="13" t="s">
        <v>87</v>
      </c>
      <c r="AY150" s="156" t="s">
        <v>147</v>
      </c>
    </row>
    <row r="151" spans="2:65" s="1" customFormat="1" ht="16.5" customHeight="1">
      <c r="B151" s="31"/>
      <c r="C151" s="169" t="s">
        <v>208</v>
      </c>
      <c r="D151" s="169" t="s">
        <v>240</v>
      </c>
      <c r="E151" s="170" t="s">
        <v>845</v>
      </c>
      <c r="F151" s="171" t="s">
        <v>846</v>
      </c>
      <c r="G151" s="172" t="s">
        <v>1</v>
      </c>
      <c r="H151" s="173">
        <v>1</v>
      </c>
      <c r="I151" s="174"/>
      <c r="J151" s="175">
        <f>ROUND(I151*H151,2)</f>
        <v>0</v>
      </c>
      <c r="K151" s="171" t="s">
        <v>1</v>
      </c>
      <c r="L151" s="176"/>
      <c r="M151" s="177" t="s">
        <v>1</v>
      </c>
      <c r="N151" s="178" t="s">
        <v>45</v>
      </c>
      <c r="P151" s="144">
        <f>O151*H151</f>
        <v>0</v>
      </c>
      <c r="Q151" s="144">
        <v>0</v>
      </c>
      <c r="R151" s="144">
        <f>Q151*H151</f>
        <v>0</v>
      </c>
      <c r="S151" s="144">
        <v>0</v>
      </c>
      <c r="T151" s="145">
        <f>S151*H151</f>
        <v>0</v>
      </c>
      <c r="AR151" s="146" t="s">
        <v>200</v>
      </c>
      <c r="AT151" s="146" t="s">
        <v>240</v>
      </c>
      <c r="AU151" s="146" t="s">
        <v>89</v>
      </c>
      <c r="AY151" s="16" t="s">
        <v>147</v>
      </c>
      <c r="BE151" s="147">
        <f>IF(N151="základní",J151,0)</f>
        <v>0</v>
      </c>
      <c r="BF151" s="147">
        <f>IF(N151="snížená",J151,0)</f>
        <v>0</v>
      </c>
      <c r="BG151" s="147">
        <f>IF(N151="zákl. přenesená",J151,0)</f>
        <v>0</v>
      </c>
      <c r="BH151" s="147">
        <f>IF(N151="sníž. přenesená",J151,0)</f>
        <v>0</v>
      </c>
      <c r="BI151" s="147">
        <f>IF(N151="nulová",J151,0)</f>
        <v>0</v>
      </c>
      <c r="BJ151" s="16" t="s">
        <v>87</v>
      </c>
      <c r="BK151" s="147">
        <f>ROUND(I151*H151,2)</f>
        <v>0</v>
      </c>
      <c r="BL151" s="16" t="s">
        <v>154</v>
      </c>
      <c r="BM151" s="146" t="s">
        <v>847</v>
      </c>
    </row>
    <row r="152" spans="2:65" s="1" customFormat="1" ht="16.5" customHeight="1">
      <c r="B152" s="31"/>
      <c r="C152" s="135" t="s">
        <v>216</v>
      </c>
      <c r="D152" s="135" t="s">
        <v>149</v>
      </c>
      <c r="E152" s="136" t="s">
        <v>848</v>
      </c>
      <c r="F152" s="137" t="s">
        <v>849</v>
      </c>
      <c r="G152" s="138" t="s">
        <v>178</v>
      </c>
      <c r="H152" s="139">
        <v>425.3</v>
      </c>
      <c r="I152" s="140"/>
      <c r="J152" s="141">
        <f>ROUND(I152*H152,2)</f>
        <v>0</v>
      </c>
      <c r="K152" s="137" t="s">
        <v>153</v>
      </c>
      <c r="L152" s="31"/>
      <c r="M152" s="142" t="s">
        <v>1</v>
      </c>
      <c r="N152" s="143" t="s">
        <v>45</v>
      </c>
      <c r="P152" s="144">
        <f>O152*H152</f>
        <v>0</v>
      </c>
      <c r="Q152" s="144">
        <v>0</v>
      </c>
      <c r="R152" s="144">
        <f>Q152*H152</f>
        <v>0</v>
      </c>
      <c r="S152" s="144">
        <v>0</v>
      </c>
      <c r="T152" s="145">
        <f>S152*H152</f>
        <v>0</v>
      </c>
      <c r="AR152" s="146" t="s">
        <v>154</v>
      </c>
      <c r="AT152" s="146" t="s">
        <v>149</v>
      </c>
      <c r="AU152" s="146" t="s">
        <v>89</v>
      </c>
      <c r="AY152" s="16" t="s">
        <v>147</v>
      </c>
      <c r="BE152" s="147">
        <f>IF(N152="základní",J152,0)</f>
        <v>0</v>
      </c>
      <c r="BF152" s="147">
        <f>IF(N152="snížená",J152,0)</f>
        <v>0</v>
      </c>
      <c r="BG152" s="147">
        <f>IF(N152="zákl. přenesená",J152,0)</f>
        <v>0</v>
      </c>
      <c r="BH152" s="147">
        <f>IF(N152="sníž. přenesená",J152,0)</f>
        <v>0</v>
      </c>
      <c r="BI152" s="147">
        <f>IF(N152="nulová",J152,0)</f>
        <v>0</v>
      </c>
      <c r="BJ152" s="16" t="s">
        <v>87</v>
      </c>
      <c r="BK152" s="147">
        <f>ROUND(I152*H152,2)</f>
        <v>0</v>
      </c>
      <c r="BL152" s="16" t="s">
        <v>154</v>
      </c>
      <c r="BM152" s="146" t="s">
        <v>850</v>
      </c>
    </row>
    <row r="153" spans="2:65" s="12" customFormat="1" ht="11.25">
      <c r="B153" s="148"/>
      <c r="D153" s="149" t="s">
        <v>160</v>
      </c>
      <c r="E153" s="150" t="s">
        <v>1</v>
      </c>
      <c r="F153" s="151" t="s">
        <v>818</v>
      </c>
      <c r="H153" s="150" t="s">
        <v>1</v>
      </c>
      <c r="I153" s="152"/>
      <c r="L153" s="148"/>
      <c r="M153" s="153"/>
      <c r="T153" s="154"/>
      <c r="AT153" s="150" t="s">
        <v>160</v>
      </c>
      <c r="AU153" s="150" t="s">
        <v>89</v>
      </c>
      <c r="AV153" s="12" t="s">
        <v>87</v>
      </c>
      <c r="AW153" s="12" t="s">
        <v>35</v>
      </c>
      <c r="AX153" s="12" t="s">
        <v>80</v>
      </c>
      <c r="AY153" s="150" t="s">
        <v>147</v>
      </c>
    </row>
    <row r="154" spans="2:65" s="12" customFormat="1" ht="11.25">
      <c r="B154" s="148"/>
      <c r="D154" s="149" t="s">
        <v>160</v>
      </c>
      <c r="E154" s="150" t="s">
        <v>1</v>
      </c>
      <c r="F154" s="151" t="s">
        <v>851</v>
      </c>
      <c r="H154" s="150" t="s">
        <v>1</v>
      </c>
      <c r="I154" s="152"/>
      <c r="L154" s="148"/>
      <c r="M154" s="153"/>
      <c r="T154" s="154"/>
      <c r="AT154" s="150" t="s">
        <v>160</v>
      </c>
      <c r="AU154" s="150" t="s">
        <v>89</v>
      </c>
      <c r="AV154" s="12" t="s">
        <v>87</v>
      </c>
      <c r="AW154" s="12" t="s">
        <v>35</v>
      </c>
      <c r="AX154" s="12" t="s">
        <v>80</v>
      </c>
      <c r="AY154" s="150" t="s">
        <v>147</v>
      </c>
    </row>
    <row r="155" spans="2:65" s="13" customFormat="1" ht="11.25">
      <c r="B155" s="155"/>
      <c r="D155" s="149" t="s">
        <v>160</v>
      </c>
      <c r="E155" s="156" t="s">
        <v>1</v>
      </c>
      <c r="F155" s="157" t="s">
        <v>852</v>
      </c>
      <c r="H155" s="158">
        <v>425.3</v>
      </c>
      <c r="I155" s="159"/>
      <c r="L155" s="155"/>
      <c r="M155" s="160"/>
      <c r="T155" s="161"/>
      <c r="AT155" s="156" t="s">
        <v>160</v>
      </c>
      <c r="AU155" s="156" t="s">
        <v>89</v>
      </c>
      <c r="AV155" s="13" t="s">
        <v>89</v>
      </c>
      <c r="AW155" s="13" t="s">
        <v>35</v>
      </c>
      <c r="AX155" s="13" t="s">
        <v>87</v>
      </c>
      <c r="AY155" s="156" t="s">
        <v>147</v>
      </c>
    </row>
    <row r="156" spans="2:65" s="1" customFormat="1" ht="16.5" customHeight="1">
      <c r="B156" s="31"/>
      <c r="C156" s="169" t="s">
        <v>221</v>
      </c>
      <c r="D156" s="169" t="s">
        <v>240</v>
      </c>
      <c r="E156" s="170" t="s">
        <v>853</v>
      </c>
      <c r="F156" s="171" t="s">
        <v>854</v>
      </c>
      <c r="G156" s="172" t="s">
        <v>178</v>
      </c>
      <c r="H156" s="173">
        <v>59.3</v>
      </c>
      <c r="I156" s="174"/>
      <c r="J156" s="175">
        <f>ROUND(I156*H156,2)</f>
        <v>0</v>
      </c>
      <c r="K156" s="171" t="s">
        <v>153</v>
      </c>
      <c r="L156" s="176"/>
      <c r="M156" s="177" t="s">
        <v>1</v>
      </c>
      <c r="N156" s="178" t="s">
        <v>45</v>
      </c>
      <c r="P156" s="144">
        <f>O156*H156</f>
        <v>0</v>
      </c>
      <c r="Q156" s="144">
        <v>1.5E-3</v>
      </c>
      <c r="R156" s="144">
        <f>Q156*H156</f>
        <v>8.8950000000000001E-2</v>
      </c>
      <c r="S156" s="144">
        <v>0</v>
      </c>
      <c r="T156" s="145">
        <f>S156*H156</f>
        <v>0</v>
      </c>
      <c r="AR156" s="146" t="s">
        <v>200</v>
      </c>
      <c r="AT156" s="146" t="s">
        <v>240</v>
      </c>
      <c r="AU156" s="146" t="s">
        <v>89</v>
      </c>
      <c r="AY156" s="16" t="s">
        <v>147</v>
      </c>
      <c r="BE156" s="147">
        <f>IF(N156="základní",J156,0)</f>
        <v>0</v>
      </c>
      <c r="BF156" s="147">
        <f>IF(N156="snížená",J156,0)</f>
        <v>0</v>
      </c>
      <c r="BG156" s="147">
        <f>IF(N156="zákl. přenesená",J156,0)</f>
        <v>0</v>
      </c>
      <c r="BH156" s="147">
        <f>IF(N156="sníž. přenesená",J156,0)</f>
        <v>0</v>
      </c>
      <c r="BI156" s="147">
        <f>IF(N156="nulová",J156,0)</f>
        <v>0</v>
      </c>
      <c r="BJ156" s="16" t="s">
        <v>87</v>
      </c>
      <c r="BK156" s="147">
        <f>ROUND(I156*H156,2)</f>
        <v>0</v>
      </c>
      <c r="BL156" s="16" t="s">
        <v>154</v>
      </c>
      <c r="BM156" s="146" t="s">
        <v>855</v>
      </c>
    </row>
    <row r="157" spans="2:65" s="11" customFormat="1" ht="22.9" customHeight="1">
      <c r="B157" s="123"/>
      <c r="D157" s="124" t="s">
        <v>79</v>
      </c>
      <c r="E157" s="133" t="s">
        <v>208</v>
      </c>
      <c r="F157" s="133" t="s">
        <v>411</v>
      </c>
      <c r="I157" s="126"/>
      <c r="J157" s="134">
        <f>BK157</f>
        <v>0</v>
      </c>
      <c r="L157" s="123"/>
      <c r="M157" s="128"/>
      <c r="P157" s="129">
        <f>SUM(P158:P165)</f>
        <v>0</v>
      </c>
      <c r="R157" s="129">
        <f>SUM(R158:R165)</f>
        <v>0</v>
      </c>
      <c r="T157" s="130">
        <f>SUM(T158:T165)</f>
        <v>12.667680000000001</v>
      </c>
      <c r="AR157" s="124" t="s">
        <v>87</v>
      </c>
      <c r="AT157" s="131" t="s">
        <v>79</v>
      </c>
      <c r="AU157" s="131" t="s">
        <v>87</v>
      </c>
      <c r="AY157" s="124" t="s">
        <v>147</v>
      </c>
      <c r="BK157" s="132">
        <f>SUM(BK158:BK165)</f>
        <v>0</v>
      </c>
    </row>
    <row r="158" spans="2:65" s="1" customFormat="1" ht="16.5" customHeight="1">
      <c r="B158" s="31"/>
      <c r="C158" s="135" t="s">
        <v>227</v>
      </c>
      <c r="D158" s="135" t="s">
        <v>149</v>
      </c>
      <c r="E158" s="136" t="s">
        <v>856</v>
      </c>
      <c r="F158" s="137" t="s">
        <v>857</v>
      </c>
      <c r="G158" s="138" t="s">
        <v>152</v>
      </c>
      <c r="H158" s="139">
        <v>70</v>
      </c>
      <c r="I158" s="140"/>
      <c r="J158" s="141">
        <f>ROUND(I158*H158,2)</f>
        <v>0</v>
      </c>
      <c r="K158" s="137" t="s">
        <v>153</v>
      </c>
      <c r="L158" s="31"/>
      <c r="M158" s="142" t="s">
        <v>1</v>
      </c>
      <c r="N158" s="143" t="s">
        <v>45</v>
      </c>
      <c r="P158" s="144">
        <f>O158*H158</f>
        <v>0</v>
      </c>
      <c r="Q158" s="144">
        <v>0</v>
      </c>
      <c r="R158" s="144">
        <f>Q158*H158</f>
        <v>0</v>
      </c>
      <c r="S158" s="144">
        <v>0.16800000000000001</v>
      </c>
      <c r="T158" s="145">
        <f>S158*H158</f>
        <v>11.760000000000002</v>
      </c>
      <c r="AR158" s="146" t="s">
        <v>154</v>
      </c>
      <c r="AT158" s="146" t="s">
        <v>149</v>
      </c>
      <c r="AU158" s="146" t="s">
        <v>89</v>
      </c>
      <c r="AY158" s="16" t="s">
        <v>147</v>
      </c>
      <c r="BE158" s="147">
        <f>IF(N158="základní",J158,0)</f>
        <v>0</v>
      </c>
      <c r="BF158" s="147">
        <f>IF(N158="snížená",J158,0)</f>
        <v>0</v>
      </c>
      <c r="BG158" s="147">
        <f>IF(N158="zákl. přenesená",J158,0)</f>
        <v>0</v>
      </c>
      <c r="BH158" s="147">
        <f>IF(N158="sníž. přenesená",J158,0)</f>
        <v>0</v>
      </c>
      <c r="BI158" s="147">
        <f>IF(N158="nulová",J158,0)</f>
        <v>0</v>
      </c>
      <c r="BJ158" s="16" t="s">
        <v>87</v>
      </c>
      <c r="BK158" s="147">
        <f>ROUND(I158*H158,2)</f>
        <v>0</v>
      </c>
      <c r="BL158" s="16" t="s">
        <v>154</v>
      </c>
      <c r="BM158" s="146" t="s">
        <v>858</v>
      </c>
    </row>
    <row r="159" spans="2:65" s="12" customFormat="1" ht="11.25">
      <c r="B159" s="148"/>
      <c r="D159" s="149" t="s">
        <v>160</v>
      </c>
      <c r="E159" s="150" t="s">
        <v>1</v>
      </c>
      <c r="F159" s="151" t="s">
        <v>818</v>
      </c>
      <c r="H159" s="150" t="s">
        <v>1</v>
      </c>
      <c r="I159" s="152"/>
      <c r="L159" s="148"/>
      <c r="M159" s="153"/>
      <c r="T159" s="154"/>
      <c r="AT159" s="150" t="s">
        <v>160</v>
      </c>
      <c r="AU159" s="150" t="s">
        <v>89</v>
      </c>
      <c r="AV159" s="12" t="s">
        <v>87</v>
      </c>
      <c r="AW159" s="12" t="s">
        <v>35</v>
      </c>
      <c r="AX159" s="12" t="s">
        <v>80</v>
      </c>
      <c r="AY159" s="150" t="s">
        <v>147</v>
      </c>
    </row>
    <row r="160" spans="2:65" s="12" customFormat="1" ht="11.25">
      <c r="B160" s="148"/>
      <c r="D160" s="149" t="s">
        <v>160</v>
      </c>
      <c r="E160" s="150" t="s">
        <v>1</v>
      </c>
      <c r="F160" s="151" t="s">
        <v>859</v>
      </c>
      <c r="H160" s="150" t="s">
        <v>1</v>
      </c>
      <c r="I160" s="152"/>
      <c r="L160" s="148"/>
      <c r="M160" s="153"/>
      <c r="T160" s="154"/>
      <c r="AT160" s="150" t="s">
        <v>160</v>
      </c>
      <c r="AU160" s="150" t="s">
        <v>89</v>
      </c>
      <c r="AV160" s="12" t="s">
        <v>87</v>
      </c>
      <c r="AW160" s="12" t="s">
        <v>35</v>
      </c>
      <c r="AX160" s="12" t="s">
        <v>80</v>
      </c>
      <c r="AY160" s="150" t="s">
        <v>147</v>
      </c>
    </row>
    <row r="161" spans="2:65" s="13" customFormat="1" ht="11.25">
      <c r="B161" s="155"/>
      <c r="D161" s="149" t="s">
        <v>160</v>
      </c>
      <c r="E161" s="156" t="s">
        <v>1</v>
      </c>
      <c r="F161" s="157" t="s">
        <v>528</v>
      </c>
      <c r="H161" s="158">
        <v>70</v>
      </c>
      <c r="I161" s="159"/>
      <c r="L161" s="155"/>
      <c r="M161" s="160"/>
      <c r="T161" s="161"/>
      <c r="AT161" s="156" t="s">
        <v>160</v>
      </c>
      <c r="AU161" s="156" t="s">
        <v>89</v>
      </c>
      <c r="AV161" s="13" t="s">
        <v>89</v>
      </c>
      <c r="AW161" s="13" t="s">
        <v>35</v>
      </c>
      <c r="AX161" s="13" t="s">
        <v>87</v>
      </c>
      <c r="AY161" s="156" t="s">
        <v>147</v>
      </c>
    </row>
    <row r="162" spans="2:65" s="1" customFormat="1" ht="16.5" customHeight="1">
      <c r="B162" s="31"/>
      <c r="C162" s="135" t="s">
        <v>233</v>
      </c>
      <c r="D162" s="135" t="s">
        <v>149</v>
      </c>
      <c r="E162" s="136" t="s">
        <v>860</v>
      </c>
      <c r="F162" s="137" t="s">
        <v>861</v>
      </c>
      <c r="G162" s="138" t="s">
        <v>178</v>
      </c>
      <c r="H162" s="139">
        <v>366</v>
      </c>
      <c r="I162" s="140"/>
      <c r="J162" s="141">
        <f>ROUND(I162*H162,2)</f>
        <v>0</v>
      </c>
      <c r="K162" s="137" t="s">
        <v>153</v>
      </c>
      <c r="L162" s="31"/>
      <c r="M162" s="142" t="s">
        <v>1</v>
      </c>
      <c r="N162" s="143" t="s">
        <v>45</v>
      </c>
      <c r="P162" s="144">
        <f>O162*H162</f>
        <v>0</v>
      </c>
      <c r="Q162" s="144">
        <v>0</v>
      </c>
      <c r="R162" s="144">
        <f>Q162*H162</f>
        <v>0</v>
      </c>
      <c r="S162" s="144">
        <v>2.48E-3</v>
      </c>
      <c r="T162" s="145">
        <f>S162*H162</f>
        <v>0.90768000000000004</v>
      </c>
      <c r="AR162" s="146" t="s">
        <v>154</v>
      </c>
      <c r="AT162" s="146" t="s">
        <v>149</v>
      </c>
      <c r="AU162" s="146" t="s">
        <v>89</v>
      </c>
      <c r="AY162" s="16" t="s">
        <v>147</v>
      </c>
      <c r="BE162" s="147">
        <f>IF(N162="základní",J162,0)</f>
        <v>0</v>
      </c>
      <c r="BF162" s="147">
        <f>IF(N162="snížená",J162,0)</f>
        <v>0</v>
      </c>
      <c r="BG162" s="147">
        <f>IF(N162="zákl. přenesená",J162,0)</f>
        <v>0</v>
      </c>
      <c r="BH162" s="147">
        <f>IF(N162="sníž. přenesená",J162,0)</f>
        <v>0</v>
      </c>
      <c r="BI162" s="147">
        <f>IF(N162="nulová",J162,0)</f>
        <v>0</v>
      </c>
      <c r="BJ162" s="16" t="s">
        <v>87</v>
      </c>
      <c r="BK162" s="147">
        <f>ROUND(I162*H162,2)</f>
        <v>0</v>
      </c>
      <c r="BL162" s="16" t="s">
        <v>154</v>
      </c>
      <c r="BM162" s="146" t="s">
        <v>862</v>
      </c>
    </row>
    <row r="163" spans="2:65" s="12" customFormat="1" ht="11.25">
      <c r="B163" s="148"/>
      <c r="D163" s="149" t="s">
        <v>160</v>
      </c>
      <c r="E163" s="150" t="s">
        <v>1</v>
      </c>
      <c r="F163" s="151" t="s">
        <v>818</v>
      </c>
      <c r="H163" s="150" t="s">
        <v>1</v>
      </c>
      <c r="I163" s="152"/>
      <c r="L163" s="148"/>
      <c r="M163" s="153"/>
      <c r="T163" s="154"/>
      <c r="AT163" s="150" t="s">
        <v>160</v>
      </c>
      <c r="AU163" s="150" t="s">
        <v>89</v>
      </c>
      <c r="AV163" s="12" t="s">
        <v>87</v>
      </c>
      <c r="AW163" s="12" t="s">
        <v>35</v>
      </c>
      <c r="AX163" s="12" t="s">
        <v>80</v>
      </c>
      <c r="AY163" s="150" t="s">
        <v>147</v>
      </c>
    </row>
    <row r="164" spans="2:65" s="12" customFormat="1" ht="11.25">
      <c r="B164" s="148"/>
      <c r="D164" s="149" t="s">
        <v>160</v>
      </c>
      <c r="E164" s="150" t="s">
        <v>1</v>
      </c>
      <c r="F164" s="151" t="s">
        <v>863</v>
      </c>
      <c r="H164" s="150" t="s">
        <v>1</v>
      </c>
      <c r="I164" s="152"/>
      <c r="L164" s="148"/>
      <c r="M164" s="153"/>
      <c r="T164" s="154"/>
      <c r="AT164" s="150" t="s">
        <v>160</v>
      </c>
      <c r="AU164" s="150" t="s">
        <v>89</v>
      </c>
      <c r="AV164" s="12" t="s">
        <v>87</v>
      </c>
      <c r="AW164" s="12" t="s">
        <v>35</v>
      </c>
      <c r="AX164" s="12" t="s">
        <v>80</v>
      </c>
      <c r="AY164" s="150" t="s">
        <v>147</v>
      </c>
    </row>
    <row r="165" spans="2:65" s="13" customFormat="1" ht="11.25">
      <c r="B165" s="155"/>
      <c r="D165" s="149" t="s">
        <v>160</v>
      </c>
      <c r="E165" s="156" t="s">
        <v>1</v>
      </c>
      <c r="F165" s="157" t="s">
        <v>864</v>
      </c>
      <c r="H165" s="158">
        <v>366</v>
      </c>
      <c r="I165" s="159"/>
      <c r="L165" s="155"/>
      <c r="M165" s="160"/>
      <c r="T165" s="161"/>
      <c r="AT165" s="156" t="s">
        <v>160</v>
      </c>
      <c r="AU165" s="156" t="s">
        <v>89</v>
      </c>
      <c r="AV165" s="13" t="s">
        <v>89</v>
      </c>
      <c r="AW165" s="13" t="s">
        <v>35</v>
      </c>
      <c r="AX165" s="13" t="s">
        <v>87</v>
      </c>
      <c r="AY165" s="156" t="s">
        <v>147</v>
      </c>
    </row>
    <row r="166" spans="2:65" s="11" customFormat="1" ht="22.9" customHeight="1">
      <c r="B166" s="123"/>
      <c r="D166" s="124" t="s">
        <v>79</v>
      </c>
      <c r="E166" s="133" t="s">
        <v>543</v>
      </c>
      <c r="F166" s="133" t="s">
        <v>544</v>
      </c>
      <c r="I166" s="126"/>
      <c r="J166" s="134">
        <f>BK166</f>
        <v>0</v>
      </c>
      <c r="L166" s="123"/>
      <c r="M166" s="128"/>
      <c r="P166" s="129">
        <f>SUM(P167:P170)</f>
        <v>0</v>
      </c>
      <c r="R166" s="129">
        <f>SUM(R167:R170)</f>
        <v>0</v>
      </c>
      <c r="T166" s="130">
        <f>SUM(T167:T170)</f>
        <v>0</v>
      </c>
      <c r="AR166" s="124" t="s">
        <v>87</v>
      </c>
      <c r="AT166" s="131" t="s">
        <v>79</v>
      </c>
      <c r="AU166" s="131" t="s">
        <v>87</v>
      </c>
      <c r="AY166" s="124" t="s">
        <v>147</v>
      </c>
      <c r="BK166" s="132">
        <f>SUM(BK167:BK170)</f>
        <v>0</v>
      </c>
    </row>
    <row r="167" spans="2:65" s="1" customFormat="1" ht="16.5" customHeight="1">
      <c r="B167" s="31"/>
      <c r="C167" s="135" t="s">
        <v>239</v>
      </c>
      <c r="D167" s="135" t="s">
        <v>149</v>
      </c>
      <c r="E167" s="136" t="s">
        <v>865</v>
      </c>
      <c r="F167" s="137" t="s">
        <v>866</v>
      </c>
      <c r="G167" s="138" t="s">
        <v>230</v>
      </c>
      <c r="H167" s="139">
        <v>12.667999999999999</v>
      </c>
      <c r="I167" s="140"/>
      <c r="J167" s="141">
        <f>ROUND(I167*H167,2)</f>
        <v>0</v>
      </c>
      <c r="K167" s="137" t="s">
        <v>153</v>
      </c>
      <c r="L167" s="31"/>
      <c r="M167" s="142" t="s">
        <v>1</v>
      </c>
      <c r="N167" s="143" t="s">
        <v>45</v>
      </c>
      <c r="P167" s="144">
        <f>O167*H167</f>
        <v>0</v>
      </c>
      <c r="Q167" s="144">
        <v>0</v>
      </c>
      <c r="R167" s="144">
        <f>Q167*H167</f>
        <v>0</v>
      </c>
      <c r="S167" s="144">
        <v>0</v>
      </c>
      <c r="T167" s="145">
        <f>S167*H167</f>
        <v>0</v>
      </c>
      <c r="AR167" s="146" t="s">
        <v>154</v>
      </c>
      <c r="AT167" s="146" t="s">
        <v>149</v>
      </c>
      <c r="AU167" s="146" t="s">
        <v>89</v>
      </c>
      <c r="AY167" s="16" t="s">
        <v>147</v>
      </c>
      <c r="BE167" s="147">
        <f>IF(N167="základní",J167,0)</f>
        <v>0</v>
      </c>
      <c r="BF167" s="147">
        <f>IF(N167="snížená",J167,0)</f>
        <v>0</v>
      </c>
      <c r="BG167" s="147">
        <f>IF(N167="zákl. přenesená",J167,0)</f>
        <v>0</v>
      </c>
      <c r="BH167" s="147">
        <f>IF(N167="sníž. přenesená",J167,0)</f>
        <v>0</v>
      </c>
      <c r="BI167" s="147">
        <f>IF(N167="nulová",J167,0)</f>
        <v>0</v>
      </c>
      <c r="BJ167" s="16" t="s">
        <v>87</v>
      </c>
      <c r="BK167" s="147">
        <f>ROUND(I167*H167,2)</f>
        <v>0</v>
      </c>
      <c r="BL167" s="16" t="s">
        <v>154</v>
      </c>
      <c r="BM167" s="146" t="s">
        <v>867</v>
      </c>
    </row>
    <row r="168" spans="2:65" s="1" customFormat="1" ht="16.5" customHeight="1">
      <c r="B168" s="31"/>
      <c r="C168" s="135" t="s">
        <v>8</v>
      </c>
      <c r="D168" s="135" t="s">
        <v>149</v>
      </c>
      <c r="E168" s="136" t="s">
        <v>868</v>
      </c>
      <c r="F168" s="137" t="s">
        <v>869</v>
      </c>
      <c r="G168" s="138" t="s">
        <v>230</v>
      </c>
      <c r="H168" s="139">
        <v>79.744</v>
      </c>
      <c r="I168" s="140"/>
      <c r="J168" s="141">
        <f>ROUND(I168*H168,2)</f>
        <v>0</v>
      </c>
      <c r="K168" s="137" t="s">
        <v>153</v>
      </c>
      <c r="L168" s="31"/>
      <c r="M168" s="142" t="s">
        <v>1</v>
      </c>
      <c r="N168" s="143" t="s">
        <v>45</v>
      </c>
      <c r="P168" s="144">
        <f>O168*H168</f>
        <v>0</v>
      </c>
      <c r="Q168" s="144">
        <v>0</v>
      </c>
      <c r="R168" s="144">
        <f>Q168*H168</f>
        <v>0</v>
      </c>
      <c r="S168" s="144">
        <v>0</v>
      </c>
      <c r="T168" s="145">
        <f>S168*H168</f>
        <v>0</v>
      </c>
      <c r="AR168" s="146" t="s">
        <v>154</v>
      </c>
      <c r="AT168" s="146" t="s">
        <v>149</v>
      </c>
      <c r="AU168" s="146" t="s">
        <v>89</v>
      </c>
      <c r="AY168" s="16" t="s">
        <v>147</v>
      </c>
      <c r="BE168" s="147">
        <f>IF(N168="základní",J168,0)</f>
        <v>0</v>
      </c>
      <c r="BF168" s="147">
        <f>IF(N168="snížená",J168,0)</f>
        <v>0</v>
      </c>
      <c r="BG168" s="147">
        <f>IF(N168="zákl. přenesená",J168,0)</f>
        <v>0</v>
      </c>
      <c r="BH168" s="147">
        <f>IF(N168="sníž. přenesená",J168,0)</f>
        <v>0</v>
      </c>
      <c r="BI168" s="147">
        <f>IF(N168="nulová",J168,0)</f>
        <v>0</v>
      </c>
      <c r="BJ168" s="16" t="s">
        <v>87</v>
      </c>
      <c r="BK168" s="147">
        <f>ROUND(I168*H168,2)</f>
        <v>0</v>
      </c>
      <c r="BL168" s="16" t="s">
        <v>154</v>
      </c>
      <c r="BM168" s="146" t="s">
        <v>870</v>
      </c>
    </row>
    <row r="169" spans="2:65" s="13" customFormat="1" ht="11.25">
      <c r="B169" s="155"/>
      <c r="D169" s="149" t="s">
        <v>160</v>
      </c>
      <c r="E169" s="156" t="s">
        <v>1</v>
      </c>
      <c r="F169" s="157" t="s">
        <v>871</v>
      </c>
      <c r="H169" s="158">
        <v>79.744</v>
      </c>
      <c r="I169" s="159"/>
      <c r="L169" s="155"/>
      <c r="M169" s="160"/>
      <c r="T169" s="161"/>
      <c r="AT169" s="156" t="s">
        <v>160</v>
      </c>
      <c r="AU169" s="156" t="s">
        <v>89</v>
      </c>
      <c r="AV169" s="13" t="s">
        <v>89</v>
      </c>
      <c r="AW169" s="13" t="s">
        <v>35</v>
      </c>
      <c r="AX169" s="13" t="s">
        <v>87</v>
      </c>
      <c r="AY169" s="156" t="s">
        <v>147</v>
      </c>
    </row>
    <row r="170" spans="2:65" s="1" customFormat="1" ht="16.5" customHeight="1">
      <c r="B170" s="31"/>
      <c r="C170" s="135" t="s">
        <v>251</v>
      </c>
      <c r="D170" s="135" t="s">
        <v>149</v>
      </c>
      <c r="E170" s="136" t="s">
        <v>872</v>
      </c>
      <c r="F170" s="137" t="s">
        <v>873</v>
      </c>
      <c r="G170" s="138" t="s">
        <v>230</v>
      </c>
      <c r="H170" s="139">
        <v>12.667999999999999</v>
      </c>
      <c r="I170" s="140"/>
      <c r="J170" s="141">
        <f>ROUND(I170*H170,2)</f>
        <v>0</v>
      </c>
      <c r="K170" s="137" t="s">
        <v>153</v>
      </c>
      <c r="L170" s="31"/>
      <c r="M170" s="142" t="s">
        <v>1</v>
      </c>
      <c r="N170" s="143" t="s">
        <v>45</v>
      </c>
      <c r="P170" s="144">
        <f>O170*H170</f>
        <v>0</v>
      </c>
      <c r="Q170" s="144">
        <v>0</v>
      </c>
      <c r="R170" s="144">
        <f>Q170*H170</f>
        <v>0</v>
      </c>
      <c r="S170" s="144">
        <v>0</v>
      </c>
      <c r="T170" s="145">
        <f>S170*H170</f>
        <v>0</v>
      </c>
      <c r="AR170" s="146" t="s">
        <v>154</v>
      </c>
      <c r="AT170" s="146" t="s">
        <v>149</v>
      </c>
      <c r="AU170" s="146" t="s">
        <v>89</v>
      </c>
      <c r="AY170" s="16" t="s">
        <v>147</v>
      </c>
      <c r="BE170" s="147">
        <f>IF(N170="základní",J170,0)</f>
        <v>0</v>
      </c>
      <c r="BF170" s="147">
        <f>IF(N170="snížená",J170,0)</f>
        <v>0</v>
      </c>
      <c r="BG170" s="147">
        <f>IF(N170="zákl. přenesená",J170,0)</f>
        <v>0</v>
      </c>
      <c r="BH170" s="147">
        <f>IF(N170="sníž. přenesená",J170,0)</f>
        <v>0</v>
      </c>
      <c r="BI170" s="147">
        <f>IF(N170="nulová",J170,0)</f>
        <v>0</v>
      </c>
      <c r="BJ170" s="16" t="s">
        <v>87</v>
      </c>
      <c r="BK170" s="147">
        <f>ROUND(I170*H170,2)</f>
        <v>0</v>
      </c>
      <c r="BL170" s="16" t="s">
        <v>154</v>
      </c>
      <c r="BM170" s="146" t="s">
        <v>874</v>
      </c>
    </row>
    <row r="171" spans="2:65" s="11" customFormat="1" ht="22.9" customHeight="1">
      <c r="B171" s="123"/>
      <c r="D171" s="124" t="s">
        <v>79</v>
      </c>
      <c r="E171" s="133" t="s">
        <v>573</v>
      </c>
      <c r="F171" s="133" t="s">
        <v>574</v>
      </c>
      <c r="I171" s="126"/>
      <c r="J171" s="134">
        <f>BK171</f>
        <v>0</v>
      </c>
      <c r="L171" s="123"/>
      <c r="M171" s="128"/>
      <c r="P171" s="129">
        <f>P172</f>
        <v>0</v>
      </c>
      <c r="R171" s="129">
        <f>R172</f>
        <v>0</v>
      </c>
      <c r="T171" s="130">
        <f>T172</f>
        <v>0</v>
      </c>
      <c r="AR171" s="124" t="s">
        <v>87</v>
      </c>
      <c r="AT171" s="131" t="s">
        <v>79</v>
      </c>
      <c r="AU171" s="131" t="s">
        <v>87</v>
      </c>
      <c r="AY171" s="124" t="s">
        <v>147</v>
      </c>
      <c r="BK171" s="132">
        <f>BK172</f>
        <v>0</v>
      </c>
    </row>
    <row r="172" spans="2:65" s="1" customFormat="1" ht="16.5" customHeight="1">
      <c r="B172" s="31"/>
      <c r="C172" s="135" t="s">
        <v>259</v>
      </c>
      <c r="D172" s="135" t="s">
        <v>149</v>
      </c>
      <c r="E172" s="136" t="s">
        <v>875</v>
      </c>
      <c r="F172" s="137" t="s">
        <v>876</v>
      </c>
      <c r="G172" s="138" t="s">
        <v>230</v>
      </c>
      <c r="H172" s="139">
        <v>29.745999999999999</v>
      </c>
      <c r="I172" s="140"/>
      <c r="J172" s="141">
        <f>ROUND(I172*H172,2)</f>
        <v>0</v>
      </c>
      <c r="K172" s="137" t="s">
        <v>153</v>
      </c>
      <c r="L172" s="31"/>
      <c r="M172" s="179" t="s">
        <v>1</v>
      </c>
      <c r="N172" s="180" t="s">
        <v>45</v>
      </c>
      <c r="O172" s="181"/>
      <c r="P172" s="182">
        <f>O172*H172</f>
        <v>0</v>
      </c>
      <c r="Q172" s="182">
        <v>0</v>
      </c>
      <c r="R172" s="182">
        <f>Q172*H172</f>
        <v>0</v>
      </c>
      <c r="S172" s="182">
        <v>0</v>
      </c>
      <c r="T172" s="183">
        <f>S172*H172</f>
        <v>0</v>
      </c>
      <c r="AR172" s="146" t="s">
        <v>154</v>
      </c>
      <c r="AT172" s="146" t="s">
        <v>149</v>
      </c>
      <c r="AU172" s="146" t="s">
        <v>89</v>
      </c>
      <c r="AY172" s="16" t="s">
        <v>147</v>
      </c>
      <c r="BE172" s="147">
        <f>IF(N172="základní",J172,0)</f>
        <v>0</v>
      </c>
      <c r="BF172" s="147">
        <f>IF(N172="snížená",J172,0)</f>
        <v>0</v>
      </c>
      <c r="BG172" s="147">
        <f>IF(N172="zákl. přenesená",J172,0)</f>
        <v>0</v>
      </c>
      <c r="BH172" s="147">
        <f>IF(N172="sníž. přenesená",J172,0)</f>
        <v>0</v>
      </c>
      <c r="BI172" s="147">
        <f>IF(N172="nulová",J172,0)</f>
        <v>0</v>
      </c>
      <c r="BJ172" s="16" t="s">
        <v>87</v>
      </c>
      <c r="BK172" s="147">
        <f>ROUND(I172*H172,2)</f>
        <v>0</v>
      </c>
      <c r="BL172" s="16" t="s">
        <v>154</v>
      </c>
      <c r="BM172" s="146" t="s">
        <v>877</v>
      </c>
    </row>
    <row r="173" spans="2:65" s="1" customFormat="1" ht="6.95" customHeight="1">
      <c r="B173" s="43"/>
      <c r="C173" s="44"/>
      <c r="D173" s="44"/>
      <c r="E173" s="44"/>
      <c r="F173" s="44"/>
      <c r="G173" s="44"/>
      <c r="H173" s="44"/>
      <c r="I173" s="44"/>
      <c r="J173" s="44"/>
      <c r="K173" s="44"/>
      <c r="L173" s="31"/>
    </row>
  </sheetData>
  <sheetProtection algorithmName="SHA-512" hashValue="bYeMZHuEywf3CZfY+IJlcAqnirtcANW3CrBhnNQ9ng+PPZg3pPzrOnuX0E/Gs4FQcDnxKXTldakaaIN0mrYwTA==" saltValue="C+Z1a15xVbQLDGKVSk0wcbZqijzqlx8ioDsb/uEZpkdwyxPLXirrx9fg4dpgwROQVck3TU1vOBjrO9K/XZ9DdA==" spinCount="100000" sheet="1" objects="1" scenarios="1" formatColumns="0" formatRows="0" autoFilter="0"/>
  <autoFilter ref="C125:K172" xr:uid="{00000000-0009-0000-0000-000005000000}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5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6" t="s">
        <v>110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89</v>
      </c>
    </row>
    <row r="4" spans="2:46" ht="24.95" customHeight="1">
      <c r="B4" s="19"/>
      <c r="D4" s="20" t="s">
        <v>111</v>
      </c>
      <c r="L4" s="19"/>
      <c r="M4" s="92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9" t="str">
        <f>'Rekapitulace stavby'!K6</f>
        <v>Cyklostezka Šternberk - Dolní Žleb - II. etapa</v>
      </c>
      <c r="F7" s="230"/>
      <c r="G7" s="230"/>
      <c r="H7" s="230"/>
      <c r="L7" s="19"/>
    </row>
    <row r="8" spans="2:46" ht="12" customHeight="1">
      <c r="B8" s="19"/>
      <c r="D8" s="26" t="s">
        <v>112</v>
      </c>
      <c r="L8" s="19"/>
    </row>
    <row r="9" spans="2:46" s="1" customFormat="1" ht="16.5" customHeight="1">
      <c r="B9" s="31"/>
      <c r="E9" s="229" t="s">
        <v>770</v>
      </c>
      <c r="F9" s="231"/>
      <c r="G9" s="231"/>
      <c r="H9" s="231"/>
      <c r="L9" s="31"/>
    </row>
    <row r="10" spans="2:46" s="1" customFormat="1" ht="12" customHeight="1">
      <c r="B10" s="31"/>
      <c r="D10" s="26" t="s">
        <v>114</v>
      </c>
      <c r="L10" s="31"/>
    </row>
    <row r="11" spans="2:46" s="1" customFormat="1" ht="16.5" customHeight="1">
      <c r="B11" s="31"/>
      <c r="E11" s="187" t="s">
        <v>878</v>
      </c>
      <c r="F11" s="231"/>
      <c r="G11" s="231"/>
      <c r="H11" s="231"/>
      <c r="L11" s="31"/>
    </row>
    <row r="12" spans="2:46" s="1" customFormat="1" ht="11.25">
      <c r="B12" s="31"/>
      <c r="L12" s="31"/>
    </row>
    <row r="13" spans="2:46" s="1" customFormat="1" ht="12" customHeight="1">
      <c r="B13" s="31"/>
      <c r="D13" s="26" t="s">
        <v>18</v>
      </c>
      <c r="F13" s="24" t="s">
        <v>1</v>
      </c>
      <c r="I13" s="26" t="s">
        <v>19</v>
      </c>
      <c r="J13" s="24" t="s">
        <v>1</v>
      </c>
      <c r="L13" s="31"/>
    </row>
    <row r="14" spans="2:46" s="1" customFormat="1" ht="12" customHeight="1">
      <c r="B14" s="31"/>
      <c r="D14" s="26" t="s">
        <v>20</v>
      </c>
      <c r="F14" s="24" t="s">
        <v>21</v>
      </c>
      <c r="I14" s="26" t="s">
        <v>22</v>
      </c>
      <c r="J14" s="51" t="str">
        <f>'Rekapitulace stavby'!AN8</f>
        <v>16. 12. 2021</v>
      </c>
      <c r="L14" s="31"/>
    </row>
    <row r="15" spans="2:46" s="1" customFormat="1" ht="10.9" customHeight="1">
      <c r="B15" s="31"/>
      <c r="L15" s="31"/>
    </row>
    <row r="16" spans="2:46" s="1" customFormat="1" ht="12" customHeight="1">
      <c r="B16" s="31"/>
      <c r="D16" s="26" t="s">
        <v>24</v>
      </c>
      <c r="I16" s="26" t="s">
        <v>25</v>
      </c>
      <c r="J16" s="24" t="s">
        <v>26</v>
      </c>
      <c r="L16" s="31"/>
    </row>
    <row r="17" spans="2:12" s="1" customFormat="1" ht="18" customHeight="1">
      <c r="B17" s="31"/>
      <c r="E17" s="24" t="s">
        <v>27</v>
      </c>
      <c r="I17" s="26" t="s">
        <v>28</v>
      </c>
      <c r="J17" s="24" t="s">
        <v>29</v>
      </c>
      <c r="L17" s="31"/>
    </row>
    <row r="18" spans="2:12" s="1" customFormat="1" ht="6.95" customHeight="1">
      <c r="B18" s="31"/>
      <c r="L18" s="31"/>
    </row>
    <row r="19" spans="2:12" s="1" customFormat="1" ht="12" customHeight="1">
      <c r="B19" s="31"/>
      <c r="D19" s="26" t="s">
        <v>30</v>
      </c>
      <c r="I19" s="26" t="s">
        <v>25</v>
      </c>
      <c r="J19" s="27" t="str">
        <f>'Rekapitulace stavby'!AN13</f>
        <v>Vyplň údaj</v>
      </c>
      <c r="L19" s="31"/>
    </row>
    <row r="20" spans="2:12" s="1" customFormat="1" ht="18" customHeight="1">
      <c r="B20" s="31"/>
      <c r="E20" s="232" t="str">
        <f>'Rekapitulace stavby'!E14</f>
        <v>Vyplň údaj</v>
      </c>
      <c r="F20" s="213"/>
      <c r="G20" s="213"/>
      <c r="H20" s="213"/>
      <c r="I20" s="26" t="s">
        <v>28</v>
      </c>
      <c r="J20" s="27" t="str">
        <f>'Rekapitulace stavby'!AN14</f>
        <v>Vyplň údaj</v>
      </c>
      <c r="L20" s="31"/>
    </row>
    <row r="21" spans="2:12" s="1" customFormat="1" ht="6.95" customHeight="1">
      <c r="B21" s="31"/>
      <c r="L21" s="31"/>
    </row>
    <row r="22" spans="2:12" s="1" customFormat="1" ht="12" customHeight="1">
      <c r="B22" s="31"/>
      <c r="D22" s="26" t="s">
        <v>32</v>
      </c>
      <c r="I22" s="26" t="s">
        <v>25</v>
      </c>
      <c r="J22" s="24" t="s">
        <v>33</v>
      </c>
      <c r="L22" s="31"/>
    </row>
    <row r="23" spans="2:12" s="1" customFormat="1" ht="18" customHeight="1">
      <c r="B23" s="31"/>
      <c r="E23" s="24" t="s">
        <v>34</v>
      </c>
      <c r="I23" s="26" t="s">
        <v>28</v>
      </c>
      <c r="J23" s="24" t="s">
        <v>1</v>
      </c>
      <c r="L23" s="31"/>
    </row>
    <row r="24" spans="2:12" s="1" customFormat="1" ht="6.95" customHeight="1">
      <c r="B24" s="31"/>
      <c r="L24" s="31"/>
    </row>
    <row r="25" spans="2:12" s="1" customFormat="1" ht="12" customHeight="1">
      <c r="B25" s="31"/>
      <c r="D25" s="26" t="s">
        <v>36</v>
      </c>
      <c r="I25" s="26" t="s">
        <v>25</v>
      </c>
      <c r="J25" s="24" t="s">
        <v>37</v>
      </c>
      <c r="L25" s="31"/>
    </row>
    <row r="26" spans="2:12" s="1" customFormat="1" ht="18" customHeight="1">
      <c r="B26" s="31"/>
      <c r="E26" s="24" t="s">
        <v>38</v>
      </c>
      <c r="I26" s="26" t="s">
        <v>28</v>
      </c>
      <c r="J26" s="24" t="s">
        <v>1</v>
      </c>
      <c r="L26" s="31"/>
    </row>
    <row r="27" spans="2:12" s="1" customFormat="1" ht="6.95" customHeight="1">
      <c r="B27" s="31"/>
      <c r="L27" s="31"/>
    </row>
    <row r="28" spans="2:12" s="1" customFormat="1" ht="12" customHeight="1">
      <c r="B28" s="31"/>
      <c r="D28" s="26" t="s">
        <v>39</v>
      </c>
      <c r="L28" s="31"/>
    </row>
    <row r="29" spans="2:12" s="7" customFormat="1" ht="16.5" customHeight="1">
      <c r="B29" s="93"/>
      <c r="E29" s="218" t="s">
        <v>1</v>
      </c>
      <c r="F29" s="218"/>
      <c r="G29" s="218"/>
      <c r="H29" s="218"/>
      <c r="L29" s="93"/>
    </row>
    <row r="30" spans="2:12" s="1" customFormat="1" ht="6.95" customHeight="1">
      <c r="B30" s="31"/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25.35" customHeight="1">
      <c r="B32" s="31"/>
      <c r="D32" s="94" t="s">
        <v>40</v>
      </c>
      <c r="J32" s="65">
        <f>ROUND(J123, 2)</f>
        <v>0</v>
      </c>
      <c r="L32" s="31"/>
    </row>
    <row r="33" spans="2:12" s="1" customFormat="1" ht="6.95" customHeight="1">
      <c r="B33" s="31"/>
      <c r="D33" s="52"/>
      <c r="E33" s="52"/>
      <c r="F33" s="52"/>
      <c r="G33" s="52"/>
      <c r="H33" s="52"/>
      <c r="I33" s="52"/>
      <c r="J33" s="52"/>
      <c r="K33" s="52"/>
      <c r="L33" s="31"/>
    </row>
    <row r="34" spans="2:12" s="1" customFormat="1" ht="14.45" customHeight="1">
      <c r="B34" s="31"/>
      <c r="F34" s="34" t="s">
        <v>42</v>
      </c>
      <c r="I34" s="34" t="s">
        <v>41</v>
      </c>
      <c r="J34" s="34" t="s">
        <v>43</v>
      </c>
      <c r="L34" s="31"/>
    </row>
    <row r="35" spans="2:12" s="1" customFormat="1" ht="14.45" customHeight="1">
      <c r="B35" s="31"/>
      <c r="D35" s="54" t="s">
        <v>44</v>
      </c>
      <c r="E35" s="26" t="s">
        <v>45</v>
      </c>
      <c r="F35" s="85">
        <f>ROUND((SUM(BE123:BE157)),  2)</f>
        <v>0</v>
      </c>
      <c r="I35" s="95">
        <v>0.21</v>
      </c>
      <c r="J35" s="85">
        <f>ROUND(((SUM(BE123:BE157))*I35),  2)</f>
        <v>0</v>
      </c>
      <c r="L35" s="31"/>
    </row>
    <row r="36" spans="2:12" s="1" customFormat="1" ht="14.45" customHeight="1">
      <c r="B36" s="31"/>
      <c r="E36" s="26" t="s">
        <v>46</v>
      </c>
      <c r="F36" s="85">
        <f>ROUND((SUM(BF123:BF157)),  2)</f>
        <v>0</v>
      </c>
      <c r="I36" s="95">
        <v>0.15</v>
      </c>
      <c r="J36" s="85">
        <f>ROUND(((SUM(BF123:BF157))*I36),  2)</f>
        <v>0</v>
      </c>
      <c r="L36" s="31"/>
    </row>
    <row r="37" spans="2:12" s="1" customFormat="1" ht="14.45" hidden="1" customHeight="1">
      <c r="B37" s="31"/>
      <c r="E37" s="26" t="s">
        <v>47</v>
      </c>
      <c r="F37" s="85">
        <f>ROUND((SUM(BG123:BG157)),  2)</f>
        <v>0</v>
      </c>
      <c r="I37" s="95">
        <v>0.21</v>
      </c>
      <c r="J37" s="85">
        <f>0</f>
        <v>0</v>
      </c>
      <c r="L37" s="31"/>
    </row>
    <row r="38" spans="2:12" s="1" customFormat="1" ht="14.45" hidden="1" customHeight="1">
      <c r="B38" s="31"/>
      <c r="E38" s="26" t="s">
        <v>48</v>
      </c>
      <c r="F38" s="85">
        <f>ROUND((SUM(BH123:BH157)),  2)</f>
        <v>0</v>
      </c>
      <c r="I38" s="95">
        <v>0.15</v>
      </c>
      <c r="J38" s="85">
        <f>0</f>
        <v>0</v>
      </c>
      <c r="L38" s="31"/>
    </row>
    <row r="39" spans="2:12" s="1" customFormat="1" ht="14.45" hidden="1" customHeight="1">
      <c r="B39" s="31"/>
      <c r="E39" s="26" t="s">
        <v>49</v>
      </c>
      <c r="F39" s="85">
        <f>ROUND((SUM(BI123:BI157)),  2)</f>
        <v>0</v>
      </c>
      <c r="I39" s="95">
        <v>0</v>
      </c>
      <c r="J39" s="85">
        <f>0</f>
        <v>0</v>
      </c>
      <c r="L39" s="31"/>
    </row>
    <row r="40" spans="2:12" s="1" customFormat="1" ht="6.95" customHeight="1">
      <c r="B40" s="31"/>
      <c r="L40" s="31"/>
    </row>
    <row r="41" spans="2:12" s="1" customFormat="1" ht="25.35" customHeight="1">
      <c r="B41" s="31"/>
      <c r="C41" s="96"/>
      <c r="D41" s="97" t="s">
        <v>50</v>
      </c>
      <c r="E41" s="56"/>
      <c r="F41" s="56"/>
      <c r="G41" s="98" t="s">
        <v>51</v>
      </c>
      <c r="H41" s="99" t="s">
        <v>52</v>
      </c>
      <c r="I41" s="56"/>
      <c r="J41" s="100">
        <f>SUM(J32:J39)</f>
        <v>0</v>
      </c>
      <c r="K41" s="101"/>
      <c r="L41" s="31"/>
    </row>
    <row r="42" spans="2:12" s="1" customFormat="1" ht="14.45" customHeight="1">
      <c r="B42" s="31"/>
      <c r="L42" s="31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53</v>
      </c>
      <c r="E50" s="41"/>
      <c r="F50" s="41"/>
      <c r="G50" s="40" t="s">
        <v>54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55</v>
      </c>
      <c r="E61" s="33"/>
      <c r="F61" s="102" t="s">
        <v>56</v>
      </c>
      <c r="G61" s="42" t="s">
        <v>55</v>
      </c>
      <c r="H61" s="33"/>
      <c r="I61" s="33"/>
      <c r="J61" s="103" t="s">
        <v>56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57</v>
      </c>
      <c r="E65" s="41"/>
      <c r="F65" s="41"/>
      <c r="G65" s="40" t="s">
        <v>58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55</v>
      </c>
      <c r="E76" s="33"/>
      <c r="F76" s="102" t="s">
        <v>56</v>
      </c>
      <c r="G76" s="42" t="s">
        <v>55</v>
      </c>
      <c r="H76" s="33"/>
      <c r="I76" s="33"/>
      <c r="J76" s="103" t="s">
        <v>56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12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12" s="1" customFormat="1" ht="24.95" customHeight="1">
      <c r="B82" s="31"/>
      <c r="C82" s="20" t="s">
        <v>116</v>
      </c>
      <c r="L82" s="31"/>
    </row>
    <row r="83" spans="2:12" s="1" customFormat="1" ht="6.95" customHeight="1">
      <c r="B83" s="31"/>
      <c r="L83" s="31"/>
    </row>
    <row r="84" spans="2:12" s="1" customFormat="1" ht="12" customHeight="1">
      <c r="B84" s="31"/>
      <c r="C84" s="26" t="s">
        <v>16</v>
      </c>
      <c r="L84" s="31"/>
    </row>
    <row r="85" spans="2:12" s="1" customFormat="1" ht="16.5" customHeight="1">
      <c r="B85" s="31"/>
      <c r="E85" s="229" t="str">
        <f>E7</f>
        <v>Cyklostezka Šternberk - Dolní Žleb - II. etapa</v>
      </c>
      <c r="F85" s="230"/>
      <c r="G85" s="230"/>
      <c r="H85" s="230"/>
      <c r="L85" s="31"/>
    </row>
    <row r="86" spans="2:12" ht="12" customHeight="1">
      <c r="B86" s="19"/>
      <c r="C86" s="26" t="s">
        <v>112</v>
      </c>
      <c r="L86" s="19"/>
    </row>
    <row r="87" spans="2:12" s="1" customFormat="1" ht="16.5" customHeight="1">
      <c r="B87" s="31"/>
      <c r="E87" s="229" t="s">
        <v>770</v>
      </c>
      <c r="F87" s="231"/>
      <c r="G87" s="231"/>
      <c r="H87" s="231"/>
      <c r="L87" s="31"/>
    </row>
    <row r="88" spans="2:12" s="1" customFormat="1" ht="12" customHeight="1">
      <c r="B88" s="31"/>
      <c r="C88" s="26" t="s">
        <v>114</v>
      </c>
      <c r="L88" s="31"/>
    </row>
    <row r="89" spans="2:12" s="1" customFormat="1" ht="16.5" customHeight="1">
      <c r="B89" s="31"/>
      <c r="E89" s="187" t="str">
        <f>E11</f>
        <v>VON_n - Vedlejší a ostatní náklady</v>
      </c>
      <c r="F89" s="231"/>
      <c r="G89" s="231"/>
      <c r="H89" s="231"/>
      <c r="L89" s="31"/>
    </row>
    <row r="90" spans="2:12" s="1" customFormat="1" ht="6.95" customHeight="1">
      <c r="B90" s="31"/>
      <c r="L90" s="31"/>
    </row>
    <row r="91" spans="2:12" s="1" customFormat="1" ht="12" customHeight="1">
      <c r="B91" s="31"/>
      <c r="C91" s="26" t="s">
        <v>20</v>
      </c>
      <c r="F91" s="24" t="str">
        <f>F14</f>
        <v>Šternberk - Dolní Žleb</v>
      </c>
      <c r="I91" s="26" t="s">
        <v>22</v>
      </c>
      <c r="J91" s="51" t="str">
        <f>IF(J14="","",J14)</f>
        <v>16. 12. 2021</v>
      </c>
      <c r="L91" s="31"/>
    </row>
    <row r="92" spans="2:12" s="1" customFormat="1" ht="6.95" customHeight="1">
      <c r="B92" s="31"/>
      <c r="L92" s="31"/>
    </row>
    <row r="93" spans="2:12" s="1" customFormat="1" ht="25.7" customHeight="1">
      <c r="B93" s="31"/>
      <c r="C93" s="26" t="s">
        <v>24</v>
      </c>
      <c r="F93" s="24" t="str">
        <f>E17</f>
        <v>Město Šternberk</v>
      </c>
      <c r="I93" s="26" t="s">
        <v>32</v>
      </c>
      <c r="J93" s="29" t="str">
        <f>E23</f>
        <v>Dopravní projektování s.r.o.</v>
      </c>
      <c r="L93" s="31"/>
    </row>
    <row r="94" spans="2:12" s="1" customFormat="1" ht="15.2" customHeight="1">
      <c r="B94" s="31"/>
      <c r="C94" s="26" t="s">
        <v>30</v>
      </c>
      <c r="F94" s="24" t="str">
        <f>IF(E20="","",E20)</f>
        <v>Vyplň údaj</v>
      </c>
      <c r="I94" s="26" t="s">
        <v>36</v>
      </c>
      <c r="J94" s="29" t="str">
        <f>E26</f>
        <v>Ing. Milena Uhlárová</v>
      </c>
      <c r="L94" s="31"/>
    </row>
    <row r="95" spans="2:12" s="1" customFormat="1" ht="10.35" customHeight="1">
      <c r="B95" s="31"/>
      <c r="L95" s="31"/>
    </row>
    <row r="96" spans="2:12" s="1" customFormat="1" ht="29.25" customHeight="1">
      <c r="B96" s="31"/>
      <c r="C96" s="104" t="s">
        <v>117</v>
      </c>
      <c r="D96" s="96"/>
      <c r="E96" s="96"/>
      <c r="F96" s="96"/>
      <c r="G96" s="96"/>
      <c r="H96" s="96"/>
      <c r="I96" s="96"/>
      <c r="J96" s="105" t="s">
        <v>118</v>
      </c>
      <c r="K96" s="96"/>
      <c r="L96" s="31"/>
    </row>
    <row r="97" spans="2:47" s="1" customFormat="1" ht="10.35" customHeight="1">
      <c r="B97" s="31"/>
      <c r="L97" s="31"/>
    </row>
    <row r="98" spans="2:47" s="1" customFormat="1" ht="22.9" customHeight="1">
      <c r="B98" s="31"/>
      <c r="C98" s="106" t="s">
        <v>119</v>
      </c>
      <c r="J98" s="65">
        <f>J123</f>
        <v>0</v>
      </c>
      <c r="L98" s="31"/>
      <c r="AU98" s="16" t="s">
        <v>120</v>
      </c>
    </row>
    <row r="99" spans="2:47" s="8" customFormat="1" ht="24.95" customHeight="1">
      <c r="B99" s="107"/>
      <c r="D99" s="108" t="s">
        <v>692</v>
      </c>
      <c r="E99" s="109"/>
      <c r="F99" s="109"/>
      <c r="G99" s="109"/>
      <c r="H99" s="109"/>
      <c r="I99" s="109"/>
      <c r="J99" s="110">
        <f>J124</f>
        <v>0</v>
      </c>
      <c r="L99" s="107"/>
    </row>
    <row r="100" spans="2:47" s="9" customFormat="1" ht="19.899999999999999" customHeight="1">
      <c r="B100" s="111"/>
      <c r="D100" s="112" t="s">
        <v>693</v>
      </c>
      <c r="E100" s="113"/>
      <c r="F100" s="113"/>
      <c r="G100" s="113"/>
      <c r="H100" s="113"/>
      <c r="I100" s="113"/>
      <c r="J100" s="114">
        <f>J125</f>
        <v>0</v>
      </c>
      <c r="L100" s="111"/>
    </row>
    <row r="101" spans="2:47" s="9" customFormat="1" ht="19.899999999999999" customHeight="1">
      <c r="B101" s="111"/>
      <c r="D101" s="112" t="s">
        <v>694</v>
      </c>
      <c r="E101" s="113"/>
      <c r="F101" s="113"/>
      <c r="G101" s="113"/>
      <c r="H101" s="113"/>
      <c r="I101" s="113"/>
      <c r="J101" s="114">
        <f>J132</f>
        <v>0</v>
      </c>
      <c r="L101" s="111"/>
    </row>
    <row r="102" spans="2:47" s="1" customFormat="1" ht="21.75" customHeight="1">
      <c r="B102" s="31"/>
      <c r="L102" s="31"/>
    </row>
    <row r="103" spans="2:47" s="1" customFormat="1" ht="6.95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31"/>
    </row>
    <row r="107" spans="2:47" s="1" customFormat="1" ht="6.95" customHeight="1"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31"/>
    </row>
    <row r="108" spans="2:47" s="1" customFormat="1" ht="24.95" customHeight="1">
      <c r="B108" s="31"/>
      <c r="C108" s="20" t="s">
        <v>132</v>
      </c>
      <c r="L108" s="31"/>
    </row>
    <row r="109" spans="2:47" s="1" customFormat="1" ht="6.95" customHeight="1">
      <c r="B109" s="31"/>
      <c r="L109" s="31"/>
    </row>
    <row r="110" spans="2:47" s="1" customFormat="1" ht="12" customHeight="1">
      <c r="B110" s="31"/>
      <c r="C110" s="26" t="s">
        <v>16</v>
      </c>
      <c r="L110" s="31"/>
    </row>
    <row r="111" spans="2:47" s="1" customFormat="1" ht="16.5" customHeight="1">
      <c r="B111" s="31"/>
      <c r="E111" s="229" t="str">
        <f>E7</f>
        <v>Cyklostezka Šternberk - Dolní Žleb - II. etapa</v>
      </c>
      <c r="F111" s="230"/>
      <c r="G111" s="230"/>
      <c r="H111" s="230"/>
      <c r="L111" s="31"/>
    </row>
    <row r="112" spans="2:47" ht="12" customHeight="1">
      <c r="B112" s="19"/>
      <c r="C112" s="26" t="s">
        <v>112</v>
      </c>
      <c r="L112" s="19"/>
    </row>
    <row r="113" spans="2:65" s="1" customFormat="1" ht="16.5" customHeight="1">
      <c r="B113" s="31"/>
      <c r="E113" s="229" t="s">
        <v>770</v>
      </c>
      <c r="F113" s="231"/>
      <c r="G113" s="231"/>
      <c r="H113" s="231"/>
      <c r="L113" s="31"/>
    </row>
    <row r="114" spans="2:65" s="1" customFormat="1" ht="12" customHeight="1">
      <c r="B114" s="31"/>
      <c r="C114" s="26" t="s">
        <v>114</v>
      </c>
      <c r="L114" s="31"/>
    </row>
    <row r="115" spans="2:65" s="1" customFormat="1" ht="16.5" customHeight="1">
      <c r="B115" s="31"/>
      <c r="E115" s="187" t="str">
        <f>E11</f>
        <v>VON_n - Vedlejší a ostatní náklady</v>
      </c>
      <c r="F115" s="231"/>
      <c r="G115" s="231"/>
      <c r="H115" s="231"/>
      <c r="L115" s="31"/>
    </row>
    <row r="116" spans="2:65" s="1" customFormat="1" ht="6.95" customHeight="1">
      <c r="B116" s="31"/>
      <c r="L116" s="31"/>
    </row>
    <row r="117" spans="2:65" s="1" customFormat="1" ht="12" customHeight="1">
      <c r="B117" s="31"/>
      <c r="C117" s="26" t="s">
        <v>20</v>
      </c>
      <c r="F117" s="24" t="str">
        <f>F14</f>
        <v>Šternberk - Dolní Žleb</v>
      </c>
      <c r="I117" s="26" t="s">
        <v>22</v>
      </c>
      <c r="J117" s="51" t="str">
        <f>IF(J14="","",J14)</f>
        <v>16. 12. 2021</v>
      </c>
      <c r="L117" s="31"/>
    </row>
    <row r="118" spans="2:65" s="1" customFormat="1" ht="6.95" customHeight="1">
      <c r="B118" s="31"/>
      <c r="L118" s="31"/>
    </row>
    <row r="119" spans="2:65" s="1" customFormat="1" ht="25.7" customHeight="1">
      <c r="B119" s="31"/>
      <c r="C119" s="26" t="s">
        <v>24</v>
      </c>
      <c r="F119" s="24" t="str">
        <f>E17</f>
        <v>Město Šternberk</v>
      </c>
      <c r="I119" s="26" t="s">
        <v>32</v>
      </c>
      <c r="J119" s="29" t="str">
        <f>E23</f>
        <v>Dopravní projektování s.r.o.</v>
      </c>
      <c r="L119" s="31"/>
    </row>
    <row r="120" spans="2:65" s="1" customFormat="1" ht="15.2" customHeight="1">
      <c r="B120" s="31"/>
      <c r="C120" s="26" t="s">
        <v>30</v>
      </c>
      <c r="F120" s="24" t="str">
        <f>IF(E20="","",E20)</f>
        <v>Vyplň údaj</v>
      </c>
      <c r="I120" s="26" t="s">
        <v>36</v>
      </c>
      <c r="J120" s="29" t="str">
        <f>E26</f>
        <v>Ing. Milena Uhlárová</v>
      </c>
      <c r="L120" s="31"/>
    </row>
    <row r="121" spans="2:65" s="1" customFormat="1" ht="10.35" customHeight="1">
      <c r="B121" s="31"/>
      <c r="L121" s="31"/>
    </row>
    <row r="122" spans="2:65" s="10" customFormat="1" ht="29.25" customHeight="1">
      <c r="B122" s="115"/>
      <c r="C122" s="116" t="s">
        <v>133</v>
      </c>
      <c r="D122" s="117" t="s">
        <v>65</v>
      </c>
      <c r="E122" s="117" t="s">
        <v>61</v>
      </c>
      <c r="F122" s="117" t="s">
        <v>62</v>
      </c>
      <c r="G122" s="117" t="s">
        <v>134</v>
      </c>
      <c r="H122" s="117" t="s">
        <v>135</v>
      </c>
      <c r="I122" s="117" t="s">
        <v>136</v>
      </c>
      <c r="J122" s="117" t="s">
        <v>118</v>
      </c>
      <c r="K122" s="118" t="s">
        <v>137</v>
      </c>
      <c r="L122" s="115"/>
      <c r="M122" s="58" t="s">
        <v>1</v>
      </c>
      <c r="N122" s="59" t="s">
        <v>44</v>
      </c>
      <c r="O122" s="59" t="s">
        <v>138</v>
      </c>
      <c r="P122" s="59" t="s">
        <v>139</v>
      </c>
      <c r="Q122" s="59" t="s">
        <v>140</v>
      </c>
      <c r="R122" s="59" t="s">
        <v>141</v>
      </c>
      <c r="S122" s="59" t="s">
        <v>142</v>
      </c>
      <c r="T122" s="60" t="s">
        <v>143</v>
      </c>
    </row>
    <row r="123" spans="2:65" s="1" customFormat="1" ht="22.9" customHeight="1">
      <c r="B123" s="31"/>
      <c r="C123" s="63" t="s">
        <v>144</v>
      </c>
      <c r="J123" s="119">
        <f>BK123</f>
        <v>0</v>
      </c>
      <c r="L123" s="31"/>
      <c r="M123" s="61"/>
      <c r="N123" s="52"/>
      <c r="O123" s="52"/>
      <c r="P123" s="120">
        <f>P124</f>
        <v>0</v>
      </c>
      <c r="Q123" s="52"/>
      <c r="R123" s="120">
        <f>R124</f>
        <v>0</v>
      </c>
      <c r="S123" s="52"/>
      <c r="T123" s="121">
        <f>T124</f>
        <v>0</v>
      </c>
      <c r="AT123" s="16" t="s">
        <v>79</v>
      </c>
      <c r="AU123" s="16" t="s">
        <v>120</v>
      </c>
      <c r="BK123" s="122">
        <f>BK124</f>
        <v>0</v>
      </c>
    </row>
    <row r="124" spans="2:65" s="11" customFormat="1" ht="25.9" customHeight="1">
      <c r="B124" s="123"/>
      <c r="D124" s="124" t="s">
        <v>79</v>
      </c>
      <c r="E124" s="125" t="s">
        <v>697</v>
      </c>
      <c r="F124" s="125" t="s">
        <v>698</v>
      </c>
      <c r="I124" s="126"/>
      <c r="J124" s="127">
        <f>BK124</f>
        <v>0</v>
      </c>
      <c r="L124" s="123"/>
      <c r="M124" s="128"/>
      <c r="P124" s="129">
        <f>P125+P132</f>
        <v>0</v>
      </c>
      <c r="R124" s="129">
        <f>R125+R132</f>
        <v>0</v>
      </c>
      <c r="T124" s="130">
        <f>T125+T132</f>
        <v>0</v>
      </c>
      <c r="AR124" s="124" t="s">
        <v>175</v>
      </c>
      <c r="AT124" s="131" t="s">
        <v>79</v>
      </c>
      <c r="AU124" s="131" t="s">
        <v>80</v>
      </c>
      <c r="AY124" s="124" t="s">
        <v>147</v>
      </c>
      <c r="BK124" s="132">
        <f>BK125+BK132</f>
        <v>0</v>
      </c>
    </row>
    <row r="125" spans="2:65" s="11" customFormat="1" ht="22.9" customHeight="1">
      <c r="B125" s="123"/>
      <c r="D125" s="124" t="s">
        <v>79</v>
      </c>
      <c r="E125" s="133" t="s">
        <v>699</v>
      </c>
      <c r="F125" s="133" t="s">
        <v>700</v>
      </c>
      <c r="I125" s="126"/>
      <c r="J125" s="134">
        <f>BK125</f>
        <v>0</v>
      </c>
      <c r="L125" s="123"/>
      <c r="M125" s="128"/>
      <c r="P125" s="129">
        <f>SUM(P126:P131)</f>
        <v>0</v>
      </c>
      <c r="R125" s="129">
        <f>SUM(R126:R131)</f>
        <v>0</v>
      </c>
      <c r="T125" s="130">
        <f>SUM(T126:T131)</f>
        <v>0</v>
      </c>
      <c r="AR125" s="124" t="s">
        <v>175</v>
      </c>
      <c r="AT125" s="131" t="s">
        <v>79</v>
      </c>
      <c r="AU125" s="131" t="s">
        <v>87</v>
      </c>
      <c r="AY125" s="124" t="s">
        <v>147</v>
      </c>
      <c r="BK125" s="132">
        <f>SUM(BK126:BK131)</f>
        <v>0</v>
      </c>
    </row>
    <row r="126" spans="2:65" s="1" customFormat="1" ht="16.5" customHeight="1">
      <c r="B126" s="31"/>
      <c r="C126" s="135" t="s">
        <v>87</v>
      </c>
      <c r="D126" s="135" t="s">
        <v>149</v>
      </c>
      <c r="E126" s="136" t="s">
        <v>879</v>
      </c>
      <c r="F126" s="137" t="s">
        <v>880</v>
      </c>
      <c r="G126" s="138" t="s">
        <v>703</v>
      </c>
      <c r="H126" s="139">
        <v>1</v>
      </c>
      <c r="I126" s="140"/>
      <c r="J126" s="141">
        <f>ROUND(I126*H126,2)</f>
        <v>0</v>
      </c>
      <c r="K126" s="137" t="s">
        <v>1</v>
      </c>
      <c r="L126" s="31"/>
      <c r="M126" s="142" t="s">
        <v>1</v>
      </c>
      <c r="N126" s="143" t="s">
        <v>45</v>
      </c>
      <c r="P126" s="144">
        <f>O126*H126</f>
        <v>0</v>
      </c>
      <c r="Q126" s="144">
        <v>0</v>
      </c>
      <c r="R126" s="144">
        <f>Q126*H126</f>
        <v>0</v>
      </c>
      <c r="S126" s="144">
        <v>0</v>
      </c>
      <c r="T126" s="145">
        <f>S126*H126</f>
        <v>0</v>
      </c>
      <c r="AR126" s="146" t="s">
        <v>154</v>
      </c>
      <c r="AT126" s="146" t="s">
        <v>149</v>
      </c>
      <c r="AU126" s="146" t="s">
        <v>89</v>
      </c>
      <c r="AY126" s="16" t="s">
        <v>147</v>
      </c>
      <c r="BE126" s="147">
        <f>IF(N126="základní",J126,0)</f>
        <v>0</v>
      </c>
      <c r="BF126" s="147">
        <f>IF(N126="snížená",J126,0)</f>
        <v>0</v>
      </c>
      <c r="BG126" s="147">
        <f>IF(N126="zákl. přenesená",J126,0)</f>
        <v>0</v>
      </c>
      <c r="BH126" s="147">
        <f>IF(N126="sníž. přenesená",J126,0)</f>
        <v>0</v>
      </c>
      <c r="BI126" s="147">
        <f>IF(N126="nulová",J126,0)</f>
        <v>0</v>
      </c>
      <c r="BJ126" s="16" t="s">
        <v>87</v>
      </c>
      <c r="BK126" s="147">
        <f>ROUND(I126*H126,2)</f>
        <v>0</v>
      </c>
      <c r="BL126" s="16" t="s">
        <v>154</v>
      </c>
      <c r="BM126" s="146" t="s">
        <v>881</v>
      </c>
    </row>
    <row r="127" spans="2:65" s="12" customFormat="1" ht="22.5">
      <c r="B127" s="148"/>
      <c r="D127" s="149" t="s">
        <v>160</v>
      </c>
      <c r="E127" s="150" t="s">
        <v>1</v>
      </c>
      <c r="F127" s="151" t="s">
        <v>882</v>
      </c>
      <c r="H127" s="150" t="s">
        <v>1</v>
      </c>
      <c r="I127" s="152"/>
      <c r="L127" s="148"/>
      <c r="M127" s="153"/>
      <c r="T127" s="154"/>
      <c r="AT127" s="150" t="s">
        <v>160</v>
      </c>
      <c r="AU127" s="150" t="s">
        <v>89</v>
      </c>
      <c r="AV127" s="12" t="s">
        <v>87</v>
      </c>
      <c r="AW127" s="12" t="s">
        <v>35</v>
      </c>
      <c r="AX127" s="12" t="s">
        <v>80</v>
      </c>
      <c r="AY127" s="150" t="s">
        <v>147</v>
      </c>
    </row>
    <row r="128" spans="2:65" s="12" customFormat="1" ht="11.25">
      <c r="B128" s="148"/>
      <c r="D128" s="149" t="s">
        <v>160</v>
      </c>
      <c r="E128" s="150" t="s">
        <v>1</v>
      </c>
      <c r="F128" s="151" t="s">
        <v>706</v>
      </c>
      <c r="H128" s="150" t="s">
        <v>1</v>
      </c>
      <c r="I128" s="152"/>
      <c r="L128" s="148"/>
      <c r="M128" s="153"/>
      <c r="T128" s="154"/>
      <c r="AT128" s="150" t="s">
        <v>160</v>
      </c>
      <c r="AU128" s="150" t="s">
        <v>89</v>
      </c>
      <c r="AV128" s="12" t="s">
        <v>87</v>
      </c>
      <c r="AW128" s="12" t="s">
        <v>35</v>
      </c>
      <c r="AX128" s="12" t="s">
        <v>80</v>
      </c>
      <c r="AY128" s="150" t="s">
        <v>147</v>
      </c>
    </row>
    <row r="129" spans="2:65" s="12" customFormat="1" ht="11.25">
      <c r="B129" s="148"/>
      <c r="D129" s="149" t="s">
        <v>160</v>
      </c>
      <c r="E129" s="150" t="s">
        <v>1</v>
      </c>
      <c r="F129" s="151" t="s">
        <v>883</v>
      </c>
      <c r="H129" s="150" t="s">
        <v>1</v>
      </c>
      <c r="I129" s="152"/>
      <c r="L129" s="148"/>
      <c r="M129" s="153"/>
      <c r="T129" s="154"/>
      <c r="AT129" s="150" t="s">
        <v>160</v>
      </c>
      <c r="AU129" s="150" t="s">
        <v>89</v>
      </c>
      <c r="AV129" s="12" t="s">
        <v>87</v>
      </c>
      <c r="AW129" s="12" t="s">
        <v>35</v>
      </c>
      <c r="AX129" s="12" t="s">
        <v>80</v>
      </c>
      <c r="AY129" s="150" t="s">
        <v>147</v>
      </c>
    </row>
    <row r="130" spans="2:65" s="13" customFormat="1" ht="11.25">
      <c r="B130" s="155"/>
      <c r="D130" s="149" t="s">
        <v>160</v>
      </c>
      <c r="E130" s="156" t="s">
        <v>1</v>
      </c>
      <c r="F130" s="157" t="s">
        <v>87</v>
      </c>
      <c r="H130" s="158">
        <v>1</v>
      </c>
      <c r="I130" s="159"/>
      <c r="L130" s="155"/>
      <c r="M130" s="160"/>
      <c r="T130" s="161"/>
      <c r="AT130" s="156" t="s">
        <v>160</v>
      </c>
      <c r="AU130" s="156" t="s">
        <v>89</v>
      </c>
      <c r="AV130" s="13" t="s">
        <v>89</v>
      </c>
      <c r="AW130" s="13" t="s">
        <v>35</v>
      </c>
      <c r="AX130" s="13" t="s">
        <v>80</v>
      </c>
      <c r="AY130" s="156" t="s">
        <v>147</v>
      </c>
    </row>
    <row r="131" spans="2:65" s="14" customFormat="1" ht="11.25">
      <c r="B131" s="162"/>
      <c r="D131" s="149" t="s">
        <v>160</v>
      </c>
      <c r="E131" s="163" t="s">
        <v>1</v>
      </c>
      <c r="F131" s="164" t="s">
        <v>199</v>
      </c>
      <c r="H131" s="165">
        <v>1</v>
      </c>
      <c r="I131" s="166"/>
      <c r="L131" s="162"/>
      <c r="M131" s="167"/>
      <c r="T131" s="168"/>
      <c r="AT131" s="163" t="s">
        <v>160</v>
      </c>
      <c r="AU131" s="163" t="s">
        <v>89</v>
      </c>
      <c r="AV131" s="14" t="s">
        <v>154</v>
      </c>
      <c r="AW131" s="14" t="s">
        <v>35</v>
      </c>
      <c r="AX131" s="14" t="s">
        <v>87</v>
      </c>
      <c r="AY131" s="163" t="s">
        <v>147</v>
      </c>
    </row>
    <row r="132" spans="2:65" s="11" customFormat="1" ht="22.9" customHeight="1">
      <c r="B132" s="123"/>
      <c r="D132" s="124" t="s">
        <v>79</v>
      </c>
      <c r="E132" s="133" t="s">
        <v>733</v>
      </c>
      <c r="F132" s="133" t="s">
        <v>734</v>
      </c>
      <c r="I132" s="126"/>
      <c r="J132" s="134">
        <f>BK132</f>
        <v>0</v>
      </c>
      <c r="L132" s="123"/>
      <c r="M132" s="128"/>
      <c r="P132" s="129">
        <f>SUM(P133:P157)</f>
        <v>0</v>
      </c>
      <c r="R132" s="129">
        <f>SUM(R133:R157)</f>
        <v>0</v>
      </c>
      <c r="T132" s="130">
        <f>SUM(T133:T157)</f>
        <v>0</v>
      </c>
      <c r="AR132" s="124" t="s">
        <v>175</v>
      </c>
      <c r="AT132" s="131" t="s">
        <v>79</v>
      </c>
      <c r="AU132" s="131" t="s">
        <v>87</v>
      </c>
      <c r="AY132" s="124" t="s">
        <v>147</v>
      </c>
      <c r="BK132" s="132">
        <f>SUM(BK133:BK157)</f>
        <v>0</v>
      </c>
    </row>
    <row r="133" spans="2:65" s="1" customFormat="1" ht="16.5" customHeight="1">
      <c r="B133" s="31"/>
      <c r="C133" s="135" t="s">
        <v>89</v>
      </c>
      <c r="D133" s="135" t="s">
        <v>149</v>
      </c>
      <c r="E133" s="136" t="s">
        <v>884</v>
      </c>
      <c r="F133" s="137" t="s">
        <v>885</v>
      </c>
      <c r="G133" s="138" t="s">
        <v>703</v>
      </c>
      <c r="H133" s="139">
        <v>1</v>
      </c>
      <c r="I133" s="140"/>
      <c r="J133" s="141">
        <f>ROUND(I133*H133,2)</f>
        <v>0</v>
      </c>
      <c r="K133" s="137" t="s">
        <v>1</v>
      </c>
      <c r="L133" s="31"/>
      <c r="M133" s="142" t="s">
        <v>1</v>
      </c>
      <c r="N133" s="143" t="s">
        <v>45</v>
      </c>
      <c r="P133" s="144">
        <f>O133*H133</f>
        <v>0</v>
      </c>
      <c r="Q133" s="144">
        <v>0</v>
      </c>
      <c r="R133" s="144">
        <f>Q133*H133</f>
        <v>0</v>
      </c>
      <c r="S133" s="144">
        <v>0</v>
      </c>
      <c r="T133" s="145">
        <f>S133*H133</f>
        <v>0</v>
      </c>
      <c r="AR133" s="146" t="s">
        <v>154</v>
      </c>
      <c r="AT133" s="146" t="s">
        <v>149</v>
      </c>
      <c r="AU133" s="146" t="s">
        <v>89</v>
      </c>
      <c r="AY133" s="16" t="s">
        <v>147</v>
      </c>
      <c r="BE133" s="147">
        <f>IF(N133="základní",J133,0)</f>
        <v>0</v>
      </c>
      <c r="BF133" s="147">
        <f>IF(N133="snížená",J133,0)</f>
        <v>0</v>
      </c>
      <c r="BG133" s="147">
        <f>IF(N133="zákl. přenesená",J133,0)</f>
        <v>0</v>
      </c>
      <c r="BH133" s="147">
        <f>IF(N133="sníž. přenesená",J133,0)</f>
        <v>0</v>
      </c>
      <c r="BI133" s="147">
        <f>IF(N133="nulová",J133,0)</f>
        <v>0</v>
      </c>
      <c r="BJ133" s="16" t="s">
        <v>87</v>
      </c>
      <c r="BK133" s="147">
        <f>ROUND(I133*H133,2)</f>
        <v>0</v>
      </c>
      <c r="BL133" s="16" t="s">
        <v>154</v>
      </c>
      <c r="BM133" s="146" t="s">
        <v>886</v>
      </c>
    </row>
    <row r="134" spans="2:65" s="12" customFormat="1" ht="11.25">
      <c r="B134" s="148"/>
      <c r="D134" s="149" t="s">
        <v>160</v>
      </c>
      <c r="E134" s="150" t="s">
        <v>1</v>
      </c>
      <c r="F134" s="151" t="s">
        <v>887</v>
      </c>
      <c r="H134" s="150" t="s">
        <v>1</v>
      </c>
      <c r="I134" s="152"/>
      <c r="L134" s="148"/>
      <c r="M134" s="153"/>
      <c r="T134" s="154"/>
      <c r="AT134" s="150" t="s">
        <v>160</v>
      </c>
      <c r="AU134" s="150" t="s">
        <v>89</v>
      </c>
      <c r="AV134" s="12" t="s">
        <v>87</v>
      </c>
      <c r="AW134" s="12" t="s">
        <v>35</v>
      </c>
      <c r="AX134" s="12" t="s">
        <v>80</v>
      </c>
      <c r="AY134" s="150" t="s">
        <v>147</v>
      </c>
    </row>
    <row r="135" spans="2:65" s="12" customFormat="1" ht="11.25">
      <c r="B135" s="148"/>
      <c r="D135" s="149" t="s">
        <v>160</v>
      </c>
      <c r="E135" s="150" t="s">
        <v>1</v>
      </c>
      <c r="F135" s="151" t="s">
        <v>706</v>
      </c>
      <c r="H135" s="150" t="s">
        <v>1</v>
      </c>
      <c r="I135" s="152"/>
      <c r="L135" s="148"/>
      <c r="M135" s="153"/>
      <c r="T135" s="154"/>
      <c r="AT135" s="150" t="s">
        <v>160</v>
      </c>
      <c r="AU135" s="150" t="s">
        <v>89</v>
      </c>
      <c r="AV135" s="12" t="s">
        <v>87</v>
      </c>
      <c r="AW135" s="12" t="s">
        <v>35</v>
      </c>
      <c r="AX135" s="12" t="s">
        <v>80</v>
      </c>
      <c r="AY135" s="150" t="s">
        <v>147</v>
      </c>
    </row>
    <row r="136" spans="2:65" s="12" customFormat="1" ht="11.25">
      <c r="B136" s="148"/>
      <c r="D136" s="149" t="s">
        <v>160</v>
      </c>
      <c r="E136" s="150" t="s">
        <v>1</v>
      </c>
      <c r="F136" s="151" t="s">
        <v>888</v>
      </c>
      <c r="H136" s="150" t="s">
        <v>1</v>
      </c>
      <c r="I136" s="152"/>
      <c r="L136" s="148"/>
      <c r="M136" s="153"/>
      <c r="T136" s="154"/>
      <c r="AT136" s="150" t="s">
        <v>160</v>
      </c>
      <c r="AU136" s="150" t="s">
        <v>89</v>
      </c>
      <c r="AV136" s="12" t="s">
        <v>87</v>
      </c>
      <c r="AW136" s="12" t="s">
        <v>35</v>
      </c>
      <c r="AX136" s="12" t="s">
        <v>80</v>
      </c>
      <c r="AY136" s="150" t="s">
        <v>147</v>
      </c>
    </row>
    <row r="137" spans="2:65" s="12" customFormat="1" ht="11.25">
      <c r="B137" s="148"/>
      <c r="D137" s="149" t="s">
        <v>160</v>
      </c>
      <c r="E137" s="150" t="s">
        <v>1</v>
      </c>
      <c r="F137" s="151" t="s">
        <v>889</v>
      </c>
      <c r="H137" s="150" t="s">
        <v>1</v>
      </c>
      <c r="I137" s="152"/>
      <c r="L137" s="148"/>
      <c r="M137" s="153"/>
      <c r="T137" s="154"/>
      <c r="AT137" s="150" t="s">
        <v>160</v>
      </c>
      <c r="AU137" s="150" t="s">
        <v>89</v>
      </c>
      <c r="AV137" s="12" t="s">
        <v>87</v>
      </c>
      <c r="AW137" s="12" t="s">
        <v>35</v>
      </c>
      <c r="AX137" s="12" t="s">
        <v>80</v>
      </c>
      <c r="AY137" s="150" t="s">
        <v>147</v>
      </c>
    </row>
    <row r="138" spans="2:65" s="12" customFormat="1" ht="11.25">
      <c r="B138" s="148"/>
      <c r="D138" s="149" t="s">
        <v>160</v>
      </c>
      <c r="E138" s="150" t="s">
        <v>1</v>
      </c>
      <c r="F138" s="151" t="s">
        <v>890</v>
      </c>
      <c r="H138" s="150" t="s">
        <v>1</v>
      </c>
      <c r="I138" s="152"/>
      <c r="L138" s="148"/>
      <c r="M138" s="153"/>
      <c r="T138" s="154"/>
      <c r="AT138" s="150" t="s">
        <v>160</v>
      </c>
      <c r="AU138" s="150" t="s">
        <v>89</v>
      </c>
      <c r="AV138" s="12" t="s">
        <v>87</v>
      </c>
      <c r="AW138" s="12" t="s">
        <v>35</v>
      </c>
      <c r="AX138" s="12" t="s">
        <v>80</v>
      </c>
      <c r="AY138" s="150" t="s">
        <v>147</v>
      </c>
    </row>
    <row r="139" spans="2:65" s="12" customFormat="1" ht="11.25">
      <c r="B139" s="148"/>
      <c r="D139" s="149" t="s">
        <v>160</v>
      </c>
      <c r="E139" s="150" t="s">
        <v>1</v>
      </c>
      <c r="F139" s="151" t="s">
        <v>891</v>
      </c>
      <c r="H139" s="150" t="s">
        <v>1</v>
      </c>
      <c r="I139" s="152"/>
      <c r="L139" s="148"/>
      <c r="M139" s="153"/>
      <c r="T139" s="154"/>
      <c r="AT139" s="150" t="s">
        <v>160</v>
      </c>
      <c r="AU139" s="150" t="s">
        <v>89</v>
      </c>
      <c r="AV139" s="12" t="s">
        <v>87</v>
      </c>
      <c r="AW139" s="12" t="s">
        <v>35</v>
      </c>
      <c r="AX139" s="12" t="s">
        <v>80</v>
      </c>
      <c r="AY139" s="150" t="s">
        <v>147</v>
      </c>
    </row>
    <row r="140" spans="2:65" s="12" customFormat="1" ht="11.25">
      <c r="B140" s="148"/>
      <c r="D140" s="149" t="s">
        <v>160</v>
      </c>
      <c r="E140" s="150" t="s">
        <v>1</v>
      </c>
      <c r="F140" s="151" t="s">
        <v>892</v>
      </c>
      <c r="H140" s="150" t="s">
        <v>1</v>
      </c>
      <c r="I140" s="152"/>
      <c r="L140" s="148"/>
      <c r="M140" s="153"/>
      <c r="T140" s="154"/>
      <c r="AT140" s="150" t="s">
        <v>160</v>
      </c>
      <c r="AU140" s="150" t="s">
        <v>89</v>
      </c>
      <c r="AV140" s="12" t="s">
        <v>87</v>
      </c>
      <c r="AW140" s="12" t="s">
        <v>35</v>
      </c>
      <c r="AX140" s="12" t="s">
        <v>80</v>
      </c>
      <c r="AY140" s="150" t="s">
        <v>147</v>
      </c>
    </row>
    <row r="141" spans="2:65" s="13" customFormat="1" ht="11.25">
      <c r="B141" s="155"/>
      <c r="D141" s="149" t="s">
        <v>160</v>
      </c>
      <c r="E141" s="156" t="s">
        <v>1</v>
      </c>
      <c r="F141" s="157" t="s">
        <v>87</v>
      </c>
      <c r="H141" s="158">
        <v>1</v>
      </c>
      <c r="I141" s="159"/>
      <c r="L141" s="155"/>
      <c r="M141" s="160"/>
      <c r="T141" s="161"/>
      <c r="AT141" s="156" t="s">
        <v>160</v>
      </c>
      <c r="AU141" s="156" t="s">
        <v>89</v>
      </c>
      <c r="AV141" s="13" t="s">
        <v>89</v>
      </c>
      <c r="AW141" s="13" t="s">
        <v>35</v>
      </c>
      <c r="AX141" s="13" t="s">
        <v>80</v>
      </c>
      <c r="AY141" s="156" t="s">
        <v>147</v>
      </c>
    </row>
    <row r="142" spans="2:65" s="14" customFormat="1" ht="11.25">
      <c r="B142" s="162"/>
      <c r="D142" s="149" t="s">
        <v>160</v>
      </c>
      <c r="E142" s="163" t="s">
        <v>1</v>
      </c>
      <c r="F142" s="164" t="s">
        <v>199</v>
      </c>
      <c r="H142" s="165">
        <v>1</v>
      </c>
      <c r="I142" s="166"/>
      <c r="L142" s="162"/>
      <c r="M142" s="167"/>
      <c r="T142" s="168"/>
      <c r="AT142" s="163" t="s">
        <v>160</v>
      </c>
      <c r="AU142" s="163" t="s">
        <v>89</v>
      </c>
      <c r="AV142" s="14" t="s">
        <v>154</v>
      </c>
      <c r="AW142" s="14" t="s">
        <v>35</v>
      </c>
      <c r="AX142" s="14" t="s">
        <v>87</v>
      </c>
      <c r="AY142" s="163" t="s">
        <v>147</v>
      </c>
    </row>
    <row r="143" spans="2:65" s="1" customFormat="1" ht="16.5" customHeight="1">
      <c r="B143" s="31"/>
      <c r="C143" s="135" t="s">
        <v>164</v>
      </c>
      <c r="D143" s="135" t="s">
        <v>149</v>
      </c>
      <c r="E143" s="136" t="s">
        <v>893</v>
      </c>
      <c r="F143" s="137" t="s">
        <v>894</v>
      </c>
      <c r="G143" s="138" t="s">
        <v>703</v>
      </c>
      <c r="H143" s="139">
        <v>1</v>
      </c>
      <c r="I143" s="140"/>
      <c r="J143" s="141">
        <f>ROUND(I143*H143,2)</f>
        <v>0</v>
      </c>
      <c r="K143" s="137" t="s">
        <v>1</v>
      </c>
      <c r="L143" s="31"/>
      <c r="M143" s="142" t="s">
        <v>1</v>
      </c>
      <c r="N143" s="143" t="s">
        <v>45</v>
      </c>
      <c r="P143" s="144">
        <f>O143*H143</f>
        <v>0</v>
      </c>
      <c r="Q143" s="144">
        <v>0</v>
      </c>
      <c r="R143" s="144">
        <f>Q143*H143</f>
        <v>0</v>
      </c>
      <c r="S143" s="144">
        <v>0</v>
      </c>
      <c r="T143" s="145">
        <f>S143*H143</f>
        <v>0</v>
      </c>
      <c r="AR143" s="146" t="s">
        <v>154</v>
      </c>
      <c r="AT143" s="146" t="s">
        <v>149</v>
      </c>
      <c r="AU143" s="146" t="s">
        <v>89</v>
      </c>
      <c r="AY143" s="16" t="s">
        <v>147</v>
      </c>
      <c r="BE143" s="147">
        <f>IF(N143="základní",J143,0)</f>
        <v>0</v>
      </c>
      <c r="BF143" s="147">
        <f>IF(N143="snížená",J143,0)</f>
        <v>0</v>
      </c>
      <c r="BG143" s="147">
        <f>IF(N143="zákl. přenesená",J143,0)</f>
        <v>0</v>
      </c>
      <c r="BH143" s="147">
        <f>IF(N143="sníž. přenesená",J143,0)</f>
        <v>0</v>
      </c>
      <c r="BI143" s="147">
        <f>IF(N143="nulová",J143,0)</f>
        <v>0</v>
      </c>
      <c r="BJ143" s="16" t="s">
        <v>87</v>
      </c>
      <c r="BK143" s="147">
        <f>ROUND(I143*H143,2)</f>
        <v>0</v>
      </c>
      <c r="BL143" s="16" t="s">
        <v>154</v>
      </c>
      <c r="BM143" s="146" t="s">
        <v>895</v>
      </c>
    </row>
    <row r="144" spans="2:65" s="12" customFormat="1" ht="11.25">
      <c r="B144" s="148"/>
      <c r="D144" s="149" t="s">
        <v>160</v>
      </c>
      <c r="E144" s="150" t="s">
        <v>1</v>
      </c>
      <c r="F144" s="151" t="s">
        <v>896</v>
      </c>
      <c r="H144" s="150" t="s">
        <v>1</v>
      </c>
      <c r="I144" s="152"/>
      <c r="L144" s="148"/>
      <c r="M144" s="153"/>
      <c r="T144" s="154"/>
      <c r="AT144" s="150" t="s">
        <v>160</v>
      </c>
      <c r="AU144" s="150" t="s">
        <v>89</v>
      </c>
      <c r="AV144" s="12" t="s">
        <v>87</v>
      </c>
      <c r="AW144" s="12" t="s">
        <v>35</v>
      </c>
      <c r="AX144" s="12" t="s">
        <v>80</v>
      </c>
      <c r="AY144" s="150" t="s">
        <v>147</v>
      </c>
    </row>
    <row r="145" spans="2:65" s="12" customFormat="1" ht="11.25">
      <c r="B145" s="148"/>
      <c r="D145" s="149" t="s">
        <v>160</v>
      </c>
      <c r="E145" s="150" t="s">
        <v>1</v>
      </c>
      <c r="F145" s="151" t="s">
        <v>706</v>
      </c>
      <c r="H145" s="150" t="s">
        <v>1</v>
      </c>
      <c r="I145" s="152"/>
      <c r="L145" s="148"/>
      <c r="M145" s="153"/>
      <c r="T145" s="154"/>
      <c r="AT145" s="150" t="s">
        <v>160</v>
      </c>
      <c r="AU145" s="150" t="s">
        <v>89</v>
      </c>
      <c r="AV145" s="12" t="s">
        <v>87</v>
      </c>
      <c r="AW145" s="12" t="s">
        <v>35</v>
      </c>
      <c r="AX145" s="12" t="s">
        <v>80</v>
      </c>
      <c r="AY145" s="150" t="s">
        <v>147</v>
      </c>
    </row>
    <row r="146" spans="2:65" s="12" customFormat="1" ht="22.5">
      <c r="B146" s="148"/>
      <c r="D146" s="149" t="s">
        <v>160</v>
      </c>
      <c r="E146" s="150" t="s">
        <v>1</v>
      </c>
      <c r="F146" s="151" t="s">
        <v>897</v>
      </c>
      <c r="H146" s="150" t="s">
        <v>1</v>
      </c>
      <c r="I146" s="152"/>
      <c r="L146" s="148"/>
      <c r="M146" s="153"/>
      <c r="T146" s="154"/>
      <c r="AT146" s="150" t="s">
        <v>160</v>
      </c>
      <c r="AU146" s="150" t="s">
        <v>89</v>
      </c>
      <c r="AV146" s="12" t="s">
        <v>87</v>
      </c>
      <c r="AW146" s="12" t="s">
        <v>35</v>
      </c>
      <c r="AX146" s="12" t="s">
        <v>80</v>
      </c>
      <c r="AY146" s="150" t="s">
        <v>147</v>
      </c>
    </row>
    <row r="147" spans="2:65" s="13" customFormat="1" ht="11.25">
      <c r="B147" s="155"/>
      <c r="D147" s="149" t="s">
        <v>160</v>
      </c>
      <c r="E147" s="156" t="s">
        <v>1</v>
      </c>
      <c r="F147" s="157" t="s">
        <v>87</v>
      </c>
      <c r="H147" s="158">
        <v>1</v>
      </c>
      <c r="I147" s="159"/>
      <c r="L147" s="155"/>
      <c r="M147" s="160"/>
      <c r="T147" s="161"/>
      <c r="AT147" s="156" t="s">
        <v>160</v>
      </c>
      <c r="AU147" s="156" t="s">
        <v>89</v>
      </c>
      <c r="AV147" s="13" t="s">
        <v>89</v>
      </c>
      <c r="AW147" s="13" t="s">
        <v>35</v>
      </c>
      <c r="AX147" s="13" t="s">
        <v>80</v>
      </c>
      <c r="AY147" s="156" t="s">
        <v>147</v>
      </c>
    </row>
    <row r="148" spans="2:65" s="14" customFormat="1" ht="11.25">
      <c r="B148" s="162"/>
      <c r="D148" s="149" t="s">
        <v>160</v>
      </c>
      <c r="E148" s="163" t="s">
        <v>1</v>
      </c>
      <c r="F148" s="164" t="s">
        <v>199</v>
      </c>
      <c r="H148" s="165">
        <v>1</v>
      </c>
      <c r="I148" s="166"/>
      <c r="L148" s="162"/>
      <c r="M148" s="167"/>
      <c r="T148" s="168"/>
      <c r="AT148" s="163" t="s">
        <v>160</v>
      </c>
      <c r="AU148" s="163" t="s">
        <v>89</v>
      </c>
      <c r="AV148" s="14" t="s">
        <v>154</v>
      </c>
      <c r="AW148" s="14" t="s">
        <v>35</v>
      </c>
      <c r="AX148" s="14" t="s">
        <v>87</v>
      </c>
      <c r="AY148" s="163" t="s">
        <v>147</v>
      </c>
    </row>
    <row r="149" spans="2:65" s="1" customFormat="1" ht="16.5" customHeight="1">
      <c r="B149" s="31"/>
      <c r="C149" s="135" t="s">
        <v>154</v>
      </c>
      <c r="D149" s="135" t="s">
        <v>149</v>
      </c>
      <c r="E149" s="136" t="s">
        <v>898</v>
      </c>
      <c r="F149" s="137" t="s">
        <v>899</v>
      </c>
      <c r="G149" s="138" t="s">
        <v>703</v>
      </c>
      <c r="H149" s="139">
        <v>1</v>
      </c>
      <c r="I149" s="140"/>
      <c r="J149" s="141">
        <f>ROUND(I149*H149,2)</f>
        <v>0</v>
      </c>
      <c r="K149" s="137" t="s">
        <v>1</v>
      </c>
      <c r="L149" s="31"/>
      <c r="M149" s="142" t="s">
        <v>1</v>
      </c>
      <c r="N149" s="143" t="s">
        <v>45</v>
      </c>
      <c r="P149" s="144">
        <f>O149*H149</f>
        <v>0</v>
      </c>
      <c r="Q149" s="144">
        <v>0</v>
      </c>
      <c r="R149" s="144">
        <f>Q149*H149</f>
        <v>0</v>
      </c>
      <c r="S149" s="144">
        <v>0</v>
      </c>
      <c r="T149" s="145">
        <f>S149*H149</f>
        <v>0</v>
      </c>
      <c r="AR149" s="146" t="s">
        <v>154</v>
      </c>
      <c r="AT149" s="146" t="s">
        <v>149</v>
      </c>
      <c r="AU149" s="146" t="s">
        <v>89</v>
      </c>
      <c r="AY149" s="16" t="s">
        <v>147</v>
      </c>
      <c r="BE149" s="147">
        <f>IF(N149="základní",J149,0)</f>
        <v>0</v>
      </c>
      <c r="BF149" s="147">
        <f>IF(N149="snížená",J149,0)</f>
        <v>0</v>
      </c>
      <c r="BG149" s="147">
        <f>IF(N149="zákl. přenesená",J149,0)</f>
        <v>0</v>
      </c>
      <c r="BH149" s="147">
        <f>IF(N149="sníž. přenesená",J149,0)</f>
        <v>0</v>
      </c>
      <c r="BI149" s="147">
        <f>IF(N149="nulová",J149,0)</f>
        <v>0</v>
      </c>
      <c r="BJ149" s="16" t="s">
        <v>87</v>
      </c>
      <c r="BK149" s="147">
        <f>ROUND(I149*H149,2)</f>
        <v>0</v>
      </c>
      <c r="BL149" s="16" t="s">
        <v>154</v>
      </c>
      <c r="BM149" s="146" t="s">
        <v>900</v>
      </c>
    </row>
    <row r="150" spans="2:65" s="12" customFormat="1" ht="11.25">
      <c r="B150" s="148"/>
      <c r="D150" s="149" t="s">
        <v>160</v>
      </c>
      <c r="E150" s="150" t="s">
        <v>1</v>
      </c>
      <c r="F150" s="151" t="s">
        <v>901</v>
      </c>
      <c r="H150" s="150" t="s">
        <v>1</v>
      </c>
      <c r="I150" s="152"/>
      <c r="L150" s="148"/>
      <c r="M150" s="153"/>
      <c r="T150" s="154"/>
      <c r="AT150" s="150" t="s">
        <v>160</v>
      </c>
      <c r="AU150" s="150" t="s">
        <v>89</v>
      </c>
      <c r="AV150" s="12" t="s">
        <v>87</v>
      </c>
      <c r="AW150" s="12" t="s">
        <v>35</v>
      </c>
      <c r="AX150" s="12" t="s">
        <v>80</v>
      </c>
      <c r="AY150" s="150" t="s">
        <v>147</v>
      </c>
    </row>
    <row r="151" spans="2:65" s="12" customFormat="1" ht="11.25">
      <c r="B151" s="148"/>
      <c r="D151" s="149" t="s">
        <v>160</v>
      </c>
      <c r="E151" s="150" t="s">
        <v>1</v>
      </c>
      <c r="F151" s="151" t="s">
        <v>706</v>
      </c>
      <c r="H151" s="150" t="s">
        <v>1</v>
      </c>
      <c r="I151" s="152"/>
      <c r="L151" s="148"/>
      <c r="M151" s="153"/>
      <c r="T151" s="154"/>
      <c r="AT151" s="150" t="s">
        <v>160</v>
      </c>
      <c r="AU151" s="150" t="s">
        <v>89</v>
      </c>
      <c r="AV151" s="12" t="s">
        <v>87</v>
      </c>
      <c r="AW151" s="12" t="s">
        <v>35</v>
      </c>
      <c r="AX151" s="12" t="s">
        <v>80</v>
      </c>
      <c r="AY151" s="150" t="s">
        <v>147</v>
      </c>
    </row>
    <row r="152" spans="2:65" s="12" customFormat="1" ht="11.25">
      <c r="B152" s="148"/>
      <c r="D152" s="149" t="s">
        <v>160</v>
      </c>
      <c r="E152" s="150" t="s">
        <v>1</v>
      </c>
      <c r="F152" s="151" t="s">
        <v>902</v>
      </c>
      <c r="H152" s="150" t="s">
        <v>1</v>
      </c>
      <c r="I152" s="152"/>
      <c r="L152" s="148"/>
      <c r="M152" s="153"/>
      <c r="T152" s="154"/>
      <c r="AT152" s="150" t="s">
        <v>160</v>
      </c>
      <c r="AU152" s="150" t="s">
        <v>89</v>
      </c>
      <c r="AV152" s="12" t="s">
        <v>87</v>
      </c>
      <c r="AW152" s="12" t="s">
        <v>35</v>
      </c>
      <c r="AX152" s="12" t="s">
        <v>80</v>
      </c>
      <c r="AY152" s="150" t="s">
        <v>147</v>
      </c>
    </row>
    <row r="153" spans="2:65" s="12" customFormat="1" ht="11.25">
      <c r="B153" s="148"/>
      <c r="D153" s="149" t="s">
        <v>160</v>
      </c>
      <c r="E153" s="150" t="s">
        <v>1</v>
      </c>
      <c r="F153" s="151" t="s">
        <v>903</v>
      </c>
      <c r="H153" s="150" t="s">
        <v>1</v>
      </c>
      <c r="I153" s="152"/>
      <c r="L153" s="148"/>
      <c r="M153" s="153"/>
      <c r="T153" s="154"/>
      <c r="AT153" s="150" t="s">
        <v>160</v>
      </c>
      <c r="AU153" s="150" t="s">
        <v>89</v>
      </c>
      <c r="AV153" s="12" t="s">
        <v>87</v>
      </c>
      <c r="AW153" s="12" t="s">
        <v>35</v>
      </c>
      <c r="AX153" s="12" t="s">
        <v>80</v>
      </c>
      <c r="AY153" s="150" t="s">
        <v>147</v>
      </c>
    </row>
    <row r="154" spans="2:65" s="12" customFormat="1" ht="11.25">
      <c r="B154" s="148"/>
      <c r="D154" s="149" t="s">
        <v>160</v>
      </c>
      <c r="E154" s="150" t="s">
        <v>1</v>
      </c>
      <c r="F154" s="151" t="s">
        <v>904</v>
      </c>
      <c r="H154" s="150" t="s">
        <v>1</v>
      </c>
      <c r="I154" s="152"/>
      <c r="L154" s="148"/>
      <c r="M154" s="153"/>
      <c r="T154" s="154"/>
      <c r="AT154" s="150" t="s">
        <v>160</v>
      </c>
      <c r="AU154" s="150" t="s">
        <v>89</v>
      </c>
      <c r="AV154" s="12" t="s">
        <v>87</v>
      </c>
      <c r="AW154" s="12" t="s">
        <v>35</v>
      </c>
      <c r="AX154" s="12" t="s">
        <v>80</v>
      </c>
      <c r="AY154" s="150" t="s">
        <v>147</v>
      </c>
    </row>
    <row r="155" spans="2:65" s="12" customFormat="1" ht="11.25">
      <c r="B155" s="148"/>
      <c r="D155" s="149" t="s">
        <v>160</v>
      </c>
      <c r="E155" s="150" t="s">
        <v>1</v>
      </c>
      <c r="F155" s="151" t="s">
        <v>905</v>
      </c>
      <c r="H155" s="150" t="s">
        <v>1</v>
      </c>
      <c r="I155" s="152"/>
      <c r="L155" s="148"/>
      <c r="M155" s="153"/>
      <c r="T155" s="154"/>
      <c r="AT155" s="150" t="s">
        <v>160</v>
      </c>
      <c r="AU155" s="150" t="s">
        <v>89</v>
      </c>
      <c r="AV155" s="12" t="s">
        <v>87</v>
      </c>
      <c r="AW155" s="12" t="s">
        <v>35</v>
      </c>
      <c r="AX155" s="12" t="s">
        <v>80</v>
      </c>
      <c r="AY155" s="150" t="s">
        <v>147</v>
      </c>
    </row>
    <row r="156" spans="2:65" s="13" customFormat="1" ht="11.25">
      <c r="B156" s="155"/>
      <c r="D156" s="149" t="s">
        <v>160</v>
      </c>
      <c r="E156" s="156" t="s">
        <v>1</v>
      </c>
      <c r="F156" s="157" t="s">
        <v>87</v>
      </c>
      <c r="H156" s="158">
        <v>1</v>
      </c>
      <c r="I156" s="159"/>
      <c r="L156" s="155"/>
      <c r="M156" s="160"/>
      <c r="T156" s="161"/>
      <c r="AT156" s="156" t="s">
        <v>160</v>
      </c>
      <c r="AU156" s="156" t="s">
        <v>89</v>
      </c>
      <c r="AV156" s="13" t="s">
        <v>89</v>
      </c>
      <c r="AW156" s="13" t="s">
        <v>35</v>
      </c>
      <c r="AX156" s="13" t="s">
        <v>80</v>
      </c>
      <c r="AY156" s="156" t="s">
        <v>147</v>
      </c>
    </row>
    <row r="157" spans="2:65" s="14" customFormat="1" ht="11.25">
      <c r="B157" s="162"/>
      <c r="D157" s="149" t="s">
        <v>160</v>
      </c>
      <c r="E157" s="163" t="s">
        <v>1</v>
      </c>
      <c r="F157" s="164" t="s">
        <v>199</v>
      </c>
      <c r="H157" s="165">
        <v>1</v>
      </c>
      <c r="I157" s="166"/>
      <c r="L157" s="162"/>
      <c r="M157" s="184"/>
      <c r="N157" s="185"/>
      <c r="O157" s="185"/>
      <c r="P157" s="185"/>
      <c r="Q157" s="185"/>
      <c r="R157" s="185"/>
      <c r="S157" s="185"/>
      <c r="T157" s="186"/>
      <c r="AT157" s="163" t="s">
        <v>160</v>
      </c>
      <c r="AU157" s="163" t="s">
        <v>89</v>
      </c>
      <c r="AV157" s="14" t="s">
        <v>154</v>
      </c>
      <c r="AW157" s="14" t="s">
        <v>35</v>
      </c>
      <c r="AX157" s="14" t="s">
        <v>87</v>
      </c>
      <c r="AY157" s="163" t="s">
        <v>147</v>
      </c>
    </row>
    <row r="158" spans="2:65" s="1" customFormat="1" ht="6.95" customHeight="1">
      <c r="B158" s="43"/>
      <c r="C158" s="44"/>
      <c r="D158" s="44"/>
      <c r="E158" s="44"/>
      <c r="F158" s="44"/>
      <c r="G158" s="44"/>
      <c r="H158" s="44"/>
      <c r="I158" s="44"/>
      <c r="J158" s="44"/>
      <c r="K158" s="44"/>
      <c r="L158" s="31"/>
    </row>
  </sheetData>
  <sheetProtection algorithmName="SHA-512" hashValue="nIH0iZkcEmoAXbPUM83KysCB+qYkWmNWO/m6Y2PH2ueF+gc29Ei6HdnFYckTPv5tDbz+7DanSN46F7qIWBP3vw==" saltValue="PM69kRZVzErsarjjwhk7Z+cYcbAZ0fnB9mdqvdC1HWM45nLwdfH9NwQB2xMSYSm5qWG8ifYryrGKKAcdGzsfyQ==" spinCount="100000" sheet="1" objects="1" scenarios="1" formatColumns="0" formatRows="0" autoFilter="0"/>
  <autoFilter ref="C122:K157" xr:uid="{00000000-0009-0000-0000-000006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SO 101.2_u - Stezka pro p...</vt:lpstr>
      <vt:lpstr>SO 401.2_u - Přeložka VO ...</vt:lpstr>
      <vt:lpstr>VON_u - Vedlejší a ostatn...</vt:lpstr>
      <vt:lpstr>SO 101.2_n - Stezka pro p...</vt:lpstr>
      <vt:lpstr>SO 701_n - Výstavba oplocení</vt:lpstr>
      <vt:lpstr>VON_n - Vedlejší a ostatn...</vt:lpstr>
      <vt:lpstr>'Rekapitulace stavby'!Názvy_tisku</vt:lpstr>
      <vt:lpstr>'SO 101.2_n - Stezka pro p...'!Názvy_tisku</vt:lpstr>
      <vt:lpstr>'SO 101.2_u - Stezka pro p...'!Názvy_tisku</vt:lpstr>
      <vt:lpstr>'SO 401.2_u - Přeložka VO ...'!Názvy_tisku</vt:lpstr>
      <vt:lpstr>'SO 701_n - Výstavba oplocení'!Názvy_tisku</vt:lpstr>
      <vt:lpstr>'VON_n - Vedlejší a ostatn...'!Názvy_tisku</vt:lpstr>
      <vt:lpstr>'VON_u - Vedlejší a ostatn...'!Názvy_tisku</vt:lpstr>
      <vt:lpstr>'Rekapitulace stavby'!Oblast_tisku</vt:lpstr>
      <vt:lpstr>'SO 101.2_n - Stezka pro p...'!Oblast_tisku</vt:lpstr>
      <vt:lpstr>'SO 101.2_u - Stezka pro p...'!Oblast_tisku</vt:lpstr>
      <vt:lpstr>'SO 401.2_u - Přeložka VO ...'!Oblast_tisku</vt:lpstr>
      <vt:lpstr>'SO 701_n - Výstavba oplocení'!Oblast_tisku</vt:lpstr>
      <vt:lpstr>'VON_n - Vedlejší a ostatn...'!Oblast_tisku</vt:lpstr>
      <vt:lpstr>'VON_u - Vedlejší a ostatn...'!Oblast_tisku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 Uhlárová</dc:creator>
  <cp:lastModifiedBy>Sehnal Pavel, Ing.</cp:lastModifiedBy>
  <dcterms:created xsi:type="dcterms:W3CDTF">2021-12-22T14:33:59Z</dcterms:created>
  <dcterms:modified xsi:type="dcterms:W3CDTF">2023-09-11T08:17:36Z</dcterms:modified>
</cp:coreProperties>
</file>