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sehnal\Desktop\Cyklo Dolní Žleb - VZ\VZ\"/>
    </mc:Choice>
  </mc:AlternateContent>
  <xr:revisionPtr revIDLastSave="0" documentId="8_{5BC9250E-E353-45A4-AAFB-422CAF9D1B8A}" xr6:coauthVersionLast="47" xr6:coauthVersionMax="47" xr10:uidLastSave="{00000000-0000-0000-0000-000000000000}"/>
  <bookViews>
    <workbookView xWindow="3030" yWindow="3030" windowWidth="18000" windowHeight="9360" xr2:uid="{00000000-000D-0000-FFFF-FFFF00000000}"/>
  </bookViews>
  <sheets>
    <sheet name="Rekapitulace stavby" sheetId="1" r:id="rId1"/>
    <sheet name="SO 101.3_u - Stezka pro p..." sheetId="2" r:id="rId2"/>
    <sheet name="SO 201.2_u - Opěrné zdi k..." sheetId="3" r:id="rId3"/>
    <sheet name="SO 401.3_u - Přeložka VO ..." sheetId="4" r:id="rId4"/>
    <sheet name="VON_u - Vedlejší a ostatn..." sheetId="5" r:id="rId5"/>
    <sheet name="SO 101.3_n - Stezka pro p..." sheetId="6" r:id="rId6"/>
    <sheet name="VON_n - Vedlejší a ostatn..." sheetId="7" r:id="rId7"/>
  </sheets>
  <definedNames>
    <definedName name="_xlnm._FilterDatabase" localSheetId="5" hidden="1">'SO 101.3_n - Stezka pro p...'!$C$123:$K$169</definedName>
    <definedName name="_xlnm._FilterDatabase" localSheetId="1" hidden="1">'SO 101.3_u - Stezka pro p...'!$C$131:$K$411</definedName>
    <definedName name="_xlnm._FilterDatabase" localSheetId="2" hidden="1">'SO 201.2_u - Opěrné zdi k...'!$C$129:$K$219</definedName>
    <definedName name="_xlnm._FilterDatabase" localSheetId="3" hidden="1">'SO 401.3_u - Přeložka VO ...'!$C$130:$K$183</definedName>
    <definedName name="_xlnm._FilterDatabase" localSheetId="6" hidden="1">'VON_n - Vedlejší a ostatn...'!$C$122:$K$157</definedName>
    <definedName name="_xlnm._FilterDatabase" localSheetId="4" hidden="1">'VON_u - Vedlejší a ostatn...'!$C$124:$K$196</definedName>
    <definedName name="_xlnm.Print_Titles" localSheetId="0">'Rekapitulace stavby'!$92:$92</definedName>
    <definedName name="_xlnm.Print_Titles" localSheetId="5">'SO 101.3_n - Stezka pro p...'!$123:$123</definedName>
    <definedName name="_xlnm.Print_Titles" localSheetId="1">'SO 101.3_u - Stezka pro p...'!$131:$131</definedName>
    <definedName name="_xlnm.Print_Titles" localSheetId="2">'SO 201.2_u - Opěrné zdi k...'!$129:$129</definedName>
    <definedName name="_xlnm.Print_Titles" localSheetId="3">'SO 401.3_u - Přeložka VO ...'!$130:$130</definedName>
    <definedName name="_xlnm.Print_Titles" localSheetId="6">'VON_n - Vedlejší a ostatn...'!$122:$122</definedName>
    <definedName name="_xlnm.Print_Titles" localSheetId="4">'VON_u - Vedlejší a ostatn...'!$124:$124</definedName>
    <definedName name="_xlnm.Print_Area" localSheetId="0">'Rekapitulace stavby'!$D$4:$AO$76,'Rekapitulace stavby'!$C$82:$AQ$103</definedName>
    <definedName name="_xlnm.Print_Area" localSheetId="5">'SO 101.3_n - Stezka pro p...'!$C$4:$J$41,'SO 101.3_n - Stezka pro p...'!$C$50:$J$76,'SO 101.3_n - Stezka pro p...'!$C$82:$J$103,'SO 101.3_n - Stezka pro p...'!$C$109:$K$169</definedName>
    <definedName name="_xlnm.Print_Area" localSheetId="1">'SO 101.3_u - Stezka pro p...'!$C$4:$J$41,'SO 101.3_u - Stezka pro p...'!$C$50:$J$76,'SO 101.3_u - Stezka pro p...'!$C$82:$J$111,'SO 101.3_u - Stezka pro p...'!$C$117:$K$411</definedName>
    <definedName name="_xlnm.Print_Area" localSheetId="2">'SO 201.2_u - Opěrné zdi k...'!$C$4:$J$41,'SO 201.2_u - Opěrné zdi k...'!$C$50:$J$76,'SO 201.2_u - Opěrné zdi k...'!$C$82:$J$109,'SO 201.2_u - Opěrné zdi k...'!$C$115:$K$219</definedName>
    <definedName name="_xlnm.Print_Area" localSheetId="3">'SO 401.3_u - Přeložka VO ...'!$C$4:$J$41,'SO 401.3_u - Přeložka VO ...'!$C$50:$J$76,'SO 401.3_u - Přeložka VO ...'!$C$82:$J$110,'SO 401.3_u - Přeložka VO ...'!$C$116:$K$183</definedName>
    <definedName name="_xlnm.Print_Area" localSheetId="6">'VON_n - Vedlejší a ostatn...'!$C$4:$J$41,'VON_n - Vedlejší a ostatn...'!$C$50:$J$76,'VON_n - Vedlejší a ostatn...'!$C$82:$J$102,'VON_n - Vedlejší a ostatn...'!$C$108:$K$157</definedName>
    <definedName name="_xlnm.Print_Area" localSheetId="4">'VON_u - Vedlejší a ostatn...'!$C$4:$J$41,'VON_u - Vedlejší a ostatn...'!$C$50:$J$76,'VON_u - Vedlejší a ostatn...'!$C$82:$J$104,'VON_u - Vedlejší a ostatn...'!$C$110:$K$196</definedName>
  </definedNames>
  <calcPr calcId="181029"/>
</workbook>
</file>

<file path=xl/calcChain.xml><?xml version="1.0" encoding="utf-8"?>
<calcChain xmlns="http://schemas.openxmlformats.org/spreadsheetml/2006/main">
  <c r="J39" i="7" l="1"/>
  <c r="J38" i="7"/>
  <c r="AY102" i="1"/>
  <c r="J37" i="7"/>
  <c r="AX102" i="1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33" i="7"/>
  <c r="BH133" i="7"/>
  <c r="BG133" i="7"/>
  <c r="BF133" i="7"/>
  <c r="T133" i="7"/>
  <c r="R133" i="7"/>
  <c r="P133" i="7"/>
  <c r="BI126" i="7"/>
  <c r="BH126" i="7"/>
  <c r="BG126" i="7"/>
  <c r="BF126" i="7"/>
  <c r="T126" i="7"/>
  <c r="T125" i="7"/>
  <c r="R126" i="7"/>
  <c r="R125" i="7"/>
  <c r="P126" i="7"/>
  <c r="P125" i="7"/>
  <c r="J120" i="7"/>
  <c r="J119" i="7"/>
  <c r="F119" i="7"/>
  <c r="F117" i="7"/>
  <c r="E115" i="7"/>
  <c r="J94" i="7"/>
  <c r="J93" i="7"/>
  <c r="F93" i="7"/>
  <c r="F91" i="7"/>
  <c r="E89" i="7"/>
  <c r="J20" i="7"/>
  <c r="E20" i="7"/>
  <c r="F120" i="7"/>
  <c r="J19" i="7"/>
  <c r="J14" i="7"/>
  <c r="J117" i="7"/>
  <c r="E7" i="7"/>
  <c r="E111" i="7"/>
  <c r="J39" i="6"/>
  <c r="J38" i="6"/>
  <c r="AY101" i="1"/>
  <c r="J37" i="6"/>
  <c r="AX101" i="1"/>
  <c r="BI169" i="6"/>
  <c r="BH169" i="6"/>
  <c r="BG169" i="6"/>
  <c r="BF169" i="6"/>
  <c r="T169" i="6"/>
  <c r="T168" i="6"/>
  <c r="R169" i="6"/>
  <c r="R168" i="6"/>
  <c r="P169" i="6"/>
  <c r="P168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J121" i="6"/>
  <c r="J120" i="6"/>
  <c r="F120" i="6"/>
  <c r="F118" i="6"/>
  <c r="E116" i="6"/>
  <c r="J94" i="6"/>
  <c r="J93" i="6"/>
  <c r="F93" i="6"/>
  <c r="F91" i="6"/>
  <c r="E89" i="6"/>
  <c r="J20" i="6"/>
  <c r="E20" i="6"/>
  <c r="F94" i="6"/>
  <c r="J19" i="6"/>
  <c r="J14" i="6"/>
  <c r="J91" i="6"/>
  <c r="E7" i="6"/>
  <c r="E112" i="6"/>
  <c r="J39" i="5"/>
  <c r="J38" i="5"/>
  <c r="AY99" i="1"/>
  <c r="J37" i="5"/>
  <c r="AX99" i="1"/>
  <c r="BI194" i="5"/>
  <c r="BH194" i="5"/>
  <c r="BG194" i="5"/>
  <c r="BF194" i="5"/>
  <c r="T194" i="5"/>
  <c r="T193" i="5"/>
  <c r="R194" i="5"/>
  <c r="R193" i="5"/>
  <c r="P194" i="5"/>
  <c r="P193" i="5"/>
  <c r="BI186" i="5"/>
  <c r="BH186" i="5"/>
  <c r="BG186" i="5"/>
  <c r="BF186" i="5"/>
  <c r="T186" i="5"/>
  <c r="T185" i="5"/>
  <c r="R186" i="5"/>
  <c r="R185" i="5"/>
  <c r="P186" i="5"/>
  <c r="P185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69" i="5"/>
  <c r="BH169" i="5"/>
  <c r="BG169" i="5"/>
  <c r="BF169" i="5"/>
  <c r="T169" i="5"/>
  <c r="R169" i="5"/>
  <c r="P169" i="5"/>
  <c r="BI162" i="5"/>
  <c r="BH162" i="5"/>
  <c r="BG162" i="5"/>
  <c r="BF162" i="5"/>
  <c r="T162" i="5"/>
  <c r="R162" i="5"/>
  <c r="P162" i="5"/>
  <c r="BI155" i="5"/>
  <c r="BH155" i="5"/>
  <c r="BG155" i="5"/>
  <c r="BF155" i="5"/>
  <c r="T155" i="5"/>
  <c r="R155" i="5"/>
  <c r="P155" i="5"/>
  <c r="BI150" i="5"/>
  <c r="BH150" i="5"/>
  <c r="BG150" i="5"/>
  <c r="BF150" i="5"/>
  <c r="T150" i="5"/>
  <c r="R150" i="5"/>
  <c r="P150" i="5"/>
  <c r="BI144" i="5"/>
  <c r="BH144" i="5"/>
  <c r="BG144" i="5"/>
  <c r="BF144" i="5"/>
  <c r="T144" i="5"/>
  <c r="R144" i="5"/>
  <c r="P144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/>
  <c r="J19" i="5"/>
  <c r="J14" i="5"/>
  <c r="J119" i="5"/>
  <c r="E7" i="5"/>
  <c r="E113" i="5"/>
  <c r="J39" i="4"/>
  <c r="J38" i="4"/>
  <c r="AY98" i="1"/>
  <c r="J37" i="4"/>
  <c r="AX98" i="1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T133" i="4"/>
  <c r="R134" i="4"/>
  <c r="R133" i="4"/>
  <c r="P134" i="4"/>
  <c r="P133" i="4"/>
  <c r="F125" i="4"/>
  <c r="E123" i="4"/>
  <c r="F91" i="4"/>
  <c r="E89" i="4"/>
  <c r="J26" i="4"/>
  <c r="E26" i="4"/>
  <c r="J128" i="4"/>
  <c r="J25" i="4"/>
  <c r="J23" i="4"/>
  <c r="E23" i="4"/>
  <c r="J127" i="4"/>
  <c r="J22" i="4"/>
  <c r="J20" i="4"/>
  <c r="E20" i="4"/>
  <c r="F94" i="4"/>
  <c r="J19" i="4"/>
  <c r="J17" i="4"/>
  <c r="E17" i="4"/>
  <c r="F127" i="4"/>
  <c r="J16" i="4"/>
  <c r="J14" i="4"/>
  <c r="J125" i="4"/>
  <c r="E7" i="4"/>
  <c r="E119" i="4"/>
  <c r="J39" i="3"/>
  <c r="J38" i="3"/>
  <c r="AY97" i="1"/>
  <c r="J37" i="3"/>
  <c r="AX97" i="1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T200" i="3"/>
  <c r="R201" i="3"/>
  <c r="R200" i="3"/>
  <c r="P201" i="3"/>
  <c r="P200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J127" i="3"/>
  <c r="J126" i="3"/>
  <c r="F126" i="3"/>
  <c r="F124" i="3"/>
  <c r="E122" i="3"/>
  <c r="J94" i="3"/>
  <c r="J93" i="3"/>
  <c r="F93" i="3"/>
  <c r="F91" i="3"/>
  <c r="E89" i="3"/>
  <c r="J20" i="3"/>
  <c r="E20" i="3"/>
  <c r="F94" i="3"/>
  <c r="J19" i="3"/>
  <c r="J14" i="3"/>
  <c r="J124" i="3"/>
  <c r="E7" i="3"/>
  <c r="E118" i="3"/>
  <c r="J232" i="2"/>
  <c r="J39" i="2"/>
  <c r="J38" i="2"/>
  <c r="AY96" i="1"/>
  <c r="J37" i="2"/>
  <c r="AX96" i="1"/>
  <c r="BI411" i="2"/>
  <c r="BH411" i="2"/>
  <c r="BG411" i="2"/>
  <c r="BF411" i="2"/>
  <c r="T411" i="2"/>
  <c r="R411" i="2"/>
  <c r="P411" i="2"/>
  <c r="BI408" i="2"/>
  <c r="BH408" i="2"/>
  <c r="BG408" i="2"/>
  <c r="BF408" i="2"/>
  <c r="T408" i="2"/>
  <c r="R408" i="2"/>
  <c r="P408" i="2"/>
  <c r="BI405" i="2"/>
  <c r="BH405" i="2"/>
  <c r="BG405" i="2"/>
  <c r="BF405" i="2"/>
  <c r="T405" i="2"/>
  <c r="T404" i="2"/>
  <c r="R405" i="2"/>
  <c r="R404" i="2"/>
  <c r="P405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1" i="2"/>
  <c r="BH241" i="2"/>
  <c r="BG241" i="2"/>
  <c r="BF241" i="2"/>
  <c r="T241" i="2"/>
  <c r="R241" i="2"/>
  <c r="P241" i="2"/>
  <c r="BI234" i="2"/>
  <c r="BH234" i="2"/>
  <c r="BG234" i="2"/>
  <c r="BF234" i="2"/>
  <c r="T234" i="2"/>
  <c r="R234" i="2"/>
  <c r="P234" i="2"/>
  <c r="J102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J94" i="2"/>
  <c r="J93" i="2"/>
  <c r="F93" i="2"/>
  <c r="F91" i="2"/>
  <c r="E89" i="2"/>
  <c r="J20" i="2"/>
  <c r="E20" i="2"/>
  <c r="F129" i="2"/>
  <c r="J19" i="2"/>
  <c r="J14" i="2"/>
  <c r="J91" i="2"/>
  <c r="E7" i="2"/>
  <c r="E85" i="2"/>
  <c r="L90" i="1"/>
  <c r="AM90" i="1"/>
  <c r="AM89" i="1"/>
  <c r="L89" i="1"/>
  <c r="AM87" i="1"/>
  <c r="L87" i="1"/>
  <c r="L85" i="1"/>
  <c r="L84" i="1"/>
  <c r="BK408" i="2"/>
  <c r="J397" i="2"/>
  <c r="J368" i="2"/>
  <c r="J347" i="2"/>
  <c r="BK335" i="2"/>
  <c r="BK302" i="2"/>
  <c r="J258" i="2"/>
  <c r="J214" i="2"/>
  <c r="J195" i="2"/>
  <c r="BK159" i="2"/>
  <c r="J386" i="2"/>
  <c r="J374" i="2"/>
  <c r="BK347" i="2"/>
  <c r="J324" i="2"/>
  <c r="BK304" i="2"/>
  <c r="BK289" i="2"/>
  <c r="BK272" i="2"/>
  <c r="BK247" i="2"/>
  <c r="J207" i="2"/>
  <c r="J182" i="2"/>
  <c r="J144" i="2"/>
  <c r="BK397" i="2"/>
  <c r="BK380" i="2"/>
  <c r="J345" i="2"/>
  <c r="BK311" i="2"/>
  <c r="J268" i="2"/>
  <c r="BK234" i="2"/>
  <c r="J220" i="2"/>
  <c r="J203" i="2"/>
  <c r="J178" i="2"/>
  <c r="BK153" i="2"/>
  <c r="BK400" i="2"/>
  <c r="J389" i="2"/>
  <c r="J380" i="2"/>
  <c r="J366" i="2"/>
  <c r="J331" i="2"/>
  <c r="J311" i="2"/>
  <c r="J302" i="2"/>
  <c r="J263" i="2"/>
  <c r="BK203" i="2"/>
  <c r="J199" i="2"/>
  <c r="BK167" i="2"/>
  <c r="J135" i="2"/>
  <c r="BK209" i="3"/>
  <c r="BK198" i="3"/>
  <c r="BK181" i="3"/>
  <c r="BK168" i="3"/>
  <c r="BK146" i="3"/>
  <c r="BK212" i="3"/>
  <c r="BK192" i="3"/>
  <c r="BK174" i="3"/>
  <c r="BK165" i="3"/>
  <c r="BK156" i="3"/>
  <c r="BK143" i="3"/>
  <c r="BK214" i="3"/>
  <c r="BK190" i="3"/>
  <c r="J184" i="3"/>
  <c r="BK176" i="3"/>
  <c r="BK159" i="3"/>
  <c r="BK142" i="3"/>
  <c r="BK136" i="3"/>
  <c r="J162" i="3"/>
  <c r="J142" i="3"/>
  <c r="BK180" i="4"/>
  <c r="BK172" i="4"/>
  <c r="BK162" i="4"/>
  <c r="BK154" i="4"/>
  <c r="BK140" i="4"/>
  <c r="J176" i="4"/>
  <c r="BK173" i="4"/>
  <c r="J166" i="4"/>
  <c r="J158" i="4"/>
  <c r="BK150" i="4"/>
  <c r="J140" i="4"/>
  <c r="J180" i="4"/>
  <c r="BK175" i="4"/>
  <c r="J164" i="4"/>
  <c r="BK158" i="4"/>
  <c r="J147" i="4"/>
  <c r="BK142" i="4"/>
  <c r="J178" i="4"/>
  <c r="J173" i="4"/>
  <c r="BK155" i="4"/>
  <c r="BK144" i="4"/>
  <c r="BK136" i="4"/>
  <c r="J179" i="5"/>
  <c r="J137" i="5"/>
  <c r="J133" i="5"/>
  <c r="BK169" i="5"/>
  <c r="J186" i="5"/>
  <c r="BK133" i="5"/>
  <c r="J157" i="6"/>
  <c r="J129" i="6"/>
  <c r="J161" i="6"/>
  <c r="J133" i="6"/>
  <c r="BK150" i="6"/>
  <c r="BK139" i="6"/>
  <c r="BK129" i="6"/>
  <c r="J139" i="6"/>
  <c r="BK133" i="7"/>
  <c r="J133" i="7"/>
  <c r="J408" i="2"/>
  <c r="BK389" i="2"/>
  <c r="J369" i="2"/>
  <c r="BK357" i="2"/>
  <c r="J340" i="2"/>
  <c r="J314" i="2"/>
  <c r="J289" i="2"/>
  <c r="BK226" i="2"/>
  <c r="BK205" i="2"/>
  <c r="BK182" i="2"/>
  <c r="J153" i="2"/>
  <c r="J400" i="2"/>
  <c r="J375" i="2"/>
  <c r="J359" i="2"/>
  <c r="BK326" i="2"/>
  <c r="BK314" i="2"/>
  <c r="J294" i="2"/>
  <c r="J279" i="2"/>
  <c r="BK250" i="2"/>
  <c r="BK220" i="2"/>
  <c r="BK163" i="2"/>
  <c r="J139" i="2"/>
  <c r="J395" i="2"/>
  <c r="BK370" i="2"/>
  <c r="BK340" i="2"/>
  <c r="BK320" i="2"/>
  <c r="J272" i="2"/>
  <c r="BK241" i="2"/>
  <c r="BK214" i="2"/>
  <c r="J197" i="2"/>
  <c r="J159" i="2"/>
  <c r="J145" i="2"/>
  <c r="J398" i="2"/>
  <c r="BK386" i="2"/>
  <c r="BK375" i="2"/>
  <c r="BK363" i="2"/>
  <c r="BK342" i="2"/>
  <c r="BK324" i="2"/>
  <c r="J297" i="2"/>
  <c r="BK282" i="2"/>
  <c r="J234" i="2"/>
  <c r="J205" i="2"/>
  <c r="BK178" i="2"/>
  <c r="J176" i="2"/>
  <c r="J174" i="2"/>
  <c r="J163" i="2"/>
  <c r="BK139" i="2"/>
  <c r="BK216" i="3"/>
  <c r="BK201" i="3"/>
  <c r="J182" i="3"/>
  <c r="J174" i="3"/>
  <c r="J143" i="3"/>
  <c r="J214" i="3"/>
  <c r="BK195" i="3"/>
  <c r="J190" i="3"/>
  <c r="J168" i="3"/>
  <c r="BK153" i="3"/>
  <c r="J136" i="3"/>
  <c r="J204" i="3"/>
  <c r="J185" i="3"/>
  <c r="J181" i="3"/>
  <c r="BK171" i="3"/>
  <c r="BK151" i="3"/>
  <c r="J139" i="3"/>
  <c r="J216" i="3"/>
  <c r="J148" i="3"/>
  <c r="BK133" i="3"/>
  <c r="BK171" i="4"/>
  <c r="BK161" i="4"/>
  <c r="BK152" i="4"/>
  <c r="J146" i="4"/>
  <c r="BK182" i="4"/>
  <c r="J175" i="4"/>
  <c r="BK167" i="4"/>
  <c r="J161" i="4"/>
  <c r="J149" i="4"/>
  <c r="BK134" i="4"/>
  <c r="BK178" i="4"/>
  <c r="J168" i="4"/>
  <c r="J162" i="4"/>
  <c r="J145" i="4"/>
  <c r="BK137" i="4"/>
  <c r="BK176" i="4"/>
  <c r="BK165" i="4"/>
  <c r="J152" i="4"/>
  <c r="J137" i="4"/>
  <c r="BK162" i="5"/>
  <c r="BK179" i="5"/>
  <c r="BK137" i="5"/>
  <c r="BK186" i="5"/>
  <c r="BK176" i="5"/>
  <c r="BK144" i="5"/>
  <c r="BK161" i="6"/>
  <c r="BK143" i="6"/>
  <c r="BK127" i="6"/>
  <c r="J153" i="6"/>
  <c r="J150" i="6"/>
  <c r="BK164" i="6"/>
  <c r="J143" i="6"/>
  <c r="BK133" i="6"/>
  <c r="BK145" i="6"/>
  <c r="J149" i="7"/>
  <c r="J411" i="2"/>
  <c r="BK402" i="2"/>
  <c r="BK378" i="2"/>
  <c r="J363" i="2"/>
  <c r="BK345" i="2"/>
  <c r="BK337" i="2"/>
  <c r="BK307" i="2"/>
  <c r="BK263" i="2"/>
  <c r="J216" i="2"/>
  <c r="J201" i="2"/>
  <c r="BK176" i="2"/>
  <c r="BK144" i="2"/>
  <c r="BK398" i="2"/>
  <c r="J370" i="2"/>
  <c r="J337" i="2"/>
  <c r="J320" i="2"/>
  <c r="BK297" i="2"/>
  <c r="J282" i="2"/>
  <c r="BK268" i="2"/>
  <c r="J228" i="2"/>
  <c r="BK197" i="2"/>
  <c r="BK141" i="2"/>
  <c r="BK405" i="2"/>
  <c r="BK394" i="2"/>
  <c r="J357" i="2"/>
  <c r="J322" i="2"/>
  <c r="J275" i="2"/>
  <c r="BK224" i="2"/>
  <c r="J212" i="2"/>
  <c r="BK189" i="2"/>
  <c r="J156" i="2"/>
  <c r="J405" i="2"/>
  <c r="J394" i="2"/>
  <c r="J383" i="2"/>
  <c r="BK368" i="2"/>
  <c r="BK359" i="2"/>
  <c r="J326" i="2"/>
  <c r="J304" i="2"/>
  <c r="J285" i="2"/>
  <c r="BK228" i="2"/>
  <c r="BK201" i="2"/>
  <c r="J141" i="2"/>
  <c r="J212" i="3"/>
  <c r="BK204" i="3"/>
  <c r="J192" i="3"/>
  <c r="J176" i="3"/>
  <c r="BK148" i="3"/>
  <c r="BK219" i="3"/>
  <c r="J198" i="3"/>
  <c r="J189" i="3"/>
  <c r="J172" i="3"/>
  <c r="BK162" i="3"/>
  <c r="BK152" i="3"/>
  <c r="BK207" i="3"/>
  <c r="BK189" i="3"/>
  <c r="J179" i="3"/>
  <c r="BK172" i="3"/>
  <c r="J156" i="3"/>
  <c r="BK141" i="3"/>
  <c r="J133" i="3"/>
  <c r="J153" i="3"/>
  <c r="BK139" i="3"/>
  <c r="BK168" i="4"/>
  <c r="BK159" i="4"/>
  <c r="J151" i="4"/>
  <c r="J142" i="4"/>
  <c r="J181" i="4"/>
  <c r="BK174" i="4"/>
  <c r="BK164" i="4"/>
  <c r="BK151" i="4"/>
  <c r="BK146" i="4"/>
  <c r="BK139" i="4"/>
  <c r="J183" i="4"/>
  <c r="BK179" i="4"/>
  <c r="BK166" i="4"/>
  <c r="J159" i="4"/>
  <c r="BK149" i="4"/>
  <c r="J143" i="4"/>
  <c r="BK181" i="4"/>
  <c r="J174" i="4"/>
  <c r="J154" i="4"/>
  <c r="BK143" i="4"/>
  <c r="J134" i="4"/>
  <c r="J144" i="5"/>
  <c r="BK155" i="5"/>
  <c r="BK194" i="5"/>
  <c r="J150" i="5"/>
  <c r="J155" i="5"/>
  <c r="BK169" i="6"/>
  <c r="J141" i="6"/>
  <c r="J145" i="6"/>
  <c r="J164" i="6"/>
  <c r="BK141" i="6"/>
  <c r="BK143" i="7"/>
  <c r="BK149" i="7"/>
  <c r="J126" i="7"/>
  <c r="BK411" i="2"/>
  <c r="BK395" i="2"/>
  <c r="BK374" i="2"/>
  <c r="BK361" i="2"/>
  <c r="J342" i="2"/>
  <c r="BK331" i="2"/>
  <c r="J300" i="2"/>
  <c r="J250" i="2"/>
  <c r="BK207" i="2"/>
  <c r="BK174" i="2"/>
  <c r="J402" i="2"/>
  <c r="J378" i="2"/>
  <c r="BK366" i="2"/>
  <c r="J335" i="2"/>
  <c r="BK322" i="2"/>
  <c r="BK300" i="2"/>
  <c r="BK285" i="2"/>
  <c r="BK275" i="2"/>
  <c r="J241" i="2"/>
  <c r="BK212" i="2"/>
  <c r="BK195" i="2"/>
  <c r="BK145" i="2"/>
  <c r="BK135" i="2"/>
  <c r="BK383" i="2"/>
  <c r="J329" i="2"/>
  <c r="BK279" i="2"/>
  <c r="BK258" i="2"/>
  <c r="J226" i="2"/>
  <c r="BK216" i="2"/>
  <c r="BK199" i="2"/>
  <c r="J167" i="2"/>
  <c r="AS100" i="1"/>
  <c r="BK369" i="2"/>
  <c r="J361" i="2"/>
  <c r="BK329" i="2"/>
  <c r="J307" i="2"/>
  <c r="BK294" i="2"/>
  <c r="J247" i="2"/>
  <c r="J224" i="2"/>
  <c r="J189" i="2"/>
  <c r="BK156" i="2"/>
  <c r="AS95" i="1"/>
  <c r="BK185" i="3"/>
  <c r="BK179" i="3"/>
  <c r="J151" i="3"/>
  <c r="J141" i="3"/>
  <c r="J201" i="3"/>
  <c r="BK184" i="3"/>
  <c r="J171" i="3"/>
  <c r="J159" i="3"/>
  <c r="BK140" i="3"/>
  <c r="J209" i="3"/>
  <c r="J195" i="3"/>
  <c r="BK182" i="3"/>
  <c r="J165" i="3"/>
  <c r="J152" i="3"/>
  <c r="J140" i="3"/>
  <c r="J219" i="3"/>
  <c r="J207" i="3"/>
  <c r="J146" i="3"/>
  <c r="BK177" i="4"/>
  <c r="J163" i="4"/>
  <c r="BK156" i="4"/>
  <c r="BK147" i="4"/>
  <c r="J139" i="4"/>
  <c r="J179" i="4"/>
  <c r="J172" i="4"/>
  <c r="J165" i="4"/>
  <c r="J155" i="4"/>
  <c r="BK145" i="4"/>
  <c r="J136" i="4"/>
  <c r="J182" i="4"/>
  <c r="J171" i="4"/>
  <c r="BK163" i="4"/>
  <c r="J156" i="4"/>
  <c r="J144" i="4"/>
  <c r="BK183" i="4"/>
  <c r="J177" i="4"/>
  <c r="J167" i="4"/>
  <c r="J150" i="4"/>
  <c r="J194" i="5"/>
  <c r="BK150" i="5"/>
  <c r="J169" i="5"/>
  <c r="J128" i="5"/>
  <c r="J176" i="5"/>
  <c r="J162" i="5"/>
  <c r="BK128" i="5"/>
  <c r="BK153" i="6"/>
  <c r="J137" i="6"/>
  <c r="J169" i="6"/>
  <c r="J147" i="6"/>
  <c r="BK157" i="6"/>
  <c r="BK137" i="6"/>
  <c r="BK147" i="6"/>
  <c r="J127" i="6"/>
  <c r="BK126" i="7"/>
  <c r="J143" i="7"/>
  <c r="BK134" i="2" l="1"/>
  <c r="J134" i="2"/>
  <c r="J100" i="2"/>
  <c r="BK219" i="2"/>
  <c r="J219" i="2"/>
  <c r="J101" i="2"/>
  <c r="BK233" i="2"/>
  <c r="J233" i="2"/>
  <c r="J103" i="2"/>
  <c r="BK246" i="2"/>
  <c r="J246" i="2"/>
  <c r="J104" i="2"/>
  <c r="BK310" i="2"/>
  <c r="J310" i="2"/>
  <c r="J106" i="2"/>
  <c r="R310" i="2"/>
  <c r="R393" i="2"/>
  <c r="T407" i="2"/>
  <c r="T406" i="2"/>
  <c r="T132" i="3"/>
  <c r="P145" i="3"/>
  <c r="P175" i="3"/>
  <c r="T183" i="3"/>
  <c r="T188" i="3"/>
  <c r="T203" i="3"/>
  <c r="T215" i="3"/>
  <c r="P135" i="4"/>
  <c r="P138" i="4"/>
  <c r="P141" i="4"/>
  <c r="BK148" i="4"/>
  <c r="J148" i="4"/>
  <c r="J104" i="4"/>
  <c r="P153" i="4"/>
  <c r="P157" i="4"/>
  <c r="R160" i="4"/>
  <c r="BK170" i="4"/>
  <c r="J170" i="4"/>
  <c r="J109" i="4"/>
  <c r="P127" i="5"/>
  <c r="P161" i="5"/>
  <c r="P126" i="5" s="1"/>
  <c r="P125" i="5" s="1"/>
  <c r="AU99" i="1" s="1"/>
  <c r="P126" i="6"/>
  <c r="T152" i="6"/>
  <c r="R134" i="2"/>
  <c r="R219" i="2"/>
  <c r="T233" i="2"/>
  <c r="P246" i="2"/>
  <c r="BK288" i="2"/>
  <c r="J288" i="2"/>
  <c r="J105" i="2"/>
  <c r="T288" i="2"/>
  <c r="T310" i="2"/>
  <c r="T393" i="2"/>
  <c r="R407" i="2"/>
  <c r="R406" i="2"/>
  <c r="BK132" i="3"/>
  <c r="R145" i="3"/>
  <c r="BK175" i="3"/>
  <c r="J175" i="3"/>
  <c r="J102" i="3"/>
  <c r="P183" i="3"/>
  <c r="R188" i="3"/>
  <c r="R203" i="3"/>
  <c r="R215" i="3"/>
  <c r="R202" i="3" s="1"/>
  <c r="BK135" i="4"/>
  <c r="J135" i="4"/>
  <c r="J101" i="4"/>
  <c r="BK138" i="4"/>
  <c r="J138" i="4"/>
  <c r="J102" i="4"/>
  <c r="BK141" i="4"/>
  <c r="J141" i="4"/>
  <c r="J103" i="4"/>
  <c r="P148" i="4"/>
  <c r="BK153" i="4"/>
  <c r="J153" i="4"/>
  <c r="J105" i="4"/>
  <c r="BK157" i="4"/>
  <c r="J157" i="4"/>
  <c r="J106" i="4"/>
  <c r="P160" i="4"/>
  <c r="T170" i="4"/>
  <c r="T169" i="4"/>
  <c r="T127" i="5"/>
  <c r="BK161" i="5"/>
  <c r="J161" i="5"/>
  <c r="J101" i="5"/>
  <c r="BK126" i="6"/>
  <c r="R152" i="6"/>
  <c r="P134" i="2"/>
  <c r="P219" i="2"/>
  <c r="P233" i="2"/>
  <c r="T246" i="2"/>
  <c r="P407" i="2"/>
  <c r="P406" i="2"/>
  <c r="P132" i="3"/>
  <c r="T145" i="3"/>
  <c r="R175" i="3"/>
  <c r="R183" i="3"/>
  <c r="P188" i="3"/>
  <c r="P203" i="3"/>
  <c r="BK215" i="3"/>
  <c r="J215" i="3"/>
  <c r="J108" i="3"/>
  <c r="T135" i="4"/>
  <c r="R138" i="4"/>
  <c r="T141" i="4"/>
  <c r="T148" i="4"/>
  <c r="T153" i="4"/>
  <c r="T157" i="4"/>
  <c r="BK160" i="4"/>
  <c r="J160" i="4"/>
  <c r="J107" i="4"/>
  <c r="R170" i="4"/>
  <c r="R169" i="4"/>
  <c r="BK127" i="5"/>
  <c r="R161" i="5"/>
  <c r="R126" i="6"/>
  <c r="R125" i="6"/>
  <c r="R124" i="6"/>
  <c r="P152" i="6"/>
  <c r="R132" i="7"/>
  <c r="R124" i="7"/>
  <c r="R123" i="7"/>
  <c r="T134" i="2"/>
  <c r="T219" i="2"/>
  <c r="T133" i="2" s="1"/>
  <c r="T132" i="2" s="1"/>
  <c r="R233" i="2"/>
  <c r="R246" i="2"/>
  <c r="P288" i="2"/>
  <c r="R288" i="2"/>
  <c r="P310" i="2"/>
  <c r="BK393" i="2"/>
  <c r="J393" i="2"/>
  <c r="J107" i="2"/>
  <c r="P393" i="2"/>
  <c r="BK407" i="2"/>
  <c r="BK406" i="2"/>
  <c r="J406" i="2"/>
  <c r="J109" i="2"/>
  <c r="R132" i="3"/>
  <c r="R131" i="3"/>
  <c r="R130" i="3"/>
  <c r="BK145" i="3"/>
  <c r="J145" i="3"/>
  <c r="J101" i="3"/>
  <c r="T175" i="3"/>
  <c r="BK183" i="3"/>
  <c r="J183" i="3"/>
  <c r="J103" i="3"/>
  <c r="BK188" i="3"/>
  <c r="J188" i="3"/>
  <c r="J104" i="3"/>
  <c r="BK203" i="3"/>
  <c r="J203" i="3"/>
  <c r="J107" i="3"/>
  <c r="P215" i="3"/>
  <c r="R135" i="4"/>
  <c r="T138" i="4"/>
  <c r="R141" i="4"/>
  <c r="R148" i="4"/>
  <c r="R153" i="4"/>
  <c r="R157" i="4"/>
  <c r="T160" i="4"/>
  <c r="P170" i="4"/>
  <c r="P169" i="4"/>
  <c r="R127" i="5"/>
  <c r="R126" i="5"/>
  <c r="R125" i="5"/>
  <c r="T161" i="5"/>
  <c r="T126" i="6"/>
  <c r="T125" i="6"/>
  <c r="T124" i="6"/>
  <c r="BK152" i="6"/>
  <c r="J152" i="6"/>
  <c r="J101" i="6"/>
  <c r="BK132" i="7"/>
  <c r="J132" i="7"/>
  <c r="J101" i="7"/>
  <c r="P132" i="7"/>
  <c r="P124" i="7"/>
  <c r="P123" i="7"/>
  <c r="AU102" i="1"/>
  <c r="T132" i="7"/>
  <c r="T124" i="7"/>
  <c r="T123" i="7"/>
  <c r="BK193" i="5"/>
  <c r="J193" i="5"/>
  <c r="J103" i="5"/>
  <c r="BK200" i="3"/>
  <c r="J200" i="3"/>
  <c r="J105" i="3"/>
  <c r="BK133" i="4"/>
  <c r="J133" i="4"/>
  <c r="J100" i="4"/>
  <c r="BK185" i="5"/>
  <c r="J185" i="5"/>
  <c r="J102" i="5"/>
  <c r="BK125" i="7"/>
  <c r="J125" i="7"/>
  <c r="J100" i="7"/>
  <c r="BK404" i="2"/>
  <c r="J404" i="2"/>
  <c r="J108" i="2"/>
  <c r="BK168" i="6"/>
  <c r="J168" i="6"/>
  <c r="J102" i="6"/>
  <c r="J126" i="6"/>
  <c r="J100" i="6"/>
  <c r="E85" i="7"/>
  <c r="J91" i="7"/>
  <c r="F94" i="7"/>
  <c r="BE126" i="7"/>
  <c r="BE143" i="7"/>
  <c r="BE133" i="7"/>
  <c r="BE149" i="7"/>
  <c r="J127" i="5"/>
  <c r="J100" i="5"/>
  <c r="E85" i="6"/>
  <c r="J118" i="6"/>
  <c r="F121" i="6"/>
  <c r="BE133" i="6"/>
  <c r="BE137" i="6"/>
  <c r="BE150" i="6"/>
  <c r="BE153" i="6"/>
  <c r="BE161" i="6"/>
  <c r="BE145" i="6"/>
  <c r="BE127" i="6"/>
  <c r="BE139" i="6"/>
  <c r="BE141" i="6"/>
  <c r="BE169" i="6"/>
  <c r="BE129" i="6"/>
  <c r="BE143" i="6"/>
  <c r="BE147" i="6"/>
  <c r="BE157" i="6"/>
  <c r="BE164" i="6"/>
  <c r="E85" i="5"/>
  <c r="F122" i="5"/>
  <c r="BE150" i="5"/>
  <c r="BE179" i="5"/>
  <c r="BE186" i="5"/>
  <c r="BE133" i="5"/>
  <c r="BE162" i="5"/>
  <c r="BE128" i="5"/>
  <c r="BE137" i="5"/>
  <c r="BE144" i="5"/>
  <c r="BE176" i="5"/>
  <c r="J91" i="5"/>
  <c r="BE155" i="5"/>
  <c r="BE169" i="5"/>
  <c r="BE194" i="5"/>
  <c r="J132" i="3"/>
  <c r="J100" i="3"/>
  <c r="J91" i="4"/>
  <c r="J94" i="4"/>
  <c r="BE137" i="4"/>
  <c r="BE146" i="4"/>
  <c r="BE147" i="4"/>
  <c r="BE152" i="4"/>
  <c r="BE163" i="4"/>
  <c r="BE166" i="4"/>
  <c r="BE167" i="4"/>
  <c r="BE168" i="4"/>
  <c r="BE171" i="4"/>
  <c r="BE178" i="4"/>
  <c r="BE182" i="4"/>
  <c r="J93" i="4"/>
  <c r="F128" i="4"/>
  <c r="BE139" i="4"/>
  <c r="BE143" i="4"/>
  <c r="BE145" i="4"/>
  <c r="BE150" i="4"/>
  <c r="BE151" i="4"/>
  <c r="BE154" i="4"/>
  <c r="BE172" i="4"/>
  <c r="E85" i="4"/>
  <c r="BE136" i="4"/>
  <c r="BE140" i="4"/>
  <c r="BE142" i="4"/>
  <c r="BE156" i="4"/>
  <c r="BE159" i="4"/>
  <c r="BE161" i="4"/>
  <c r="BE162" i="4"/>
  <c r="BE176" i="4"/>
  <c r="BE177" i="4"/>
  <c r="BE183" i="4"/>
  <c r="F93" i="4"/>
  <c r="BE134" i="4"/>
  <c r="BE144" i="4"/>
  <c r="BE149" i="4"/>
  <c r="BE155" i="4"/>
  <c r="BE158" i="4"/>
  <c r="BE164" i="4"/>
  <c r="BE165" i="4"/>
  <c r="BE173" i="4"/>
  <c r="BE174" i="4"/>
  <c r="BE175" i="4"/>
  <c r="BE179" i="4"/>
  <c r="BE180" i="4"/>
  <c r="BE181" i="4"/>
  <c r="J407" i="2"/>
  <c r="J110" i="2"/>
  <c r="E85" i="3"/>
  <c r="J91" i="3"/>
  <c r="F127" i="3"/>
  <c r="BE142" i="3"/>
  <c r="BE159" i="3"/>
  <c r="BE171" i="3"/>
  <c r="BE209" i="3"/>
  <c r="BE212" i="3"/>
  <c r="BE219" i="3"/>
  <c r="BE139" i="3"/>
  <c r="BE143" i="3"/>
  <c r="BE146" i="3"/>
  <c r="BE165" i="3"/>
  <c r="BE181" i="3"/>
  <c r="BE198" i="3"/>
  <c r="BE204" i="3"/>
  <c r="BE214" i="3"/>
  <c r="BE216" i="3"/>
  <c r="BE136" i="3"/>
  <c r="BE148" i="3"/>
  <c r="BE172" i="3"/>
  <c r="BE182" i="3"/>
  <c r="BE190" i="3"/>
  <c r="BE201" i="3"/>
  <c r="BE207" i="3"/>
  <c r="BE133" i="3"/>
  <c r="BE140" i="3"/>
  <c r="BE141" i="3"/>
  <c r="BE151" i="3"/>
  <c r="BE152" i="3"/>
  <c r="BE153" i="3"/>
  <c r="BE156" i="3"/>
  <c r="BE162" i="3"/>
  <c r="BE168" i="3"/>
  <c r="BE174" i="3"/>
  <c r="BE176" i="3"/>
  <c r="BE179" i="3"/>
  <c r="BE184" i="3"/>
  <c r="BE185" i="3"/>
  <c r="BE189" i="3"/>
  <c r="BE192" i="3"/>
  <c r="BE195" i="3"/>
  <c r="E120" i="2"/>
  <c r="BE141" i="2"/>
  <c r="BE144" i="2"/>
  <c r="BE145" i="2"/>
  <c r="BE182" i="2"/>
  <c r="BE195" i="2"/>
  <c r="BE207" i="2"/>
  <c r="BE212" i="2"/>
  <c r="BE216" i="2"/>
  <c r="BE224" i="2"/>
  <c r="BE226" i="2"/>
  <c r="BE247" i="2"/>
  <c r="BE250" i="2"/>
  <c r="BE272" i="2"/>
  <c r="BE275" i="2"/>
  <c r="BE314" i="2"/>
  <c r="BE337" i="2"/>
  <c r="BE345" i="2"/>
  <c r="BE357" i="2"/>
  <c r="BE394" i="2"/>
  <c r="BE395" i="2"/>
  <c r="F94" i="2"/>
  <c r="J126" i="2"/>
  <c r="BE139" i="2"/>
  <c r="BE159" i="2"/>
  <c r="BE174" i="2"/>
  <c r="BE178" i="2"/>
  <c r="BE205" i="2"/>
  <c r="BE263" i="2"/>
  <c r="BE285" i="2"/>
  <c r="BE297" i="2"/>
  <c r="BE302" i="2"/>
  <c r="BE322" i="2"/>
  <c r="BE324" i="2"/>
  <c r="BE329" i="2"/>
  <c r="BE331" i="2"/>
  <c r="BE335" i="2"/>
  <c r="BE347" i="2"/>
  <c r="BE359" i="2"/>
  <c r="BE366" i="2"/>
  <c r="BE368" i="2"/>
  <c r="BE374" i="2"/>
  <c r="BE375" i="2"/>
  <c r="BE378" i="2"/>
  <c r="BE400" i="2"/>
  <c r="BE153" i="2"/>
  <c r="BE156" i="2"/>
  <c r="BE167" i="2"/>
  <c r="BE176" i="2"/>
  <c r="BE199" i="2"/>
  <c r="BE203" i="2"/>
  <c r="BE214" i="2"/>
  <c r="BE234" i="2"/>
  <c r="BE258" i="2"/>
  <c r="BE307" i="2"/>
  <c r="BE326" i="2"/>
  <c r="BE340" i="2"/>
  <c r="BE342" i="2"/>
  <c r="BE363" i="2"/>
  <c r="BE369" i="2"/>
  <c r="BE370" i="2"/>
  <c r="BE380" i="2"/>
  <c r="BE386" i="2"/>
  <c r="BE389" i="2"/>
  <c r="BE398" i="2"/>
  <c r="BE135" i="2"/>
  <c r="BE163" i="2"/>
  <c r="BE189" i="2"/>
  <c r="BE197" i="2"/>
  <c r="BE201" i="2"/>
  <c r="BE220" i="2"/>
  <c r="BE228" i="2"/>
  <c r="BE241" i="2"/>
  <c r="BE268" i="2"/>
  <c r="BE279" i="2"/>
  <c r="BE282" i="2"/>
  <c r="BE289" i="2"/>
  <c r="BE294" i="2"/>
  <c r="BE300" i="2"/>
  <c r="BE304" i="2"/>
  <c r="BE311" i="2"/>
  <c r="BE320" i="2"/>
  <c r="BE361" i="2"/>
  <c r="BE383" i="2"/>
  <c r="BE397" i="2"/>
  <c r="BE402" i="2"/>
  <c r="BE405" i="2"/>
  <c r="BE408" i="2"/>
  <c r="BE411" i="2"/>
  <c r="F37" i="2"/>
  <c r="BB96" i="1"/>
  <c r="F39" i="3"/>
  <c r="BD97" i="1"/>
  <c r="F38" i="3"/>
  <c r="BC97" i="1"/>
  <c r="F36" i="4"/>
  <c r="BA98" i="1"/>
  <c r="J36" i="5"/>
  <c r="AW99" i="1"/>
  <c r="F37" i="5"/>
  <c r="BB99" i="1"/>
  <c r="F36" i="7"/>
  <c r="BA102" i="1"/>
  <c r="F36" i="2"/>
  <c r="BA96" i="1"/>
  <c r="F38" i="2"/>
  <c r="BC96" i="1"/>
  <c r="F38" i="4"/>
  <c r="BC98" i="1"/>
  <c r="F36" i="5"/>
  <c r="BA99" i="1"/>
  <c r="J36" i="6"/>
  <c r="AW101" i="1"/>
  <c r="F37" i="6"/>
  <c r="BB101" i="1"/>
  <c r="F38" i="7"/>
  <c r="BC102" i="1"/>
  <c r="F39" i="2"/>
  <c r="BD96" i="1"/>
  <c r="AS94" i="1"/>
  <c r="F36" i="3"/>
  <c r="BA97" i="1"/>
  <c r="F37" i="3"/>
  <c r="BB97" i="1"/>
  <c r="F39" i="4"/>
  <c r="BD98" i="1"/>
  <c r="F39" i="5"/>
  <c r="BD99" i="1"/>
  <c r="F38" i="6"/>
  <c r="BC101" i="1"/>
  <c r="F39" i="7"/>
  <c r="BD102" i="1"/>
  <c r="J36" i="2"/>
  <c r="AW96" i="1"/>
  <c r="J36" i="3"/>
  <c r="AW97" i="1"/>
  <c r="J36" i="4"/>
  <c r="AW98" i="1"/>
  <c r="F37" i="4"/>
  <c r="BB98" i="1"/>
  <c r="F38" i="5"/>
  <c r="BC99" i="1"/>
  <c r="F39" i="6"/>
  <c r="BD101" i="1"/>
  <c r="F36" i="6"/>
  <c r="BA101" i="1"/>
  <c r="F37" i="7"/>
  <c r="BB102" i="1"/>
  <c r="J36" i="7"/>
  <c r="AW102" i="1"/>
  <c r="R132" i="4" l="1"/>
  <c r="R131" i="4" s="1"/>
  <c r="T132" i="4"/>
  <c r="T131" i="4" s="1"/>
  <c r="P132" i="4"/>
  <c r="P131" i="4" s="1"/>
  <c r="AU98" i="1" s="1"/>
  <c r="R133" i="2"/>
  <c r="R132" i="2"/>
  <c r="P133" i="2"/>
  <c r="P132" i="2"/>
  <c r="AU96" i="1"/>
  <c r="P202" i="3"/>
  <c r="T126" i="5"/>
  <c r="T125" i="5"/>
  <c r="BK126" i="5"/>
  <c r="J126" i="5"/>
  <c r="J99" i="5"/>
  <c r="P131" i="3"/>
  <c r="P130" i="3"/>
  <c r="AU97" i="1"/>
  <c r="BK125" i="6"/>
  <c r="J125" i="6"/>
  <c r="J99" i="6"/>
  <c r="BK131" i="3"/>
  <c r="J131" i="3"/>
  <c r="J99" i="3"/>
  <c r="P125" i="6"/>
  <c r="P124" i="6"/>
  <c r="AU101" i="1"/>
  <c r="T202" i="3"/>
  <c r="T131" i="3"/>
  <c r="T130" i="3" s="1"/>
  <c r="BK169" i="4"/>
  <c r="J169" i="4"/>
  <c r="J108" i="4"/>
  <c r="BK202" i="3"/>
  <c r="J202" i="3"/>
  <c r="J106" i="3"/>
  <c r="BK124" i="7"/>
  <c r="J124" i="7"/>
  <c r="J99" i="7"/>
  <c r="BK133" i="2"/>
  <c r="J133" i="2"/>
  <c r="J99" i="2"/>
  <c r="BK132" i="4"/>
  <c r="J132" i="4"/>
  <c r="J99" i="4"/>
  <c r="AU100" i="1"/>
  <c r="F35" i="2"/>
  <c r="AZ96" i="1"/>
  <c r="J35" i="5"/>
  <c r="AV99" i="1"/>
  <c r="AT99" i="1"/>
  <c r="BC100" i="1"/>
  <c r="AY100" i="1"/>
  <c r="F35" i="7"/>
  <c r="AZ102" i="1"/>
  <c r="J35" i="3"/>
  <c r="AV97" i="1"/>
  <c r="AT97" i="1"/>
  <c r="J35" i="4"/>
  <c r="AV98" i="1"/>
  <c r="AT98" i="1"/>
  <c r="F35" i="5"/>
  <c r="AZ99" i="1"/>
  <c r="J35" i="6"/>
  <c r="AV101" i="1"/>
  <c r="AT101" i="1"/>
  <c r="F35" i="3"/>
  <c r="AZ97" i="1"/>
  <c r="F35" i="4"/>
  <c r="AZ98" i="1"/>
  <c r="BB95" i="1"/>
  <c r="AX95" i="1"/>
  <c r="BA95" i="1"/>
  <c r="BD95" i="1"/>
  <c r="F35" i="6"/>
  <c r="AZ101" i="1"/>
  <c r="J35" i="2"/>
  <c r="AV96" i="1"/>
  <c r="AT96" i="1"/>
  <c r="BC95" i="1"/>
  <c r="BA100" i="1"/>
  <c r="AW100" i="1"/>
  <c r="BB100" i="1"/>
  <c r="AX100" i="1"/>
  <c r="BD100" i="1"/>
  <c r="J35" i="7"/>
  <c r="AV102" i="1"/>
  <c r="AT102" i="1"/>
  <c r="BK130" i="3" l="1"/>
  <c r="J130" i="3"/>
  <c r="BK125" i="5"/>
  <c r="J125" i="5"/>
  <c r="J98" i="5"/>
  <c r="BK131" i="4"/>
  <c r="J131" i="4"/>
  <c r="J98" i="4"/>
  <c r="BK132" i="2"/>
  <c r="J132" i="2"/>
  <c r="BK123" i="7"/>
  <c r="J123" i="7"/>
  <c r="J98" i="7"/>
  <c r="BK124" i="6"/>
  <c r="J124" i="6"/>
  <c r="J98" i="6"/>
  <c r="AU95" i="1"/>
  <c r="AU94" i="1"/>
  <c r="J32" i="2"/>
  <c r="AG96" i="1"/>
  <c r="AY95" i="1"/>
  <c r="AZ100" i="1"/>
  <c r="AV100" i="1"/>
  <c r="AT100" i="1"/>
  <c r="BC94" i="1"/>
  <c r="W32" i="1"/>
  <c r="J32" i="3"/>
  <c r="AG97" i="1"/>
  <c r="AZ95" i="1"/>
  <c r="AV95" i="1"/>
  <c r="BD94" i="1"/>
  <c r="W33" i="1"/>
  <c r="BA94" i="1"/>
  <c r="W30" i="1"/>
  <c r="BB94" i="1"/>
  <c r="AX94" i="1"/>
  <c r="AW95" i="1"/>
  <c r="J41" i="3" l="1"/>
  <c r="J41" i="2"/>
  <c r="J98" i="3"/>
  <c r="J98" i="2"/>
  <c r="AN97" i="1"/>
  <c r="AN96" i="1"/>
  <c r="J32" i="5"/>
  <c r="AG99" i="1"/>
  <c r="J32" i="7"/>
  <c r="AG102" i="1"/>
  <c r="J32" i="4"/>
  <c r="AG98" i="1"/>
  <c r="AT95" i="1"/>
  <c r="J32" i="6"/>
  <c r="AG101" i="1"/>
  <c r="AG100" i="1"/>
  <c r="AY94" i="1"/>
  <c r="W31" i="1"/>
  <c r="AZ94" i="1"/>
  <c r="W29" i="1"/>
  <c r="AW94" i="1"/>
  <c r="AK30" i="1"/>
  <c r="J41" i="5" l="1"/>
  <c r="AN101" i="1"/>
  <c r="AN99" i="1"/>
  <c r="J41" i="6"/>
  <c r="J41" i="7"/>
  <c r="J41" i="4"/>
  <c r="AN98" i="1"/>
  <c r="AN102" i="1"/>
  <c r="AN100" i="1"/>
  <c r="AG95" i="1"/>
  <c r="AG94" i="1"/>
  <c r="AK26" i="1"/>
  <c r="AV94" i="1"/>
  <c r="AK29" i="1"/>
  <c r="AK35" i="1"/>
  <c r="AN95" i="1" l="1"/>
  <c r="AT94" i="1"/>
  <c r="AN94" i="1"/>
</calcChain>
</file>

<file path=xl/sharedStrings.xml><?xml version="1.0" encoding="utf-8"?>
<sst xmlns="http://schemas.openxmlformats.org/spreadsheetml/2006/main" count="7300" uniqueCount="1031">
  <si>
    <t>Export Komplet</t>
  </si>
  <si>
    <t/>
  </si>
  <si>
    <t>2.0</t>
  </si>
  <si>
    <t>ZAMOK</t>
  </si>
  <si>
    <t>False</t>
  </si>
  <si>
    <t>{440e177e-94d5-4d19-acc1-09601d0f9af5}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</si>
  <si>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</si>
  <si>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</si>
  <si>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</si>
  <si>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</si>
  <si>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</si>
  <si>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</si>
  <si>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</si>
  <si>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</si>
  <si>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1703510_3_rev3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</si>
  <si>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</si>
  <si>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</si>
  <si>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Cyklostezka Šternberk - Dolní Žleb - III. etapa</t>
  </si>
  <si>
    <t>KSO:</t>
  </si>
  <si>
    <t>CC-CZ:</t>
  </si>
  <si>
    <t>Místo:</t>
  </si>
  <si>
    <t>Šternberk - Dolní Žleb</t>
  </si>
  <si>
    <t>Datum:</t>
  </si>
  <si>
    <t>18. 2. 2021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</si>
  <si>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</si>
  <si>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</si>
  <si>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</si>
  <si>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</si>
  <si>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</si>
  <si>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</si>
  <si>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</si>
  <si>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</si>
  <si>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</si>
  <si>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</si>
  <si>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</si>
  <si>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</si>
  <si>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</si>
  <si>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</si>
  <si>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</si>
  <si>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</si>
  <si>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</si>
  <si>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</si>
  <si>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</si>
  <si>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</si>
  <si>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</si>
  <si>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</si>
  <si>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</si>
  <si>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</si>
  <si>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</si>
  <si>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</si>
  <si>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</si>
  <si>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</si>
  <si>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</si>
  <si>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</si>
  <si>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</si>
  <si>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</si>
  <si>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</si>
  <si>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</si>
  <si>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</si>
  <si>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</si>
  <si>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</si>
  <si>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</si>
  <si>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</si>
  <si>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</si>
  <si>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</si>
  <si>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</si>
  <si>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</si>
  <si>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</si>
  <si>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</si>
  <si>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</si>
  <si>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</si>
  <si>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</si>
  <si>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</si>
  <si>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</si>
  <si>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</si>
  <si>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</si>
  <si>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</si>
  <si>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</si>
  <si>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</si>
  <si>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</si>
  <si>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</si>
  <si>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</si>
  <si>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</si>
  <si>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</si>
  <si>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u</t>
  </si>
  <si>
    <t>Uznatelné náklady</t>
  </si>
  <si>
    <t>STA</t>
  </si>
  <si>
    <t>1</t>
  </si>
  <si>
    <t>{da7c20c6-44f2-478e-aea3-ad8d0884fbc5}</t>
  </si>
  <si>
    <t>2</t>
  </si>
  <si>
    <t>/</t>
  </si>
  <si>
    <t>SO 101.3_u</t>
  </si>
  <si>
    <t>Stezka pro pěší a cyklisty km 0,715 - 0,981</t>
  </si>
  <si>
    <t>Soupis</t>
  </si>
  <si>
    <t>{7bd7cd71-e644-4f5d-b658-51c617fd528f}</t>
  </si>
  <si>
    <t>SO 201.2_u</t>
  </si>
  <si>
    <t>Opěrné zdi km 0,868-0,948</t>
  </si>
  <si>
    <t>{9d6682f0-93dd-4b11-aafa-8b0223e6ec09}</t>
  </si>
  <si>
    <t>SO 401.3_u</t>
  </si>
  <si>
    <t>Přeložka VO - 3. úsek</t>
  </si>
  <si>
    <t>{49030597-4acf-4baf-b71e-50812950fd9d}</t>
  </si>
  <si>
    <t>VON_u</t>
  </si>
  <si>
    <t>Vedlejší a ostatní náklady</t>
  </si>
  <si>
    <t>{e962566a-161d-4222-bde9-4270fde06ee8}</t>
  </si>
  <si>
    <t>n</t>
  </si>
  <si>
    <t>Neuznatelné náklady</t>
  </si>
  <si>
    <t>{5114cdcf-219e-46b4-9494-3ee98ae550bc}</t>
  </si>
  <si>
    <t>SO 101.3_n</t>
  </si>
  <si>
    <t>{3d752e61-1ad1-4e3a-b6e5-635c7dec6558}</t>
  </si>
  <si>
    <t>VON_n</t>
  </si>
  <si>
    <t>{f0db169f-ae1a-4282-8e21-a9d39516ba44}</t>
  </si>
  <si>
    <t>KRYCÍ LIST SOUPISU PRACÍ</t>
  </si>
  <si>
    <t>Objekt:</t>
  </si>
  <si>
    <t>u - Uznatelné náklady</t>
  </si>
  <si>
    <t>Soupis:</t>
  </si>
  <si>
    <t>SO 101.3_u - Stezka pro pěší a cyklisty km 0,715 - 0,981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</si>
  <si>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</si>
  <si>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</si>
  <si>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</si>
  <si>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</si>
  <si>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</si>
  <si>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</si>
  <si>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</si>
  <si>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</si>
  <si>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</si>
  <si>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</si>
  <si>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</si>
  <si>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</si>
  <si>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</si>
  <si>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</si>
  <si>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</si>
  <si>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</si>
  <si>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</si>
  <si>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</si>
  <si>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</si>
  <si>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</si>
  <si>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</si>
  <si>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</si>
  <si>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</si>
  <si>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</si>
  <si>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</si>
  <si>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</si>
  <si>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</si>
  <si>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</si>
  <si>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</si>
  <si>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</si>
  <si>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</si>
  <si>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</si>
  <si>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</si>
  <si>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</si>
  <si>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</si>
  <si>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111251101</t>
  </si>
  <si>
    <t>Odstranění křovin a stromů průměru kmene do 100 mm i s kořeny sklonu terénu do 1:5 z celkové plochy do 100 m2 strojně</t>
  </si>
  <si>
    <t>m2</t>
  </si>
  <si>
    <t>CS ÚRS 2021 02</t>
  </si>
  <si>
    <t>4</t>
  </si>
  <si>
    <t>1115306896</t>
  </si>
  <si>
    <t>VV</t>
  </si>
  <si>
    <t>odstranění keřů a náletů</t>
  </si>
  <si>
    <t>B.1.2 - chodník Dolní Žleb</t>
  </si>
  <si>
    <t>60</t>
  </si>
  <si>
    <t>112111111</t>
  </si>
  <si>
    <t>Spálení větví všech druhů stromů</t>
  </si>
  <si>
    <t>kus</t>
  </si>
  <si>
    <t>-342408677</t>
  </si>
  <si>
    <t>3</t>
  </si>
  <si>
    <t>112101103</t>
  </si>
  <si>
    <t>Odstranění stromů listnatých průměru kmene přes 500 do 700 mm</t>
  </si>
  <si>
    <t>1379187419</t>
  </si>
  <si>
    <t>B.1.2</t>
  </si>
  <si>
    <t>70</t>
  </si>
  <si>
    <t>112201103</t>
  </si>
  <si>
    <t>Odstranění pařezů D přes 500 do 700 mm</t>
  </si>
  <si>
    <t>-830649988</t>
  </si>
  <si>
    <t>5</t>
  </si>
  <si>
    <t>113107322</t>
  </si>
  <si>
    <t>Odstranění podkladu z kameniva drceného tl přes 100 do 200 mm strojně pl do 50 m2</t>
  </si>
  <si>
    <t>-957510421</t>
  </si>
  <si>
    <t>km 0,715 - 0,755</t>
  </si>
  <si>
    <t>tl. 20cm</t>
  </si>
  <si>
    <t>154,6</t>
  </si>
  <si>
    <t>chodník Dolní Žleb - tl.15 cm</t>
  </si>
  <si>
    <t>18,7</t>
  </si>
  <si>
    <t>Součet</t>
  </si>
  <si>
    <t>6</t>
  </si>
  <si>
    <t>113107341</t>
  </si>
  <si>
    <t>Odstranění podkladu živičného tl 50 mm strojně pl do 50 m2</t>
  </si>
  <si>
    <t>-665409582</t>
  </si>
  <si>
    <t>43,4</t>
  </si>
  <si>
    <t>7</t>
  </si>
  <si>
    <t>113154113</t>
  </si>
  <si>
    <t>Frézování živičného krytu tl 50 mm pruh š 0,5 m pl do 500 m2 bez překážek v trase</t>
  </si>
  <si>
    <t>-1385790218</t>
  </si>
  <si>
    <t>B.1.2 - silnice III/44429</t>
  </si>
  <si>
    <t>20,9+31,6</t>
  </si>
  <si>
    <t>8</t>
  </si>
  <si>
    <t>113202111</t>
  </si>
  <si>
    <t>Vytrhání obrub krajníků obrubníků stojatých</t>
  </si>
  <si>
    <t>m</t>
  </si>
  <si>
    <t>-1287433041</t>
  </si>
  <si>
    <t>chodník Dolní Žleb</t>
  </si>
  <si>
    <t>60,2</t>
  </si>
  <si>
    <t>9</t>
  </si>
  <si>
    <t>121151123</t>
  </si>
  <si>
    <t>Sejmutí ornice plochy přes 500 m2 tl vrstvy do 200 mm strojně</t>
  </si>
  <si>
    <t>1510973745</t>
  </si>
  <si>
    <t>B.1.2, B.1.5</t>
  </si>
  <si>
    <t>viz Výpočty kubatur</t>
  </si>
  <si>
    <t>1094,2</t>
  </si>
  <si>
    <t>10</t>
  </si>
  <si>
    <t>122252203</t>
  </si>
  <si>
    <t>Odkopávky a prokopávky nezapažené pro silnice a dálnice v hornině třídy těžitelnosti I objem do 100 m3 strojně</t>
  </si>
  <si>
    <t>m3</t>
  </si>
  <si>
    <t>-780617431</t>
  </si>
  <si>
    <t>odvézt na skládku</t>
  </si>
  <si>
    <t>30,9</t>
  </si>
  <si>
    <t>výkop pro sanaci</t>
  </si>
  <si>
    <t>154,6*0,3</t>
  </si>
  <si>
    <t>11</t>
  </si>
  <si>
    <t>122452204</t>
  </si>
  <si>
    <t>Odkopávky a prokopávky nezapažené pro silnice a dálnice v hornině třídy těžitelnosti II objem do 500 m3 strojně</t>
  </si>
  <si>
    <t>1132795872</t>
  </si>
  <si>
    <t>784*0,6</t>
  </si>
  <si>
    <t>12</t>
  </si>
  <si>
    <t>122552204</t>
  </si>
  <si>
    <t>Odkopávky a prokopávky nezapažené pro silnice a dálnice v hornině třídy těžitelnosti III objem do 500 m3 strojně</t>
  </si>
  <si>
    <t>904045162</t>
  </si>
  <si>
    <t>784*0,4</t>
  </si>
  <si>
    <t>13</t>
  </si>
  <si>
    <t>131251100</t>
  </si>
  <si>
    <t>Hloubení jam nezapažených v hornině třídy těžitelnosti I skupiny 3 objem do 20 m3 strojně</t>
  </si>
  <si>
    <t>-723664721</t>
  </si>
  <si>
    <t>B.1.8</t>
  </si>
  <si>
    <t>ukotvení zábradlí do bet. patky</t>
  </si>
  <si>
    <t xml:space="preserve"> (0,8*0,3*0,3)*88</t>
  </si>
  <si>
    <t>14</t>
  </si>
  <si>
    <t>132251103</t>
  </si>
  <si>
    <t>Hloubení rýh nezapažených š do 800 mm v hornině třídy těžitelnosti I skupiny 3 objem do 100 m3 strojně</t>
  </si>
  <si>
    <t>-1037186340</t>
  </si>
  <si>
    <t>B.1.2, B.1.4</t>
  </si>
  <si>
    <t>vsakovací žebro</t>
  </si>
  <si>
    <t>(30,0+200,0)*0,3*0,4</t>
  </si>
  <si>
    <t>přípojky vpustí DN 200</t>
  </si>
  <si>
    <t>46*1*0,6</t>
  </si>
  <si>
    <t>162651112</t>
  </si>
  <si>
    <t>Vodorovné přemístění přes 4 000 do 5000 m výkopku/sypaniny z horniny třídy těžitelnosti I skupiny 1 až 3</t>
  </si>
  <si>
    <t>1854116857</t>
  </si>
  <si>
    <t>ornice</t>
  </si>
  <si>
    <t>109,42</t>
  </si>
  <si>
    <t>výkopek</t>
  </si>
  <si>
    <t>77,28+6,336+55,2</t>
  </si>
  <si>
    <t>16</t>
  </si>
  <si>
    <t>162651132</t>
  </si>
  <si>
    <t>Vodorovné přemístění přes 4 000 do 5000 m výkopku/sypaniny z horniny třídy těžitelnosti II skupiny 4 a 5</t>
  </si>
  <si>
    <t>-423920237</t>
  </si>
  <si>
    <t>470,4</t>
  </si>
  <si>
    <t>17</t>
  </si>
  <si>
    <t>162751153</t>
  </si>
  <si>
    <t>Vodorovné přemístění přes 5 000 do 6000 m výkopku/sypaniny z horniny třídy těžitelnosti III skupiny 6 a 7</t>
  </si>
  <si>
    <t>-809478376</t>
  </si>
  <si>
    <t>313,6</t>
  </si>
  <si>
    <t>18</t>
  </si>
  <si>
    <t>167151111</t>
  </si>
  <si>
    <t>Nakládání výkopku z hornin třídy těžitelnosti I skupiny 1 až 3 přes 100 m3</t>
  </si>
  <si>
    <t>-786636076</t>
  </si>
  <si>
    <t>77,28+6,336+55,2+109,42</t>
  </si>
  <si>
    <t>19</t>
  </si>
  <si>
    <t>167151112</t>
  </si>
  <si>
    <t>Nakládání výkopku z hornin třídy těžitelnosti II skupiny 4 a 5 přes 100 m3</t>
  </si>
  <si>
    <t>1900506302</t>
  </si>
  <si>
    <t>20</t>
  </si>
  <si>
    <t>167151113</t>
  </si>
  <si>
    <t>Nakládání výkopku z hornin třídy těžitelnosti III skupiny 6 a 7 přes 100 m3</t>
  </si>
  <si>
    <t>1940355938</t>
  </si>
  <si>
    <t>171201231</t>
  </si>
  <si>
    <t>Poplatek za uložení zeminy a kamení na recyklační skládce (skládkovné) kód odpadu 17 05 04</t>
  </si>
  <si>
    <t>t</t>
  </si>
  <si>
    <t>-482932866</t>
  </si>
  <si>
    <t>(138,916+470,4+313,6)*1,8</t>
  </si>
  <si>
    <t>22</t>
  </si>
  <si>
    <t>174152101</t>
  </si>
  <si>
    <t>Zásyp jam, šachet a rýh do 30 m3 sypaninou se zhutněním při překopech inženýrských sítí</t>
  </si>
  <si>
    <t>2076395970</t>
  </si>
  <si>
    <t>zásyp pod ohumusování vhodnou zeminou</t>
  </si>
  <si>
    <t>vzít z výkopu pro konstrukci</t>
  </si>
  <si>
    <t>2,8</t>
  </si>
  <si>
    <t>23</t>
  </si>
  <si>
    <t>175151101</t>
  </si>
  <si>
    <t>Obsypání potrubí strojně sypaninou bez prohození, uloženou do 3 m</t>
  </si>
  <si>
    <t>1005852222</t>
  </si>
  <si>
    <t>1,5+1,8</t>
  </si>
  <si>
    <t>24</t>
  </si>
  <si>
    <t>M</t>
  </si>
  <si>
    <t>58337331</t>
  </si>
  <si>
    <t>štěrkopísek frakce 0/22</t>
  </si>
  <si>
    <t>-1232295926</t>
  </si>
  <si>
    <t>25</t>
  </si>
  <si>
    <t>181951112</t>
  </si>
  <si>
    <t>Úprava pláně v hornině třídy těžitelnosti I skupiny 1 až 3 se zhutněním strojně</t>
  </si>
  <si>
    <t>589415504</t>
  </si>
  <si>
    <t>917,9</t>
  </si>
  <si>
    <t>Zakládání</t>
  </si>
  <si>
    <t>26</t>
  </si>
  <si>
    <t>211571121</t>
  </si>
  <si>
    <t>Výplň odvodňovacích žeber nebo trativodů kamenivem drobným těženým</t>
  </si>
  <si>
    <t>-1724569173</t>
  </si>
  <si>
    <t>27</t>
  </si>
  <si>
    <t>211971121</t>
  </si>
  <si>
    <t>Zřízení opláštění žeber nebo trativodů geotextilií v rýze nebo zářezu sklonu přes 1:2 š do 2,5 m</t>
  </si>
  <si>
    <t>-341043177</t>
  </si>
  <si>
    <t>2*(0,3+0,4)*230+0,3*0,4*2</t>
  </si>
  <si>
    <t>28</t>
  </si>
  <si>
    <t>69311068</t>
  </si>
  <si>
    <t>geotextilie netkaná separační, ochranná, filtrační, drenážní PP 300g/m2</t>
  </si>
  <si>
    <t>41331045</t>
  </si>
  <si>
    <t>322,240*1,15</t>
  </si>
  <si>
    <t>29</t>
  </si>
  <si>
    <t>275313711</t>
  </si>
  <si>
    <t>Základové patky z betonu tř. C 20/25</t>
  </si>
  <si>
    <t>-2021496970</t>
  </si>
  <si>
    <t>Svislé a kompletní konstrukce</t>
  </si>
  <si>
    <t>Vodorovné konstrukce</t>
  </si>
  <si>
    <t>30</t>
  </si>
  <si>
    <t>451573111</t>
  </si>
  <si>
    <t>Lože pod potrubí otevřený výkop ze štěrkopísku</t>
  </si>
  <si>
    <t>-1757079247</t>
  </si>
  <si>
    <t>B.1.7</t>
  </si>
  <si>
    <t>do ŠP lože tl. 150 mm - DN 400</t>
  </si>
  <si>
    <t>7,4*0,8*0,15</t>
  </si>
  <si>
    <t>do ŠP lože tl. 150 mm - DN 600</t>
  </si>
  <si>
    <t>5,7*1*0,15</t>
  </si>
  <si>
    <t>31</t>
  </si>
  <si>
    <t>465511227</t>
  </si>
  <si>
    <t>Dlažba z lomového kamene na sucho s vyklínováním a vyplněním spár tl 250 mm</t>
  </si>
  <si>
    <t>-1712899327</t>
  </si>
  <si>
    <t>opevnění břehu lomovým kamenem na sucho</t>
  </si>
  <si>
    <t>s urovnáním líce</t>
  </si>
  <si>
    <t>Komunikace pozemní</t>
  </si>
  <si>
    <t>32</t>
  </si>
  <si>
    <t>564681111</t>
  </si>
  <si>
    <t>Podklad z kameniva hrubého drceného vel. 63-125 mm tl 300 mm</t>
  </si>
  <si>
    <t>-38929755</t>
  </si>
  <si>
    <t>B.1.4 - sanace pláně</t>
  </si>
  <si>
    <t>33</t>
  </si>
  <si>
    <t>564851111</t>
  </si>
  <si>
    <t>Podklad ze štěrkodrtě ŠD tl 150 mm</t>
  </si>
  <si>
    <t>919758639</t>
  </si>
  <si>
    <t>stezka + zámková dlažba + rozšíření silnice</t>
  </si>
  <si>
    <t>fr. 0-32</t>
  </si>
  <si>
    <t>840,2+9,3+35+16</t>
  </si>
  <si>
    <t>fr. 0-63</t>
  </si>
  <si>
    <t>124+20+738,9+35</t>
  </si>
  <si>
    <t>34</t>
  </si>
  <si>
    <t>565155111</t>
  </si>
  <si>
    <t>Asfaltový beton vrstva podkladní ACP 16 (obalované kamenivo OKS) tl 70 mm š do 3 m</t>
  </si>
  <si>
    <t>-293978018</t>
  </si>
  <si>
    <t>ACP 16+, tl. 70 mm</t>
  </si>
  <si>
    <t>stezka + rozšíření silnice</t>
  </si>
  <si>
    <t>840,2+16</t>
  </si>
  <si>
    <t>35</t>
  </si>
  <si>
    <t>573111112</t>
  </si>
  <si>
    <t>Postřik živičný infiltrační s posypem z asfaltu množství 1 kg/m2</t>
  </si>
  <si>
    <t>-1028649631</t>
  </si>
  <si>
    <t>infiltrační postřik 0,8 kg/m2</t>
  </si>
  <si>
    <t>36</t>
  </si>
  <si>
    <t>573211109</t>
  </si>
  <si>
    <t>Postřik živičný spojovací z asfaltu v množství 0,50 kg/m2</t>
  </si>
  <si>
    <t>-41330899</t>
  </si>
  <si>
    <t>stezka + zapravení podél obrubníku</t>
  </si>
  <si>
    <t>840,2+23,2</t>
  </si>
  <si>
    <t>37</t>
  </si>
  <si>
    <t>577134111</t>
  </si>
  <si>
    <t>Asfaltový beton vrstva obrusná ACO 11 (ABS) tř. I tl 40 mm š do 3 m z nemodifikovaného asfaltu</t>
  </si>
  <si>
    <t>1256024289</t>
  </si>
  <si>
    <t>115,5+678,4+11,3+35</t>
  </si>
  <si>
    <t>38</t>
  </si>
  <si>
    <t>577144111</t>
  </si>
  <si>
    <t>Asfaltový beton vrstva obrusná ACO 11 (ABS) tř. I tl 50 mm š do 3 m z nemodifikovaného asfaltu</t>
  </si>
  <si>
    <t>991181166</t>
  </si>
  <si>
    <t>zapravení podél obrubníku</t>
  </si>
  <si>
    <t>(37,8+39,5)*0,3</t>
  </si>
  <si>
    <t>39</t>
  </si>
  <si>
    <t>596212210</t>
  </si>
  <si>
    <t>Kladení zámkové dlažby pozemních komunikací tl 80 mm skupiny A pl do 50 m2</t>
  </si>
  <si>
    <t>-1478337138</t>
  </si>
  <si>
    <t>B.1.2, B.1.4 - varovné pásy</t>
  </si>
  <si>
    <t>4,2+2,8</t>
  </si>
  <si>
    <t>40</t>
  </si>
  <si>
    <t>59245006</t>
  </si>
  <si>
    <t>dlažba tvar obdélník betonová pro nevidomé 200x100x60mm barevná</t>
  </si>
  <si>
    <t>-1735626363</t>
  </si>
  <si>
    <t>bílá</t>
  </si>
  <si>
    <t>7*1,03</t>
  </si>
  <si>
    <t>41</t>
  </si>
  <si>
    <t>637121111</t>
  </si>
  <si>
    <t>Okapový chodník z kačírku tl 100 mm s udusáním</t>
  </si>
  <si>
    <t>889497387</t>
  </si>
  <si>
    <t>B.1.2, B.1.4 - podél zdí - srovnatelná položka</t>
  </si>
  <si>
    <t>180,8*0,2</t>
  </si>
  <si>
    <t>Trubní vedení</t>
  </si>
  <si>
    <t>42</t>
  </si>
  <si>
    <t>891001116</t>
  </si>
  <si>
    <t>Přípojka PVC DN 200 vč. výkopu a zásypu</t>
  </si>
  <si>
    <t>-817220416</t>
  </si>
  <si>
    <t>B.1.2 - pro horskou vpusť za zdí</t>
  </si>
  <si>
    <t>napojit do propustku HDPE DN600 - navrtat potrubí</t>
  </si>
  <si>
    <t>zásyp přípojky v komunikaci 16,6 m3 (46,0*0,6*0,6)</t>
  </si>
  <si>
    <t>46</t>
  </si>
  <si>
    <t>43</t>
  </si>
  <si>
    <t>894812331</t>
  </si>
  <si>
    <t>Revizní a čistící šachta z PP DN 600 šachtová roura korugovaná světlé hloubky 1000 mm</t>
  </si>
  <si>
    <t>-1340699838</t>
  </si>
  <si>
    <t>44</t>
  </si>
  <si>
    <t>894812339</t>
  </si>
  <si>
    <t>Příplatek k rourám revizní a čistící šachty z PP DN 600 za uříznutí šachtové roury</t>
  </si>
  <si>
    <t>-136578858</t>
  </si>
  <si>
    <t>45</t>
  </si>
  <si>
    <t>899103111</t>
  </si>
  <si>
    <t>Osazení poklopů litinových nebo ocelových včetně rámů pro třídu zatížení B125, C250</t>
  </si>
  <si>
    <t>960364301</t>
  </si>
  <si>
    <t>28661935</t>
  </si>
  <si>
    <t>poklop šachtový litinový  DN 600 pro třídu zatížení D400</t>
  </si>
  <si>
    <t>1745042763</t>
  </si>
  <si>
    <t>47</t>
  </si>
  <si>
    <t>899331111</t>
  </si>
  <si>
    <t>Výšková úprava uličního vstupu nebo vpusti do 200 mm zvýšením poklopu</t>
  </si>
  <si>
    <t>1040889618</t>
  </si>
  <si>
    <t>48</t>
  </si>
  <si>
    <t>899431111</t>
  </si>
  <si>
    <t>Výšková úprava uličního vstupu nebo vpusti do 200 mm zvýšením krycího hrnce, šoupěte nebo hydrantu</t>
  </si>
  <si>
    <t>-1317717442</t>
  </si>
  <si>
    <t>Ostatní konstrukce a práce, bourání</t>
  </si>
  <si>
    <t>49</t>
  </si>
  <si>
    <t>914000002</t>
  </si>
  <si>
    <t>posunutí stáv. svislého DZ včetně sloupku</t>
  </si>
  <si>
    <t>986448237</t>
  </si>
  <si>
    <t>50</t>
  </si>
  <si>
    <t>914111111</t>
  </si>
  <si>
    <t>Montáž svislé dopravní značky do velikosti 1 m2 objímkami na sloupek nebo konzolu</t>
  </si>
  <si>
    <t>-790629065</t>
  </si>
  <si>
    <t>C9a, C9b - 8 ks zmenšené</t>
  </si>
  <si>
    <t>A19 - 2 ks</t>
  </si>
  <si>
    <t>E3a - 2 ks</t>
  </si>
  <si>
    <t>51</t>
  </si>
  <si>
    <t>40445602</t>
  </si>
  <si>
    <t>výstražné dopravní značky A1-A30, A33 1000mm retroreflexní</t>
  </si>
  <si>
    <t>72084201</t>
  </si>
  <si>
    <t>52</t>
  </si>
  <si>
    <t>40445649</t>
  </si>
  <si>
    <t>dodatkové tabulky E3-E5, E8, E14-E16 500x150mm</t>
  </si>
  <si>
    <t>1824226830</t>
  </si>
  <si>
    <t>53</t>
  </si>
  <si>
    <t>40445620</t>
  </si>
  <si>
    <t>zákazové, příkazové dopravní značky B1-B34, C1-15 700mm</t>
  </si>
  <si>
    <t>782548759</t>
  </si>
  <si>
    <t>54</t>
  </si>
  <si>
    <t>914511111</t>
  </si>
  <si>
    <t>Montáž sloupku dopravních značek délky do 3,5 m s betonovým základem</t>
  </si>
  <si>
    <t>843195925</t>
  </si>
  <si>
    <t>55</t>
  </si>
  <si>
    <t>40445230</t>
  </si>
  <si>
    <t>sloupek pro dopravní značku Zn D 70mm v 3,5m</t>
  </si>
  <si>
    <t>-2045771286</t>
  </si>
  <si>
    <t>56</t>
  </si>
  <si>
    <t>915211112</t>
  </si>
  <si>
    <t>Vodorovné dopravní značení dělící čáry souvislé š 125 mm retroreflexní bílý plast</t>
  </si>
  <si>
    <t>868833532</t>
  </si>
  <si>
    <t>V1a š. 0,125, barva bílá</t>
  </si>
  <si>
    <t>27,6</t>
  </si>
  <si>
    <t>57</t>
  </si>
  <si>
    <t>915611111</t>
  </si>
  <si>
    <t>Předznačení vodorovného liniového značení</t>
  </si>
  <si>
    <t>377551835</t>
  </si>
  <si>
    <t>58</t>
  </si>
  <si>
    <t>916111122</t>
  </si>
  <si>
    <t>Osazení obruby z drobných kostek bez boční opěry do lože z betonu prostého</t>
  </si>
  <si>
    <t>-547701268</t>
  </si>
  <si>
    <t>183,4+60,7+11,0+218,3*2</t>
  </si>
  <si>
    <t>59</t>
  </si>
  <si>
    <t>58381007</t>
  </si>
  <si>
    <t>kostka dlažební žula drobná 8/10</t>
  </si>
  <si>
    <t>-819451485</t>
  </si>
  <si>
    <t>691,7*0,1</t>
  </si>
  <si>
    <t>916111123</t>
  </si>
  <si>
    <t>Osazení obruby z drobných kostek s boční opěrou do lože z betonu prostého</t>
  </si>
  <si>
    <t>1543410492</t>
  </si>
  <si>
    <t>183,4+60,7+11,0</t>
  </si>
  <si>
    <t>61</t>
  </si>
  <si>
    <t>-228823616</t>
  </si>
  <si>
    <t>255,1*0,1</t>
  </si>
  <si>
    <t>62</t>
  </si>
  <si>
    <t>916131213</t>
  </si>
  <si>
    <t>Osazení silničního obrubníku betonového stojatého s boční opěrou do lože z betonu prostého</t>
  </si>
  <si>
    <t>36244392</t>
  </si>
  <si>
    <t>26,6+197,2</t>
  </si>
  <si>
    <t>nájezdový obrubník</t>
  </si>
  <si>
    <t>13,8+14,3</t>
  </si>
  <si>
    <t>přechodové kusy 5L, 6P</t>
  </si>
  <si>
    <t>2+2</t>
  </si>
  <si>
    <t>63</t>
  </si>
  <si>
    <t>59217031</t>
  </si>
  <si>
    <t>obrubník betonový silniční 1000x150x250mm</t>
  </si>
  <si>
    <t>1390167015</t>
  </si>
  <si>
    <t>223,8*1,01</t>
  </si>
  <si>
    <t>64</t>
  </si>
  <si>
    <t>59217029</t>
  </si>
  <si>
    <t>obrubník betonový silniční nájezdový 1000x150x150mm</t>
  </si>
  <si>
    <t>1666148899</t>
  </si>
  <si>
    <t>28,1*1,01</t>
  </si>
  <si>
    <t>65</t>
  </si>
  <si>
    <t>59217030</t>
  </si>
  <si>
    <t>obrubník betonový silniční přechodový 1000x150x150-250mm</t>
  </si>
  <si>
    <t>1167694509</t>
  </si>
  <si>
    <t>4*1,01</t>
  </si>
  <si>
    <t>66</t>
  </si>
  <si>
    <t>916231213</t>
  </si>
  <si>
    <t>Osazení chodníkového obrubníku betonového stojatého s boční opěrou do lože z betonu prostého</t>
  </si>
  <si>
    <t>-1352824042</t>
  </si>
  <si>
    <t>39,0+13,1+225,3+25,4+1,7</t>
  </si>
  <si>
    <t>67</t>
  </si>
  <si>
    <t>59217017</t>
  </si>
  <si>
    <t>obrubník betonový chodníkový 1000x100x250mm</t>
  </si>
  <si>
    <t>1758325441</t>
  </si>
  <si>
    <t>304,5*1,01</t>
  </si>
  <si>
    <t>68</t>
  </si>
  <si>
    <t>919411111</t>
  </si>
  <si>
    <t>Čelo propustku z betonu prostého pro propustek z trub DN 300 až 500</t>
  </si>
  <si>
    <t>-152828563</t>
  </si>
  <si>
    <t>69</t>
  </si>
  <si>
    <t>919411121</t>
  </si>
  <si>
    <t>Čelo propustku z betonu prostého pro propustek z trub DN 600 až 800</t>
  </si>
  <si>
    <t>-1211903495</t>
  </si>
  <si>
    <t>919551112</t>
  </si>
  <si>
    <t>Zřízení propustku z trub plastových PE rýhovaných se spojkami nebo s hrdlem DN 400 mm</t>
  </si>
  <si>
    <t>-963566089</t>
  </si>
  <si>
    <t>do ŠP lože tl. 150 mm, čela seříznout šikmo - 2x, ŠP zásyp tl. 150 mm</t>
  </si>
  <si>
    <t>7,4</t>
  </si>
  <si>
    <t>71</t>
  </si>
  <si>
    <t>56241111</t>
  </si>
  <si>
    <t>trouba HDPE flexibilní 8kPA D 400mm</t>
  </si>
  <si>
    <t>696665064</t>
  </si>
  <si>
    <t>72</t>
  </si>
  <si>
    <t>919551114</t>
  </si>
  <si>
    <t>Zřízení propustku z trub plastových PE rýhovaných se spojkami nebo s hrdlem DN 600 mm</t>
  </si>
  <si>
    <t>1893394084</t>
  </si>
  <si>
    <t>B.1.7 - prodloužení propustku" a "do ŠP lože tl. 150 mm, čela seříznout šikmo - 1x, ŠP zásyp tl. 150 mm</t>
  </si>
  <si>
    <t>5,7</t>
  </si>
  <si>
    <t>73</t>
  </si>
  <si>
    <t>56241113</t>
  </si>
  <si>
    <t>trouba HDPE flexibilní 8kPA D 600mm</t>
  </si>
  <si>
    <t>-574767179</t>
  </si>
  <si>
    <t>74</t>
  </si>
  <si>
    <t>919726122</t>
  </si>
  <si>
    <t>Geotextilie pro ochranu, separaci a filtraci netkaná měrná hm přes 200 do 300 g/m2</t>
  </si>
  <si>
    <t>1794546952</t>
  </si>
  <si>
    <t>75</t>
  </si>
  <si>
    <t>919735100</t>
  </si>
  <si>
    <t>Zalití spáry modifikovanou asfalt.zálivkou</t>
  </si>
  <si>
    <t>246143149</t>
  </si>
  <si>
    <t>255,1</t>
  </si>
  <si>
    <t>76</t>
  </si>
  <si>
    <t>919735112</t>
  </si>
  <si>
    <t>Řezání stávajícího živičného krytu hl přes 50 do 100 mm</t>
  </si>
  <si>
    <t>-1685145580</t>
  </si>
  <si>
    <t>77</t>
  </si>
  <si>
    <t>966008113</t>
  </si>
  <si>
    <t>Bourání trubního propustku DN přes 500 do 800</t>
  </si>
  <si>
    <t>-679527084</t>
  </si>
  <si>
    <t>Ø600</t>
  </si>
  <si>
    <t>997</t>
  </si>
  <si>
    <t>Přesun sutě</t>
  </si>
  <si>
    <t>78</t>
  </si>
  <si>
    <t>997221551</t>
  </si>
  <si>
    <t>Vodorovná doprava suti ze sypkých materiálů do 1 km</t>
  </si>
  <si>
    <t>-1114138989</t>
  </si>
  <si>
    <t>79</t>
  </si>
  <si>
    <t>997221559</t>
  </si>
  <si>
    <t>Příplatek ZKD 1 km u vodorovné dopravy suti ze sypkých materiálů</t>
  </si>
  <si>
    <t>-1242485562</t>
  </si>
  <si>
    <t>81,709*23</t>
  </si>
  <si>
    <t>80</t>
  </si>
  <si>
    <t>997221611</t>
  </si>
  <si>
    <t>Nakládání suti na dopravní prostředky pro vodorovnou dopravu</t>
  </si>
  <si>
    <t>-1728295474</t>
  </si>
  <si>
    <t>81</t>
  </si>
  <si>
    <t>997221861</t>
  </si>
  <si>
    <t>Poplatek za uložení stavebního odpadu na recyklační skládce (skládkovné) z prostého betonu pod kódem 17 01 01</t>
  </si>
  <si>
    <t>1044712164</t>
  </si>
  <si>
    <t>12,341+6,165</t>
  </si>
  <si>
    <t>82</t>
  </si>
  <si>
    <t>997221875</t>
  </si>
  <si>
    <t>Poplatek za uložení stavebního odpadu na recyklační skládce (skládkovné) asfaltového bez obsahu dehtu zatříděného do Katalogu odpadů pod kódem 17 03 02</t>
  </si>
  <si>
    <t>610519254</t>
  </si>
  <si>
    <t>4,253+6,038</t>
  </si>
  <si>
    <t>83</t>
  </si>
  <si>
    <t>997221873</t>
  </si>
  <si>
    <t>Poplatek za uložení stavebního odpadu na recyklační skládce (skládkovné) zeminy a kamení zatříděného do Katalogu odpadů pod kódem 17 05 04</t>
  </si>
  <si>
    <t>-2086592658</t>
  </si>
  <si>
    <t>50,215+1,94+0,715</t>
  </si>
  <si>
    <t>998</t>
  </si>
  <si>
    <t>Přesun hmot</t>
  </si>
  <si>
    <t>84</t>
  </si>
  <si>
    <t>998225111</t>
  </si>
  <si>
    <t>Přesun hmot pro pozemní komunikace s krytem z kamene, monolitickým betonovým nebo živičným</t>
  </si>
  <si>
    <t>-707365631</t>
  </si>
  <si>
    <t>PSV</t>
  </si>
  <si>
    <t>Práce a dodávky PSV</t>
  </si>
  <si>
    <t>767</t>
  </si>
  <si>
    <t>Konstrukce zámečnické</t>
  </si>
  <si>
    <t>85</t>
  </si>
  <si>
    <t>767000001</t>
  </si>
  <si>
    <t>D+M ocelové konstrukce atyp. vč. povrchové úpravy</t>
  </si>
  <si>
    <t>kg</t>
  </si>
  <si>
    <t>-142868519</t>
  </si>
  <si>
    <t>175,0*14</t>
  </si>
  <si>
    <t>86</t>
  </si>
  <si>
    <t>998767101</t>
  </si>
  <si>
    <t>Přesun hmot tonážní pro zámečnické konstrukce v objektech v do 6 m</t>
  </si>
  <si>
    <t>1752367857</t>
  </si>
  <si>
    <t>SO 201.2_u - Opěrné zdi km 0,868-0,948</t>
  </si>
  <si>
    <t xml:space="preserve">    711 - Izolace proti vodě, vlhkosti a plynům</t>
  </si>
  <si>
    <t>122351104</t>
  </si>
  <si>
    <t>Odkopávky a prokopávky nezapažené v hornině třídy těžitelnosti II skupiny 4 objem do 500 m3 strojně</t>
  </si>
  <si>
    <t>-1358537201</t>
  </si>
  <si>
    <t xml:space="preserve"> 25% z 1116,99</t>
  </si>
  <si>
    <t>1116,99*0,25</t>
  </si>
  <si>
    <t>122551105</t>
  </si>
  <si>
    <t>Odkopávky a prokopávky nezapažené v hornině třídy těžitelnosti III skupiny 6 objem do 1000 m3 strojně</t>
  </si>
  <si>
    <t>-560881451</t>
  </si>
  <si>
    <t xml:space="preserve"> 75% z 1116,99</t>
  </si>
  <si>
    <t>1116,99*0,75</t>
  </si>
  <si>
    <t>151101201</t>
  </si>
  <si>
    <t>Zřízení příložného pažení stěn výkopu hl do 4 m</t>
  </si>
  <si>
    <t>-882271740</t>
  </si>
  <si>
    <t>151101211</t>
  </si>
  <si>
    <t>Odstranění příložného pažení stěn hl do 4 m</t>
  </si>
  <si>
    <t>-272517166</t>
  </si>
  <si>
    <t>-1311936480</t>
  </si>
  <si>
    <t>-454507781</t>
  </si>
  <si>
    <t>913214967</t>
  </si>
  <si>
    <t>(837,743+279,248)*1,8</t>
  </si>
  <si>
    <t>212572111</t>
  </si>
  <si>
    <t>Lože pro trativody ze štěrkopísku tříděného</t>
  </si>
  <si>
    <t>911996402</t>
  </si>
  <si>
    <t>0,5*0,1*180</t>
  </si>
  <si>
    <t>212755216</t>
  </si>
  <si>
    <t>Trativody z drenážních trubek plastových flexibilních D 160 mm bez lože</t>
  </si>
  <si>
    <t>-465382566</t>
  </si>
  <si>
    <t xml:space="preserve"> DOD + MONT</t>
  </si>
  <si>
    <t>180</t>
  </si>
  <si>
    <t>224311114</t>
  </si>
  <si>
    <t>Vrty maloprofilové D přes 93 do 156 mm úklon do 45° hl 0 až 25 m hornina III a IV</t>
  </si>
  <si>
    <t>-966713662</t>
  </si>
  <si>
    <t>224511114</t>
  </si>
  <si>
    <t>Vrty maloprofilové D přes 195 do 245 mm úklon do 45° hl 0 až 25 m hornina III a IV</t>
  </si>
  <si>
    <t>-1198188913</t>
  </si>
  <si>
    <t>231111111</t>
  </si>
  <si>
    <t>Zřízení pilot svislých D přes 245 do 450 mm hl od 0 do 30 m bez vytažení pažnic z betonu prostého</t>
  </si>
  <si>
    <t>1781897863</t>
  </si>
  <si>
    <t>osazení svislých mikropilot</t>
  </si>
  <si>
    <t>61,450</t>
  </si>
  <si>
    <t>274321211</t>
  </si>
  <si>
    <t>Základové pasy ze ŽB bez zvýšených nároků na prostředí tř. C 12/15</t>
  </si>
  <si>
    <t>1464798888</t>
  </si>
  <si>
    <t>podkladní beton</t>
  </si>
  <si>
    <t>180*0,7*0,15</t>
  </si>
  <si>
    <t>274322511</t>
  </si>
  <si>
    <t>Základové pasy ze ŽB se zvýšenými nároky na prostředí tř. C 25/30</t>
  </si>
  <si>
    <t>130220821</t>
  </si>
  <si>
    <t>opěrná zeď</t>
  </si>
  <si>
    <t>620,55*0,5</t>
  </si>
  <si>
    <t>274351111</t>
  </si>
  <si>
    <t>Bednění základových pasů tradiční oboustranné</t>
  </si>
  <si>
    <t>1996293939</t>
  </si>
  <si>
    <t>vč. odstranění bednění</t>
  </si>
  <si>
    <t>620,55*2,0</t>
  </si>
  <si>
    <t>274361221</t>
  </si>
  <si>
    <t>Výztuž základových pasů betonářskou ocelí 10 216 (E)</t>
  </si>
  <si>
    <t>2126746412</t>
  </si>
  <si>
    <t>distanční železa - výkr. č. 5, pol. č. 3</t>
  </si>
  <si>
    <t>0,782</t>
  </si>
  <si>
    <t>274361321</t>
  </si>
  <si>
    <t>Výztuž základových pasů betonářskou ocelí 11 375 (EZ)</t>
  </si>
  <si>
    <t>-1011515140</t>
  </si>
  <si>
    <t>zajištění hlavy kotvy  -  výkr. č. 5, pol. č. 2</t>
  </si>
  <si>
    <t>0,156</t>
  </si>
  <si>
    <t>274362021</t>
  </si>
  <si>
    <t>Výztuž základových pasů svařovanými sítěmi Kari</t>
  </si>
  <si>
    <t>54668492</t>
  </si>
  <si>
    <t>283111112</t>
  </si>
  <si>
    <t>Zřízení trubkových mikropilot svislých část hladká D přes 80 do 105 mm</t>
  </si>
  <si>
    <t>-1061370935</t>
  </si>
  <si>
    <t>61,45</t>
  </si>
  <si>
    <t>140110620</t>
  </si>
  <si>
    <t>trubka ocelová bezešvá hladká jakost 11 353 89x5mm</t>
  </si>
  <si>
    <t>1327505266</t>
  </si>
  <si>
    <t>311101211</t>
  </si>
  <si>
    <t>Vytvoření prostupů do 0,02 m2 ve zdech nosných osazením vložek z trub, dílců, tvarovek</t>
  </si>
  <si>
    <t>-922861269</t>
  </si>
  <si>
    <t>prostup v podkladním betonu</t>
  </si>
  <si>
    <t>28611143</t>
  </si>
  <si>
    <t>trubka kanalizační PVC DN 315x1000mm SN4</t>
  </si>
  <si>
    <t>1922991194</t>
  </si>
  <si>
    <t>54*0,2</t>
  </si>
  <si>
    <t>327211113</t>
  </si>
  <si>
    <t>Zdivo opěrných zdí z nepravidelných kamenů na maltu obj kamene do 0,02 m3 š spáry přes 10 do 20 mm</t>
  </si>
  <si>
    <t>888719881</t>
  </si>
  <si>
    <t>327501111</t>
  </si>
  <si>
    <t>Výplň za opěrami a protimrazové klíny z kameniva drceného nebo těženého</t>
  </si>
  <si>
    <t>903540790</t>
  </si>
  <si>
    <t>1837636969</t>
  </si>
  <si>
    <t>895931111</t>
  </si>
  <si>
    <t>Vpusti kanalizačních horské z betonu prostého C12/15 velikosti 1200/600 mm</t>
  </si>
  <si>
    <t>23175708</t>
  </si>
  <si>
    <t>D+M</t>
  </si>
  <si>
    <t>935111111</t>
  </si>
  <si>
    <t>Osazení příkopového žlabu do štěrkopísku tl 100 mm z betonových tvárnic š 500 mm</t>
  </si>
  <si>
    <t>-477198645</t>
  </si>
  <si>
    <t>59227029</t>
  </si>
  <si>
    <t>žlabovka příkopová betonová 500x680x60mm</t>
  </si>
  <si>
    <t>959310533</t>
  </si>
  <si>
    <t>180*2*1,01</t>
  </si>
  <si>
    <t>953312112</t>
  </si>
  <si>
    <t>Vložky do svislých dilatačních spár z fasádních polystyrénových desek tl. přes 10 do 20 mm</t>
  </si>
  <si>
    <t>522898366</t>
  </si>
  <si>
    <t>DOD+MONT</t>
  </si>
  <si>
    <t>985611111</t>
  </si>
  <si>
    <t>Vrtaná šroubovitá mikropilota pro zvýšení únostnosti základů D 60 mm</t>
  </si>
  <si>
    <t>1074835678</t>
  </si>
  <si>
    <t xml:space="preserve"> např. TITAN 40/20 + injektáž</t>
  </si>
  <si>
    <t>181,5</t>
  </si>
  <si>
    <t>58522150</t>
  </si>
  <si>
    <t>cement portlandský směsný CEM II 32,5MPa</t>
  </si>
  <si>
    <t>1569126579</t>
  </si>
  <si>
    <t>181,5*0,04</t>
  </si>
  <si>
    <t>998153131</t>
  </si>
  <si>
    <t>Přesun hmot pro samostatné zdi a valy zděné z cihel, kamene, tvárnic nebo monolitické v do 12 m</t>
  </si>
  <si>
    <t>132093174</t>
  </si>
  <si>
    <t>711</t>
  </si>
  <si>
    <t>Izolace proti vodě, vlhkosti a plynům</t>
  </si>
  <si>
    <t>711112001</t>
  </si>
  <si>
    <t>Provedení izolace proti zemní vlhkosti svislé za studena nátěrem penetračním</t>
  </si>
  <si>
    <t>2040068725</t>
  </si>
  <si>
    <t>1600</t>
  </si>
  <si>
    <t>11163150</t>
  </si>
  <si>
    <t>lak penetrační asfaltový</t>
  </si>
  <si>
    <t>271984660</t>
  </si>
  <si>
    <t>1600*0,00035</t>
  </si>
  <si>
    <t>711112002</t>
  </si>
  <si>
    <t>Provedení izolace proti zemní vlhkosti svislé za studena lakem asfaltovým</t>
  </si>
  <si>
    <t>-511771452</t>
  </si>
  <si>
    <t>800</t>
  </si>
  <si>
    <t>707186888</t>
  </si>
  <si>
    <t>800*0,00045</t>
  </si>
  <si>
    <t>998711101</t>
  </si>
  <si>
    <t>Přesun hmot tonážní pro izolace proti vodě, vlhkosti a plynům v objektech v do 6 m</t>
  </si>
  <si>
    <t>936943002</t>
  </si>
  <si>
    <t>-1077459329</t>
  </si>
  <si>
    <t>šroubované přichycení ke konstrukci</t>
  </si>
  <si>
    <t>180*14</t>
  </si>
  <si>
    <t>352601301</t>
  </si>
  <si>
    <t>SO 401.3_u - Přeložka VO - 3. úsek</t>
  </si>
  <si>
    <t>Šternberk - Žlleb</t>
  </si>
  <si>
    <t xml:space="preserve">    740 - Elektromontáže - zkoušky a revize</t>
  </si>
  <si>
    <t xml:space="preserve">    741 - Elektromontáže - vzdušné vedení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</si>
  <si>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</si>
  <si>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</si>
  <si>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</si>
  <si>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745 - Elektromontáže - rozvody vodičů hliníkových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</si>
  <si>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</si>
  <si>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</si>
  <si>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</si>
  <si>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46-M - Zemní práce při extr.mont.pracích</t>
  </si>
  <si>
    <t>740</t>
  </si>
  <si>
    <t>Elektromontáže - zkoušky a revize</t>
  </si>
  <si>
    <t>740991300</t>
  </si>
  <si>
    <t>Celková prohlídka elektrického rozvodu a zařízení do 1 milionu Kč</t>
  </si>
  <si>
    <t>CS ÚRS 2021 01</t>
  </si>
  <si>
    <t>741</t>
  </si>
  <si>
    <t>Elektromontáže - vzdušné vedení</t>
  </si>
  <si>
    <t>741552210</t>
  </si>
  <si>
    <t>Montáž spojů nn tahových spojka vrubová do 50 mm2</t>
  </si>
  <si>
    <t>314521840</t>
  </si>
  <si>
    <t>lanová svorka Pz DIN 741 D 16mm</t>
  </si>
  <si>
    <t>742</t>
  </si>
  <si>
    <t>Elektromontáže - rozvodný systém</t>
  </si>
  <si>
    <t>742311120R</t>
  </si>
  <si>
    <t>Montáž skříň pojistková přípojková typ SP 100</t>
  </si>
  <si>
    <t>357117150</t>
  </si>
  <si>
    <t>skříň přípojková plastová pro koncové připojení 3x100A</t>
  </si>
  <si>
    <t>743</t>
  </si>
  <si>
    <t>Elektromontáže - hrubá montáž</t>
  </si>
  <si>
    <t>743131113</t>
  </si>
  <si>
    <t>Montáž trubka ochranná do krabic plastová tuhá D do 40 mm uložená pevně</t>
  </si>
  <si>
    <t>743612122</t>
  </si>
  <si>
    <t>Montáž vodič uzemňovací drát nebo lano D do 10 mm v průmysl výstavbě</t>
  </si>
  <si>
    <t>354410730</t>
  </si>
  <si>
    <t>drát D 10mm FeZn</t>
  </si>
  <si>
    <t>743622100</t>
  </si>
  <si>
    <t>Montáž svorka hromosvodná se 2 šrouby</t>
  </si>
  <si>
    <t>354418950</t>
  </si>
  <si>
    <t>svorka připojovací k připojení kovových částí</t>
  </si>
  <si>
    <t>354419960</t>
  </si>
  <si>
    <t>svorka odbočovací a spojovací pro spojování kruhových a páskových vodičů, FeZn</t>
  </si>
  <si>
    <t>744</t>
  </si>
  <si>
    <t>Elektromontáže - rozvody vodičů měděných</t>
  </si>
  <si>
    <t>741122223</t>
  </si>
  <si>
    <t>Montáž kabel Cu plný kulatý žíla 4x16 až 25 mm2 uložený volně (např. CYKY)</t>
  </si>
  <si>
    <t>341110800</t>
  </si>
  <si>
    <t>kabel silový s Cu jádrem 1 kV 4x16mm2</t>
  </si>
  <si>
    <t>744441100</t>
  </si>
  <si>
    <t>Montáž kabel Cu plný kulatý žíla 2x1,5 až 6 mm2 uložený pevně (CYKY)</t>
  </si>
  <si>
    <t>341110300</t>
  </si>
  <si>
    <t>kabel silový s Cu jádrem 1 kV 3x1,5mm2</t>
  </si>
  <si>
    <t>745</t>
  </si>
  <si>
    <t>Elektromontáže - rozvody vodičů hliníkových</t>
  </si>
  <si>
    <t>745442010</t>
  </si>
  <si>
    <t>Montáž kabel Al plný nebo laněný kulatý samonosný žíla 4x16 mm2 uložený pevně (AES)</t>
  </si>
  <si>
    <t>341132690R</t>
  </si>
  <si>
    <t>kabel silový  AES 2x16</t>
  </si>
  <si>
    <t>745451191-D</t>
  </si>
  <si>
    <t>Demontáž - Nahození kabel Al do 1 kV zavěšený do 0,40 kg s napnutím lana jmenovitě neuvedený</t>
  </si>
  <si>
    <t>746</t>
  </si>
  <si>
    <t>Elektromontáže - soubory pro vodiče</t>
  </si>
  <si>
    <t>746413440</t>
  </si>
  <si>
    <t>Ukončení kabelů 4x16 mm2 smršťovací záklopkou nebo páskem bez letování</t>
  </si>
  <si>
    <t>354363140</t>
  </si>
  <si>
    <t>hlava rozdělovací smršťovaná přímá do 1kV SKE 4f/1+2 kabel 12-32mm/průřez 1,5-35mm</t>
  </si>
  <si>
    <t>748</t>
  </si>
  <si>
    <t>Elektromontáže - osvětlovací zařízení a svítidla</t>
  </si>
  <si>
    <t>748132200R</t>
  </si>
  <si>
    <t>Demontáž svítidla ze stožáru</t>
  </si>
  <si>
    <t>748132300R</t>
  </si>
  <si>
    <t>Montáž svítidla na stožár</t>
  </si>
  <si>
    <t>348444500R</t>
  </si>
  <si>
    <t>Led svítidlo -Světelný tok (Svítidlo): 4261 lm Světelný tok (Zdroje:): 5378 lm Výkon svítidla: 38W , IP 66,  uliční na cyklostezku</t>
  </si>
  <si>
    <t>748719211</t>
  </si>
  <si>
    <t>Montáž stožárů osvětlení ocelových samostatně stojících délky do 12 m</t>
  </si>
  <si>
    <t>316740670</t>
  </si>
  <si>
    <t>stožár osvětlovací sadový 133/89/60 Pz v 6m</t>
  </si>
  <si>
    <t>748719211R-D</t>
  </si>
  <si>
    <t>Demontáž stožáru osvětlení</t>
  </si>
  <si>
    <t>748741000</t>
  </si>
  <si>
    <t>Montáž elektrovýzbroje stožárů osvětlení 1 okruh</t>
  </si>
  <si>
    <t>345r1</t>
  </si>
  <si>
    <t>EKM-2045-1D1-4 stožárová výzbroj včetně pojistky</t>
  </si>
  <si>
    <t>Práce a dodávky M</t>
  </si>
  <si>
    <t>46-M</t>
  </si>
  <si>
    <t>Zemní práce při extr.mont.pracích</t>
  </si>
  <si>
    <t>460030193</t>
  </si>
  <si>
    <t>Řezání živičného podkladu nebo krytu při elektromontážích hl přes 10 do 15 cm</t>
  </si>
  <si>
    <t>460131113</t>
  </si>
  <si>
    <t>Hloubení nezapažených jam při elektromontážích ručně v hornině tř I skupiny 3</t>
  </si>
  <si>
    <t>460080012</t>
  </si>
  <si>
    <t>Základové konstrukce při elektromontážích z monolitického betonu tř. C 8/10</t>
  </si>
  <si>
    <t>286112490</t>
  </si>
  <si>
    <t>trubka 250 délka 1 metr pro stožár VO</t>
  </si>
  <si>
    <t>256</t>
  </si>
  <si>
    <t>460150063</t>
  </si>
  <si>
    <t>Hloubení kabelových zapažených i nezapažených rýh ručně š 40 cm, hl 80 cm, v hornině tř 3</t>
  </si>
  <si>
    <t>460421182</t>
  </si>
  <si>
    <t>Kabelové lože z písku pro kabely vn a vvn kryté plastovou fólií š lože přes 25 do 50 cm</t>
  </si>
  <si>
    <t>460470011</t>
  </si>
  <si>
    <t>Provizorní zajištění kabelů ve výkopech při jejich křížení</t>
  </si>
  <si>
    <t>460510054</t>
  </si>
  <si>
    <t>Osazení kabelových prostupů z trub plastových do rýhy bez obsypu průměru do 10 cm</t>
  </si>
  <si>
    <t>286rR1</t>
  </si>
  <si>
    <t>CHRÁNIČKA KOPOFLEX 75</t>
  </si>
  <si>
    <t>460560063</t>
  </si>
  <si>
    <t>Zásyp rýh ručně šířky 40 cm, hloubky 80 cm, z horniny třídy 3</t>
  </si>
  <si>
    <t>460600021</t>
  </si>
  <si>
    <t>Vodorovné přemístění horniny jakékoliv třídy dopravními prostředky při elektromontážích do 50 m</t>
  </si>
  <si>
    <t>460650044</t>
  </si>
  <si>
    <t>Podklad vozovky a chodníku ze štěrkopísku se zhutněním při elektromontážích tl přes 15 do 20 cm</t>
  </si>
  <si>
    <t>460650135</t>
  </si>
  <si>
    <t>Zřízení krytu vozovky a chodníku z litého asfaltu tloušťky do 8 cm</t>
  </si>
  <si>
    <t>VON_u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</si>
  <si>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</si>
  <si>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</si>
  <si>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</si>
  <si>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</si>
  <si>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</si>
  <si>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</si>
  <si>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</si>
  <si>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</si>
  <si>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</si>
  <si>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</si>
  <si>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</si>
  <si>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</si>
  <si>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457693337</t>
  </si>
  <si>
    <t>"Průzkumné, geodetické a projektové práce geodetické práce před výstavbou</t>
  </si>
  <si>
    <t>"Poznámka k položce:</t>
  </si>
  <si>
    <t>"vytýčení hlavních bodů stavby před zahájením stavebních prací</t>
  </si>
  <si>
    <t>012103101</t>
  </si>
  <si>
    <t>Vytýčení inženýrských sítí</t>
  </si>
  <si>
    <t>1640933973</t>
  </si>
  <si>
    <t>"Poznámka k položce:Vytýčení inženýrských sítí dotčených nebo souvisejících se stavbou před nebo v průběhu výstavby</t>
  </si>
  <si>
    <t>012203000</t>
  </si>
  <si>
    <t>Geodetické práce při provádění stavby</t>
  </si>
  <si>
    <t>1460657583</t>
  </si>
  <si>
    <t>"Průzkumné, geodetické a projektové práce geodetické práce při provádění stavby</t>
  </si>
  <si>
    <t>"Dokumentace zakrývaných konstrukcí a liniových staveb geodetickým zaměřením v papírové a elektronické podobě.</t>
  </si>
  <si>
    <t>"Obnova a doplnění vytyčovacích bodů stavby</t>
  </si>
  <si>
    <t>012303000</t>
  </si>
  <si>
    <t>Geodetické práce po výstavbě</t>
  </si>
  <si>
    <t>Kč</t>
  </si>
  <si>
    <t>-779224544</t>
  </si>
  <si>
    <t>"Průzkumné, geodetické a projektové práce geodetické práce po výstavbě</t>
  </si>
  <si>
    <t>"Dokumentace skutečného stavu geodetickým zaměřením v papírové a elektronické podobě</t>
  </si>
  <si>
    <t>013254101</t>
  </si>
  <si>
    <t>Monitoring průběhu výstavby</t>
  </si>
  <si>
    <t>448206805</t>
  </si>
  <si>
    <t>"Fotografie nebo videozáznamy zakrývaných konstrukcí a jiných skutečností rozhodných např. pro vícepráce a méněpráce</t>
  </si>
  <si>
    <t>013254201</t>
  </si>
  <si>
    <t>Pasportizace stávajících objektů</t>
  </si>
  <si>
    <t>-760157949</t>
  </si>
  <si>
    <t>"Pasportizace nemovitostí a objektů včetně pozemních komunikací dotčených stavební činností před zahájením a po dokončení</t>
  </si>
  <si>
    <t>"stavebních prací včetně fotodokumentace nebo videozáznamu.</t>
  </si>
  <si>
    <t>VRN3</t>
  </si>
  <si>
    <t>Zařízení staveniště</t>
  </si>
  <si>
    <t>030001001</t>
  </si>
  <si>
    <t>Náklady na zřízení zařízení staveniště v souladu s ZOV</t>
  </si>
  <si>
    <t>123301859</t>
  </si>
  <si>
    <t>"Základní rozdělení průvodních činností a nákladů zařízení staveniště</t>
  </si>
  <si>
    <t>"Náklady na dokumentaci ZS, příprava území pro ZS včetně odstranění materiálu a konstrukcí, vybudování odběrný míst,</t>
  </si>
  <si>
    <t>"zřízení přípojek energií, vlastní vybudování objektů ZS a provizornich komunikací.</t>
  </si>
  <si>
    <t>030001002</t>
  </si>
  <si>
    <t>Náklady na provoz a údržbu zařízení staveniště</t>
  </si>
  <si>
    <t>1147341051</t>
  </si>
  <si>
    <t>"Náklady na vybavení objektů, náklady na energie, úklid, údržba, osvětlení, oplocení, opravy na objektech ZS, čištění ploch,</t>
  </si>
  <si>
    <t>"zabezpečení staveniště</t>
  </si>
  <si>
    <t>034403000</t>
  </si>
  <si>
    <t>Dopravní značení na staveništi</t>
  </si>
  <si>
    <t>1024</t>
  </si>
  <si>
    <t>1950391457</t>
  </si>
  <si>
    <t>"provizorní dopravní značení (srovnatelná položka)</t>
  </si>
  <si>
    <t>039002000</t>
  </si>
  <si>
    <t>Zrušení zařízení staveniště</t>
  </si>
  <si>
    <t>-1502023703</t>
  </si>
  <si>
    <t>"Hlavní tituly průvodních činností a nákladů zařízení staveniště zrušení zařízení staveniště</t>
  </si>
  <si>
    <t>"odstranění objektu ZS včetně přípojek a jejich odvozu, uvedení pozemku do původního stavu včetně nákladů s tím spojených</t>
  </si>
  <si>
    <t>VRN4</t>
  </si>
  <si>
    <t>Inženýrská činnost</t>
  </si>
  <si>
    <t>049103000</t>
  </si>
  <si>
    <t>Náklady vzniklé v souvislosti s realizací stavby</t>
  </si>
  <si>
    <t>-528427247</t>
  </si>
  <si>
    <t>"Inženýrská činnost zkoušky a ostatní měření , inženýrská činnost ostatní náklady vzniklé v souvislosti s realizací stavby</t>
  </si>
  <si>
    <t>"- vyřízení záborů, žádostí o uzavírky</t>
  </si>
  <si>
    <t>"- vyřízení stanovisek dotčených orgánů ke kolaudaci</t>
  </si>
  <si>
    <t>- celková prohlídka elektrorozvodů</t>
  </si>
  <si>
    <t>VRN7</t>
  </si>
  <si>
    <t>Provozní vlivy</t>
  </si>
  <si>
    <t>079002000</t>
  </si>
  <si>
    <t>Ostatní provozní vlivy</t>
  </si>
  <si>
    <t>-1838714143</t>
  </si>
  <si>
    <t>provádění v prostoru komunikace, provoz chodců</t>
  </si>
  <si>
    <t>n - Neuznatelné náklady</t>
  </si>
  <si>
    <t>SO 101.3_n - Stezka pro pěší a cyklisty km 0,715 - 0,981</t>
  </si>
  <si>
    <t>171000003</t>
  </si>
  <si>
    <t>nákup a dovoz ornice</t>
  </si>
  <si>
    <t>-1285196735</t>
  </si>
  <si>
    <t>42,4*0,1</t>
  </si>
  <si>
    <t>181351003</t>
  </si>
  <si>
    <t>Rozprostření ornice tl vrstvy do 200 mm pl do 100 m2 v rovině nebo ve svahu do 1:5 strojně</t>
  </si>
  <si>
    <t>1016616971</t>
  </si>
  <si>
    <t>42,4</t>
  </si>
  <si>
    <t>181411131</t>
  </si>
  <si>
    <t>Založení parkového trávníku výsevem pl do 1000 m2 v rovině a ve svahu do 1:5</t>
  </si>
  <si>
    <t>-990611346</t>
  </si>
  <si>
    <t>00572410</t>
  </si>
  <si>
    <t>osivo směs travní parková</t>
  </si>
  <si>
    <t>1787886151</t>
  </si>
  <si>
    <t>42,4*0,03*1,03</t>
  </si>
  <si>
    <t>183403114</t>
  </si>
  <si>
    <t>Obdělání půdy kultivátorováním v rovině a svahu do 1:5</t>
  </si>
  <si>
    <t>-491799919</t>
  </si>
  <si>
    <t>183403152</t>
  </si>
  <si>
    <t>Obdělání půdy vláčením v rovině a svahu do 1:5</t>
  </si>
  <si>
    <t>-59935463</t>
  </si>
  <si>
    <t>183403153</t>
  </si>
  <si>
    <t>Obdělání půdy hrabáním v rovině a svahu do 1:5</t>
  </si>
  <si>
    <t>-1583487125</t>
  </si>
  <si>
    <t>183403161</t>
  </si>
  <si>
    <t>Obdělání půdy válením v rovině a svahu do 1:5</t>
  </si>
  <si>
    <t>47108074</t>
  </si>
  <si>
    <t>185803111</t>
  </si>
  <si>
    <t>Ošetření trávníku shrabáním v rovině a svahu do 1:5</t>
  </si>
  <si>
    <t>43252567</t>
  </si>
  <si>
    <t>3x</t>
  </si>
  <si>
    <t>42,4*3</t>
  </si>
  <si>
    <t>185851121</t>
  </si>
  <si>
    <t>Dovoz vody pro zálivku rostlin za vzdálenost do 1000 m</t>
  </si>
  <si>
    <t>-1624448688</t>
  </si>
  <si>
    <t>42,4*0,005*5</t>
  </si>
  <si>
    <t>38,7</t>
  </si>
  <si>
    <t>(37,8+39,5)*0,5</t>
  </si>
  <si>
    <t>938902152</t>
  </si>
  <si>
    <t>Čistění příkopů strojně příkopovou frézou š dna přes 400 mm</t>
  </si>
  <si>
    <t>-1208520834</t>
  </si>
  <si>
    <t>938902452</t>
  </si>
  <si>
    <t>Čištění propustků ručně D přes 500 do 1000 mm při tl nánosu do 25% DN</t>
  </si>
  <si>
    <t>-1122915933</t>
  </si>
  <si>
    <t>vyčištění stáv. propustku DN600</t>
  </si>
  <si>
    <t>VON_n - Vedlejší a ostatní náklady</t>
  </si>
  <si>
    <t>013254000</t>
  </si>
  <si>
    <t>Dokumentace skutečného provedení stavby</t>
  </si>
  <si>
    <t>-1818190774</t>
  </si>
  <si>
    <t>"Průzkumné, geodetické a projektové práce projektové práce dokumentace stavby (výkresová a textová) skutečného provedení stavby</t>
  </si>
  <si>
    <t>"Dokumentace skutečného provedení v rozsahu dle platné vyhlášky na dokumentaci staveb - tiskem a digitálně</t>
  </si>
  <si>
    <t>041403002</t>
  </si>
  <si>
    <t>Náklady na zajištění kolektivní bezpečnosti osob</t>
  </si>
  <si>
    <t>519570449</t>
  </si>
  <si>
    <t>"Náklady zhotovitele na zajištění kolektivní bezpečnosti osob pohybyjících se po staveništi:</t>
  </si>
  <si>
    <t>"-náklady na činnost koordinátora BOZPNáklady na zbudování, údržbu a zrušení:</t>
  </si>
  <si>
    <t>"Náklady na zbudování, údržbu a zrušení:</t>
  </si>
  <si>
    <t>"- komunikací pro pohyb osob po staveništi</t>
  </si>
  <si>
    <t>"- přechodů přes výkopy</t>
  </si>
  <si>
    <t>"- a další prvky kolektivní ochrany osob, pokud nejsou jinde uvedeny</t>
  </si>
  <si>
    <t>090001001</t>
  </si>
  <si>
    <t>Náklady na vyhotovení dokumentace k předání stavby</t>
  </si>
  <si>
    <t>939295129</t>
  </si>
  <si>
    <t>"Náklady na vyhotovení dokumentace k předání stavby</t>
  </si>
  <si>
    <t>"Náklady spojené s vyhotovením, kopírováním a kopletací všech dokumentů požadovaných v SOD a VOP k předání stavby objednateli.</t>
  </si>
  <si>
    <t>090001002</t>
  </si>
  <si>
    <t>Ostatní náklady vyplývající ze znění SOD</t>
  </si>
  <si>
    <t>1711833040</t>
  </si>
  <si>
    <t>"Základní rozdělení průvodních činností a nákladů ostatní náklady</t>
  </si>
  <si>
    <t>"- náklady spojené s pojištěním díla</t>
  </si>
  <si>
    <t>"- náklady na vypracování ohlášení změn a změnových listů</t>
  </si>
  <si>
    <t>"- náklady spojené s předáním díla</t>
  </si>
  <si>
    <t>- náklady na bankovní záruku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</si>
</sst>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17"/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6" t="s">
        <v>14</v>
      </c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  <c r="AF5" s="217"/>
      <c r="AG5" s="217"/>
      <c r="AH5" s="217"/>
      <c r="AI5" s="217"/>
      <c r="AJ5" s="217"/>
      <c r="AK5" s="217"/>
      <c r="AL5" s="217"/>
      <c r="AM5" s="217"/>
      <c r="AN5" s="217"/>
      <c r="AO5" s="217"/>
      <c r="AR5" s="19"/>
      <c r="BE5" s="213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8" t="s">
        <v>17</v>
      </c>
      <c r="L6" s="217"/>
      <c r="M6" s="217"/>
      <c r="N6" s="217"/>
      <c r="O6" s="217"/>
      <c r="P6" s="217"/>
      <c r="Q6" s="217"/>
      <c r="R6" s="217"/>
      <c r="S6" s="217"/>
      <c r="T6" s="217"/>
      <c r="U6" s="217"/>
      <c r="V6" s="217"/>
      <c r="W6" s="217"/>
      <c r="X6" s="217"/>
      <c r="Y6" s="217"/>
      <c r="Z6" s="217"/>
      <c r="AA6" s="217"/>
      <c r="AB6" s="217"/>
      <c r="AC6" s="217"/>
      <c r="AD6" s="217"/>
      <c r="AE6" s="217"/>
      <c r="AF6" s="217"/>
      <c r="AG6" s="217"/>
      <c r="AH6" s="217"/>
      <c r="AI6" s="217"/>
      <c r="AJ6" s="217"/>
      <c r="AK6" s="217"/>
      <c r="AL6" s="217"/>
      <c r="AM6" s="217"/>
      <c r="AN6" s="217"/>
      <c r="AO6" s="217"/>
      <c r="AR6" s="19"/>
      <c r="BE6" s="214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4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4"/>
      <c r="BS8" s="16" t="s">
        <v>6</v>
      </c>
    </row>
    <row r="9" spans="1:74" ht="14.45" customHeight="1">
      <c r="B9" s="19"/>
      <c r="AR9" s="19"/>
      <c r="BE9" s="214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14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214"/>
      <c r="BS11" s="16" t="s">
        <v>6</v>
      </c>
    </row>
    <row r="12" spans="1:74" ht="6.95" customHeight="1">
      <c r="B12" s="19"/>
      <c r="AR12" s="19"/>
      <c r="BE12" s="214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214"/>
      <c r="BS13" s="16" t="s">
        <v>6</v>
      </c>
    </row>
    <row r="14" spans="1:74" ht="12.75">
      <c r="B14" s="19"/>
      <c r="E14" s="219" t="s">
        <v>31</v>
      </c>
      <c r="F14" s="220"/>
      <c r="G14" s="220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20"/>
      <c r="Z14" s="220"/>
      <c r="AA14" s="220"/>
      <c r="AB14" s="220"/>
      <c r="AC14" s="220"/>
      <c r="AD14" s="220"/>
      <c r="AE14" s="220"/>
      <c r="AF14" s="220"/>
      <c r="AG14" s="220"/>
      <c r="AH14" s="220"/>
      <c r="AI14" s="220"/>
      <c r="AJ14" s="220"/>
      <c r="AK14" s="26" t="s">
        <v>28</v>
      </c>
      <c r="AN14" s="28" t="s">
        <v>31</v>
      </c>
      <c r="AR14" s="19"/>
      <c r="BE14" s="214"/>
      <c r="BS14" s="16" t="s">
        <v>6</v>
      </c>
    </row>
    <row r="15" spans="1:74" ht="6.95" customHeight="1">
      <c r="B15" s="19"/>
      <c r="AR15" s="19"/>
      <c r="BE15" s="214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214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1</v>
      </c>
      <c r="AR17" s="19"/>
      <c r="BE17" s="214"/>
      <c r="BS17" s="16" t="s">
        <v>35</v>
      </c>
    </row>
    <row r="18" spans="2:71" ht="6.95" customHeight="1">
      <c r="B18" s="19"/>
      <c r="AR18" s="19"/>
      <c r="BE18" s="214"/>
      <c r="BS18" s="16" t="s">
        <v>6</v>
      </c>
    </row>
    <row r="19" spans="2:71" ht="12" customHeight="1">
      <c r="B19" s="19"/>
      <c r="D19" s="26" t="s">
        <v>36</v>
      </c>
      <c r="AK19" s="26" t="s">
        <v>25</v>
      </c>
      <c r="AN19" s="24" t="s">
        <v>37</v>
      </c>
      <c r="AR19" s="19"/>
      <c r="BE19" s="214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214"/>
      <c r="BS20" s="16" t="s">
        <v>35</v>
      </c>
    </row>
    <row r="21" spans="2:71" ht="6.95" customHeight="1">
      <c r="B21" s="19"/>
      <c r="AR21" s="19"/>
      <c r="BE21" s="214"/>
    </row>
    <row r="22" spans="2:71" ht="12" customHeight="1">
      <c r="B22" s="19"/>
      <c r="D22" s="26" t="s">
        <v>39</v>
      </c>
      <c r="AR22" s="19"/>
      <c r="BE22" s="214"/>
    </row>
    <row r="23" spans="2:71" ht="16.5" customHeight="1">
      <c r="B23" s="19"/>
      <c r="E23" s="221" t="s">
        <v>1</v>
      </c>
      <c r="F23" s="221"/>
      <c r="G23" s="221"/>
      <c r="H23" s="221"/>
      <c r="I23" s="221"/>
      <c r="J23" s="221"/>
      <c r="K23" s="221"/>
      <c r="L23" s="221"/>
      <c r="M23" s="221"/>
      <c r="N23" s="221"/>
      <c r="O23" s="221"/>
      <c r="P23" s="221"/>
      <c r="Q23" s="221"/>
      <c r="R23" s="221"/>
      <c r="S23" s="221"/>
      <c r="T23" s="221"/>
      <c r="U23" s="221"/>
      <c r="V23" s="221"/>
      <c r="W23" s="221"/>
      <c r="X23" s="221"/>
      <c r="Y23" s="221"/>
      <c r="Z23" s="221"/>
      <c r="AA23" s="221"/>
      <c r="AB23" s="221"/>
      <c r="AC23" s="221"/>
      <c r="AD23" s="221"/>
      <c r="AE23" s="221"/>
      <c r="AF23" s="221"/>
      <c r="AG23" s="221"/>
      <c r="AH23" s="221"/>
      <c r="AI23" s="221"/>
      <c r="AJ23" s="221"/>
      <c r="AK23" s="221"/>
      <c r="AL23" s="221"/>
      <c r="AM23" s="221"/>
      <c r="AN23" s="221"/>
      <c r="AR23" s="19"/>
      <c r="BE23" s="214"/>
    </row>
    <row r="24" spans="2:71" ht="6.95" customHeight="1">
      <c r="B24" s="19"/>
      <c r="AR24" s="19"/>
      <c r="BE24" s="214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4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2">
        <f>ROUND(AG94,2)</f>
        <v>0</v>
      </c>
      <c r="AL26" s="223"/>
      <c r="AM26" s="223"/>
      <c r="AN26" s="223"/>
      <c r="AO26" s="223"/>
      <c r="AR26" s="31"/>
      <c r="BE26" s="214"/>
    </row>
    <row r="27" spans="2:71" s="1" customFormat="1" ht="6.95" customHeight="1">
      <c r="B27" s="31"/>
      <c r="AR27" s="31"/>
      <c r="BE27" s="214"/>
    </row>
    <row r="28" spans="2:71" s="1" customFormat="1" ht="12.75">
      <c r="B28" s="31"/>
      <c r="L28" s="224" t="s">
        <v>41</v>
      </c>
      <c r="M28" s="224"/>
      <c r="N28" s="224"/>
      <c r="O28" s="224"/>
      <c r="P28" s="224"/>
      <c r="W28" s="224" t="s">
        <v>42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43</v>
      </c>
      <c r="AL28" s="224"/>
      <c r="AM28" s="224"/>
      <c r="AN28" s="224"/>
      <c r="AO28" s="224"/>
      <c r="AR28" s="31"/>
      <c r="BE28" s="214"/>
    </row>
    <row r="29" spans="2:71" s="2" customFormat="1" ht="14.45" customHeight="1">
      <c r="B29" s="35"/>
      <c r="D29" s="26" t="s">
        <v>44</v>
      </c>
      <c r="F29" s="26" t="s">
        <v>45</v>
      </c>
      <c r="L29" s="227">
        <v>0.21</v>
      </c>
      <c r="M29" s="226"/>
      <c r="N29" s="226"/>
      <c r="O29" s="226"/>
      <c r="P29" s="226"/>
      <c r="W29" s="225">
        <f>ROUND(AZ94, 2)</f>
        <v>0</v>
      </c>
      <c r="X29" s="226"/>
      <c r="Y29" s="226"/>
      <c r="Z29" s="226"/>
      <c r="AA29" s="226"/>
      <c r="AB29" s="226"/>
      <c r="AC29" s="226"/>
      <c r="AD29" s="226"/>
      <c r="AE29" s="226"/>
      <c r="AK29" s="225">
        <f>ROUND(AV94, 2)</f>
        <v>0</v>
      </c>
      <c r="AL29" s="226"/>
      <c r="AM29" s="226"/>
      <c r="AN29" s="226"/>
      <c r="AO29" s="226"/>
      <c r="AR29" s="35"/>
      <c r="BE29" s="215"/>
    </row>
    <row r="30" spans="2:71" s="2" customFormat="1" ht="14.45" customHeight="1">
      <c r="B30" s="35"/>
      <c r="F30" s="26" t="s">
        <v>46</v>
      </c>
      <c r="L30" s="227">
        <v>0.15</v>
      </c>
      <c r="M30" s="226"/>
      <c r="N30" s="226"/>
      <c r="O30" s="226"/>
      <c r="P30" s="226"/>
      <c r="W30" s="225">
        <f>ROUND(BA94, 2)</f>
        <v>0</v>
      </c>
      <c r="X30" s="226"/>
      <c r="Y30" s="226"/>
      <c r="Z30" s="226"/>
      <c r="AA30" s="226"/>
      <c r="AB30" s="226"/>
      <c r="AC30" s="226"/>
      <c r="AD30" s="226"/>
      <c r="AE30" s="226"/>
      <c r="AK30" s="225">
        <f>ROUND(AW94, 2)</f>
        <v>0</v>
      </c>
      <c r="AL30" s="226"/>
      <c r="AM30" s="226"/>
      <c r="AN30" s="226"/>
      <c r="AO30" s="226"/>
      <c r="AR30" s="35"/>
      <c r="BE30" s="215"/>
    </row>
    <row r="31" spans="2:71" s="2" customFormat="1" ht="14.45" hidden="1" customHeight="1">
      <c r="B31" s="35"/>
      <c r="F31" s="26" t="s">
        <v>47</v>
      </c>
      <c r="L31" s="227">
        <v>0.21</v>
      </c>
      <c r="M31" s="226"/>
      <c r="N31" s="226"/>
      <c r="O31" s="226"/>
      <c r="P31" s="226"/>
      <c r="W31" s="225">
        <f>ROUND(BB94, 2)</f>
        <v>0</v>
      </c>
      <c r="X31" s="226"/>
      <c r="Y31" s="226"/>
      <c r="Z31" s="226"/>
      <c r="AA31" s="226"/>
      <c r="AB31" s="226"/>
      <c r="AC31" s="226"/>
      <c r="AD31" s="226"/>
      <c r="AE31" s="226"/>
      <c r="AK31" s="225">
        <v>0</v>
      </c>
      <c r="AL31" s="226"/>
      <c r="AM31" s="226"/>
      <c r="AN31" s="226"/>
      <c r="AO31" s="226"/>
      <c r="AR31" s="35"/>
      <c r="BE31" s="215"/>
    </row>
    <row r="32" spans="2:71" s="2" customFormat="1" ht="14.45" hidden="1" customHeight="1">
      <c r="B32" s="35"/>
      <c r="F32" s="26" t="s">
        <v>48</v>
      </c>
      <c r="L32" s="227">
        <v>0.15</v>
      </c>
      <c r="M32" s="226"/>
      <c r="N32" s="226"/>
      <c r="O32" s="226"/>
      <c r="P32" s="226"/>
      <c r="W32" s="225">
        <f>ROUND(BC94, 2)</f>
        <v>0</v>
      </c>
      <c r="X32" s="226"/>
      <c r="Y32" s="226"/>
      <c r="Z32" s="226"/>
      <c r="AA32" s="226"/>
      <c r="AB32" s="226"/>
      <c r="AC32" s="226"/>
      <c r="AD32" s="226"/>
      <c r="AE32" s="226"/>
      <c r="AK32" s="225">
        <v>0</v>
      </c>
      <c r="AL32" s="226"/>
      <c r="AM32" s="226"/>
      <c r="AN32" s="226"/>
      <c r="AO32" s="226"/>
      <c r="AR32" s="35"/>
      <c r="BE32" s="215"/>
    </row>
    <row r="33" spans="2:57" s="2" customFormat="1" ht="14.45" hidden="1" customHeight="1">
      <c r="B33" s="35"/>
      <c r="F33" s="26" t="s">
        <v>49</v>
      </c>
      <c r="L33" s="227">
        <v>0</v>
      </c>
      <c r="M33" s="226"/>
      <c r="N33" s="226"/>
      <c r="O33" s="226"/>
      <c r="P33" s="226"/>
      <c r="W33" s="225">
        <f>ROUND(BD94, 2)</f>
        <v>0</v>
      </c>
      <c r="X33" s="226"/>
      <c r="Y33" s="226"/>
      <c r="Z33" s="226"/>
      <c r="AA33" s="226"/>
      <c r="AB33" s="226"/>
      <c r="AC33" s="226"/>
      <c r="AD33" s="226"/>
      <c r="AE33" s="226"/>
      <c r="AK33" s="225">
        <v>0</v>
      </c>
      <c r="AL33" s="226"/>
      <c r="AM33" s="226"/>
      <c r="AN33" s="226"/>
      <c r="AO33" s="226"/>
      <c r="AR33" s="35"/>
      <c r="BE33" s="215"/>
    </row>
    <row r="34" spans="2:57" s="1" customFormat="1" ht="6.95" customHeight="1">
      <c r="B34" s="31"/>
      <c r="AR34" s="31"/>
      <c r="BE34" s="214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31" t="s">
        <v>52</v>
      </c>
      <c r="Y35" s="229"/>
      <c r="Z35" s="229"/>
      <c r="AA35" s="229"/>
      <c r="AB35" s="229"/>
      <c r="AC35" s="38"/>
      <c r="AD35" s="38"/>
      <c r="AE35" s="38"/>
      <c r="AF35" s="38"/>
      <c r="AG35" s="38"/>
      <c r="AH35" s="38"/>
      <c r="AI35" s="38"/>
      <c r="AJ35" s="38"/>
      <c r="AK35" s="228">
        <f>SUM(AK26:AK33)</f>
        <v>0</v>
      </c>
      <c r="AL35" s="229"/>
      <c r="AM35" s="229"/>
      <c r="AN35" s="229"/>
      <c r="AO35" s="230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1703510_3_rev3</v>
      </c>
      <c r="AR84" s="47"/>
    </row>
    <row r="85" spans="1:91" s="4" customFormat="1" ht="36.950000000000003" customHeight="1">
      <c r="B85" s="48"/>
      <c r="C85" s="49" t="s">
        <v>16</v>
      </c>
      <c r="L85" s="190" t="str">
        <f>K6</f>
        <v>Cyklostezka Šternberk - Dolní Žleb - III. etapa</v>
      </c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191"/>
      <c r="AK85" s="191"/>
      <c r="AL85" s="191"/>
      <c r="AM85" s="191"/>
      <c r="AN85" s="191"/>
      <c r="AO85" s="191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Šternberk - Dolní Žleb</v>
      </c>
      <c r="AI87" s="26" t="s">
        <v>22</v>
      </c>
      <c r="AM87" s="192" t="str">
        <f>IF(AN8= "","",AN8)</f>
        <v>18. 2. 2021</v>
      </c>
      <c r="AN87" s="192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Šternberk</v>
      </c>
      <c r="AI89" s="26" t="s">
        <v>32</v>
      </c>
      <c r="AM89" s="197" t="str">
        <f>IF(E17="","",E17)</f>
        <v>Dopravní projektování s.r.o.</v>
      </c>
      <c r="AN89" s="198"/>
      <c r="AO89" s="198"/>
      <c r="AP89" s="198"/>
      <c r="AR89" s="31"/>
      <c r="AS89" s="193" t="s">
        <v>60</v>
      </c>
      <c r="AT89" s="194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36</v>
      </c>
      <c r="AM90" s="197" t="str">
        <f>IF(E20="","",E20)</f>
        <v>Ing. Milena Uhlárová</v>
      </c>
      <c r="AN90" s="198"/>
      <c r="AO90" s="198"/>
      <c r="AP90" s="198"/>
      <c r="AR90" s="31"/>
      <c r="AS90" s="195"/>
      <c r="AT90" s="196"/>
      <c r="BD90" s="55"/>
    </row>
    <row r="91" spans="1:91" s="1" customFormat="1" ht="10.9" customHeight="1">
      <c r="B91" s="31"/>
      <c r="AR91" s="31"/>
      <c r="AS91" s="195"/>
      <c r="AT91" s="196"/>
      <c r="BD91" s="55"/>
    </row>
    <row r="92" spans="1:91" s="1" customFormat="1" ht="29.25" customHeight="1">
      <c r="B92" s="31"/>
      <c r="C92" s="199" t="s">
        <v>61</v>
      </c>
      <c r="D92" s="200"/>
      <c r="E92" s="200"/>
      <c r="F92" s="200"/>
      <c r="G92" s="200"/>
      <c r="H92" s="56"/>
      <c r="I92" s="202" t="s">
        <v>62</v>
      </c>
      <c r="J92" s="200"/>
      <c r="K92" s="200"/>
      <c r="L92" s="200"/>
      <c r="M92" s="200"/>
      <c r="N92" s="200"/>
      <c r="O92" s="200"/>
      <c r="P92" s="200"/>
      <c r="Q92" s="200"/>
      <c r="R92" s="200"/>
      <c r="S92" s="200"/>
      <c r="T92" s="200"/>
      <c r="U92" s="200"/>
      <c r="V92" s="200"/>
      <c r="W92" s="200"/>
      <c r="X92" s="200"/>
      <c r="Y92" s="200"/>
      <c r="Z92" s="200"/>
      <c r="AA92" s="200"/>
      <c r="AB92" s="200"/>
      <c r="AC92" s="200"/>
      <c r="AD92" s="200"/>
      <c r="AE92" s="200"/>
      <c r="AF92" s="200"/>
      <c r="AG92" s="201" t="s">
        <v>63</v>
      </c>
      <c r="AH92" s="200"/>
      <c r="AI92" s="200"/>
      <c r="AJ92" s="200"/>
      <c r="AK92" s="200"/>
      <c r="AL92" s="200"/>
      <c r="AM92" s="200"/>
      <c r="AN92" s="202" t="s">
        <v>64</v>
      </c>
      <c r="AO92" s="200"/>
      <c r="AP92" s="203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1">
        <f>ROUND(AG95+AG100,2)</f>
        <v>0</v>
      </c>
      <c r="AH94" s="211"/>
      <c r="AI94" s="211"/>
      <c r="AJ94" s="211"/>
      <c r="AK94" s="211"/>
      <c r="AL94" s="211"/>
      <c r="AM94" s="211"/>
      <c r="AN94" s="212">
        <f t="shared" ref="AN94:AN102" si="0">SUM(AG94,AT94)</f>
        <v>0</v>
      </c>
      <c r="AO94" s="212"/>
      <c r="AP94" s="212"/>
      <c r="AQ94" s="66" t="s">
        <v>1</v>
      </c>
      <c r="AR94" s="62"/>
      <c r="AS94" s="67">
        <f>ROUND(AS95+AS100,2)</f>
        <v>0</v>
      </c>
      <c r="AT94" s="68">
        <f t="shared" ref="AT94:AT102" si="1">ROUND(SUM(AV94:AW94),2)</f>
        <v>0</v>
      </c>
      <c r="AU94" s="69">
        <f>ROUND(AU95+AU100,5)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ROUND(AZ95+AZ100,2)</f>
        <v>0</v>
      </c>
      <c r="BA94" s="68">
        <f>ROUND(BA95+BA100,2)</f>
        <v>0</v>
      </c>
      <c r="BB94" s="68">
        <f>ROUND(BB95+BB100,2)</f>
        <v>0</v>
      </c>
      <c r="BC94" s="68">
        <f>ROUND(BC95+BC100,2)</f>
        <v>0</v>
      </c>
      <c r="BD94" s="70">
        <f>ROUND(BD95+BD100,2)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B95" s="73"/>
      <c r="C95" s="74"/>
      <c r="D95" s="207" t="s">
        <v>84</v>
      </c>
      <c r="E95" s="207"/>
      <c r="F95" s="207"/>
      <c r="G95" s="207"/>
      <c r="H95" s="207"/>
      <c r="I95" s="75"/>
      <c r="J95" s="207" t="s">
        <v>85</v>
      </c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4">
        <f>ROUND(SUM(AG96:AG99),2)</f>
        <v>0</v>
      </c>
      <c r="AH95" s="205"/>
      <c r="AI95" s="205"/>
      <c r="AJ95" s="205"/>
      <c r="AK95" s="205"/>
      <c r="AL95" s="205"/>
      <c r="AM95" s="205"/>
      <c r="AN95" s="206">
        <f t="shared" si="0"/>
        <v>0</v>
      </c>
      <c r="AO95" s="205"/>
      <c r="AP95" s="205"/>
      <c r="AQ95" s="76" t="s">
        <v>86</v>
      </c>
      <c r="AR95" s="73"/>
      <c r="AS95" s="77">
        <f>ROUND(SUM(AS96:AS99),2)</f>
        <v>0</v>
      </c>
      <c r="AT95" s="78">
        <f t="shared" si="1"/>
        <v>0</v>
      </c>
      <c r="AU95" s="79">
        <f>ROUND(SUM(AU96:AU99),5)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ROUND(SUM(AZ96:AZ99),2)</f>
        <v>0</v>
      </c>
      <c r="BA95" s="78">
        <f>ROUND(SUM(BA96:BA99),2)</f>
        <v>0</v>
      </c>
      <c r="BB95" s="78">
        <f>ROUND(SUM(BB96:BB99),2)</f>
        <v>0</v>
      </c>
      <c r="BC95" s="78">
        <f>ROUND(SUM(BC96:BC99),2)</f>
        <v>0</v>
      </c>
      <c r="BD95" s="80">
        <f>ROUND(SUM(BD96:BD99),2)</f>
        <v>0</v>
      </c>
      <c r="BS95" s="81" t="s">
        <v>79</v>
      </c>
      <c r="BT95" s="81" t="s">
        <v>87</v>
      </c>
      <c r="BU95" s="81" t="s">
        <v>81</v>
      </c>
      <c r="BV95" s="81" t="s">
        <v>82</v>
      </c>
      <c r="BW95" s="81" t="s">
        <v>88</v>
      </c>
      <c r="BX95" s="81" t="s">
        <v>5</v>
      </c>
      <c r="CL95" s="81" t="s">
        <v>1</v>
      </c>
      <c r="CM95" s="81" t="s">
        <v>89</v>
      </c>
    </row>
    <row r="96" spans="1:91" s="3" customFormat="1" ht="23.25" customHeight="1">
      <c r="A96" s="82" t="s">
        <v>90</v>
      </c>
      <c r="B96" s="47"/>
      <c r="C96" s="9"/>
      <c r="D96" s="9"/>
      <c r="E96" s="210" t="s">
        <v>91</v>
      </c>
      <c r="F96" s="210"/>
      <c r="G96" s="210"/>
      <c r="H96" s="210"/>
      <c r="I96" s="210"/>
      <c r="J96" s="9"/>
      <c r="K96" s="210" t="s">
        <v>92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08">
        <f>'SO 101.3_u - Stezka pro p...'!J32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3" t="s">
        <v>93</v>
      </c>
      <c r="AR96" s="47"/>
      <c r="AS96" s="84">
        <v>0</v>
      </c>
      <c r="AT96" s="85">
        <f t="shared" si="1"/>
        <v>0</v>
      </c>
      <c r="AU96" s="86">
        <f>'SO 101.3_u - Stezka pro p...'!P132</f>
        <v>0</v>
      </c>
      <c r="AV96" s="85">
        <f>'SO 101.3_u - Stezka pro p...'!J35</f>
        <v>0</v>
      </c>
      <c r="AW96" s="85">
        <f>'SO 101.3_u - Stezka pro p...'!J36</f>
        <v>0</v>
      </c>
      <c r="AX96" s="85">
        <f>'SO 101.3_u - Stezka pro p...'!J37</f>
        <v>0</v>
      </c>
      <c r="AY96" s="85">
        <f>'SO 101.3_u - Stezka pro p...'!J38</f>
        <v>0</v>
      </c>
      <c r="AZ96" s="85">
        <f>'SO 101.3_u - Stezka pro p...'!F35</f>
        <v>0</v>
      </c>
      <c r="BA96" s="85">
        <f>'SO 101.3_u - Stezka pro p...'!F36</f>
        <v>0</v>
      </c>
      <c r="BB96" s="85">
        <f>'SO 101.3_u - Stezka pro p...'!F37</f>
        <v>0</v>
      </c>
      <c r="BC96" s="85">
        <f>'SO 101.3_u - Stezka pro p...'!F38</f>
        <v>0</v>
      </c>
      <c r="BD96" s="87">
        <f>'SO 101.3_u - Stezka pro p...'!F39</f>
        <v>0</v>
      </c>
      <c r="BT96" s="24" t="s">
        <v>89</v>
      </c>
      <c r="BV96" s="24" t="s">
        <v>82</v>
      </c>
      <c r="BW96" s="24" t="s">
        <v>94</v>
      </c>
      <c r="BX96" s="24" t="s">
        <v>88</v>
      </c>
      <c r="CL96" s="24" t="s">
        <v>1</v>
      </c>
    </row>
    <row r="97" spans="1:91" s="3" customFormat="1" ht="23.25" customHeight="1">
      <c r="A97" s="82" t="s">
        <v>90</v>
      </c>
      <c r="B97" s="47"/>
      <c r="C97" s="9"/>
      <c r="D97" s="9"/>
      <c r="E97" s="210" t="s">
        <v>95</v>
      </c>
      <c r="F97" s="210"/>
      <c r="G97" s="210"/>
      <c r="H97" s="210"/>
      <c r="I97" s="210"/>
      <c r="J97" s="9"/>
      <c r="K97" s="210" t="s">
        <v>96</v>
      </c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08">
        <f>'SO 201.2_u - Opěrné zdi k...'!J32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3" t="s">
        <v>93</v>
      </c>
      <c r="AR97" s="47"/>
      <c r="AS97" s="84">
        <v>0</v>
      </c>
      <c r="AT97" s="85">
        <f t="shared" si="1"/>
        <v>0</v>
      </c>
      <c r="AU97" s="86">
        <f>'SO 201.2_u - Opěrné zdi k...'!P130</f>
        <v>0</v>
      </c>
      <c r="AV97" s="85">
        <f>'SO 201.2_u - Opěrné zdi k...'!J35</f>
        <v>0</v>
      </c>
      <c r="AW97" s="85">
        <f>'SO 201.2_u - Opěrné zdi k...'!J36</f>
        <v>0</v>
      </c>
      <c r="AX97" s="85">
        <f>'SO 201.2_u - Opěrné zdi k...'!J37</f>
        <v>0</v>
      </c>
      <c r="AY97" s="85">
        <f>'SO 201.2_u - Opěrné zdi k...'!J38</f>
        <v>0</v>
      </c>
      <c r="AZ97" s="85">
        <f>'SO 201.2_u - Opěrné zdi k...'!F35</f>
        <v>0</v>
      </c>
      <c r="BA97" s="85">
        <f>'SO 201.2_u - Opěrné zdi k...'!F36</f>
        <v>0</v>
      </c>
      <c r="BB97" s="85">
        <f>'SO 201.2_u - Opěrné zdi k...'!F37</f>
        <v>0</v>
      </c>
      <c r="BC97" s="85">
        <f>'SO 201.2_u - Opěrné zdi k...'!F38</f>
        <v>0</v>
      </c>
      <c r="BD97" s="87">
        <f>'SO 201.2_u - Opěrné zdi k...'!F39</f>
        <v>0</v>
      </c>
      <c r="BT97" s="24" t="s">
        <v>89</v>
      </c>
      <c r="BV97" s="24" t="s">
        <v>82</v>
      </c>
      <c r="BW97" s="24" t="s">
        <v>97</v>
      </c>
      <c r="BX97" s="24" t="s">
        <v>88</v>
      </c>
      <c r="CL97" s="24" t="s">
        <v>1</v>
      </c>
    </row>
    <row r="98" spans="1:91" s="3" customFormat="1" ht="23.25" customHeight="1">
      <c r="A98" s="82" t="s">
        <v>90</v>
      </c>
      <c r="B98" s="47"/>
      <c r="C98" s="9"/>
      <c r="D98" s="9"/>
      <c r="E98" s="210" t="s">
        <v>98</v>
      </c>
      <c r="F98" s="210"/>
      <c r="G98" s="210"/>
      <c r="H98" s="210"/>
      <c r="I98" s="210"/>
      <c r="J98" s="9"/>
      <c r="K98" s="210" t="s">
        <v>99</v>
      </c>
      <c r="L98" s="210"/>
      <c r="M98" s="210"/>
      <c r="N98" s="210"/>
      <c r="O98" s="210"/>
      <c r="P98" s="210"/>
      <c r="Q98" s="210"/>
      <c r="R98" s="210"/>
      <c r="S98" s="210"/>
      <c r="T98" s="210"/>
      <c r="U98" s="210"/>
      <c r="V98" s="210"/>
      <c r="W98" s="210"/>
      <c r="X98" s="210"/>
      <c r="Y98" s="210"/>
      <c r="Z98" s="210"/>
      <c r="AA98" s="210"/>
      <c r="AB98" s="210"/>
      <c r="AC98" s="210"/>
      <c r="AD98" s="210"/>
      <c r="AE98" s="210"/>
      <c r="AF98" s="210"/>
      <c r="AG98" s="208">
        <f>'SO 401.3_u - Přeložka VO ...'!J32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3" t="s">
        <v>93</v>
      </c>
      <c r="AR98" s="47"/>
      <c r="AS98" s="84">
        <v>0</v>
      </c>
      <c r="AT98" s="85">
        <f t="shared" si="1"/>
        <v>0</v>
      </c>
      <c r="AU98" s="86">
        <f>'SO 401.3_u - Přeložka VO ...'!P131</f>
        <v>0</v>
      </c>
      <c r="AV98" s="85">
        <f>'SO 401.3_u - Přeložka VO ...'!J35</f>
        <v>0</v>
      </c>
      <c r="AW98" s="85">
        <f>'SO 401.3_u - Přeložka VO ...'!J36</f>
        <v>0</v>
      </c>
      <c r="AX98" s="85">
        <f>'SO 401.3_u - Přeložka VO ...'!J37</f>
        <v>0</v>
      </c>
      <c r="AY98" s="85">
        <f>'SO 401.3_u - Přeložka VO ...'!J38</f>
        <v>0</v>
      </c>
      <c r="AZ98" s="85">
        <f>'SO 401.3_u - Přeložka VO ...'!F35</f>
        <v>0</v>
      </c>
      <c r="BA98" s="85">
        <f>'SO 401.3_u - Přeložka VO ...'!F36</f>
        <v>0</v>
      </c>
      <c r="BB98" s="85">
        <f>'SO 401.3_u - Přeložka VO ...'!F37</f>
        <v>0</v>
      </c>
      <c r="BC98" s="85">
        <f>'SO 401.3_u - Přeložka VO ...'!F38</f>
        <v>0</v>
      </c>
      <c r="BD98" s="87">
        <f>'SO 401.3_u - Přeložka VO ...'!F39</f>
        <v>0</v>
      </c>
      <c r="BT98" s="24" t="s">
        <v>89</v>
      </c>
      <c r="BV98" s="24" t="s">
        <v>82</v>
      </c>
      <c r="BW98" s="24" t="s">
        <v>100</v>
      </c>
      <c r="BX98" s="24" t="s">
        <v>88</v>
      </c>
      <c r="CL98" s="24" t="s">
        <v>1</v>
      </c>
    </row>
    <row r="99" spans="1:91" s="3" customFormat="1" ht="16.5" customHeight="1">
      <c r="A99" s="82" t="s">
        <v>90</v>
      </c>
      <c r="B99" s="47"/>
      <c r="C99" s="9"/>
      <c r="D99" s="9"/>
      <c r="E99" s="210" t="s">
        <v>101</v>
      </c>
      <c r="F99" s="210"/>
      <c r="G99" s="210"/>
      <c r="H99" s="210"/>
      <c r="I99" s="210"/>
      <c r="J99" s="9"/>
      <c r="K99" s="210" t="s">
        <v>102</v>
      </c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08">
        <f>'VON_u - Vedlejší a ostatn...'!J32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3" t="s">
        <v>93</v>
      </c>
      <c r="AR99" s="47"/>
      <c r="AS99" s="84">
        <v>0</v>
      </c>
      <c r="AT99" s="85">
        <f t="shared" si="1"/>
        <v>0</v>
      </c>
      <c r="AU99" s="86">
        <f>'VON_u - Vedlejší a ostatn...'!P125</f>
        <v>0</v>
      </c>
      <c r="AV99" s="85">
        <f>'VON_u - Vedlejší a ostatn...'!J35</f>
        <v>0</v>
      </c>
      <c r="AW99" s="85">
        <f>'VON_u - Vedlejší a ostatn...'!J36</f>
        <v>0</v>
      </c>
      <c r="AX99" s="85">
        <f>'VON_u - Vedlejší a ostatn...'!J37</f>
        <v>0</v>
      </c>
      <c r="AY99" s="85">
        <f>'VON_u - Vedlejší a ostatn...'!J38</f>
        <v>0</v>
      </c>
      <c r="AZ99" s="85">
        <f>'VON_u - Vedlejší a ostatn...'!F35</f>
        <v>0</v>
      </c>
      <c r="BA99" s="85">
        <f>'VON_u - Vedlejší a ostatn...'!F36</f>
        <v>0</v>
      </c>
      <c r="BB99" s="85">
        <f>'VON_u - Vedlejší a ostatn...'!F37</f>
        <v>0</v>
      </c>
      <c r="BC99" s="85">
        <f>'VON_u - Vedlejší a ostatn...'!F38</f>
        <v>0</v>
      </c>
      <c r="BD99" s="87">
        <f>'VON_u - Vedlejší a ostatn...'!F39</f>
        <v>0</v>
      </c>
      <c r="BT99" s="24" t="s">
        <v>89</v>
      </c>
      <c r="BV99" s="24" t="s">
        <v>82</v>
      </c>
      <c r="BW99" s="24" t="s">
        <v>103</v>
      </c>
      <c r="BX99" s="24" t="s">
        <v>88</v>
      </c>
      <c r="CL99" s="24" t="s">
        <v>1</v>
      </c>
    </row>
    <row r="100" spans="1:91" s="6" customFormat="1" ht="16.5" customHeight="1">
      <c r="B100" s="73"/>
      <c r="C100" s="74"/>
      <c r="D100" s="207" t="s">
        <v>104</v>
      </c>
      <c r="E100" s="207"/>
      <c r="F100" s="207"/>
      <c r="G100" s="207"/>
      <c r="H100" s="207"/>
      <c r="I100" s="75"/>
      <c r="J100" s="207" t="s">
        <v>105</v>
      </c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4">
        <f>ROUND(SUM(AG101:AG102),2)</f>
        <v>0</v>
      </c>
      <c r="AH100" s="205"/>
      <c r="AI100" s="205"/>
      <c r="AJ100" s="205"/>
      <c r="AK100" s="205"/>
      <c r="AL100" s="205"/>
      <c r="AM100" s="205"/>
      <c r="AN100" s="206">
        <f t="shared" si="0"/>
        <v>0</v>
      </c>
      <c r="AO100" s="205"/>
      <c r="AP100" s="205"/>
      <c r="AQ100" s="76" t="s">
        <v>86</v>
      </c>
      <c r="AR100" s="73"/>
      <c r="AS100" s="77">
        <f>ROUND(SUM(AS101:AS102),2)</f>
        <v>0</v>
      </c>
      <c r="AT100" s="78">
        <f t="shared" si="1"/>
        <v>0</v>
      </c>
      <c r="AU100" s="79">
        <f>ROUND(SUM(AU101:AU102),5)</f>
        <v>0</v>
      </c>
      <c r="AV100" s="78">
        <f>ROUND(AZ100*L29,2)</f>
        <v>0</v>
      </c>
      <c r="AW100" s="78">
        <f>ROUND(BA100*L30,2)</f>
        <v>0</v>
      </c>
      <c r="AX100" s="78">
        <f>ROUND(BB100*L29,2)</f>
        <v>0</v>
      </c>
      <c r="AY100" s="78">
        <f>ROUND(BC100*L30,2)</f>
        <v>0</v>
      </c>
      <c r="AZ100" s="78">
        <f>ROUND(SUM(AZ101:AZ102),2)</f>
        <v>0</v>
      </c>
      <c r="BA100" s="78">
        <f>ROUND(SUM(BA101:BA102),2)</f>
        <v>0</v>
      </c>
      <c r="BB100" s="78">
        <f>ROUND(SUM(BB101:BB102),2)</f>
        <v>0</v>
      </c>
      <c r="BC100" s="78">
        <f>ROUND(SUM(BC101:BC102),2)</f>
        <v>0</v>
      </c>
      <c r="BD100" s="80">
        <f>ROUND(SUM(BD101:BD102),2)</f>
        <v>0</v>
      </c>
      <c r="BS100" s="81" t="s">
        <v>79</v>
      </c>
      <c r="BT100" s="81" t="s">
        <v>87</v>
      </c>
      <c r="BU100" s="81" t="s">
        <v>81</v>
      </c>
      <c r="BV100" s="81" t="s">
        <v>82</v>
      </c>
      <c r="BW100" s="81" t="s">
        <v>106</v>
      </c>
      <c r="BX100" s="81" t="s">
        <v>5</v>
      </c>
      <c r="CL100" s="81" t="s">
        <v>1</v>
      </c>
      <c r="CM100" s="81" t="s">
        <v>89</v>
      </c>
    </row>
    <row r="101" spans="1:91" s="3" customFormat="1" ht="23.25" customHeight="1">
      <c r="A101" s="82" t="s">
        <v>90</v>
      </c>
      <c r="B101" s="47"/>
      <c r="C101" s="9"/>
      <c r="D101" s="9"/>
      <c r="E101" s="210" t="s">
        <v>107</v>
      </c>
      <c r="F101" s="210"/>
      <c r="G101" s="210"/>
      <c r="H101" s="210"/>
      <c r="I101" s="210"/>
      <c r="J101" s="9"/>
      <c r="K101" s="210" t="s">
        <v>92</v>
      </c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08">
        <f>'SO 101.3_n - Stezka pro p...'!J32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3" t="s">
        <v>93</v>
      </c>
      <c r="AR101" s="47"/>
      <c r="AS101" s="84">
        <v>0</v>
      </c>
      <c r="AT101" s="85">
        <f t="shared" si="1"/>
        <v>0</v>
      </c>
      <c r="AU101" s="86">
        <f>'SO 101.3_n - Stezka pro p...'!P124</f>
        <v>0</v>
      </c>
      <c r="AV101" s="85">
        <f>'SO 101.3_n - Stezka pro p...'!J35</f>
        <v>0</v>
      </c>
      <c r="AW101" s="85">
        <f>'SO 101.3_n - Stezka pro p...'!J36</f>
        <v>0</v>
      </c>
      <c r="AX101" s="85">
        <f>'SO 101.3_n - Stezka pro p...'!J37</f>
        <v>0</v>
      </c>
      <c r="AY101" s="85">
        <f>'SO 101.3_n - Stezka pro p...'!J38</f>
        <v>0</v>
      </c>
      <c r="AZ101" s="85">
        <f>'SO 101.3_n - Stezka pro p...'!F35</f>
        <v>0</v>
      </c>
      <c r="BA101" s="85">
        <f>'SO 101.3_n - Stezka pro p...'!F36</f>
        <v>0</v>
      </c>
      <c r="BB101" s="85">
        <f>'SO 101.3_n - Stezka pro p...'!F37</f>
        <v>0</v>
      </c>
      <c r="BC101" s="85">
        <f>'SO 101.3_n - Stezka pro p...'!F38</f>
        <v>0</v>
      </c>
      <c r="BD101" s="87">
        <f>'SO 101.3_n - Stezka pro p...'!F39</f>
        <v>0</v>
      </c>
      <c r="BT101" s="24" t="s">
        <v>89</v>
      </c>
      <c r="BV101" s="24" t="s">
        <v>82</v>
      </c>
      <c r="BW101" s="24" t="s">
        <v>108</v>
      </c>
      <c r="BX101" s="24" t="s">
        <v>106</v>
      </c>
      <c r="CL101" s="24" t="s">
        <v>1</v>
      </c>
    </row>
    <row r="102" spans="1:91" s="3" customFormat="1" ht="16.5" customHeight="1">
      <c r="A102" s="82" t="s">
        <v>90</v>
      </c>
      <c r="B102" s="47"/>
      <c r="C102" s="9"/>
      <c r="D102" s="9"/>
      <c r="E102" s="210" t="s">
        <v>109</v>
      </c>
      <c r="F102" s="210"/>
      <c r="G102" s="210"/>
      <c r="H102" s="210"/>
      <c r="I102" s="210"/>
      <c r="J102" s="9"/>
      <c r="K102" s="210" t="s">
        <v>102</v>
      </c>
      <c r="L102" s="210"/>
      <c r="M102" s="210"/>
      <c r="N102" s="210"/>
      <c r="O102" s="210"/>
      <c r="P102" s="210"/>
      <c r="Q102" s="210"/>
      <c r="R102" s="210"/>
      <c r="S102" s="210"/>
      <c r="T102" s="210"/>
      <c r="U102" s="210"/>
      <c r="V102" s="210"/>
      <c r="W102" s="210"/>
      <c r="X102" s="210"/>
      <c r="Y102" s="210"/>
      <c r="Z102" s="210"/>
      <c r="AA102" s="210"/>
      <c r="AB102" s="210"/>
      <c r="AC102" s="210"/>
      <c r="AD102" s="210"/>
      <c r="AE102" s="210"/>
      <c r="AF102" s="210"/>
      <c r="AG102" s="208">
        <f>'VON_n - Vedlejší a ostatn...'!J32</f>
        <v>0</v>
      </c>
      <c r="AH102" s="209"/>
      <c r="AI102" s="209"/>
      <c r="AJ102" s="209"/>
      <c r="AK102" s="209"/>
      <c r="AL102" s="209"/>
      <c r="AM102" s="209"/>
      <c r="AN102" s="208">
        <f t="shared" si="0"/>
        <v>0</v>
      </c>
      <c r="AO102" s="209"/>
      <c r="AP102" s="209"/>
      <c r="AQ102" s="83" t="s">
        <v>93</v>
      </c>
      <c r="AR102" s="47"/>
      <c r="AS102" s="88">
        <v>0</v>
      </c>
      <c r="AT102" s="89">
        <f t="shared" si="1"/>
        <v>0</v>
      </c>
      <c r="AU102" s="90">
        <f>'VON_n - Vedlejší a ostatn...'!P123</f>
        <v>0</v>
      </c>
      <c r="AV102" s="89">
        <f>'VON_n - Vedlejší a ostatn...'!J35</f>
        <v>0</v>
      </c>
      <c r="AW102" s="89">
        <f>'VON_n - Vedlejší a ostatn...'!J36</f>
        <v>0</v>
      </c>
      <c r="AX102" s="89">
        <f>'VON_n - Vedlejší a ostatn...'!J37</f>
        <v>0</v>
      </c>
      <c r="AY102" s="89">
        <f>'VON_n - Vedlejší a ostatn...'!J38</f>
        <v>0</v>
      </c>
      <c r="AZ102" s="89">
        <f>'VON_n - Vedlejší a ostatn...'!F35</f>
        <v>0</v>
      </c>
      <c r="BA102" s="89">
        <f>'VON_n - Vedlejší a ostatn...'!F36</f>
        <v>0</v>
      </c>
      <c r="BB102" s="89">
        <f>'VON_n - Vedlejší a ostatn...'!F37</f>
        <v>0</v>
      </c>
      <c r="BC102" s="89">
        <f>'VON_n - Vedlejší a ostatn...'!F38</f>
        <v>0</v>
      </c>
      <c r="BD102" s="91">
        <f>'VON_n - Vedlejší a ostatn...'!F39</f>
        <v>0</v>
      </c>
      <c r="BT102" s="24" t="s">
        <v>89</v>
      </c>
      <c r="BV102" s="24" t="s">
        <v>82</v>
      </c>
      <c r="BW102" s="24" t="s">
        <v>110</v>
      </c>
      <c r="BX102" s="24" t="s">
        <v>106</v>
      </c>
      <c r="CL102" s="24" t="s">
        <v>1</v>
      </c>
    </row>
    <row r="103" spans="1:91" s="1" customFormat="1" ht="30" customHeight="1">
      <c r="B103" s="31"/>
      <c r="AR103" s="31"/>
    </row>
    <row r="104" spans="1:91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31"/>
    </row>
  </sheetData>
  <sheetProtection algorithmName="SHA-512" hashValue="oNHMtaYA3GM2wUyJq59lDhT69C7Rdtrj4wmodyqnWAcz4zQbFX2NGfnoQZauC/LG+oM3fcWAClYfJmqD/ZBqsg==" saltValue="sMnWatCxsQL/rVlW03suYB5q7gF3rjRi74Yne0kaxGYDSmKVBZDrqtuP1HNhcQky8zxf+5+xz0cSCRl26Lkwmw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SO 101.3_u - Stezka pro p...'!C2" display="/" xr:uid="{00000000-0004-0000-0000-000000000000}"/>
    <hyperlink ref="A97" location="'SO 201.2_u - Opěrné zdi k...'!C2" display="/" xr:uid="{00000000-0004-0000-0000-000001000000}"/>
    <hyperlink ref="A98" location="'SO 401.3_u - Přeložka VO ...'!C2" display="/" xr:uid="{00000000-0004-0000-0000-000002000000}"/>
    <hyperlink ref="A99" location="'VON_u - Vedlejší a ostatn...'!C2" display="/" xr:uid="{00000000-0004-0000-0000-000003000000}"/>
    <hyperlink ref="A101" location="'SO 101.3_n - Stezka pro p...'!C2" display="/" xr:uid="{00000000-0004-0000-0000-000004000000}"/>
    <hyperlink ref="A102" location="'VON_n - Vedlejší a ostatn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1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113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115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ROUND(J132,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ROUND((SUM(BE132:BE411)),  2)</f>
        <v>0</v>
      </c>
      <c r="I35" s="95">
        <v>0.21</v>
      </c>
      <c r="J35" s="85">
        <f>ROUND(((SUM(BE132:BE411))*I35),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ROUND((SUM(BF132:BF411)),  2)</f>
        <v>0</v>
      </c>
      <c r="I36" s="95">
        <v>0.15</v>
      </c>
      <c r="J36" s="85">
        <f>ROUND(((SUM(BF132:BF411))*I36),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ROUND((SUM(BG132:BG411)),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ROUND((SUM(BH132:BH411)),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ROUND((SUM(BI132:BI411)),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113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SO 101.3_u - Stezka pro pěší a cyklisty km 0,715 - 0,981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J132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J134</f>
        <v>0</v>
      </c>
      <c r="L100" s="111"/>
    </row>
    <row r="101" spans="2:47" s="9" customFormat="1" ht="19.899999999999999" customHeight="1">
      <c r="B101" s="111"/>
      <c r="D101" s="112" t="s">
        <v>123</v>
      </c>
      <c r="E101" s="113"/>
      <c r="F101" s="113"/>
      <c r="G101" s="113"/>
      <c r="H101" s="113"/>
      <c r="I101" s="113"/>
      <c r="J101" s="114">
        <f>J219</f>
        <v>0</v>
      </c>
      <c r="L101" s="111"/>
    </row>
    <row r="102" spans="2:47" s="9" customFormat="1" ht="19.899999999999999" customHeight="1">
      <c r="B102" s="111"/>
      <c r="D102" s="112" t="s">
        <v>124</v>
      </c>
      <c r="E102" s="113"/>
      <c r="F102" s="113"/>
      <c r="G102" s="113"/>
      <c r="H102" s="113"/>
      <c r="I102" s="113"/>
      <c r="J102" s="114">
        <f>J232</f>
        <v>0</v>
      </c>
      <c r="L102" s="111"/>
    </row>
    <row r="103" spans="2:47" s="9" customFormat="1" ht="19.899999999999999" customHeight="1">
      <c r="B103" s="111"/>
      <c r="D103" s="112" t="s">
        <v>125</v>
      </c>
      <c r="E103" s="113"/>
      <c r="F103" s="113"/>
      <c r="G103" s="113"/>
      <c r="H103" s="113"/>
      <c r="I103" s="113"/>
      <c r="J103" s="114">
        <f>J233</f>
        <v>0</v>
      </c>
      <c r="L103" s="111"/>
    </row>
    <row r="104" spans="2:47" s="9" customFormat="1" ht="19.899999999999999" customHeight="1">
      <c r="B104" s="111"/>
      <c r="D104" s="112" t="s">
        <v>126</v>
      </c>
      <c r="E104" s="113"/>
      <c r="F104" s="113"/>
      <c r="G104" s="113"/>
      <c r="H104" s="113"/>
      <c r="I104" s="113"/>
      <c r="J104" s="114">
        <f>J246</f>
        <v>0</v>
      </c>
      <c r="L104" s="111"/>
    </row>
    <row r="105" spans="2:47" s="9" customFormat="1" ht="19.899999999999999" customHeight="1">
      <c r="B105" s="111"/>
      <c r="D105" s="112" t="s">
        <v>127</v>
      </c>
      <c r="E105" s="113"/>
      <c r="F105" s="113"/>
      <c r="G105" s="113"/>
      <c r="H105" s="113"/>
      <c r="I105" s="113"/>
      <c r="J105" s="114">
        <f>J288</f>
        <v>0</v>
      </c>
      <c r="L105" s="111"/>
    </row>
    <row r="106" spans="2:47" s="9" customFormat="1" ht="19.899999999999999" customHeight="1">
      <c r="B106" s="111"/>
      <c r="D106" s="112" t="s">
        <v>128</v>
      </c>
      <c r="E106" s="113"/>
      <c r="F106" s="113"/>
      <c r="G106" s="113"/>
      <c r="H106" s="113"/>
      <c r="I106" s="113"/>
      <c r="J106" s="114">
        <f>J310</f>
        <v>0</v>
      </c>
      <c r="L106" s="111"/>
    </row>
    <row r="107" spans="2:47" s="9" customFormat="1" ht="19.899999999999999" customHeight="1">
      <c r="B107" s="111"/>
      <c r="D107" s="112" t="s">
        <v>129</v>
      </c>
      <c r="E107" s="113"/>
      <c r="F107" s="113"/>
      <c r="G107" s="113"/>
      <c r="H107" s="113"/>
      <c r="I107" s="113"/>
      <c r="J107" s="114">
        <f>J393</f>
        <v>0</v>
      </c>
      <c r="L107" s="111"/>
    </row>
    <row r="108" spans="2:47" s="9" customFormat="1" ht="19.899999999999999" customHeight="1">
      <c r="B108" s="111"/>
      <c r="D108" s="112" t="s">
        <v>130</v>
      </c>
      <c r="E108" s="113"/>
      <c r="F108" s="113"/>
      <c r="G108" s="113"/>
      <c r="H108" s="113"/>
      <c r="I108" s="113"/>
      <c r="J108" s="114">
        <f>J404</f>
        <v>0</v>
      </c>
      <c r="L108" s="111"/>
    </row>
    <row r="109" spans="2:47" s="8" customFormat="1" ht="24.95" customHeight="1">
      <c r="B109" s="107"/>
      <c r="D109" s="108" t="s">
        <v>131</v>
      </c>
      <c r="E109" s="109"/>
      <c r="F109" s="109"/>
      <c r="G109" s="109"/>
      <c r="H109" s="109"/>
      <c r="I109" s="109"/>
      <c r="J109" s="110">
        <f>J406</f>
        <v>0</v>
      </c>
      <c r="L109" s="107"/>
    </row>
    <row r="110" spans="2:47" s="9" customFormat="1" ht="19.899999999999999" customHeight="1">
      <c r="B110" s="111"/>
      <c r="D110" s="112" t="s">
        <v>132</v>
      </c>
      <c r="E110" s="113"/>
      <c r="F110" s="113"/>
      <c r="G110" s="113"/>
      <c r="H110" s="113"/>
      <c r="I110" s="113"/>
      <c r="J110" s="114">
        <f>J407</f>
        <v>0</v>
      </c>
      <c r="L110" s="111"/>
    </row>
    <row r="111" spans="2:47" s="1" customFormat="1" ht="21.75" customHeight="1">
      <c r="B111" s="31"/>
      <c r="L111" s="31"/>
    </row>
    <row r="112" spans="2:47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133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16.5" customHeight="1">
      <c r="B120" s="31"/>
      <c r="E120" s="232" t="str">
        <f>E7</f>
        <v>Cyklostezka Šternberk - Dolní Žleb - III. etapa</v>
      </c>
      <c r="F120" s="233"/>
      <c r="G120" s="233"/>
      <c r="H120" s="233"/>
      <c r="L120" s="31"/>
    </row>
    <row r="121" spans="2:12" ht="12" customHeight="1">
      <c r="B121" s="19"/>
      <c r="C121" s="26" t="s">
        <v>112</v>
      </c>
      <c r="L121" s="19"/>
    </row>
    <row r="122" spans="2:12" s="1" customFormat="1" ht="16.5" customHeight="1">
      <c r="B122" s="31"/>
      <c r="E122" s="232" t="s">
        <v>113</v>
      </c>
      <c r="F122" s="234"/>
      <c r="G122" s="234"/>
      <c r="H122" s="234"/>
      <c r="L122" s="31"/>
    </row>
    <row r="123" spans="2:12" s="1" customFormat="1" ht="12" customHeight="1">
      <c r="B123" s="31"/>
      <c r="C123" s="26" t="s">
        <v>114</v>
      </c>
      <c r="L123" s="31"/>
    </row>
    <row r="124" spans="2:12" s="1" customFormat="1" ht="16.5" customHeight="1">
      <c r="B124" s="31"/>
      <c r="E124" s="190" t="str">
        <f>E11</f>
        <v>SO 101.3_u - Stezka pro pěší a cyklisty km 0,715 - 0,981</v>
      </c>
      <c r="F124" s="234"/>
      <c r="G124" s="234"/>
      <c r="H124" s="234"/>
      <c r="L124" s="31"/>
    </row>
    <row r="125" spans="2:12" s="1" customFormat="1" ht="6.95" customHeight="1">
      <c r="B125" s="31"/>
      <c r="L125" s="31"/>
    </row>
    <row r="126" spans="2:12" s="1" customFormat="1" ht="12" customHeight="1">
      <c r="B126" s="31"/>
      <c r="C126" s="26" t="s">
        <v>20</v>
      </c>
      <c r="F126" s="24" t="str">
        <f>F14</f>
        <v>Šternberk - Dolní Žleb</v>
      </c>
      <c r="I126" s="26" t="s">
        <v>22</v>
      </c>
      <c r="J126" s="51" t="str">
        <f>IF(J14="","",J14)</f>
        <v>18. 2. 2021</v>
      </c>
      <c r="L126" s="31"/>
    </row>
    <row r="127" spans="2:12" s="1" customFormat="1" ht="6.95" customHeight="1">
      <c r="B127" s="31"/>
      <c r="L127" s="31"/>
    </row>
    <row r="128" spans="2:12" s="1" customFormat="1" ht="25.7" customHeight="1">
      <c r="B128" s="31"/>
      <c r="C128" s="26" t="s">
        <v>24</v>
      </c>
      <c r="F128" s="24" t="str">
        <f>E17</f>
        <v>Město Šternberk</v>
      </c>
      <c r="I128" s="26" t="s">
        <v>32</v>
      </c>
      <c r="J128" s="29" t="str">
        <f>E23</f>
        <v>Dopravní projektování s.r.o.</v>
      </c>
      <c r="L128" s="31"/>
    </row>
    <row r="129" spans="2:65" s="1" customFormat="1" ht="15.2" customHeight="1">
      <c r="B129" s="31"/>
      <c r="C129" s="26" t="s">
        <v>30</v>
      </c>
      <c r="F129" s="24" t="str">
        <f>IF(E20="","",E20)</f>
        <v>Vyplň údaj</v>
      </c>
      <c r="I129" s="26" t="s">
        <v>36</v>
      </c>
      <c r="J129" s="29" t="str">
        <f>E26</f>
        <v>Ing. Milena Uhlárová</v>
      </c>
      <c r="L129" s="31"/>
    </row>
    <row r="130" spans="2:65" s="1" customFormat="1" ht="10.35" customHeight="1">
      <c r="B130" s="31"/>
      <c r="L130" s="31"/>
    </row>
    <row r="131" spans="2:65" s="10" customFormat="1" ht="29.25" customHeight="1">
      <c r="B131" s="115"/>
      <c r="C131" s="116" t="s">
        <v>134</v>
      </c>
      <c r="D131" s="117" t="s">
        <v>65</v>
      </c>
      <c r="E131" s="117" t="s">
        <v>61</v>
      </c>
      <c r="F131" s="117" t="s">
        <v>62</v>
      </c>
      <c r="G131" s="117" t="s">
        <v>135</v>
      </c>
      <c r="H131" s="117" t="s">
        <v>136</v>
      </c>
      <c r="I131" s="117" t="s">
        <v>137</v>
      </c>
      <c r="J131" s="117" t="s">
        <v>118</v>
      </c>
      <c r="K131" s="118" t="s">
        <v>138</v>
      </c>
      <c r="L131" s="115"/>
      <c r="M131" s="58" t="s">
        <v>1</v>
      </c>
      <c r="N131" s="59" t="s">
        <v>44</v>
      </c>
      <c r="O131" s="59" t="s">
        <v>139</v>
      </c>
      <c r="P131" s="59" t="s">
        <v>140</v>
      </c>
      <c r="Q131" s="59" t="s">
        <v>141</v>
      </c>
      <c r="R131" s="59" t="s">
        <v>142</v>
      </c>
      <c r="S131" s="59" t="s">
        <v>143</v>
      </c>
      <c r="T131" s="60" t="s">
        <v>144</v>
      </c>
    </row>
    <row r="132" spans="2:65" s="1" customFormat="1" ht="22.9" customHeight="1">
      <c r="B132" s="31"/>
      <c r="C132" s="63" t="s">
        <v>145</v>
      </c>
      <c r="J132" s="119">
        <f>BK132</f>
        <v>0</v>
      </c>
      <c r="L132" s="31"/>
      <c r="M132" s="61"/>
      <c r="N132" s="52"/>
      <c r="O132" s="52"/>
      <c r="P132" s="120">
        <f>P133+P406</f>
        <v>0</v>
      </c>
      <c r="Q132" s="52"/>
      <c r="R132" s="120">
        <f>R133+R406</f>
        <v>292.41337814000002</v>
      </c>
      <c r="S132" s="52"/>
      <c r="T132" s="121">
        <f>T133+T406</f>
        <v>79.053700000000006</v>
      </c>
      <c r="AT132" s="16" t="s">
        <v>79</v>
      </c>
      <c r="AU132" s="16" t="s">
        <v>120</v>
      </c>
      <c r="BK132" s="122">
        <f>BK133+BK406</f>
        <v>0</v>
      </c>
    </row>
    <row r="133" spans="2:65" s="11" customFormat="1" ht="25.9" customHeight="1">
      <c r="B133" s="123"/>
      <c r="D133" s="124" t="s">
        <v>79</v>
      </c>
      <c r="E133" s="125" t="s">
        <v>146</v>
      </c>
      <c r="F133" s="125" t="s">
        <v>147</v>
      </c>
      <c r="I133" s="126"/>
      <c r="J133" s="127">
        <f>BK133</f>
        <v>0</v>
      </c>
      <c r="L133" s="123"/>
      <c r="M133" s="128"/>
      <c r="P133" s="129">
        <f>P134+P219+P232+P233+P246+P288+P310+P393+P404</f>
        <v>0</v>
      </c>
      <c r="R133" s="129">
        <f>R134+R219+R232+R233+R246+R288+R310+R393+R404</f>
        <v>289.96337814000003</v>
      </c>
      <c r="T133" s="130">
        <f>T134+T219+T232+T233+T246+T288+T310+T393+T404</f>
        <v>79.053700000000006</v>
      </c>
      <c r="AR133" s="124" t="s">
        <v>87</v>
      </c>
      <c r="AT133" s="131" t="s">
        <v>79</v>
      </c>
      <c r="AU133" s="131" t="s">
        <v>80</v>
      </c>
      <c r="AY133" s="124" t="s">
        <v>148</v>
      </c>
      <c r="BK133" s="132">
        <f>BK134+BK219+BK232+BK233+BK246+BK288+BK310+BK393+BK404</f>
        <v>0</v>
      </c>
    </row>
    <row r="134" spans="2:65" s="11" customFormat="1" ht="22.9" customHeight="1">
      <c r="B134" s="123"/>
      <c r="D134" s="124" t="s">
        <v>79</v>
      </c>
      <c r="E134" s="133" t="s">
        <v>87</v>
      </c>
      <c r="F134" s="133" t="s">
        <v>149</v>
      </c>
      <c r="I134" s="126"/>
      <c r="J134" s="134">
        <f>BK134</f>
        <v>0</v>
      </c>
      <c r="L134" s="123"/>
      <c r="M134" s="128"/>
      <c r="P134" s="129">
        <f>SUM(P135:P218)</f>
        <v>0</v>
      </c>
      <c r="R134" s="129">
        <f>SUM(R135:R218)</f>
        <v>3.3020999999999998</v>
      </c>
      <c r="T134" s="130">
        <f>SUM(T135:T218)</f>
        <v>72.8887</v>
      </c>
      <c r="AR134" s="124" t="s">
        <v>87</v>
      </c>
      <c r="AT134" s="131" t="s">
        <v>79</v>
      </c>
      <c r="AU134" s="131" t="s">
        <v>87</v>
      </c>
      <c r="AY134" s="124" t="s">
        <v>148</v>
      </c>
      <c r="BK134" s="132">
        <f>SUM(BK135:BK218)</f>
        <v>0</v>
      </c>
    </row>
    <row r="135" spans="2:65" s="1" customFormat="1" ht="24.2" customHeight="1">
      <c r="B135" s="31"/>
      <c r="C135" s="135" t="s">
        <v>87</v>
      </c>
      <c r="D135" s="135" t="s">
        <v>150</v>
      </c>
      <c r="E135" s="136" t="s">
        <v>151</v>
      </c>
      <c r="F135" s="137" t="s">
        <v>152</v>
      </c>
      <c r="G135" s="138" t="s">
        <v>153</v>
      </c>
      <c r="H135" s="139">
        <v>60</v>
      </c>
      <c r="I135" s="140"/>
      <c r="J135" s="141">
        <f>ROUND(I135*H135,2)</f>
        <v>0</v>
      </c>
      <c r="K135" s="137" t="s">
        <v>154</v>
      </c>
      <c r="L135" s="31"/>
      <c r="M135" s="142" t="s">
        <v>1</v>
      </c>
      <c r="N135" s="143" t="s">
        <v>45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155</v>
      </c>
      <c r="AT135" s="146" t="s">
        <v>150</v>
      </c>
      <c r="AU135" s="146" t="s">
        <v>89</v>
      </c>
      <c r="AY135" s="16" t="s">
        <v>148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6" t="s">
        <v>87</v>
      </c>
      <c r="BK135" s="147">
        <f>ROUND(I135*H135,2)</f>
        <v>0</v>
      </c>
      <c r="BL135" s="16" t="s">
        <v>155</v>
      </c>
      <c r="BM135" s="146" t="s">
        <v>156</v>
      </c>
    </row>
    <row r="136" spans="2:65" s="12" customFormat="1" ht="11.25">
      <c r="B136" s="148"/>
      <c r="D136" s="149" t="s">
        <v>157</v>
      </c>
      <c r="E136" s="150" t="s">
        <v>1</v>
      </c>
      <c r="F136" s="151" t="s">
        <v>158</v>
      </c>
      <c r="H136" s="150" t="s">
        <v>1</v>
      </c>
      <c r="I136" s="152"/>
      <c r="L136" s="148"/>
      <c r="M136" s="153"/>
      <c r="T136" s="154"/>
      <c r="AT136" s="150" t="s">
        <v>157</v>
      </c>
      <c r="AU136" s="150" t="s">
        <v>89</v>
      </c>
      <c r="AV136" s="12" t="s">
        <v>87</v>
      </c>
      <c r="AW136" s="12" t="s">
        <v>35</v>
      </c>
      <c r="AX136" s="12" t="s">
        <v>80</v>
      </c>
      <c r="AY136" s="150" t="s">
        <v>148</v>
      </c>
    </row>
    <row r="137" spans="2:65" s="12" customFormat="1" ht="11.25">
      <c r="B137" s="148"/>
      <c r="D137" s="149" t="s">
        <v>157</v>
      </c>
      <c r="E137" s="150" t="s">
        <v>1</v>
      </c>
      <c r="F137" s="151" t="s">
        <v>159</v>
      </c>
      <c r="H137" s="150" t="s">
        <v>1</v>
      </c>
      <c r="I137" s="152"/>
      <c r="L137" s="148"/>
      <c r="M137" s="153"/>
      <c r="T137" s="154"/>
      <c r="AT137" s="150" t="s">
        <v>157</v>
      </c>
      <c r="AU137" s="150" t="s">
        <v>89</v>
      </c>
      <c r="AV137" s="12" t="s">
        <v>87</v>
      </c>
      <c r="AW137" s="12" t="s">
        <v>35</v>
      </c>
      <c r="AX137" s="12" t="s">
        <v>80</v>
      </c>
      <c r="AY137" s="150" t="s">
        <v>148</v>
      </c>
    </row>
    <row r="138" spans="2:65" s="13" customFormat="1" ht="11.25">
      <c r="B138" s="155"/>
      <c r="D138" s="149" t="s">
        <v>157</v>
      </c>
      <c r="E138" s="156" t="s">
        <v>1</v>
      </c>
      <c r="F138" s="157" t="s">
        <v>160</v>
      </c>
      <c r="H138" s="158">
        <v>60</v>
      </c>
      <c r="I138" s="159"/>
      <c r="L138" s="155"/>
      <c r="M138" s="160"/>
      <c r="T138" s="161"/>
      <c r="AT138" s="156" t="s">
        <v>157</v>
      </c>
      <c r="AU138" s="156" t="s">
        <v>89</v>
      </c>
      <c r="AV138" s="13" t="s">
        <v>89</v>
      </c>
      <c r="AW138" s="13" t="s">
        <v>35</v>
      </c>
      <c r="AX138" s="13" t="s">
        <v>87</v>
      </c>
      <c r="AY138" s="156" t="s">
        <v>148</v>
      </c>
    </row>
    <row r="139" spans="2:65" s="1" customFormat="1" ht="16.5" customHeight="1">
      <c r="B139" s="31"/>
      <c r="C139" s="135" t="s">
        <v>89</v>
      </c>
      <c r="D139" s="135" t="s">
        <v>150</v>
      </c>
      <c r="E139" s="136" t="s">
        <v>161</v>
      </c>
      <c r="F139" s="137" t="s">
        <v>162</v>
      </c>
      <c r="G139" s="138" t="s">
        <v>163</v>
      </c>
      <c r="H139" s="139">
        <v>60</v>
      </c>
      <c r="I139" s="140"/>
      <c r="J139" s="141">
        <f>ROUND(I139*H139,2)</f>
        <v>0</v>
      </c>
      <c r="K139" s="137" t="s">
        <v>154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155</v>
      </c>
      <c r="AT139" s="146" t="s">
        <v>150</v>
      </c>
      <c r="AU139" s="146" t="s">
        <v>89</v>
      </c>
      <c r="AY139" s="16" t="s">
        <v>148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155</v>
      </c>
      <c r="BM139" s="146" t="s">
        <v>164</v>
      </c>
    </row>
    <row r="140" spans="2:65" s="13" customFormat="1" ht="11.25">
      <c r="B140" s="155"/>
      <c r="D140" s="149" t="s">
        <v>157</v>
      </c>
      <c r="E140" s="156" t="s">
        <v>1</v>
      </c>
      <c r="F140" s="157" t="s">
        <v>160</v>
      </c>
      <c r="H140" s="158">
        <v>60</v>
      </c>
      <c r="I140" s="159"/>
      <c r="L140" s="155"/>
      <c r="M140" s="160"/>
      <c r="T140" s="161"/>
      <c r="AT140" s="156" t="s">
        <v>157</v>
      </c>
      <c r="AU140" s="156" t="s">
        <v>89</v>
      </c>
      <c r="AV140" s="13" t="s">
        <v>89</v>
      </c>
      <c r="AW140" s="13" t="s">
        <v>35</v>
      </c>
      <c r="AX140" s="13" t="s">
        <v>87</v>
      </c>
      <c r="AY140" s="156" t="s">
        <v>148</v>
      </c>
    </row>
    <row r="141" spans="2:65" s="1" customFormat="1" ht="16.5" customHeight="1">
      <c r="B141" s="31"/>
      <c r="C141" s="135" t="s">
        <v>165</v>
      </c>
      <c r="D141" s="135" t="s">
        <v>150</v>
      </c>
      <c r="E141" s="136" t="s">
        <v>166</v>
      </c>
      <c r="F141" s="137" t="s">
        <v>167</v>
      </c>
      <c r="G141" s="138" t="s">
        <v>163</v>
      </c>
      <c r="H141" s="139">
        <v>70</v>
      </c>
      <c r="I141" s="140"/>
      <c r="J141" s="141">
        <f>ROUND(I141*H141,2)</f>
        <v>0</v>
      </c>
      <c r="K141" s="137" t="s">
        <v>154</v>
      </c>
      <c r="L141" s="31"/>
      <c r="M141" s="142" t="s">
        <v>1</v>
      </c>
      <c r="N141" s="143" t="s">
        <v>45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155</v>
      </c>
      <c r="AT141" s="146" t="s">
        <v>150</v>
      </c>
      <c r="AU141" s="146" t="s">
        <v>89</v>
      </c>
      <c r="AY141" s="16" t="s">
        <v>148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87</v>
      </c>
      <c r="BK141" s="147">
        <f>ROUND(I141*H141,2)</f>
        <v>0</v>
      </c>
      <c r="BL141" s="16" t="s">
        <v>155</v>
      </c>
      <c r="BM141" s="146" t="s">
        <v>168</v>
      </c>
    </row>
    <row r="142" spans="2:65" s="12" customFormat="1" ht="11.25">
      <c r="B142" s="148"/>
      <c r="D142" s="149" t="s">
        <v>157</v>
      </c>
      <c r="E142" s="150" t="s">
        <v>1</v>
      </c>
      <c r="F142" s="151" t="s">
        <v>169</v>
      </c>
      <c r="H142" s="150" t="s">
        <v>1</v>
      </c>
      <c r="I142" s="152"/>
      <c r="L142" s="148"/>
      <c r="M142" s="153"/>
      <c r="T142" s="154"/>
      <c r="AT142" s="150" t="s">
        <v>157</v>
      </c>
      <c r="AU142" s="150" t="s">
        <v>89</v>
      </c>
      <c r="AV142" s="12" t="s">
        <v>87</v>
      </c>
      <c r="AW142" s="12" t="s">
        <v>35</v>
      </c>
      <c r="AX142" s="12" t="s">
        <v>80</v>
      </c>
      <c r="AY142" s="150" t="s">
        <v>148</v>
      </c>
    </row>
    <row r="143" spans="2:65" s="13" customFormat="1" ht="11.25">
      <c r="B143" s="155"/>
      <c r="D143" s="149" t="s">
        <v>157</v>
      </c>
      <c r="E143" s="156" t="s">
        <v>1</v>
      </c>
      <c r="F143" s="157" t="s">
        <v>170</v>
      </c>
      <c r="H143" s="158">
        <v>70</v>
      </c>
      <c r="I143" s="159"/>
      <c r="L143" s="155"/>
      <c r="M143" s="160"/>
      <c r="T143" s="161"/>
      <c r="AT143" s="156" t="s">
        <v>157</v>
      </c>
      <c r="AU143" s="156" t="s">
        <v>89</v>
      </c>
      <c r="AV143" s="13" t="s">
        <v>89</v>
      </c>
      <c r="AW143" s="13" t="s">
        <v>35</v>
      </c>
      <c r="AX143" s="13" t="s">
        <v>87</v>
      </c>
      <c r="AY143" s="156" t="s">
        <v>148</v>
      </c>
    </row>
    <row r="144" spans="2:65" s="1" customFormat="1" ht="16.5" customHeight="1">
      <c r="B144" s="31"/>
      <c r="C144" s="135" t="s">
        <v>155</v>
      </c>
      <c r="D144" s="135" t="s">
        <v>150</v>
      </c>
      <c r="E144" s="136" t="s">
        <v>171</v>
      </c>
      <c r="F144" s="137" t="s">
        <v>172</v>
      </c>
      <c r="G144" s="138" t="s">
        <v>163</v>
      </c>
      <c r="H144" s="139">
        <v>70</v>
      </c>
      <c r="I144" s="140"/>
      <c r="J144" s="141">
        <f>ROUND(I144*H144,2)</f>
        <v>0</v>
      </c>
      <c r="K144" s="137" t="s">
        <v>154</v>
      </c>
      <c r="L144" s="31"/>
      <c r="M144" s="142" t="s">
        <v>1</v>
      </c>
      <c r="N144" s="143" t="s">
        <v>45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155</v>
      </c>
      <c r="AT144" s="146" t="s">
        <v>150</v>
      </c>
      <c r="AU144" s="146" t="s">
        <v>89</v>
      </c>
      <c r="AY144" s="16" t="s">
        <v>148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6" t="s">
        <v>87</v>
      </c>
      <c r="BK144" s="147">
        <f>ROUND(I144*H144,2)</f>
        <v>0</v>
      </c>
      <c r="BL144" s="16" t="s">
        <v>155</v>
      </c>
      <c r="BM144" s="146" t="s">
        <v>173</v>
      </c>
    </row>
    <row r="145" spans="2:65" s="1" customFormat="1" ht="16.5" customHeight="1">
      <c r="B145" s="31"/>
      <c r="C145" s="135" t="s">
        <v>174</v>
      </c>
      <c r="D145" s="135" t="s">
        <v>150</v>
      </c>
      <c r="E145" s="136" t="s">
        <v>175</v>
      </c>
      <c r="F145" s="137" t="s">
        <v>176</v>
      </c>
      <c r="G145" s="138" t="s">
        <v>153</v>
      </c>
      <c r="H145" s="139">
        <v>173.3</v>
      </c>
      <c r="I145" s="140"/>
      <c r="J145" s="141">
        <f>ROUND(I145*H145,2)</f>
        <v>0</v>
      </c>
      <c r="K145" s="137" t="s">
        <v>154</v>
      </c>
      <c r="L145" s="31"/>
      <c r="M145" s="142" t="s">
        <v>1</v>
      </c>
      <c r="N145" s="143" t="s">
        <v>45</v>
      </c>
      <c r="P145" s="144">
        <f>O145*H145</f>
        <v>0</v>
      </c>
      <c r="Q145" s="144">
        <v>0</v>
      </c>
      <c r="R145" s="144">
        <f>Q145*H145</f>
        <v>0</v>
      </c>
      <c r="S145" s="144">
        <v>0.28999999999999998</v>
      </c>
      <c r="T145" s="145">
        <f>S145*H145</f>
        <v>50.256999999999998</v>
      </c>
      <c r="AR145" s="146" t="s">
        <v>155</v>
      </c>
      <c r="AT145" s="146" t="s">
        <v>150</v>
      </c>
      <c r="AU145" s="146" t="s">
        <v>89</v>
      </c>
      <c r="AY145" s="16" t="s">
        <v>148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155</v>
      </c>
      <c r="BM145" s="146" t="s">
        <v>177</v>
      </c>
    </row>
    <row r="146" spans="2:65" s="12" customFormat="1" ht="11.25">
      <c r="B146" s="148"/>
      <c r="D146" s="149" t="s">
        <v>157</v>
      </c>
      <c r="E146" s="150" t="s">
        <v>1</v>
      </c>
      <c r="F146" s="151" t="s">
        <v>169</v>
      </c>
      <c r="H146" s="150" t="s">
        <v>1</v>
      </c>
      <c r="I146" s="152"/>
      <c r="L146" s="148"/>
      <c r="M146" s="153"/>
      <c r="T146" s="154"/>
      <c r="AT146" s="150" t="s">
        <v>157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148</v>
      </c>
    </row>
    <row r="147" spans="2:65" s="12" customFormat="1" ht="11.25">
      <c r="B147" s="148"/>
      <c r="D147" s="149" t="s">
        <v>157</v>
      </c>
      <c r="E147" s="150" t="s">
        <v>1</v>
      </c>
      <c r="F147" s="151" t="s">
        <v>178</v>
      </c>
      <c r="H147" s="150" t="s">
        <v>1</v>
      </c>
      <c r="I147" s="152"/>
      <c r="L147" s="148"/>
      <c r="M147" s="153"/>
      <c r="T147" s="154"/>
      <c r="AT147" s="150" t="s">
        <v>157</v>
      </c>
      <c r="AU147" s="150" t="s">
        <v>89</v>
      </c>
      <c r="AV147" s="12" t="s">
        <v>87</v>
      </c>
      <c r="AW147" s="12" t="s">
        <v>35</v>
      </c>
      <c r="AX147" s="12" t="s">
        <v>80</v>
      </c>
      <c r="AY147" s="150" t="s">
        <v>148</v>
      </c>
    </row>
    <row r="148" spans="2:65" s="12" customFormat="1" ht="11.25">
      <c r="B148" s="148"/>
      <c r="D148" s="149" t="s">
        <v>157</v>
      </c>
      <c r="E148" s="150" t="s">
        <v>1</v>
      </c>
      <c r="F148" s="151" t="s">
        <v>179</v>
      </c>
      <c r="H148" s="150" t="s">
        <v>1</v>
      </c>
      <c r="I148" s="152"/>
      <c r="L148" s="148"/>
      <c r="M148" s="153"/>
      <c r="T148" s="154"/>
      <c r="AT148" s="150" t="s">
        <v>157</v>
      </c>
      <c r="AU148" s="150" t="s">
        <v>89</v>
      </c>
      <c r="AV148" s="12" t="s">
        <v>87</v>
      </c>
      <c r="AW148" s="12" t="s">
        <v>35</v>
      </c>
      <c r="AX148" s="12" t="s">
        <v>80</v>
      </c>
      <c r="AY148" s="150" t="s">
        <v>148</v>
      </c>
    </row>
    <row r="149" spans="2:65" s="13" customFormat="1" ht="11.25">
      <c r="B149" s="155"/>
      <c r="D149" s="149" t="s">
        <v>157</v>
      </c>
      <c r="E149" s="156" t="s">
        <v>1</v>
      </c>
      <c r="F149" s="157" t="s">
        <v>180</v>
      </c>
      <c r="H149" s="158">
        <v>154.6</v>
      </c>
      <c r="I149" s="159"/>
      <c r="L149" s="155"/>
      <c r="M149" s="160"/>
      <c r="T149" s="161"/>
      <c r="AT149" s="156" t="s">
        <v>157</v>
      </c>
      <c r="AU149" s="156" t="s">
        <v>89</v>
      </c>
      <c r="AV149" s="13" t="s">
        <v>89</v>
      </c>
      <c r="AW149" s="13" t="s">
        <v>35</v>
      </c>
      <c r="AX149" s="13" t="s">
        <v>80</v>
      </c>
      <c r="AY149" s="156" t="s">
        <v>148</v>
      </c>
    </row>
    <row r="150" spans="2:65" s="12" customFormat="1" ht="11.25">
      <c r="B150" s="148"/>
      <c r="D150" s="149" t="s">
        <v>157</v>
      </c>
      <c r="E150" s="150" t="s">
        <v>1</v>
      </c>
      <c r="F150" s="151" t="s">
        <v>181</v>
      </c>
      <c r="H150" s="150" t="s">
        <v>1</v>
      </c>
      <c r="I150" s="152"/>
      <c r="L150" s="148"/>
      <c r="M150" s="153"/>
      <c r="T150" s="154"/>
      <c r="AT150" s="150" t="s">
        <v>157</v>
      </c>
      <c r="AU150" s="150" t="s">
        <v>89</v>
      </c>
      <c r="AV150" s="12" t="s">
        <v>87</v>
      </c>
      <c r="AW150" s="12" t="s">
        <v>35</v>
      </c>
      <c r="AX150" s="12" t="s">
        <v>80</v>
      </c>
      <c r="AY150" s="150" t="s">
        <v>148</v>
      </c>
    </row>
    <row r="151" spans="2:65" s="13" customFormat="1" ht="11.25">
      <c r="B151" s="155"/>
      <c r="D151" s="149" t="s">
        <v>157</v>
      </c>
      <c r="E151" s="156" t="s">
        <v>1</v>
      </c>
      <c r="F151" s="157" t="s">
        <v>182</v>
      </c>
      <c r="H151" s="158">
        <v>18.7</v>
      </c>
      <c r="I151" s="159"/>
      <c r="L151" s="155"/>
      <c r="M151" s="160"/>
      <c r="T151" s="161"/>
      <c r="AT151" s="156" t="s">
        <v>157</v>
      </c>
      <c r="AU151" s="156" t="s">
        <v>89</v>
      </c>
      <c r="AV151" s="13" t="s">
        <v>89</v>
      </c>
      <c r="AW151" s="13" t="s">
        <v>35</v>
      </c>
      <c r="AX151" s="13" t="s">
        <v>80</v>
      </c>
      <c r="AY151" s="156" t="s">
        <v>148</v>
      </c>
    </row>
    <row r="152" spans="2:65" s="14" customFormat="1" ht="11.25">
      <c r="B152" s="162"/>
      <c r="D152" s="149" t="s">
        <v>157</v>
      </c>
      <c r="E152" s="163" t="s">
        <v>1</v>
      </c>
      <c r="F152" s="164" t="s">
        <v>183</v>
      </c>
      <c r="H152" s="165">
        <v>173.3</v>
      </c>
      <c r="I152" s="166"/>
      <c r="L152" s="162"/>
      <c r="M152" s="167"/>
      <c r="T152" s="168"/>
      <c r="AT152" s="163" t="s">
        <v>157</v>
      </c>
      <c r="AU152" s="163" t="s">
        <v>89</v>
      </c>
      <c r="AV152" s="14" t="s">
        <v>155</v>
      </c>
      <c r="AW152" s="14" t="s">
        <v>35</v>
      </c>
      <c r="AX152" s="14" t="s">
        <v>87</v>
      </c>
      <c r="AY152" s="163" t="s">
        <v>148</v>
      </c>
    </row>
    <row r="153" spans="2:65" s="1" customFormat="1" ht="16.5" customHeight="1">
      <c r="B153" s="31"/>
      <c r="C153" s="135" t="s">
        <v>184</v>
      </c>
      <c r="D153" s="135" t="s">
        <v>150</v>
      </c>
      <c r="E153" s="136" t="s">
        <v>185</v>
      </c>
      <c r="F153" s="137" t="s">
        <v>186</v>
      </c>
      <c r="G153" s="138" t="s">
        <v>153</v>
      </c>
      <c r="H153" s="139">
        <v>43.4</v>
      </c>
      <c r="I153" s="140"/>
      <c r="J153" s="141">
        <f>ROUND(I153*H153,2)</f>
        <v>0</v>
      </c>
      <c r="K153" s="137" t="s">
        <v>154</v>
      </c>
      <c r="L153" s="31"/>
      <c r="M153" s="142" t="s">
        <v>1</v>
      </c>
      <c r="N153" s="143" t="s">
        <v>45</v>
      </c>
      <c r="P153" s="144">
        <f>O153*H153</f>
        <v>0</v>
      </c>
      <c r="Q153" s="144">
        <v>0</v>
      </c>
      <c r="R153" s="144">
        <f>Q153*H153</f>
        <v>0</v>
      </c>
      <c r="S153" s="144">
        <v>9.8000000000000004E-2</v>
      </c>
      <c r="T153" s="145">
        <f>S153*H153</f>
        <v>4.2531999999999996</v>
      </c>
      <c r="AR153" s="146" t="s">
        <v>155</v>
      </c>
      <c r="AT153" s="146" t="s">
        <v>150</v>
      </c>
      <c r="AU153" s="146" t="s">
        <v>89</v>
      </c>
      <c r="AY153" s="16" t="s">
        <v>148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6" t="s">
        <v>87</v>
      </c>
      <c r="BK153" s="147">
        <f>ROUND(I153*H153,2)</f>
        <v>0</v>
      </c>
      <c r="BL153" s="16" t="s">
        <v>155</v>
      </c>
      <c r="BM153" s="146" t="s">
        <v>187</v>
      </c>
    </row>
    <row r="154" spans="2:65" s="12" customFormat="1" ht="11.25">
      <c r="B154" s="148"/>
      <c r="D154" s="149" t="s">
        <v>157</v>
      </c>
      <c r="E154" s="150" t="s">
        <v>1</v>
      </c>
      <c r="F154" s="151" t="s">
        <v>159</v>
      </c>
      <c r="H154" s="150" t="s">
        <v>1</v>
      </c>
      <c r="I154" s="152"/>
      <c r="L154" s="148"/>
      <c r="M154" s="153"/>
      <c r="T154" s="154"/>
      <c r="AT154" s="150" t="s">
        <v>157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148</v>
      </c>
    </row>
    <row r="155" spans="2:65" s="13" customFormat="1" ht="11.25">
      <c r="B155" s="155"/>
      <c r="D155" s="149" t="s">
        <v>157</v>
      </c>
      <c r="E155" s="156" t="s">
        <v>1</v>
      </c>
      <c r="F155" s="157" t="s">
        <v>188</v>
      </c>
      <c r="H155" s="158">
        <v>43.4</v>
      </c>
      <c r="I155" s="159"/>
      <c r="L155" s="155"/>
      <c r="M155" s="160"/>
      <c r="T155" s="161"/>
      <c r="AT155" s="156" t="s">
        <v>157</v>
      </c>
      <c r="AU155" s="156" t="s">
        <v>89</v>
      </c>
      <c r="AV155" s="13" t="s">
        <v>89</v>
      </c>
      <c r="AW155" s="13" t="s">
        <v>35</v>
      </c>
      <c r="AX155" s="13" t="s">
        <v>87</v>
      </c>
      <c r="AY155" s="156" t="s">
        <v>148</v>
      </c>
    </row>
    <row r="156" spans="2:65" s="1" customFormat="1" ht="16.5" customHeight="1">
      <c r="B156" s="31"/>
      <c r="C156" s="135" t="s">
        <v>189</v>
      </c>
      <c r="D156" s="135" t="s">
        <v>150</v>
      </c>
      <c r="E156" s="136" t="s">
        <v>190</v>
      </c>
      <c r="F156" s="137" t="s">
        <v>191</v>
      </c>
      <c r="G156" s="138" t="s">
        <v>153</v>
      </c>
      <c r="H156" s="139">
        <v>52.5</v>
      </c>
      <c r="I156" s="140"/>
      <c r="J156" s="141">
        <f>ROUND(I156*H156,2)</f>
        <v>0</v>
      </c>
      <c r="K156" s="137" t="s">
        <v>154</v>
      </c>
      <c r="L156" s="31"/>
      <c r="M156" s="142" t="s">
        <v>1</v>
      </c>
      <c r="N156" s="143" t="s">
        <v>45</v>
      </c>
      <c r="P156" s="144">
        <f>O156*H156</f>
        <v>0</v>
      </c>
      <c r="Q156" s="144">
        <v>4.0000000000000003E-5</v>
      </c>
      <c r="R156" s="144">
        <f>Q156*H156</f>
        <v>2.1000000000000003E-3</v>
      </c>
      <c r="S156" s="144">
        <v>0.115</v>
      </c>
      <c r="T156" s="145">
        <f>S156*H156</f>
        <v>6.0375000000000005</v>
      </c>
      <c r="AR156" s="146" t="s">
        <v>155</v>
      </c>
      <c r="AT156" s="146" t="s">
        <v>150</v>
      </c>
      <c r="AU156" s="146" t="s">
        <v>89</v>
      </c>
      <c r="AY156" s="16" t="s">
        <v>148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6" t="s">
        <v>87</v>
      </c>
      <c r="BK156" s="147">
        <f>ROUND(I156*H156,2)</f>
        <v>0</v>
      </c>
      <c r="BL156" s="16" t="s">
        <v>155</v>
      </c>
      <c r="BM156" s="146" t="s">
        <v>192</v>
      </c>
    </row>
    <row r="157" spans="2:65" s="12" customFormat="1" ht="11.25">
      <c r="B157" s="148"/>
      <c r="D157" s="149" t="s">
        <v>157</v>
      </c>
      <c r="E157" s="150" t="s">
        <v>1</v>
      </c>
      <c r="F157" s="151" t="s">
        <v>193</v>
      </c>
      <c r="H157" s="150" t="s">
        <v>1</v>
      </c>
      <c r="I157" s="152"/>
      <c r="L157" s="148"/>
      <c r="M157" s="153"/>
      <c r="T157" s="154"/>
      <c r="AT157" s="150" t="s">
        <v>157</v>
      </c>
      <c r="AU157" s="150" t="s">
        <v>89</v>
      </c>
      <c r="AV157" s="12" t="s">
        <v>87</v>
      </c>
      <c r="AW157" s="12" t="s">
        <v>35</v>
      </c>
      <c r="AX157" s="12" t="s">
        <v>80</v>
      </c>
      <c r="AY157" s="150" t="s">
        <v>148</v>
      </c>
    </row>
    <row r="158" spans="2:65" s="13" customFormat="1" ht="11.25">
      <c r="B158" s="155"/>
      <c r="D158" s="149" t="s">
        <v>157</v>
      </c>
      <c r="E158" s="156" t="s">
        <v>1</v>
      </c>
      <c r="F158" s="157" t="s">
        <v>194</v>
      </c>
      <c r="H158" s="158">
        <v>52.5</v>
      </c>
      <c r="I158" s="159"/>
      <c r="L158" s="155"/>
      <c r="M158" s="160"/>
      <c r="T158" s="161"/>
      <c r="AT158" s="156" t="s">
        <v>157</v>
      </c>
      <c r="AU158" s="156" t="s">
        <v>89</v>
      </c>
      <c r="AV158" s="13" t="s">
        <v>89</v>
      </c>
      <c r="AW158" s="13" t="s">
        <v>35</v>
      </c>
      <c r="AX158" s="13" t="s">
        <v>87</v>
      </c>
      <c r="AY158" s="156" t="s">
        <v>148</v>
      </c>
    </row>
    <row r="159" spans="2:65" s="1" customFormat="1" ht="16.5" customHeight="1">
      <c r="B159" s="31"/>
      <c r="C159" s="135" t="s">
        <v>195</v>
      </c>
      <c r="D159" s="135" t="s">
        <v>150</v>
      </c>
      <c r="E159" s="136" t="s">
        <v>196</v>
      </c>
      <c r="F159" s="137" t="s">
        <v>197</v>
      </c>
      <c r="G159" s="138" t="s">
        <v>198</v>
      </c>
      <c r="H159" s="139">
        <v>60.2</v>
      </c>
      <c r="I159" s="140"/>
      <c r="J159" s="141">
        <f>ROUND(I159*H159,2)</f>
        <v>0</v>
      </c>
      <c r="K159" s="137" t="s">
        <v>154</v>
      </c>
      <c r="L159" s="31"/>
      <c r="M159" s="142" t="s">
        <v>1</v>
      </c>
      <c r="N159" s="143" t="s">
        <v>45</v>
      </c>
      <c r="P159" s="144">
        <f>O159*H159</f>
        <v>0</v>
      </c>
      <c r="Q159" s="144">
        <v>0</v>
      </c>
      <c r="R159" s="144">
        <f>Q159*H159</f>
        <v>0</v>
      </c>
      <c r="S159" s="144">
        <v>0.20499999999999999</v>
      </c>
      <c r="T159" s="145">
        <f>S159*H159</f>
        <v>12.340999999999999</v>
      </c>
      <c r="AR159" s="146" t="s">
        <v>155</v>
      </c>
      <c r="AT159" s="146" t="s">
        <v>150</v>
      </c>
      <c r="AU159" s="146" t="s">
        <v>89</v>
      </c>
      <c r="AY159" s="16" t="s">
        <v>148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6" t="s">
        <v>87</v>
      </c>
      <c r="BK159" s="147">
        <f>ROUND(I159*H159,2)</f>
        <v>0</v>
      </c>
      <c r="BL159" s="16" t="s">
        <v>155</v>
      </c>
      <c r="BM159" s="146" t="s">
        <v>199</v>
      </c>
    </row>
    <row r="160" spans="2:65" s="12" customFormat="1" ht="11.25">
      <c r="B160" s="148"/>
      <c r="D160" s="149" t="s">
        <v>157</v>
      </c>
      <c r="E160" s="150" t="s">
        <v>1</v>
      </c>
      <c r="F160" s="151" t="s">
        <v>169</v>
      </c>
      <c r="H160" s="150" t="s">
        <v>1</v>
      </c>
      <c r="I160" s="152"/>
      <c r="L160" s="148"/>
      <c r="M160" s="153"/>
      <c r="T160" s="154"/>
      <c r="AT160" s="150" t="s">
        <v>157</v>
      </c>
      <c r="AU160" s="150" t="s">
        <v>89</v>
      </c>
      <c r="AV160" s="12" t="s">
        <v>87</v>
      </c>
      <c r="AW160" s="12" t="s">
        <v>35</v>
      </c>
      <c r="AX160" s="12" t="s">
        <v>80</v>
      </c>
      <c r="AY160" s="150" t="s">
        <v>148</v>
      </c>
    </row>
    <row r="161" spans="2:65" s="12" customFormat="1" ht="11.25">
      <c r="B161" s="148"/>
      <c r="D161" s="149" t="s">
        <v>157</v>
      </c>
      <c r="E161" s="150" t="s">
        <v>1</v>
      </c>
      <c r="F161" s="151" t="s">
        <v>200</v>
      </c>
      <c r="H161" s="150" t="s">
        <v>1</v>
      </c>
      <c r="I161" s="152"/>
      <c r="L161" s="148"/>
      <c r="M161" s="153"/>
      <c r="T161" s="154"/>
      <c r="AT161" s="150" t="s">
        <v>157</v>
      </c>
      <c r="AU161" s="150" t="s">
        <v>89</v>
      </c>
      <c r="AV161" s="12" t="s">
        <v>87</v>
      </c>
      <c r="AW161" s="12" t="s">
        <v>35</v>
      </c>
      <c r="AX161" s="12" t="s">
        <v>80</v>
      </c>
      <c r="AY161" s="150" t="s">
        <v>148</v>
      </c>
    </row>
    <row r="162" spans="2:65" s="13" customFormat="1" ht="11.25">
      <c r="B162" s="155"/>
      <c r="D162" s="149" t="s">
        <v>157</v>
      </c>
      <c r="E162" s="156" t="s">
        <v>1</v>
      </c>
      <c r="F162" s="157" t="s">
        <v>201</v>
      </c>
      <c r="H162" s="158">
        <v>60.2</v>
      </c>
      <c r="I162" s="159"/>
      <c r="L162" s="155"/>
      <c r="M162" s="160"/>
      <c r="T162" s="161"/>
      <c r="AT162" s="156" t="s">
        <v>157</v>
      </c>
      <c r="AU162" s="156" t="s">
        <v>89</v>
      </c>
      <c r="AV162" s="13" t="s">
        <v>89</v>
      </c>
      <c r="AW162" s="13" t="s">
        <v>35</v>
      </c>
      <c r="AX162" s="13" t="s">
        <v>87</v>
      </c>
      <c r="AY162" s="156" t="s">
        <v>148</v>
      </c>
    </row>
    <row r="163" spans="2:65" s="1" customFormat="1" ht="16.5" customHeight="1">
      <c r="B163" s="31"/>
      <c r="C163" s="135" t="s">
        <v>202</v>
      </c>
      <c r="D163" s="135" t="s">
        <v>150</v>
      </c>
      <c r="E163" s="136" t="s">
        <v>203</v>
      </c>
      <c r="F163" s="137" t="s">
        <v>204</v>
      </c>
      <c r="G163" s="138" t="s">
        <v>153</v>
      </c>
      <c r="H163" s="139">
        <v>1094.2</v>
      </c>
      <c r="I163" s="140"/>
      <c r="J163" s="141">
        <f>ROUND(I163*H163,2)</f>
        <v>0</v>
      </c>
      <c r="K163" s="137" t="s">
        <v>154</v>
      </c>
      <c r="L163" s="31"/>
      <c r="M163" s="142" t="s">
        <v>1</v>
      </c>
      <c r="N163" s="143" t="s">
        <v>45</v>
      </c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AR163" s="146" t="s">
        <v>155</v>
      </c>
      <c r="AT163" s="146" t="s">
        <v>150</v>
      </c>
      <c r="AU163" s="146" t="s">
        <v>89</v>
      </c>
      <c r="AY163" s="16" t="s">
        <v>148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6" t="s">
        <v>87</v>
      </c>
      <c r="BK163" s="147">
        <f>ROUND(I163*H163,2)</f>
        <v>0</v>
      </c>
      <c r="BL163" s="16" t="s">
        <v>155</v>
      </c>
      <c r="BM163" s="146" t="s">
        <v>205</v>
      </c>
    </row>
    <row r="164" spans="2:65" s="12" customFormat="1" ht="11.25">
      <c r="B164" s="148"/>
      <c r="D164" s="149" t="s">
        <v>157</v>
      </c>
      <c r="E164" s="150" t="s">
        <v>1</v>
      </c>
      <c r="F164" s="151" t="s">
        <v>206</v>
      </c>
      <c r="H164" s="150" t="s">
        <v>1</v>
      </c>
      <c r="I164" s="152"/>
      <c r="L164" s="148"/>
      <c r="M164" s="153"/>
      <c r="T164" s="154"/>
      <c r="AT164" s="150" t="s">
        <v>157</v>
      </c>
      <c r="AU164" s="150" t="s">
        <v>89</v>
      </c>
      <c r="AV164" s="12" t="s">
        <v>87</v>
      </c>
      <c r="AW164" s="12" t="s">
        <v>35</v>
      </c>
      <c r="AX164" s="12" t="s">
        <v>80</v>
      </c>
      <c r="AY164" s="150" t="s">
        <v>148</v>
      </c>
    </row>
    <row r="165" spans="2:65" s="12" customFormat="1" ht="11.25">
      <c r="B165" s="148"/>
      <c r="D165" s="149" t="s">
        <v>157</v>
      </c>
      <c r="E165" s="150" t="s">
        <v>1</v>
      </c>
      <c r="F165" s="151" t="s">
        <v>207</v>
      </c>
      <c r="H165" s="150" t="s">
        <v>1</v>
      </c>
      <c r="I165" s="152"/>
      <c r="L165" s="148"/>
      <c r="M165" s="153"/>
      <c r="T165" s="154"/>
      <c r="AT165" s="150" t="s">
        <v>157</v>
      </c>
      <c r="AU165" s="150" t="s">
        <v>89</v>
      </c>
      <c r="AV165" s="12" t="s">
        <v>87</v>
      </c>
      <c r="AW165" s="12" t="s">
        <v>35</v>
      </c>
      <c r="AX165" s="12" t="s">
        <v>80</v>
      </c>
      <c r="AY165" s="150" t="s">
        <v>148</v>
      </c>
    </row>
    <row r="166" spans="2:65" s="13" customFormat="1" ht="11.25">
      <c r="B166" s="155"/>
      <c r="D166" s="149" t="s">
        <v>157</v>
      </c>
      <c r="E166" s="156" t="s">
        <v>1</v>
      </c>
      <c r="F166" s="157" t="s">
        <v>208</v>
      </c>
      <c r="H166" s="158">
        <v>1094.2</v>
      </c>
      <c r="I166" s="159"/>
      <c r="L166" s="155"/>
      <c r="M166" s="160"/>
      <c r="T166" s="161"/>
      <c r="AT166" s="156" t="s">
        <v>157</v>
      </c>
      <c r="AU166" s="156" t="s">
        <v>89</v>
      </c>
      <c r="AV166" s="13" t="s">
        <v>89</v>
      </c>
      <c r="AW166" s="13" t="s">
        <v>35</v>
      </c>
      <c r="AX166" s="13" t="s">
        <v>87</v>
      </c>
      <c r="AY166" s="156" t="s">
        <v>148</v>
      </c>
    </row>
    <row r="167" spans="2:65" s="1" customFormat="1" ht="21.75" customHeight="1">
      <c r="B167" s="31"/>
      <c r="C167" s="135" t="s">
        <v>209</v>
      </c>
      <c r="D167" s="135" t="s">
        <v>150</v>
      </c>
      <c r="E167" s="136" t="s">
        <v>210</v>
      </c>
      <c r="F167" s="137" t="s">
        <v>211</v>
      </c>
      <c r="G167" s="138" t="s">
        <v>212</v>
      </c>
      <c r="H167" s="139">
        <v>77.28</v>
      </c>
      <c r="I167" s="140"/>
      <c r="J167" s="141">
        <f>ROUND(I167*H167,2)</f>
        <v>0</v>
      </c>
      <c r="K167" s="137" t="s">
        <v>154</v>
      </c>
      <c r="L167" s="31"/>
      <c r="M167" s="142" t="s">
        <v>1</v>
      </c>
      <c r="N167" s="143" t="s">
        <v>45</v>
      </c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AR167" s="146" t="s">
        <v>155</v>
      </c>
      <c r="AT167" s="146" t="s">
        <v>150</v>
      </c>
      <c r="AU167" s="146" t="s">
        <v>89</v>
      </c>
      <c r="AY167" s="16" t="s">
        <v>148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6" t="s">
        <v>87</v>
      </c>
      <c r="BK167" s="147">
        <f>ROUND(I167*H167,2)</f>
        <v>0</v>
      </c>
      <c r="BL167" s="16" t="s">
        <v>155</v>
      </c>
      <c r="BM167" s="146" t="s">
        <v>213</v>
      </c>
    </row>
    <row r="168" spans="2:65" s="12" customFormat="1" ht="11.25">
      <c r="B168" s="148"/>
      <c r="D168" s="149" t="s">
        <v>157</v>
      </c>
      <c r="E168" s="150" t="s">
        <v>1</v>
      </c>
      <c r="F168" s="151" t="s">
        <v>206</v>
      </c>
      <c r="H168" s="150" t="s">
        <v>1</v>
      </c>
      <c r="I168" s="152"/>
      <c r="L168" s="148"/>
      <c r="M168" s="153"/>
      <c r="T168" s="154"/>
      <c r="AT168" s="150" t="s">
        <v>157</v>
      </c>
      <c r="AU168" s="150" t="s">
        <v>89</v>
      </c>
      <c r="AV168" s="12" t="s">
        <v>87</v>
      </c>
      <c r="AW168" s="12" t="s">
        <v>35</v>
      </c>
      <c r="AX168" s="12" t="s">
        <v>80</v>
      </c>
      <c r="AY168" s="150" t="s">
        <v>148</v>
      </c>
    </row>
    <row r="169" spans="2:65" s="12" customFormat="1" ht="11.25">
      <c r="B169" s="148"/>
      <c r="D169" s="149" t="s">
        <v>157</v>
      </c>
      <c r="E169" s="150" t="s">
        <v>1</v>
      </c>
      <c r="F169" s="151" t="s">
        <v>214</v>
      </c>
      <c r="H169" s="150" t="s">
        <v>1</v>
      </c>
      <c r="I169" s="152"/>
      <c r="L169" s="148"/>
      <c r="M169" s="153"/>
      <c r="T169" s="154"/>
      <c r="AT169" s="150" t="s">
        <v>157</v>
      </c>
      <c r="AU169" s="150" t="s">
        <v>89</v>
      </c>
      <c r="AV169" s="12" t="s">
        <v>87</v>
      </c>
      <c r="AW169" s="12" t="s">
        <v>35</v>
      </c>
      <c r="AX169" s="12" t="s">
        <v>80</v>
      </c>
      <c r="AY169" s="150" t="s">
        <v>148</v>
      </c>
    </row>
    <row r="170" spans="2:65" s="13" customFormat="1" ht="11.25">
      <c r="B170" s="155"/>
      <c r="D170" s="149" t="s">
        <v>157</v>
      </c>
      <c r="E170" s="156" t="s">
        <v>1</v>
      </c>
      <c r="F170" s="157" t="s">
        <v>215</v>
      </c>
      <c r="H170" s="158">
        <v>30.9</v>
      </c>
      <c r="I170" s="159"/>
      <c r="L170" s="155"/>
      <c r="M170" s="160"/>
      <c r="T170" s="161"/>
      <c r="AT170" s="156" t="s">
        <v>157</v>
      </c>
      <c r="AU170" s="156" t="s">
        <v>89</v>
      </c>
      <c r="AV170" s="13" t="s">
        <v>89</v>
      </c>
      <c r="AW170" s="13" t="s">
        <v>35</v>
      </c>
      <c r="AX170" s="13" t="s">
        <v>80</v>
      </c>
      <c r="AY170" s="156" t="s">
        <v>148</v>
      </c>
    </row>
    <row r="171" spans="2:65" s="12" customFormat="1" ht="11.25">
      <c r="B171" s="148"/>
      <c r="D171" s="149" t="s">
        <v>157</v>
      </c>
      <c r="E171" s="150" t="s">
        <v>1</v>
      </c>
      <c r="F171" s="151" t="s">
        <v>216</v>
      </c>
      <c r="H171" s="150" t="s">
        <v>1</v>
      </c>
      <c r="I171" s="152"/>
      <c r="L171" s="148"/>
      <c r="M171" s="153"/>
      <c r="T171" s="154"/>
      <c r="AT171" s="150" t="s">
        <v>157</v>
      </c>
      <c r="AU171" s="150" t="s">
        <v>89</v>
      </c>
      <c r="AV171" s="12" t="s">
        <v>87</v>
      </c>
      <c r="AW171" s="12" t="s">
        <v>35</v>
      </c>
      <c r="AX171" s="12" t="s">
        <v>80</v>
      </c>
      <c r="AY171" s="150" t="s">
        <v>148</v>
      </c>
    </row>
    <row r="172" spans="2:65" s="13" customFormat="1" ht="11.25">
      <c r="B172" s="155"/>
      <c r="D172" s="149" t="s">
        <v>157</v>
      </c>
      <c r="E172" s="156" t="s">
        <v>1</v>
      </c>
      <c r="F172" s="157" t="s">
        <v>217</v>
      </c>
      <c r="H172" s="158">
        <v>46.38</v>
      </c>
      <c r="I172" s="159"/>
      <c r="L172" s="155"/>
      <c r="M172" s="160"/>
      <c r="T172" s="161"/>
      <c r="AT172" s="156" t="s">
        <v>157</v>
      </c>
      <c r="AU172" s="156" t="s">
        <v>89</v>
      </c>
      <c r="AV172" s="13" t="s">
        <v>89</v>
      </c>
      <c r="AW172" s="13" t="s">
        <v>35</v>
      </c>
      <c r="AX172" s="13" t="s">
        <v>80</v>
      </c>
      <c r="AY172" s="156" t="s">
        <v>148</v>
      </c>
    </row>
    <row r="173" spans="2:65" s="14" customFormat="1" ht="11.25">
      <c r="B173" s="162"/>
      <c r="D173" s="149" t="s">
        <v>157</v>
      </c>
      <c r="E173" s="163" t="s">
        <v>1</v>
      </c>
      <c r="F173" s="164" t="s">
        <v>183</v>
      </c>
      <c r="H173" s="165">
        <v>77.28</v>
      </c>
      <c r="I173" s="166"/>
      <c r="L173" s="162"/>
      <c r="M173" s="167"/>
      <c r="T173" s="168"/>
      <c r="AT173" s="163" t="s">
        <v>157</v>
      </c>
      <c r="AU173" s="163" t="s">
        <v>89</v>
      </c>
      <c r="AV173" s="14" t="s">
        <v>155</v>
      </c>
      <c r="AW173" s="14" t="s">
        <v>35</v>
      </c>
      <c r="AX173" s="14" t="s">
        <v>87</v>
      </c>
      <c r="AY173" s="163" t="s">
        <v>148</v>
      </c>
    </row>
    <row r="174" spans="2:65" s="1" customFormat="1" ht="24.2" customHeight="1">
      <c r="B174" s="31"/>
      <c r="C174" s="135" t="s">
        <v>218</v>
      </c>
      <c r="D174" s="135" t="s">
        <v>150</v>
      </c>
      <c r="E174" s="136" t="s">
        <v>219</v>
      </c>
      <c r="F174" s="137" t="s">
        <v>220</v>
      </c>
      <c r="G174" s="138" t="s">
        <v>212</v>
      </c>
      <c r="H174" s="139">
        <v>470.4</v>
      </c>
      <c r="I174" s="140"/>
      <c r="J174" s="141">
        <f>ROUND(I174*H174,2)</f>
        <v>0</v>
      </c>
      <c r="K174" s="137" t="s">
        <v>154</v>
      </c>
      <c r="L174" s="31"/>
      <c r="M174" s="142" t="s">
        <v>1</v>
      </c>
      <c r="N174" s="143" t="s">
        <v>45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155</v>
      </c>
      <c r="AT174" s="146" t="s">
        <v>150</v>
      </c>
      <c r="AU174" s="146" t="s">
        <v>89</v>
      </c>
      <c r="AY174" s="16" t="s">
        <v>148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6" t="s">
        <v>87</v>
      </c>
      <c r="BK174" s="147">
        <f>ROUND(I174*H174,2)</f>
        <v>0</v>
      </c>
      <c r="BL174" s="16" t="s">
        <v>155</v>
      </c>
      <c r="BM174" s="146" t="s">
        <v>221</v>
      </c>
    </row>
    <row r="175" spans="2:65" s="13" customFormat="1" ht="11.25">
      <c r="B175" s="155"/>
      <c r="D175" s="149" t="s">
        <v>157</v>
      </c>
      <c r="E175" s="156" t="s">
        <v>1</v>
      </c>
      <c r="F175" s="157" t="s">
        <v>222</v>
      </c>
      <c r="H175" s="158">
        <v>470.4</v>
      </c>
      <c r="I175" s="159"/>
      <c r="L175" s="155"/>
      <c r="M175" s="160"/>
      <c r="T175" s="161"/>
      <c r="AT175" s="156" t="s">
        <v>157</v>
      </c>
      <c r="AU175" s="156" t="s">
        <v>89</v>
      </c>
      <c r="AV175" s="13" t="s">
        <v>89</v>
      </c>
      <c r="AW175" s="13" t="s">
        <v>35</v>
      </c>
      <c r="AX175" s="13" t="s">
        <v>87</v>
      </c>
      <c r="AY175" s="156" t="s">
        <v>148</v>
      </c>
    </row>
    <row r="176" spans="2:65" s="1" customFormat="1" ht="24.2" customHeight="1">
      <c r="B176" s="31"/>
      <c r="C176" s="135" t="s">
        <v>223</v>
      </c>
      <c r="D176" s="135" t="s">
        <v>150</v>
      </c>
      <c r="E176" s="136" t="s">
        <v>224</v>
      </c>
      <c r="F176" s="137" t="s">
        <v>225</v>
      </c>
      <c r="G176" s="138" t="s">
        <v>212</v>
      </c>
      <c r="H176" s="139">
        <v>313.60000000000002</v>
      </c>
      <c r="I176" s="140"/>
      <c r="J176" s="141">
        <f>ROUND(I176*H176,2)</f>
        <v>0</v>
      </c>
      <c r="K176" s="137" t="s">
        <v>154</v>
      </c>
      <c r="L176" s="31"/>
      <c r="M176" s="142" t="s">
        <v>1</v>
      </c>
      <c r="N176" s="143" t="s">
        <v>45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155</v>
      </c>
      <c r="AT176" s="146" t="s">
        <v>150</v>
      </c>
      <c r="AU176" s="146" t="s">
        <v>89</v>
      </c>
      <c r="AY176" s="16" t="s">
        <v>148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87</v>
      </c>
      <c r="BK176" s="147">
        <f>ROUND(I176*H176,2)</f>
        <v>0</v>
      </c>
      <c r="BL176" s="16" t="s">
        <v>155</v>
      </c>
      <c r="BM176" s="146" t="s">
        <v>226</v>
      </c>
    </row>
    <row r="177" spans="2:65" s="13" customFormat="1" ht="11.25">
      <c r="B177" s="155"/>
      <c r="D177" s="149" t="s">
        <v>157</v>
      </c>
      <c r="E177" s="156" t="s">
        <v>1</v>
      </c>
      <c r="F177" s="157" t="s">
        <v>227</v>
      </c>
      <c r="H177" s="158">
        <v>313.60000000000002</v>
      </c>
      <c r="I177" s="159"/>
      <c r="L177" s="155"/>
      <c r="M177" s="160"/>
      <c r="T177" s="161"/>
      <c r="AT177" s="156" t="s">
        <v>157</v>
      </c>
      <c r="AU177" s="156" t="s">
        <v>89</v>
      </c>
      <c r="AV177" s="13" t="s">
        <v>89</v>
      </c>
      <c r="AW177" s="13" t="s">
        <v>35</v>
      </c>
      <c r="AX177" s="13" t="s">
        <v>87</v>
      </c>
      <c r="AY177" s="156" t="s">
        <v>148</v>
      </c>
    </row>
    <row r="178" spans="2:65" s="1" customFormat="1" ht="16.5" customHeight="1">
      <c r="B178" s="31"/>
      <c r="C178" s="135" t="s">
        <v>228</v>
      </c>
      <c r="D178" s="135" t="s">
        <v>150</v>
      </c>
      <c r="E178" s="136" t="s">
        <v>229</v>
      </c>
      <c r="F178" s="137" t="s">
        <v>230</v>
      </c>
      <c r="G178" s="138" t="s">
        <v>212</v>
      </c>
      <c r="H178" s="139">
        <v>6.3360000000000003</v>
      </c>
      <c r="I178" s="140"/>
      <c r="J178" s="141">
        <f>ROUND(I178*H178,2)</f>
        <v>0</v>
      </c>
      <c r="K178" s="137" t="s">
        <v>154</v>
      </c>
      <c r="L178" s="31"/>
      <c r="M178" s="142" t="s">
        <v>1</v>
      </c>
      <c r="N178" s="143" t="s">
        <v>45</v>
      </c>
      <c r="P178" s="144">
        <f>O178*H178</f>
        <v>0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AR178" s="146" t="s">
        <v>155</v>
      </c>
      <c r="AT178" s="146" t="s">
        <v>150</v>
      </c>
      <c r="AU178" s="146" t="s">
        <v>89</v>
      </c>
      <c r="AY178" s="16" t="s">
        <v>148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6" t="s">
        <v>87</v>
      </c>
      <c r="BK178" s="147">
        <f>ROUND(I178*H178,2)</f>
        <v>0</v>
      </c>
      <c r="BL178" s="16" t="s">
        <v>155</v>
      </c>
      <c r="BM178" s="146" t="s">
        <v>231</v>
      </c>
    </row>
    <row r="179" spans="2:65" s="12" customFormat="1" ht="11.25">
      <c r="B179" s="148"/>
      <c r="D179" s="149" t="s">
        <v>157</v>
      </c>
      <c r="E179" s="150" t="s">
        <v>1</v>
      </c>
      <c r="F179" s="151" t="s">
        <v>232</v>
      </c>
      <c r="H179" s="150" t="s">
        <v>1</v>
      </c>
      <c r="I179" s="152"/>
      <c r="L179" s="148"/>
      <c r="M179" s="153"/>
      <c r="T179" s="154"/>
      <c r="AT179" s="150" t="s">
        <v>157</v>
      </c>
      <c r="AU179" s="150" t="s">
        <v>89</v>
      </c>
      <c r="AV179" s="12" t="s">
        <v>87</v>
      </c>
      <c r="AW179" s="12" t="s">
        <v>35</v>
      </c>
      <c r="AX179" s="12" t="s">
        <v>80</v>
      </c>
      <c r="AY179" s="150" t="s">
        <v>148</v>
      </c>
    </row>
    <row r="180" spans="2:65" s="12" customFormat="1" ht="11.25">
      <c r="B180" s="148"/>
      <c r="D180" s="149" t="s">
        <v>157</v>
      </c>
      <c r="E180" s="150" t="s">
        <v>1</v>
      </c>
      <c r="F180" s="151" t="s">
        <v>233</v>
      </c>
      <c r="H180" s="150" t="s">
        <v>1</v>
      </c>
      <c r="I180" s="152"/>
      <c r="L180" s="148"/>
      <c r="M180" s="153"/>
      <c r="T180" s="154"/>
      <c r="AT180" s="150" t="s">
        <v>157</v>
      </c>
      <c r="AU180" s="150" t="s">
        <v>89</v>
      </c>
      <c r="AV180" s="12" t="s">
        <v>87</v>
      </c>
      <c r="AW180" s="12" t="s">
        <v>35</v>
      </c>
      <c r="AX180" s="12" t="s">
        <v>80</v>
      </c>
      <c r="AY180" s="150" t="s">
        <v>148</v>
      </c>
    </row>
    <row r="181" spans="2:65" s="13" customFormat="1" ht="11.25">
      <c r="B181" s="155"/>
      <c r="D181" s="149" t="s">
        <v>157</v>
      </c>
      <c r="E181" s="156" t="s">
        <v>1</v>
      </c>
      <c r="F181" s="157" t="s">
        <v>234</v>
      </c>
      <c r="H181" s="158">
        <v>6.3360000000000003</v>
      </c>
      <c r="I181" s="159"/>
      <c r="L181" s="155"/>
      <c r="M181" s="160"/>
      <c r="T181" s="161"/>
      <c r="AT181" s="156" t="s">
        <v>157</v>
      </c>
      <c r="AU181" s="156" t="s">
        <v>89</v>
      </c>
      <c r="AV181" s="13" t="s">
        <v>89</v>
      </c>
      <c r="AW181" s="13" t="s">
        <v>35</v>
      </c>
      <c r="AX181" s="13" t="s">
        <v>87</v>
      </c>
      <c r="AY181" s="156" t="s">
        <v>148</v>
      </c>
    </row>
    <row r="182" spans="2:65" s="1" customFormat="1" ht="21.75" customHeight="1">
      <c r="B182" s="31"/>
      <c r="C182" s="135" t="s">
        <v>235</v>
      </c>
      <c r="D182" s="135" t="s">
        <v>150</v>
      </c>
      <c r="E182" s="136" t="s">
        <v>236</v>
      </c>
      <c r="F182" s="137" t="s">
        <v>237</v>
      </c>
      <c r="G182" s="138" t="s">
        <v>212</v>
      </c>
      <c r="H182" s="139">
        <v>55.2</v>
      </c>
      <c r="I182" s="140"/>
      <c r="J182" s="141">
        <f>ROUND(I182*H182,2)</f>
        <v>0</v>
      </c>
      <c r="K182" s="137" t="s">
        <v>154</v>
      </c>
      <c r="L182" s="31"/>
      <c r="M182" s="142" t="s">
        <v>1</v>
      </c>
      <c r="N182" s="143" t="s">
        <v>45</v>
      </c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155</v>
      </c>
      <c r="AT182" s="146" t="s">
        <v>150</v>
      </c>
      <c r="AU182" s="146" t="s">
        <v>89</v>
      </c>
      <c r="AY182" s="16" t="s">
        <v>148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6" t="s">
        <v>87</v>
      </c>
      <c r="BK182" s="147">
        <f>ROUND(I182*H182,2)</f>
        <v>0</v>
      </c>
      <c r="BL182" s="16" t="s">
        <v>155</v>
      </c>
      <c r="BM182" s="146" t="s">
        <v>238</v>
      </c>
    </row>
    <row r="183" spans="2:65" s="12" customFormat="1" ht="11.25">
      <c r="B183" s="148"/>
      <c r="D183" s="149" t="s">
        <v>157</v>
      </c>
      <c r="E183" s="150" t="s">
        <v>1</v>
      </c>
      <c r="F183" s="151" t="s">
        <v>239</v>
      </c>
      <c r="H183" s="150" t="s">
        <v>1</v>
      </c>
      <c r="I183" s="152"/>
      <c r="L183" s="148"/>
      <c r="M183" s="153"/>
      <c r="T183" s="154"/>
      <c r="AT183" s="150" t="s">
        <v>157</v>
      </c>
      <c r="AU183" s="150" t="s">
        <v>89</v>
      </c>
      <c r="AV183" s="12" t="s">
        <v>87</v>
      </c>
      <c r="AW183" s="12" t="s">
        <v>35</v>
      </c>
      <c r="AX183" s="12" t="s">
        <v>80</v>
      </c>
      <c r="AY183" s="150" t="s">
        <v>148</v>
      </c>
    </row>
    <row r="184" spans="2:65" s="12" customFormat="1" ht="11.25">
      <c r="B184" s="148"/>
      <c r="D184" s="149" t="s">
        <v>157</v>
      </c>
      <c r="E184" s="150" t="s">
        <v>1</v>
      </c>
      <c r="F184" s="151" t="s">
        <v>240</v>
      </c>
      <c r="H184" s="150" t="s">
        <v>1</v>
      </c>
      <c r="I184" s="152"/>
      <c r="L184" s="148"/>
      <c r="M184" s="153"/>
      <c r="T184" s="154"/>
      <c r="AT184" s="150" t="s">
        <v>157</v>
      </c>
      <c r="AU184" s="150" t="s">
        <v>89</v>
      </c>
      <c r="AV184" s="12" t="s">
        <v>87</v>
      </c>
      <c r="AW184" s="12" t="s">
        <v>35</v>
      </c>
      <c r="AX184" s="12" t="s">
        <v>80</v>
      </c>
      <c r="AY184" s="150" t="s">
        <v>148</v>
      </c>
    </row>
    <row r="185" spans="2:65" s="13" customFormat="1" ht="11.25">
      <c r="B185" s="155"/>
      <c r="D185" s="149" t="s">
        <v>157</v>
      </c>
      <c r="E185" s="156" t="s">
        <v>1</v>
      </c>
      <c r="F185" s="157" t="s">
        <v>241</v>
      </c>
      <c r="H185" s="158">
        <v>27.6</v>
      </c>
      <c r="I185" s="159"/>
      <c r="L185" s="155"/>
      <c r="M185" s="160"/>
      <c r="T185" s="161"/>
      <c r="AT185" s="156" t="s">
        <v>157</v>
      </c>
      <c r="AU185" s="156" t="s">
        <v>89</v>
      </c>
      <c r="AV185" s="13" t="s">
        <v>89</v>
      </c>
      <c r="AW185" s="13" t="s">
        <v>35</v>
      </c>
      <c r="AX185" s="13" t="s">
        <v>80</v>
      </c>
      <c r="AY185" s="156" t="s">
        <v>148</v>
      </c>
    </row>
    <row r="186" spans="2:65" s="12" customFormat="1" ht="11.25">
      <c r="B186" s="148"/>
      <c r="D186" s="149" t="s">
        <v>157</v>
      </c>
      <c r="E186" s="150" t="s">
        <v>1</v>
      </c>
      <c r="F186" s="151" t="s">
        <v>242</v>
      </c>
      <c r="H186" s="150" t="s">
        <v>1</v>
      </c>
      <c r="I186" s="152"/>
      <c r="L186" s="148"/>
      <c r="M186" s="153"/>
      <c r="T186" s="154"/>
      <c r="AT186" s="150" t="s">
        <v>157</v>
      </c>
      <c r="AU186" s="150" t="s">
        <v>89</v>
      </c>
      <c r="AV186" s="12" t="s">
        <v>87</v>
      </c>
      <c r="AW186" s="12" t="s">
        <v>35</v>
      </c>
      <c r="AX186" s="12" t="s">
        <v>80</v>
      </c>
      <c r="AY186" s="150" t="s">
        <v>148</v>
      </c>
    </row>
    <row r="187" spans="2:65" s="13" customFormat="1" ht="11.25">
      <c r="B187" s="155"/>
      <c r="D187" s="149" t="s">
        <v>157</v>
      </c>
      <c r="E187" s="156" t="s">
        <v>1</v>
      </c>
      <c r="F187" s="157" t="s">
        <v>243</v>
      </c>
      <c r="H187" s="158">
        <v>27.6</v>
      </c>
      <c r="I187" s="159"/>
      <c r="L187" s="155"/>
      <c r="M187" s="160"/>
      <c r="T187" s="161"/>
      <c r="AT187" s="156" t="s">
        <v>157</v>
      </c>
      <c r="AU187" s="156" t="s">
        <v>89</v>
      </c>
      <c r="AV187" s="13" t="s">
        <v>89</v>
      </c>
      <c r="AW187" s="13" t="s">
        <v>35</v>
      </c>
      <c r="AX187" s="13" t="s">
        <v>80</v>
      </c>
      <c r="AY187" s="156" t="s">
        <v>148</v>
      </c>
    </row>
    <row r="188" spans="2:65" s="14" customFormat="1" ht="11.25">
      <c r="B188" s="162"/>
      <c r="D188" s="149" t="s">
        <v>157</v>
      </c>
      <c r="E188" s="163" t="s">
        <v>1</v>
      </c>
      <c r="F188" s="164" t="s">
        <v>183</v>
      </c>
      <c r="H188" s="165">
        <v>55.2</v>
      </c>
      <c r="I188" s="166"/>
      <c r="L188" s="162"/>
      <c r="M188" s="167"/>
      <c r="T188" s="168"/>
      <c r="AT188" s="163" t="s">
        <v>157</v>
      </c>
      <c r="AU188" s="163" t="s">
        <v>89</v>
      </c>
      <c r="AV188" s="14" t="s">
        <v>155</v>
      </c>
      <c r="AW188" s="14" t="s">
        <v>35</v>
      </c>
      <c r="AX188" s="14" t="s">
        <v>87</v>
      </c>
      <c r="AY188" s="163" t="s">
        <v>148</v>
      </c>
    </row>
    <row r="189" spans="2:65" s="1" customFormat="1" ht="21.75" customHeight="1">
      <c r="B189" s="31"/>
      <c r="C189" s="135" t="s">
        <v>8</v>
      </c>
      <c r="D189" s="135" t="s">
        <v>150</v>
      </c>
      <c r="E189" s="136" t="s">
        <v>244</v>
      </c>
      <c r="F189" s="137" t="s">
        <v>245</v>
      </c>
      <c r="G189" s="138" t="s">
        <v>212</v>
      </c>
      <c r="H189" s="139">
        <v>248.23599999999999</v>
      </c>
      <c r="I189" s="140"/>
      <c r="J189" s="141">
        <f>ROUND(I189*H189,2)</f>
        <v>0</v>
      </c>
      <c r="K189" s="137" t="s">
        <v>154</v>
      </c>
      <c r="L189" s="31"/>
      <c r="M189" s="142" t="s">
        <v>1</v>
      </c>
      <c r="N189" s="143" t="s">
        <v>45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155</v>
      </c>
      <c r="AT189" s="146" t="s">
        <v>150</v>
      </c>
      <c r="AU189" s="146" t="s">
        <v>89</v>
      </c>
      <c r="AY189" s="16" t="s">
        <v>148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6" t="s">
        <v>87</v>
      </c>
      <c r="BK189" s="147">
        <f>ROUND(I189*H189,2)</f>
        <v>0</v>
      </c>
      <c r="BL189" s="16" t="s">
        <v>155</v>
      </c>
      <c r="BM189" s="146" t="s">
        <v>246</v>
      </c>
    </row>
    <row r="190" spans="2:65" s="12" customFormat="1" ht="11.25">
      <c r="B190" s="148"/>
      <c r="D190" s="149" t="s">
        <v>157</v>
      </c>
      <c r="E190" s="150" t="s">
        <v>1</v>
      </c>
      <c r="F190" s="151" t="s">
        <v>247</v>
      </c>
      <c r="H190" s="150" t="s">
        <v>1</v>
      </c>
      <c r="I190" s="152"/>
      <c r="L190" s="148"/>
      <c r="M190" s="153"/>
      <c r="T190" s="154"/>
      <c r="AT190" s="150" t="s">
        <v>157</v>
      </c>
      <c r="AU190" s="150" t="s">
        <v>89</v>
      </c>
      <c r="AV190" s="12" t="s">
        <v>87</v>
      </c>
      <c r="AW190" s="12" t="s">
        <v>35</v>
      </c>
      <c r="AX190" s="12" t="s">
        <v>80</v>
      </c>
      <c r="AY190" s="150" t="s">
        <v>148</v>
      </c>
    </row>
    <row r="191" spans="2:65" s="13" customFormat="1" ht="11.25">
      <c r="B191" s="155"/>
      <c r="D191" s="149" t="s">
        <v>157</v>
      </c>
      <c r="E191" s="156" t="s">
        <v>1</v>
      </c>
      <c r="F191" s="157" t="s">
        <v>248</v>
      </c>
      <c r="H191" s="158">
        <v>109.42</v>
      </c>
      <c r="I191" s="159"/>
      <c r="L191" s="155"/>
      <c r="M191" s="160"/>
      <c r="T191" s="161"/>
      <c r="AT191" s="156" t="s">
        <v>157</v>
      </c>
      <c r="AU191" s="156" t="s">
        <v>89</v>
      </c>
      <c r="AV191" s="13" t="s">
        <v>89</v>
      </c>
      <c r="AW191" s="13" t="s">
        <v>35</v>
      </c>
      <c r="AX191" s="13" t="s">
        <v>80</v>
      </c>
      <c r="AY191" s="156" t="s">
        <v>148</v>
      </c>
    </row>
    <row r="192" spans="2:65" s="12" customFormat="1" ht="11.25">
      <c r="B192" s="148"/>
      <c r="D192" s="149" t="s">
        <v>157</v>
      </c>
      <c r="E192" s="150" t="s">
        <v>1</v>
      </c>
      <c r="F192" s="151" t="s">
        <v>249</v>
      </c>
      <c r="H192" s="150" t="s">
        <v>1</v>
      </c>
      <c r="I192" s="152"/>
      <c r="L192" s="148"/>
      <c r="M192" s="153"/>
      <c r="T192" s="154"/>
      <c r="AT192" s="150" t="s">
        <v>157</v>
      </c>
      <c r="AU192" s="150" t="s">
        <v>89</v>
      </c>
      <c r="AV192" s="12" t="s">
        <v>87</v>
      </c>
      <c r="AW192" s="12" t="s">
        <v>35</v>
      </c>
      <c r="AX192" s="12" t="s">
        <v>80</v>
      </c>
      <c r="AY192" s="150" t="s">
        <v>148</v>
      </c>
    </row>
    <row r="193" spans="2:65" s="13" customFormat="1" ht="11.25">
      <c r="B193" s="155"/>
      <c r="D193" s="149" t="s">
        <v>157</v>
      </c>
      <c r="E193" s="156" t="s">
        <v>1</v>
      </c>
      <c r="F193" s="157" t="s">
        <v>250</v>
      </c>
      <c r="H193" s="158">
        <v>138.816</v>
      </c>
      <c r="I193" s="159"/>
      <c r="L193" s="155"/>
      <c r="M193" s="160"/>
      <c r="T193" s="161"/>
      <c r="AT193" s="156" t="s">
        <v>157</v>
      </c>
      <c r="AU193" s="156" t="s">
        <v>89</v>
      </c>
      <c r="AV193" s="13" t="s">
        <v>89</v>
      </c>
      <c r="AW193" s="13" t="s">
        <v>35</v>
      </c>
      <c r="AX193" s="13" t="s">
        <v>80</v>
      </c>
      <c r="AY193" s="156" t="s">
        <v>148</v>
      </c>
    </row>
    <row r="194" spans="2:65" s="14" customFormat="1" ht="11.25">
      <c r="B194" s="162"/>
      <c r="D194" s="149" t="s">
        <v>157</v>
      </c>
      <c r="E194" s="163" t="s">
        <v>1</v>
      </c>
      <c r="F194" s="164" t="s">
        <v>183</v>
      </c>
      <c r="H194" s="165">
        <v>248.23599999999999</v>
      </c>
      <c r="I194" s="166"/>
      <c r="L194" s="162"/>
      <c r="M194" s="167"/>
      <c r="T194" s="168"/>
      <c r="AT194" s="163" t="s">
        <v>157</v>
      </c>
      <c r="AU194" s="163" t="s">
        <v>89</v>
      </c>
      <c r="AV194" s="14" t="s">
        <v>155</v>
      </c>
      <c r="AW194" s="14" t="s">
        <v>35</v>
      </c>
      <c r="AX194" s="14" t="s">
        <v>87</v>
      </c>
      <c r="AY194" s="163" t="s">
        <v>148</v>
      </c>
    </row>
    <row r="195" spans="2:65" s="1" customFormat="1" ht="21.75" customHeight="1">
      <c r="B195" s="31"/>
      <c r="C195" s="135" t="s">
        <v>251</v>
      </c>
      <c r="D195" s="135" t="s">
        <v>150</v>
      </c>
      <c r="E195" s="136" t="s">
        <v>252</v>
      </c>
      <c r="F195" s="137" t="s">
        <v>253</v>
      </c>
      <c r="G195" s="138" t="s">
        <v>212</v>
      </c>
      <c r="H195" s="139">
        <v>470.4</v>
      </c>
      <c r="I195" s="140"/>
      <c r="J195" s="141">
        <f>ROUND(I195*H195,2)</f>
        <v>0</v>
      </c>
      <c r="K195" s="137" t="s">
        <v>154</v>
      </c>
      <c r="L195" s="31"/>
      <c r="M195" s="142" t="s">
        <v>1</v>
      </c>
      <c r="N195" s="143" t="s">
        <v>45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AR195" s="146" t="s">
        <v>155</v>
      </c>
      <c r="AT195" s="146" t="s">
        <v>150</v>
      </c>
      <c r="AU195" s="146" t="s">
        <v>89</v>
      </c>
      <c r="AY195" s="16" t="s">
        <v>148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6" t="s">
        <v>87</v>
      </c>
      <c r="BK195" s="147">
        <f>ROUND(I195*H195,2)</f>
        <v>0</v>
      </c>
      <c r="BL195" s="16" t="s">
        <v>155</v>
      </c>
      <c r="BM195" s="146" t="s">
        <v>254</v>
      </c>
    </row>
    <row r="196" spans="2:65" s="13" customFormat="1" ht="11.25">
      <c r="B196" s="155"/>
      <c r="D196" s="149" t="s">
        <v>157</v>
      </c>
      <c r="E196" s="156" t="s">
        <v>1</v>
      </c>
      <c r="F196" s="157" t="s">
        <v>255</v>
      </c>
      <c r="H196" s="158">
        <v>470.4</v>
      </c>
      <c r="I196" s="159"/>
      <c r="L196" s="155"/>
      <c r="M196" s="160"/>
      <c r="T196" s="161"/>
      <c r="AT196" s="156" t="s">
        <v>157</v>
      </c>
      <c r="AU196" s="156" t="s">
        <v>89</v>
      </c>
      <c r="AV196" s="13" t="s">
        <v>89</v>
      </c>
      <c r="AW196" s="13" t="s">
        <v>35</v>
      </c>
      <c r="AX196" s="13" t="s">
        <v>87</v>
      </c>
      <c r="AY196" s="156" t="s">
        <v>148</v>
      </c>
    </row>
    <row r="197" spans="2:65" s="1" customFormat="1" ht="21.75" customHeight="1">
      <c r="B197" s="31"/>
      <c r="C197" s="135" t="s">
        <v>256</v>
      </c>
      <c r="D197" s="135" t="s">
        <v>150</v>
      </c>
      <c r="E197" s="136" t="s">
        <v>257</v>
      </c>
      <c r="F197" s="137" t="s">
        <v>258</v>
      </c>
      <c r="G197" s="138" t="s">
        <v>212</v>
      </c>
      <c r="H197" s="139">
        <v>313.60000000000002</v>
      </c>
      <c r="I197" s="140"/>
      <c r="J197" s="141">
        <f>ROUND(I197*H197,2)</f>
        <v>0</v>
      </c>
      <c r="K197" s="137" t="s">
        <v>154</v>
      </c>
      <c r="L197" s="31"/>
      <c r="M197" s="142" t="s">
        <v>1</v>
      </c>
      <c r="N197" s="143" t="s">
        <v>45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AR197" s="146" t="s">
        <v>155</v>
      </c>
      <c r="AT197" s="146" t="s">
        <v>150</v>
      </c>
      <c r="AU197" s="146" t="s">
        <v>89</v>
      </c>
      <c r="AY197" s="16" t="s">
        <v>148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6" t="s">
        <v>87</v>
      </c>
      <c r="BK197" s="147">
        <f>ROUND(I197*H197,2)</f>
        <v>0</v>
      </c>
      <c r="BL197" s="16" t="s">
        <v>155</v>
      </c>
      <c r="BM197" s="146" t="s">
        <v>259</v>
      </c>
    </row>
    <row r="198" spans="2:65" s="13" customFormat="1" ht="11.25">
      <c r="B198" s="155"/>
      <c r="D198" s="149" t="s">
        <v>157</v>
      </c>
      <c r="E198" s="156" t="s">
        <v>1</v>
      </c>
      <c r="F198" s="157" t="s">
        <v>260</v>
      </c>
      <c r="H198" s="158">
        <v>313.60000000000002</v>
      </c>
      <c r="I198" s="159"/>
      <c r="L198" s="155"/>
      <c r="M198" s="160"/>
      <c r="T198" s="161"/>
      <c r="AT198" s="156" t="s">
        <v>157</v>
      </c>
      <c r="AU198" s="156" t="s">
        <v>89</v>
      </c>
      <c r="AV198" s="13" t="s">
        <v>89</v>
      </c>
      <c r="AW198" s="13" t="s">
        <v>35</v>
      </c>
      <c r="AX198" s="13" t="s">
        <v>87</v>
      </c>
      <c r="AY198" s="156" t="s">
        <v>148</v>
      </c>
    </row>
    <row r="199" spans="2:65" s="1" customFormat="1" ht="16.5" customHeight="1">
      <c r="B199" s="31"/>
      <c r="C199" s="135" t="s">
        <v>261</v>
      </c>
      <c r="D199" s="135" t="s">
        <v>150</v>
      </c>
      <c r="E199" s="136" t="s">
        <v>262</v>
      </c>
      <c r="F199" s="137" t="s">
        <v>263</v>
      </c>
      <c r="G199" s="138" t="s">
        <v>212</v>
      </c>
      <c r="H199" s="139">
        <v>248.23599999999999</v>
      </c>
      <c r="I199" s="140"/>
      <c r="J199" s="141">
        <f>ROUND(I199*H199,2)</f>
        <v>0</v>
      </c>
      <c r="K199" s="137" t="s">
        <v>154</v>
      </c>
      <c r="L199" s="31"/>
      <c r="M199" s="142" t="s">
        <v>1</v>
      </c>
      <c r="N199" s="143" t="s">
        <v>45</v>
      </c>
      <c r="P199" s="144">
        <f>O199*H199</f>
        <v>0</v>
      </c>
      <c r="Q199" s="144">
        <v>0</v>
      </c>
      <c r="R199" s="144">
        <f>Q199*H199</f>
        <v>0</v>
      </c>
      <c r="S199" s="144">
        <v>0</v>
      </c>
      <c r="T199" s="145">
        <f>S199*H199</f>
        <v>0</v>
      </c>
      <c r="AR199" s="146" t="s">
        <v>155</v>
      </c>
      <c r="AT199" s="146" t="s">
        <v>150</v>
      </c>
      <c r="AU199" s="146" t="s">
        <v>89</v>
      </c>
      <c r="AY199" s="16" t="s">
        <v>148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6" t="s">
        <v>87</v>
      </c>
      <c r="BK199" s="147">
        <f>ROUND(I199*H199,2)</f>
        <v>0</v>
      </c>
      <c r="BL199" s="16" t="s">
        <v>155</v>
      </c>
      <c r="BM199" s="146" t="s">
        <v>264</v>
      </c>
    </row>
    <row r="200" spans="2:65" s="13" customFormat="1" ht="11.25">
      <c r="B200" s="155"/>
      <c r="D200" s="149" t="s">
        <v>157</v>
      </c>
      <c r="E200" s="156" t="s">
        <v>1</v>
      </c>
      <c r="F200" s="157" t="s">
        <v>265</v>
      </c>
      <c r="H200" s="158">
        <v>248.23599999999999</v>
      </c>
      <c r="I200" s="159"/>
      <c r="L200" s="155"/>
      <c r="M200" s="160"/>
      <c r="T200" s="161"/>
      <c r="AT200" s="156" t="s">
        <v>157</v>
      </c>
      <c r="AU200" s="156" t="s">
        <v>89</v>
      </c>
      <c r="AV200" s="13" t="s">
        <v>89</v>
      </c>
      <c r="AW200" s="13" t="s">
        <v>35</v>
      </c>
      <c r="AX200" s="13" t="s">
        <v>80</v>
      </c>
      <c r="AY200" s="156" t="s">
        <v>148</v>
      </c>
    </row>
    <row r="201" spans="2:65" s="1" customFormat="1" ht="16.5" customHeight="1">
      <c r="B201" s="31"/>
      <c r="C201" s="135" t="s">
        <v>266</v>
      </c>
      <c r="D201" s="135" t="s">
        <v>150</v>
      </c>
      <c r="E201" s="136" t="s">
        <v>267</v>
      </c>
      <c r="F201" s="137" t="s">
        <v>268</v>
      </c>
      <c r="G201" s="138" t="s">
        <v>212</v>
      </c>
      <c r="H201" s="139">
        <v>470.4</v>
      </c>
      <c r="I201" s="140"/>
      <c r="J201" s="141">
        <f>ROUND(I201*H201,2)</f>
        <v>0</v>
      </c>
      <c r="K201" s="137" t="s">
        <v>154</v>
      </c>
      <c r="L201" s="31"/>
      <c r="M201" s="142" t="s">
        <v>1</v>
      </c>
      <c r="N201" s="143" t="s">
        <v>45</v>
      </c>
      <c r="P201" s="144">
        <f>O201*H201</f>
        <v>0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AR201" s="146" t="s">
        <v>155</v>
      </c>
      <c r="AT201" s="146" t="s">
        <v>150</v>
      </c>
      <c r="AU201" s="146" t="s">
        <v>89</v>
      </c>
      <c r="AY201" s="16" t="s">
        <v>148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6" t="s">
        <v>87</v>
      </c>
      <c r="BK201" s="147">
        <f>ROUND(I201*H201,2)</f>
        <v>0</v>
      </c>
      <c r="BL201" s="16" t="s">
        <v>155</v>
      </c>
      <c r="BM201" s="146" t="s">
        <v>269</v>
      </c>
    </row>
    <row r="202" spans="2:65" s="13" customFormat="1" ht="11.25">
      <c r="B202" s="155"/>
      <c r="D202" s="149" t="s">
        <v>157</v>
      </c>
      <c r="E202" s="156" t="s">
        <v>1</v>
      </c>
      <c r="F202" s="157" t="s">
        <v>255</v>
      </c>
      <c r="H202" s="158">
        <v>470.4</v>
      </c>
      <c r="I202" s="159"/>
      <c r="L202" s="155"/>
      <c r="M202" s="160"/>
      <c r="T202" s="161"/>
      <c r="AT202" s="156" t="s">
        <v>157</v>
      </c>
      <c r="AU202" s="156" t="s">
        <v>89</v>
      </c>
      <c r="AV202" s="13" t="s">
        <v>89</v>
      </c>
      <c r="AW202" s="13" t="s">
        <v>35</v>
      </c>
      <c r="AX202" s="13" t="s">
        <v>87</v>
      </c>
      <c r="AY202" s="156" t="s">
        <v>148</v>
      </c>
    </row>
    <row r="203" spans="2:65" s="1" customFormat="1" ht="16.5" customHeight="1">
      <c r="B203" s="31"/>
      <c r="C203" s="135" t="s">
        <v>270</v>
      </c>
      <c r="D203" s="135" t="s">
        <v>150</v>
      </c>
      <c r="E203" s="136" t="s">
        <v>271</v>
      </c>
      <c r="F203" s="137" t="s">
        <v>272</v>
      </c>
      <c r="G203" s="138" t="s">
        <v>212</v>
      </c>
      <c r="H203" s="139">
        <v>313.60000000000002</v>
      </c>
      <c r="I203" s="140"/>
      <c r="J203" s="141">
        <f>ROUND(I203*H203,2)</f>
        <v>0</v>
      </c>
      <c r="K203" s="137" t="s">
        <v>154</v>
      </c>
      <c r="L203" s="31"/>
      <c r="M203" s="142" t="s">
        <v>1</v>
      </c>
      <c r="N203" s="143" t="s">
        <v>45</v>
      </c>
      <c r="P203" s="144">
        <f>O203*H203</f>
        <v>0</v>
      </c>
      <c r="Q203" s="144">
        <v>0</v>
      </c>
      <c r="R203" s="144">
        <f>Q203*H203</f>
        <v>0</v>
      </c>
      <c r="S203" s="144">
        <v>0</v>
      </c>
      <c r="T203" s="145">
        <f>S203*H203</f>
        <v>0</v>
      </c>
      <c r="AR203" s="146" t="s">
        <v>155</v>
      </c>
      <c r="AT203" s="146" t="s">
        <v>150</v>
      </c>
      <c r="AU203" s="146" t="s">
        <v>89</v>
      </c>
      <c r="AY203" s="16" t="s">
        <v>148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6" t="s">
        <v>87</v>
      </c>
      <c r="BK203" s="147">
        <f>ROUND(I203*H203,2)</f>
        <v>0</v>
      </c>
      <c r="BL203" s="16" t="s">
        <v>155</v>
      </c>
      <c r="BM203" s="146" t="s">
        <v>273</v>
      </c>
    </row>
    <row r="204" spans="2:65" s="13" customFormat="1" ht="11.25">
      <c r="B204" s="155"/>
      <c r="D204" s="149" t="s">
        <v>157</v>
      </c>
      <c r="E204" s="156" t="s">
        <v>1</v>
      </c>
      <c r="F204" s="157" t="s">
        <v>260</v>
      </c>
      <c r="H204" s="158">
        <v>313.60000000000002</v>
      </c>
      <c r="I204" s="159"/>
      <c r="L204" s="155"/>
      <c r="M204" s="160"/>
      <c r="T204" s="161"/>
      <c r="AT204" s="156" t="s">
        <v>157</v>
      </c>
      <c r="AU204" s="156" t="s">
        <v>89</v>
      </c>
      <c r="AV204" s="13" t="s">
        <v>89</v>
      </c>
      <c r="AW204" s="13" t="s">
        <v>35</v>
      </c>
      <c r="AX204" s="13" t="s">
        <v>87</v>
      </c>
      <c r="AY204" s="156" t="s">
        <v>148</v>
      </c>
    </row>
    <row r="205" spans="2:65" s="1" customFormat="1" ht="16.5" customHeight="1">
      <c r="B205" s="31"/>
      <c r="C205" s="135" t="s">
        <v>7</v>
      </c>
      <c r="D205" s="135" t="s">
        <v>150</v>
      </c>
      <c r="E205" s="136" t="s">
        <v>274</v>
      </c>
      <c r="F205" s="137" t="s">
        <v>275</v>
      </c>
      <c r="G205" s="138" t="s">
        <v>276</v>
      </c>
      <c r="H205" s="139">
        <v>1661.249</v>
      </c>
      <c r="I205" s="140"/>
      <c r="J205" s="141">
        <f>ROUND(I205*H205,2)</f>
        <v>0</v>
      </c>
      <c r="K205" s="137" t="s">
        <v>154</v>
      </c>
      <c r="L205" s="31"/>
      <c r="M205" s="142" t="s">
        <v>1</v>
      </c>
      <c r="N205" s="143" t="s">
        <v>45</v>
      </c>
      <c r="P205" s="144">
        <f>O205*H205</f>
        <v>0</v>
      </c>
      <c r="Q205" s="144">
        <v>0</v>
      </c>
      <c r="R205" s="144">
        <f>Q205*H205</f>
        <v>0</v>
      </c>
      <c r="S205" s="144">
        <v>0</v>
      </c>
      <c r="T205" s="145">
        <f>S205*H205</f>
        <v>0</v>
      </c>
      <c r="AR205" s="146" t="s">
        <v>155</v>
      </c>
      <c r="AT205" s="146" t="s">
        <v>150</v>
      </c>
      <c r="AU205" s="146" t="s">
        <v>89</v>
      </c>
      <c r="AY205" s="16" t="s">
        <v>148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6" t="s">
        <v>87</v>
      </c>
      <c r="BK205" s="147">
        <f>ROUND(I205*H205,2)</f>
        <v>0</v>
      </c>
      <c r="BL205" s="16" t="s">
        <v>155</v>
      </c>
      <c r="BM205" s="146" t="s">
        <v>277</v>
      </c>
    </row>
    <row r="206" spans="2:65" s="13" customFormat="1" ht="11.25">
      <c r="B206" s="155"/>
      <c r="D206" s="149" t="s">
        <v>157</v>
      </c>
      <c r="E206" s="156" t="s">
        <v>1</v>
      </c>
      <c r="F206" s="157" t="s">
        <v>278</v>
      </c>
      <c r="H206" s="158">
        <v>1661.249</v>
      </c>
      <c r="I206" s="159"/>
      <c r="L206" s="155"/>
      <c r="M206" s="160"/>
      <c r="T206" s="161"/>
      <c r="AT206" s="156" t="s">
        <v>157</v>
      </c>
      <c r="AU206" s="156" t="s">
        <v>89</v>
      </c>
      <c r="AV206" s="13" t="s">
        <v>89</v>
      </c>
      <c r="AW206" s="13" t="s">
        <v>35</v>
      </c>
      <c r="AX206" s="13" t="s">
        <v>80</v>
      </c>
      <c r="AY206" s="156" t="s">
        <v>148</v>
      </c>
    </row>
    <row r="207" spans="2:65" s="1" customFormat="1" ht="16.5" customHeight="1">
      <c r="B207" s="31"/>
      <c r="C207" s="135" t="s">
        <v>279</v>
      </c>
      <c r="D207" s="135" t="s">
        <v>150</v>
      </c>
      <c r="E207" s="136" t="s">
        <v>280</v>
      </c>
      <c r="F207" s="137" t="s">
        <v>281</v>
      </c>
      <c r="G207" s="138" t="s">
        <v>212</v>
      </c>
      <c r="H207" s="139">
        <v>2.8</v>
      </c>
      <c r="I207" s="140"/>
      <c r="J207" s="141">
        <f>ROUND(I207*H207,2)</f>
        <v>0</v>
      </c>
      <c r="K207" s="137" t="s">
        <v>154</v>
      </c>
      <c r="L207" s="31"/>
      <c r="M207" s="142" t="s">
        <v>1</v>
      </c>
      <c r="N207" s="143" t="s">
        <v>45</v>
      </c>
      <c r="P207" s="144">
        <f>O207*H207</f>
        <v>0</v>
      </c>
      <c r="Q207" s="144">
        <v>0</v>
      </c>
      <c r="R207" s="144">
        <f>Q207*H207</f>
        <v>0</v>
      </c>
      <c r="S207" s="144">
        <v>0</v>
      </c>
      <c r="T207" s="145">
        <f>S207*H207</f>
        <v>0</v>
      </c>
      <c r="AR207" s="146" t="s">
        <v>155</v>
      </c>
      <c r="AT207" s="146" t="s">
        <v>150</v>
      </c>
      <c r="AU207" s="146" t="s">
        <v>89</v>
      </c>
      <c r="AY207" s="16" t="s">
        <v>148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6" t="s">
        <v>87</v>
      </c>
      <c r="BK207" s="147">
        <f>ROUND(I207*H207,2)</f>
        <v>0</v>
      </c>
      <c r="BL207" s="16" t="s">
        <v>155</v>
      </c>
      <c r="BM207" s="146" t="s">
        <v>282</v>
      </c>
    </row>
    <row r="208" spans="2:65" s="12" customFormat="1" ht="11.25">
      <c r="B208" s="148"/>
      <c r="D208" s="149" t="s">
        <v>157</v>
      </c>
      <c r="E208" s="150" t="s">
        <v>1</v>
      </c>
      <c r="F208" s="151" t="s">
        <v>283</v>
      </c>
      <c r="H208" s="150" t="s">
        <v>1</v>
      </c>
      <c r="I208" s="152"/>
      <c r="L208" s="148"/>
      <c r="M208" s="153"/>
      <c r="T208" s="154"/>
      <c r="AT208" s="150" t="s">
        <v>157</v>
      </c>
      <c r="AU208" s="150" t="s">
        <v>89</v>
      </c>
      <c r="AV208" s="12" t="s">
        <v>87</v>
      </c>
      <c r="AW208" s="12" t="s">
        <v>35</v>
      </c>
      <c r="AX208" s="12" t="s">
        <v>80</v>
      </c>
      <c r="AY208" s="150" t="s">
        <v>148</v>
      </c>
    </row>
    <row r="209" spans="2:65" s="12" customFormat="1" ht="11.25">
      <c r="B209" s="148"/>
      <c r="D209" s="149" t="s">
        <v>157</v>
      </c>
      <c r="E209" s="150" t="s">
        <v>1</v>
      </c>
      <c r="F209" s="151" t="s">
        <v>159</v>
      </c>
      <c r="H209" s="150" t="s">
        <v>1</v>
      </c>
      <c r="I209" s="152"/>
      <c r="L209" s="148"/>
      <c r="M209" s="153"/>
      <c r="T209" s="154"/>
      <c r="AT209" s="150" t="s">
        <v>157</v>
      </c>
      <c r="AU209" s="150" t="s">
        <v>89</v>
      </c>
      <c r="AV209" s="12" t="s">
        <v>87</v>
      </c>
      <c r="AW209" s="12" t="s">
        <v>35</v>
      </c>
      <c r="AX209" s="12" t="s">
        <v>80</v>
      </c>
      <c r="AY209" s="150" t="s">
        <v>148</v>
      </c>
    </row>
    <row r="210" spans="2:65" s="12" customFormat="1" ht="11.25">
      <c r="B210" s="148"/>
      <c r="D210" s="149" t="s">
        <v>157</v>
      </c>
      <c r="E210" s="150" t="s">
        <v>1</v>
      </c>
      <c r="F210" s="151" t="s">
        <v>284</v>
      </c>
      <c r="H210" s="150" t="s">
        <v>1</v>
      </c>
      <c r="I210" s="152"/>
      <c r="L210" s="148"/>
      <c r="M210" s="153"/>
      <c r="T210" s="154"/>
      <c r="AT210" s="150" t="s">
        <v>157</v>
      </c>
      <c r="AU210" s="150" t="s">
        <v>89</v>
      </c>
      <c r="AV210" s="12" t="s">
        <v>87</v>
      </c>
      <c r="AW210" s="12" t="s">
        <v>35</v>
      </c>
      <c r="AX210" s="12" t="s">
        <v>80</v>
      </c>
      <c r="AY210" s="150" t="s">
        <v>148</v>
      </c>
    </row>
    <row r="211" spans="2:65" s="13" customFormat="1" ht="11.25">
      <c r="B211" s="155"/>
      <c r="D211" s="149" t="s">
        <v>157</v>
      </c>
      <c r="E211" s="156" t="s">
        <v>1</v>
      </c>
      <c r="F211" s="157" t="s">
        <v>285</v>
      </c>
      <c r="H211" s="158">
        <v>2.8</v>
      </c>
      <c r="I211" s="159"/>
      <c r="L211" s="155"/>
      <c r="M211" s="160"/>
      <c r="T211" s="161"/>
      <c r="AT211" s="156" t="s">
        <v>157</v>
      </c>
      <c r="AU211" s="156" t="s">
        <v>89</v>
      </c>
      <c r="AV211" s="13" t="s">
        <v>89</v>
      </c>
      <c r="AW211" s="13" t="s">
        <v>35</v>
      </c>
      <c r="AX211" s="13" t="s">
        <v>87</v>
      </c>
      <c r="AY211" s="156" t="s">
        <v>148</v>
      </c>
    </row>
    <row r="212" spans="2:65" s="1" customFormat="1" ht="16.5" customHeight="1">
      <c r="B212" s="31"/>
      <c r="C212" s="135" t="s">
        <v>286</v>
      </c>
      <c r="D212" s="135" t="s">
        <v>150</v>
      </c>
      <c r="E212" s="136" t="s">
        <v>287</v>
      </c>
      <c r="F212" s="137" t="s">
        <v>288</v>
      </c>
      <c r="G212" s="138" t="s">
        <v>212</v>
      </c>
      <c r="H212" s="139">
        <v>3.3</v>
      </c>
      <c r="I212" s="140"/>
      <c r="J212" s="141">
        <f>ROUND(I212*H212,2)</f>
        <v>0</v>
      </c>
      <c r="K212" s="137" t="s">
        <v>154</v>
      </c>
      <c r="L212" s="31"/>
      <c r="M212" s="142" t="s">
        <v>1</v>
      </c>
      <c r="N212" s="143" t="s">
        <v>45</v>
      </c>
      <c r="P212" s="144">
        <f>O212*H212</f>
        <v>0</v>
      </c>
      <c r="Q212" s="144">
        <v>0</v>
      </c>
      <c r="R212" s="144">
        <f>Q212*H212</f>
        <v>0</v>
      </c>
      <c r="S212" s="144">
        <v>0</v>
      </c>
      <c r="T212" s="145">
        <f>S212*H212</f>
        <v>0</v>
      </c>
      <c r="AR212" s="146" t="s">
        <v>155</v>
      </c>
      <c r="AT212" s="146" t="s">
        <v>150</v>
      </c>
      <c r="AU212" s="146" t="s">
        <v>89</v>
      </c>
      <c r="AY212" s="16" t="s">
        <v>148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6" t="s">
        <v>87</v>
      </c>
      <c r="BK212" s="147">
        <f>ROUND(I212*H212,2)</f>
        <v>0</v>
      </c>
      <c r="BL212" s="16" t="s">
        <v>155</v>
      </c>
      <c r="BM212" s="146" t="s">
        <v>289</v>
      </c>
    </row>
    <row r="213" spans="2:65" s="13" customFormat="1" ht="11.25">
      <c r="B213" s="155"/>
      <c r="D213" s="149" t="s">
        <v>157</v>
      </c>
      <c r="E213" s="156" t="s">
        <v>1</v>
      </c>
      <c r="F213" s="157" t="s">
        <v>290</v>
      </c>
      <c r="H213" s="158">
        <v>3.3</v>
      </c>
      <c r="I213" s="159"/>
      <c r="L213" s="155"/>
      <c r="M213" s="160"/>
      <c r="T213" s="161"/>
      <c r="AT213" s="156" t="s">
        <v>157</v>
      </c>
      <c r="AU213" s="156" t="s">
        <v>89</v>
      </c>
      <c r="AV213" s="13" t="s">
        <v>89</v>
      </c>
      <c r="AW213" s="13" t="s">
        <v>35</v>
      </c>
      <c r="AX213" s="13" t="s">
        <v>87</v>
      </c>
      <c r="AY213" s="156" t="s">
        <v>148</v>
      </c>
    </row>
    <row r="214" spans="2:65" s="1" customFormat="1" ht="16.5" customHeight="1">
      <c r="B214" s="31"/>
      <c r="C214" s="169" t="s">
        <v>291</v>
      </c>
      <c r="D214" s="169" t="s">
        <v>292</v>
      </c>
      <c r="E214" s="170" t="s">
        <v>293</v>
      </c>
      <c r="F214" s="171" t="s">
        <v>294</v>
      </c>
      <c r="G214" s="172" t="s">
        <v>276</v>
      </c>
      <c r="H214" s="173">
        <v>3.3</v>
      </c>
      <c r="I214" s="174"/>
      <c r="J214" s="175">
        <f>ROUND(I214*H214,2)</f>
        <v>0</v>
      </c>
      <c r="K214" s="171" t="s">
        <v>154</v>
      </c>
      <c r="L214" s="176"/>
      <c r="M214" s="177" t="s">
        <v>1</v>
      </c>
      <c r="N214" s="178" t="s">
        <v>45</v>
      </c>
      <c r="P214" s="144">
        <f>O214*H214</f>
        <v>0</v>
      </c>
      <c r="Q214" s="144">
        <v>1</v>
      </c>
      <c r="R214" s="144">
        <f>Q214*H214</f>
        <v>3.3</v>
      </c>
      <c r="S214" s="144">
        <v>0</v>
      </c>
      <c r="T214" s="145">
        <f>S214*H214</f>
        <v>0</v>
      </c>
      <c r="AR214" s="146" t="s">
        <v>195</v>
      </c>
      <c r="AT214" s="146" t="s">
        <v>292</v>
      </c>
      <c r="AU214" s="146" t="s">
        <v>89</v>
      </c>
      <c r="AY214" s="16" t="s">
        <v>148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6" t="s">
        <v>87</v>
      </c>
      <c r="BK214" s="147">
        <f>ROUND(I214*H214,2)</f>
        <v>0</v>
      </c>
      <c r="BL214" s="16" t="s">
        <v>155</v>
      </c>
      <c r="BM214" s="146" t="s">
        <v>295</v>
      </c>
    </row>
    <row r="215" spans="2:65" s="13" customFormat="1" ht="11.25">
      <c r="B215" s="155"/>
      <c r="D215" s="149" t="s">
        <v>157</v>
      </c>
      <c r="E215" s="156" t="s">
        <v>1</v>
      </c>
      <c r="F215" s="157" t="s">
        <v>290</v>
      </c>
      <c r="H215" s="158">
        <v>3.3</v>
      </c>
      <c r="I215" s="159"/>
      <c r="L215" s="155"/>
      <c r="M215" s="160"/>
      <c r="T215" s="161"/>
      <c r="AT215" s="156" t="s">
        <v>157</v>
      </c>
      <c r="AU215" s="156" t="s">
        <v>89</v>
      </c>
      <c r="AV215" s="13" t="s">
        <v>89</v>
      </c>
      <c r="AW215" s="13" t="s">
        <v>35</v>
      </c>
      <c r="AX215" s="13" t="s">
        <v>87</v>
      </c>
      <c r="AY215" s="156" t="s">
        <v>148</v>
      </c>
    </row>
    <row r="216" spans="2:65" s="1" customFormat="1" ht="16.5" customHeight="1">
      <c r="B216" s="31"/>
      <c r="C216" s="135" t="s">
        <v>296</v>
      </c>
      <c r="D216" s="135" t="s">
        <v>150</v>
      </c>
      <c r="E216" s="136" t="s">
        <v>297</v>
      </c>
      <c r="F216" s="137" t="s">
        <v>298</v>
      </c>
      <c r="G216" s="138" t="s">
        <v>153</v>
      </c>
      <c r="H216" s="139">
        <v>917.9</v>
      </c>
      <c r="I216" s="140"/>
      <c r="J216" s="141">
        <f>ROUND(I216*H216,2)</f>
        <v>0</v>
      </c>
      <c r="K216" s="137" t="s">
        <v>154</v>
      </c>
      <c r="L216" s="31"/>
      <c r="M216" s="142" t="s">
        <v>1</v>
      </c>
      <c r="N216" s="143" t="s">
        <v>45</v>
      </c>
      <c r="P216" s="144">
        <f>O216*H216</f>
        <v>0</v>
      </c>
      <c r="Q216" s="144">
        <v>0</v>
      </c>
      <c r="R216" s="144">
        <f>Q216*H216</f>
        <v>0</v>
      </c>
      <c r="S216" s="144">
        <v>0</v>
      </c>
      <c r="T216" s="145">
        <f>S216*H216</f>
        <v>0</v>
      </c>
      <c r="AR216" s="146" t="s">
        <v>155</v>
      </c>
      <c r="AT216" s="146" t="s">
        <v>150</v>
      </c>
      <c r="AU216" s="146" t="s">
        <v>89</v>
      </c>
      <c r="AY216" s="16" t="s">
        <v>148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6" t="s">
        <v>87</v>
      </c>
      <c r="BK216" s="147">
        <f>ROUND(I216*H216,2)</f>
        <v>0</v>
      </c>
      <c r="BL216" s="16" t="s">
        <v>155</v>
      </c>
      <c r="BM216" s="146" t="s">
        <v>299</v>
      </c>
    </row>
    <row r="217" spans="2:65" s="12" customFormat="1" ht="11.25">
      <c r="B217" s="148"/>
      <c r="D217" s="149" t="s">
        <v>157</v>
      </c>
      <c r="E217" s="150" t="s">
        <v>1</v>
      </c>
      <c r="F217" s="151" t="s">
        <v>169</v>
      </c>
      <c r="H217" s="150" t="s">
        <v>1</v>
      </c>
      <c r="I217" s="152"/>
      <c r="L217" s="148"/>
      <c r="M217" s="153"/>
      <c r="T217" s="154"/>
      <c r="AT217" s="150" t="s">
        <v>157</v>
      </c>
      <c r="AU217" s="150" t="s">
        <v>89</v>
      </c>
      <c r="AV217" s="12" t="s">
        <v>87</v>
      </c>
      <c r="AW217" s="12" t="s">
        <v>35</v>
      </c>
      <c r="AX217" s="12" t="s">
        <v>80</v>
      </c>
      <c r="AY217" s="150" t="s">
        <v>148</v>
      </c>
    </row>
    <row r="218" spans="2:65" s="13" customFormat="1" ht="11.25">
      <c r="B218" s="155"/>
      <c r="D218" s="149" t="s">
        <v>157</v>
      </c>
      <c r="E218" s="156" t="s">
        <v>1</v>
      </c>
      <c r="F218" s="157" t="s">
        <v>300</v>
      </c>
      <c r="H218" s="158">
        <v>917.9</v>
      </c>
      <c r="I218" s="159"/>
      <c r="L218" s="155"/>
      <c r="M218" s="160"/>
      <c r="T218" s="161"/>
      <c r="AT218" s="156" t="s">
        <v>157</v>
      </c>
      <c r="AU218" s="156" t="s">
        <v>89</v>
      </c>
      <c r="AV218" s="13" t="s">
        <v>89</v>
      </c>
      <c r="AW218" s="13" t="s">
        <v>35</v>
      </c>
      <c r="AX218" s="13" t="s">
        <v>87</v>
      </c>
      <c r="AY218" s="156" t="s">
        <v>148</v>
      </c>
    </row>
    <row r="219" spans="2:65" s="11" customFormat="1" ht="22.9" customHeight="1">
      <c r="B219" s="123"/>
      <c r="D219" s="124" t="s">
        <v>79</v>
      </c>
      <c r="E219" s="133" t="s">
        <v>89</v>
      </c>
      <c r="F219" s="133" t="s">
        <v>301</v>
      </c>
      <c r="I219" s="126"/>
      <c r="J219" s="134">
        <f>BK219</f>
        <v>0</v>
      </c>
      <c r="L219" s="123"/>
      <c r="M219" s="128"/>
      <c r="P219" s="129">
        <f>SUM(P220:P231)</f>
        <v>0</v>
      </c>
      <c r="R219" s="129">
        <f>SUM(R220:R231)</f>
        <v>15.755112640000002</v>
      </c>
      <c r="T219" s="130">
        <f>SUM(T220:T231)</f>
        <v>0</v>
      </c>
      <c r="AR219" s="124" t="s">
        <v>87</v>
      </c>
      <c r="AT219" s="131" t="s">
        <v>79</v>
      </c>
      <c r="AU219" s="131" t="s">
        <v>87</v>
      </c>
      <c r="AY219" s="124" t="s">
        <v>148</v>
      </c>
      <c r="BK219" s="132">
        <f>SUM(BK220:BK231)</f>
        <v>0</v>
      </c>
    </row>
    <row r="220" spans="2:65" s="1" customFormat="1" ht="16.5" customHeight="1">
      <c r="B220" s="31"/>
      <c r="C220" s="135" t="s">
        <v>302</v>
      </c>
      <c r="D220" s="135" t="s">
        <v>150</v>
      </c>
      <c r="E220" s="136" t="s">
        <v>303</v>
      </c>
      <c r="F220" s="137" t="s">
        <v>304</v>
      </c>
      <c r="G220" s="138" t="s">
        <v>212</v>
      </c>
      <c r="H220" s="139">
        <v>27.6</v>
      </c>
      <c r="I220" s="140"/>
      <c r="J220" s="141">
        <f>ROUND(I220*H220,2)</f>
        <v>0</v>
      </c>
      <c r="K220" s="137" t="s">
        <v>154</v>
      </c>
      <c r="L220" s="31"/>
      <c r="M220" s="142" t="s">
        <v>1</v>
      </c>
      <c r="N220" s="143" t="s">
        <v>45</v>
      </c>
      <c r="P220" s="144">
        <f>O220*H220</f>
        <v>0</v>
      </c>
      <c r="Q220" s="144">
        <v>0</v>
      </c>
      <c r="R220" s="144">
        <f>Q220*H220</f>
        <v>0</v>
      </c>
      <c r="S220" s="144">
        <v>0</v>
      </c>
      <c r="T220" s="145">
        <f>S220*H220</f>
        <v>0</v>
      </c>
      <c r="AR220" s="146" t="s">
        <v>155</v>
      </c>
      <c r="AT220" s="146" t="s">
        <v>150</v>
      </c>
      <c r="AU220" s="146" t="s">
        <v>89</v>
      </c>
      <c r="AY220" s="16" t="s">
        <v>148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6" t="s">
        <v>87</v>
      </c>
      <c r="BK220" s="147">
        <f>ROUND(I220*H220,2)</f>
        <v>0</v>
      </c>
      <c r="BL220" s="16" t="s">
        <v>155</v>
      </c>
      <c r="BM220" s="146" t="s">
        <v>305</v>
      </c>
    </row>
    <row r="221" spans="2:65" s="12" customFormat="1" ht="11.25">
      <c r="B221" s="148"/>
      <c r="D221" s="149" t="s">
        <v>157</v>
      </c>
      <c r="E221" s="150" t="s">
        <v>1</v>
      </c>
      <c r="F221" s="151" t="s">
        <v>239</v>
      </c>
      <c r="H221" s="150" t="s">
        <v>1</v>
      </c>
      <c r="I221" s="152"/>
      <c r="L221" s="148"/>
      <c r="M221" s="153"/>
      <c r="T221" s="154"/>
      <c r="AT221" s="150" t="s">
        <v>157</v>
      </c>
      <c r="AU221" s="150" t="s">
        <v>89</v>
      </c>
      <c r="AV221" s="12" t="s">
        <v>87</v>
      </c>
      <c r="AW221" s="12" t="s">
        <v>35</v>
      </c>
      <c r="AX221" s="12" t="s">
        <v>80</v>
      </c>
      <c r="AY221" s="150" t="s">
        <v>148</v>
      </c>
    </row>
    <row r="222" spans="2:65" s="12" customFormat="1" ht="11.25">
      <c r="B222" s="148"/>
      <c r="D222" s="149" t="s">
        <v>157</v>
      </c>
      <c r="E222" s="150" t="s">
        <v>1</v>
      </c>
      <c r="F222" s="151" t="s">
        <v>240</v>
      </c>
      <c r="H222" s="150" t="s">
        <v>1</v>
      </c>
      <c r="I222" s="152"/>
      <c r="L222" s="148"/>
      <c r="M222" s="153"/>
      <c r="T222" s="154"/>
      <c r="AT222" s="150" t="s">
        <v>157</v>
      </c>
      <c r="AU222" s="150" t="s">
        <v>89</v>
      </c>
      <c r="AV222" s="12" t="s">
        <v>87</v>
      </c>
      <c r="AW222" s="12" t="s">
        <v>35</v>
      </c>
      <c r="AX222" s="12" t="s">
        <v>80</v>
      </c>
      <c r="AY222" s="150" t="s">
        <v>148</v>
      </c>
    </row>
    <row r="223" spans="2:65" s="13" customFormat="1" ht="11.25">
      <c r="B223" s="155"/>
      <c r="D223" s="149" t="s">
        <v>157</v>
      </c>
      <c r="E223" s="156" t="s">
        <v>1</v>
      </c>
      <c r="F223" s="157" t="s">
        <v>241</v>
      </c>
      <c r="H223" s="158">
        <v>27.6</v>
      </c>
      <c r="I223" s="159"/>
      <c r="L223" s="155"/>
      <c r="M223" s="160"/>
      <c r="T223" s="161"/>
      <c r="AT223" s="156" t="s">
        <v>157</v>
      </c>
      <c r="AU223" s="156" t="s">
        <v>89</v>
      </c>
      <c r="AV223" s="13" t="s">
        <v>89</v>
      </c>
      <c r="AW223" s="13" t="s">
        <v>35</v>
      </c>
      <c r="AX223" s="13" t="s">
        <v>87</v>
      </c>
      <c r="AY223" s="156" t="s">
        <v>148</v>
      </c>
    </row>
    <row r="224" spans="2:65" s="1" customFormat="1" ht="16.5" customHeight="1">
      <c r="B224" s="31"/>
      <c r="C224" s="135" t="s">
        <v>306</v>
      </c>
      <c r="D224" s="135" t="s">
        <v>150</v>
      </c>
      <c r="E224" s="136" t="s">
        <v>307</v>
      </c>
      <c r="F224" s="137" t="s">
        <v>308</v>
      </c>
      <c r="G224" s="138" t="s">
        <v>153</v>
      </c>
      <c r="H224" s="139">
        <v>322.24</v>
      </c>
      <c r="I224" s="140"/>
      <c r="J224" s="141">
        <f>ROUND(I224*H224,2)</f>
        <v>0</v>
      </c>
      <c r="K224" s="137" t="s">
        <v>154</v>
      </c>
      <c r="L224" s="31"/>
      <c r="M224" s="142" t="s">
        <v>1</v>
      </c>
      <c r="N224" s="143" t="s">
        <v>45</v>
      </c>
      <c r="P224" s="144">
        <f>O224*H224</f>
        <v>0</v>
      </c>
      <c r="Q224" s="144">
        <v>3.1E-4</v>
      </c>
      <c r="R224" s="144">
        <f>Q224*H224</f>
        <v>9.9894400000000008E-2</v>
      </c>
      <c r="S224" s="144">
        <v>0</v>
      </c>
      <c r="T224" s="145">
        <f>S224*H224</f>
        <v>0</v>
      </c>
      <c r="AR224" s="146" t="s">
        <v>155</v>
      </c>
      <c r="AT224" s="146" t="s">
        <v>150</v>
      </c>
      <c r="AU224" s="146" t="s">
        <v>89</v>
      </c>
      <c r="AY224" s="16" t="s">
        <v>148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6" t="s">
        <v>87</v>
      </c>
      <c r="BK224" s="147">
        <f>ROUND(I224*H224,2)</f>
        <v>0</v>
      </c>
      <c r="BL224" s="16" t="s">
        <v>155</v>
      </c>
      <c r="BM224" s="146" t="s">
        <v>309</v>
      </c>
    </row>
    <row r="225" spans="2:65" s="13" customFormat="1" ht="11.25">
      <c r="B225" s="155"/>
      <c r="D225" s="149" t="s">
        <v>157</v>
      </c>
      <c r="E225" s="156" t="s">
        <v>1</v>
      </c>
      <c r="F225" s="157" t="s">
        <v>310</v>
      </c>
      <c r="H225" s="158">
        <v>322.24</v>
      </c>
      <c r="I225" s="159"/>
      <c r="L225" s="155"/>
      <c r="M225" s="160"/>
      <c r="T225" s="161"/>
      <c r="AT225" s="156" t="s">
        <v>157</v>
      </c>
      <c r="AU225" s="156" t="s">
        <v>89</v>
      </c>
      <c r="AV225" s="13" t="s">
        <v>89</v>
      </c>
      <c r="AW225" s="13" t="s">
        <v>35</v>
      </c>
      <c r="AX225" s="13" t="s">
        <v>87</v>
      </c>
      <c r="AY225" s="156" t="s">
        <v>148</v>
      </c>
    </row>
    <row r="226" spans="2:65" s="1" customFormat="1" ht="16.5" customHeight="1">
      <c r="B226" s="31"/>
      <c r="C226" s="169" t="s">
        <v>311</v>
      </c>
      <c r="D226" s="169" t="s">
        <v>292</v>
      </c>
      <c r="E226" s="170" t="s">
        <v>312</v>
      </c>
      <c r="F226" s="171" t="s">
        <v>313</v>
      </c>
      <c r="G226" s="172" t="s">
        <v>153</v>
      </c>
      <c r="H226" s="173">
        <v>370.57600000000002</v>
      </c>
      <c r="I226" s="174"/>
      <c r="J226" s="175">
        <f>ROUND(I226*H226,2)</f>
        <v>0</v>
      </c>
      <c r="K226" s="171" t="s">
        <v>154</v>
      </c>
      <c r="L226" s="176"/>
      <c r="M226" s="177" t="s">
        <v>1</v>
      </c>
      <c r="N226" s="178" t="s">
        <v>45</v>
      </c>
      <c r="P226" s="144">
        <f>O226*H226</f>
        <v>0</v>
      </c>
      <c r="Q226" s="144">
        <v>2.9999999999999997E-4</v>
      </c>
      <c r="R226" s="144">
        <f>Q226*H226</f>
        <v>0.1111728</v>
      </c>
      <c r="S226" s="144">
        <v>0</v>
      </c>
      <c r="T226" s="145">
        <f>S226*H226</f>
        <v>0</v>
      </c>
      <c r="AR226" s="146" t="s">
        <v>195</v>
      </c>
      <c r="AT226" s="146" t="s">
        <v>292</v>
      </c>
      <c r="AU226" s="146" t="s">
        <v>89</v>
      </c>
      <c r="AY226" s="16" t="s">
        <v>148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6" t="s">
        <v>87</v>
      </c>
      <c r="BK226" s="147">
        <f>ROUND(I226*H226,2)</f>
        <v>0</v>
      </c>
      <c r="BL226" s="16" t="s">
        <v>155</v>
      </c>
      <c r="BM226" s="146" t="s">
        <v>314</v>
      </c>
    </row>
    <row r="227" spans="2:65" s="13" customFormat="1" ht="11.25">
      <c r="B227" s="155"/>
      <c r="D227" s="149" t="s">
        <v>157</v>
      </c>
      <c r="E227" s="156" t="s">
        <v>1</v>
      </c>
      <c r="F227" s="157" t="s">
        <v>315</v>
      </c>
      <c r="H227" s="158">
        <v>370.57600000000002</v>
      </c>
      <c r="I227" s="159"/>
      <c r="L227" s="155"/>
      <c r="M227" s="160"/>
      <c r="T227" s="161"/>
      <c r="AT227" s="156" t="s">
        <v>157</v>
      </c>
      <c r="AU227" s="156" t="s">
        <v>89</v>
      </c>
      <c r="AV227" s="13" t="s">
        <v>89</v>
      </c>
      <c r="AW227" s="13" t="s">
        <v>35</v>
      </c>
      <c r="AX227" s="13" t="s">
        <v>87</v>
      </c>
      <c r="AY227" s="156" t="s">
        <v>148</v>
      </c>
    </row>
    <row r="228" spans="2:65" s="1" customFormat="1" ht="16.5" customHeight="1">
      <c r="B228" s="31"/>
      <c r="C228" s="135" t="s">
        <v>316</v>
      </c>
      <c r="D228" s="135" t="s">
        <v>150</v>
      </c>
      <c r="E228" s="136" t="s">
        <v>317</v>
      </c>
      <c r="F228" s="137" t="s">
        <v>318</v>
      </c>
      <c r="G228" s="138" t="s">
        <v>212</v>
      </c>
      <c r="H228" s="139">
        <v>6.3360000000000003</v>
      </c>
      <c r="I228" s="140"/>
      <c r="J228" s="141">
        <f>ROUND(I228*H228,2)</f>
        <v>0</v>
      </c>
      <c r="K228" s="137" t="s">
        <v>154</v>
      </c>
      <c r="L228" s="31"/>
      <c r="M228" s="142" t="s">
        <v>1</v>
      </c>
      <c r="N228" s="143" t="s">
        <v>45</v>
      </c>
      <c r="P228" s="144">
        <f>O228*H228</f>
        <v>0</v>
      </c>
      <c r="Q228" s="144">
        <v>2.45329</v>
      </c>
      <c r="R228" s="144">
        <f>Q228*H228</f>
        <v>15.544045440000001</v>
      </c>
      <c r="S228" s="144">
        <v>0</v>
      </c>
      <c r="T228" s="145">
        <f>S228*H228</f>
        <v>0</v>
      </c>
      <c r="AR228" s="146" t="s">
        <v>155</v>
      </c>
      <c r="AT228" s="146" t="s">
        <v>150</v>
      </c>
      <c r="AU228" s="146" t="s">
        <v>89</v>
      </c>
      <c r="AY228" s="16" t="s">
        <v>148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6" t="s">
        <v>87</v>
      </c>
      <c r="BK228" s="147">
        <f>ROUND(I228*H228,2)</f>
        <v>0</v>
      </c>
      <c r="BL228" s="16" t="s">
        <v>155</v>
      </c>
      <c r="BM228" s="146" t="s">
        <v>319</v>
      </c>
    </row>
    <row r="229" spans="2:65" s="12" customFormat="1" ht="11.25">
      <c r="B229" s="148"/>
      <c r="D229" s="149" t="s">
        <v>157</v>
      </c>
      <c r="E229" s="150" t="s">
        <v>1</v>
      </c>
      <c r="F229" s="151" t="s">
        <v>232</v>
      </c>
      <c r="H229" s="150" t="s">
        <v>1</v>
      </c>
      <c r="I229" s="152"/>
      <c r="L229" s="148"/>
      <c r="M229" s="153"/>
      <c r="T229" s="154"/>
      <c r="AT229" s="150" t="s">
        <v>157</v>
      </c>
      <c r="AU229" s="150" t="s">
        <v>89</v>
      </c>
      <c r="AV229" s="12" t="s">
        <v>87</v>
      </c>
      <c r="AW229" s="12" t="s">
        <v>35</v>
      </c>
      <c r="AX229" s="12" t="s">
        <v>80</v>
      </c>
      <c r="AY229" s="150" t="s">
        <v>148</v>
      </c>
    </row>
    <row r="230" spans="2:65" s="12" customFormat="1" ht="11.25">
      <c r="B230" s="148"/>
      <c r="D230" s="149" t="s">
        <v>157</v>
      </c>
      <c r="E230" s="150" t="s">
        <v>1</v>
      </c>
      <c r="F230" s="151" t="s">
        <v>233</v>
      </c>
      <c r="H230" s="150" t="s">
        <v>1</v>
      </c>
      <c r="I230" s="152"/>
      <c r="L230" s="148"/>
      <c r="M230" s="153"/>
      <c r="T230" s="154"/>
      <c r="AT230" s="150" t="s">
        <v>157</v>
      </c>
      <c r="AU230" s="150" t="s">
        <v>89</v>
      </c>
      <c r="AV230" s="12" t="s">
        <v>87</v>
      </c>
      <c r="AW230" s="12" t="s">
        <v>35</v>
      </c>
      <c r="AX230" s="12" t="s">
        <v>80</v>
      </c>
      <c r="AY230" s="150" t="s">
        <v>148</v>
      </c>
    </row>
    <row r="231" spans="2:65" s="13" customFormat="1" ht="11.25">
      <c r="B231" s="155"/>
      <c r="D231" s="149" t="s">
        <v>157</v>
      </c>
      <c r="E231" s="156" t="s">
        <v>1</v>
      </c>
      <c r="F231" s="157" t="s">
        <v>234</v>
      </c>
      <c r="H231" s="158">
        <v>6.3360000000000003</v>
      </c>
      <c r="I231" s="159"/>
      <c r="L231" s="155"/>
      <c r="M231" s="160"/>
      <c r="T231" s="161"/>
      <c r="AT231" s="156" t="s">
        <v>157</v>
      </c>
      <c r="AU231" s="156" t="s">
        <v>89</v>
      </c>
      <c r="AV231" s="13" t="s">
        <v>89</v>
      </c>
      <c r="AW231" s="13" t="s">
        <v>35</v>
      </c>
      <c r="AX231" s="13" t="s">
        <v>87</v>
      </c>
      <c r="AY231" s="156" t="s">
        <v>148</v>
      </c>
    </row>
    <row r="232" spans="2:65" s="11" customFormat="1" ht="22.9" customHeight="1">
      <c r="B232" s="123"/>
      <c r="D232" s="124" t="s">
        <v>79</v>
      </c>
      <c r="E232" s="133" t="s">
        <v>165</v>
      </c>
      <c r="F232" s="133" t="s">
        <v>320</v>
      </c>
      <c r="I232" s="126"/>
      <c r="J232" s="134">
        <f>BK232</f>
        <v>0</v>
      </c>
      <c r="L232" s="123"/>
      <c r="M232" s="128"/>
      <c r="P232" s="129">
        <v>0</v>
      </c>
      <c r="R232" s="129">
        <v>0</v>
      </c>
      <c r="T232" s="130">
        <v>0</v>
      </c>
      <c r="AR232" s="124" t="s">
        <v>87</v>
      </c>
      <c r="AT232" s="131" t="s">
        <v>79</v>
      </c>
      <c r="AU232" s="131" t="s">
        <v>87</v>
      </c>
      <c r="AY232" s="124" t="s">
        <v>148</v>
      </c>
      <c r="BK232" s="132">
        <v>0</v>
      </c>
    </row>
    <row r="233" spans="2:65" s="11" customFormat="1" ht="22.9" customHeight="1">
      <c r="B233" s="123"/>
      <c r="D233" s="124" t="s">
        <v>79</v>
      </c>
      <c r="E233" s="133" t="s">
        <v>155</v>
      </c>
      <c r="F233" s="133" t="s">
        <v>321</v>
      </c>
      <c r="I233" s="126"/>
      <c r="J233" s="134">
        <f>BK233</f>
        <v>0</v>
      </c>
      <c r="L233" s="123"/>
      <c r="M233" s="128"/>
      <c r="P233" s="129">
        <f>SUM(P234:P245)</f>
        <v>0</v>
      </c>
      <c r="R233" s="129">
        <f>SUM(R234:R245)</f>
        <v>8.7278000000000002</v>
      </c>
      <c r="T233" s="130">
        <f>SUM(T234:T245)</f>
        <v>0</v>
      </c>
      <c r="AR233" s="124" t="s">
        <v>87</v>
      </c>
      <c r="AT233" s="131" t="s">
        <v>79</v>
      </c>
      <c r="AU233" s="131" t="s">
        <v>87</v>
      </c>
      <c r="AY233" s="124" t="s">
        <v>148</v>
      </c>
      <c r="BK233" s="132">
        <f>SUM(BK234:BK245)</f>
        <v>0</v>
      </c>
    </row>
    <row r="234" spans="2:65" s="1" customFormat="1" ht="16.5" customHeight="1">
      <c r="B234" s="31"/>
      <c r="C234" s="135" t="s">
        <v>322</v>
      </c>
      <c r="D234" s="135" t="s">
        <v>150</v>
      </c>
      <c r="E234" s="136" t="s">
        <v>323</v>
      </c>
      <c r="F234" s="137" t="s">
        <v>324</v>
      </c>
      <c r="G234" s="138" t="s">
        <v>212</v>
      </c>
      <c r="H234" s="139">
        <v>1.7430000000000001</v>
      </c>
      <c r="I234" s="140"/>
      <c r="J234" s="141">
        <f>ROUND(I234*H234,2)</f>
        <v>0</v>
      </c>
      <c r="K234" s="137" t="s">
        <v>154</v>
      </c>
      <c r="L234" s="31"/>
      <c r="M234" s="142" t="s">
        <v>1</v>
      </c>
      <c r="N234" s="143" t="s">
        <v>45</v>
      </c>
      <c r="P234" s="144">
        <f>O234*H234</f>
        <v>0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AR234" s="146" t="s">
        <v>155</v>
      </c>
      <c r="AT234" s="146" t="s">
        <v>150</v>
      </c>
      <c r="AU234" s="146" t="s">
        <v>89</v>
      </c>
      <c r="AY234" s="16" t="s">
        <v>148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6" t="s">
        <v>87</v>
      </c>
      <c r="BK234" s="147">
        <f>ROUND(I234*H234,2)</f>
        <v>0</v>
      </c>
      <c r="BL234" s="16" t="s">
        <v>155</v>
      </c>
      <c r="BM234" s="146" t="s">
        <v>325</v>
      </c>
    </row>
    <row r="235" spans="2:65" s="12" customFormat="1" ht="11.25">
      <c r="B235" s="148"/>
      <c r="D235" s="149" t="s">
        <v>157</v>
      </c>
      <c r="E235" s="150" t="s">
        <v>1</v>
      </c>
      <c r="F235" s="151" t="s">
        <v>326</v>
      </c>
      <c r="H235" s="150" t="s">
        <v>1</v>
      </c>
      <c r="I235" s="152"/>
      <c r="L235" s="148"/>
      <c r="M235" s="153"/>
      <c r="T235" s="154"/>
      <c r="AT235" s="150" t="s">
        <v>157</v>
      </c>
      <c r="AU235" s="150" t="s">
        <v>89</v>
      </c>
      <c r="AV235" s="12" t="s">
        <v>87</v>
      </c>
      <c r="AW235" s="12" t="s">
        <v>35</v>
      </c>
      <c r="AX235" s="12" t="s">
        <v>80</v>
      </c>
      <c r="AY235" s="150" t="s">
        <v>148</v>
      </c>
    </row>
    <row r="236" spans="2:65" s="12" customFormat="1" ht="11.25">
      <c r="B236" s="148"/>
      <c r="D236" s="149" t="s">
        <v>157</v>
      </c>
      <c r="E236" s="150" t="s">
        <v>1</v>
      </c>
      <c r="F236" s="151" t="s">
        <v>327</v>
      </c>
      <c r="H236" s="150" t="s">
        <v>1</v>
      </c>
      <c r="I236" s="152"/>
      <c r="L236" s="148"/>
      <c r="M236" s="153"/>
      <c r="T236" s="154"/>
      <c r="AT236" s="150" t="s">
        <v>157</v>
      </c>
      <c r="AU236" s="150" t="s">
        <v>89</v>
      </c>
      <c r="AV236" s="12" t="s">
        <v>87</v>
      </c>
      <c r="AW236" s="12" t="s">
        <v>35</v>
      </c>
      <c r="AX236" s="12" t="s">
        <v>80</v>
      </c>
      <c r="AY236" s="150" t="s">
        <v>148</v>
      </c>
    </row>
    <row r="237" spans="2:65" s="13" customFormat="1" ht="11.25">
      <c r="B237" s="155"/>
      <c r="D237" s="149" t="s">
        <v>157</v>
      </c>
      <c r="E237" s="156" t="s">
        <v>1</v>
      </c>
      <c r="F237" s="157" t="s">
        <v>328</v>
      </c>
      <c r="H237" s="158">
        <v>0.88800000000000001</v>
      </c>
      <c r="I237" s="159"/>
      <c r="L237" s="155"/>
      <c r="M237" s="160"/>
      <c r="T237" s="161"/>
      <c r="AT237" s="156" t="s">
        <v>157</v>
      </c>
      <c r="AU237" s="156" t="s">
        <v>89</v>
      </c>
      <c r="AV237" s="13" t="s">
        <v>89</v>
      </c>
      <c r="AW237" s="13" t="s">
        <v>35</v>
      </c>
      <c r="AX237" s="13" t="s">
        <v>80</v>
      </c>
      <c r="AY237" s="156" t="s">
        <v>148</v>
      </c>
    </row>
    <row r="238" spans="2:65" s="12" customFormat="1" ht="11.25">
      <c r="B238" s="148"/>
      <c r="D238" s="149" t="s">
        <v>157</v>
      </c>
      <c r="E238" s="150" t="s">
        <v>1</v>
      </c>
      <c r="F238" s="151" t="s">
        <v>329</v>
      </c>
      <c r="H238" s="150" t="s">
        <v>1</v>
      </c>
      <c r="I238" s="152"/>
      <c r="L238" s="148"/>
      <c r="M238" s="153"/>
      <c r="T238" s="154"/>
      <c r="AT238" s="150" t="s">
        <v>157</v>
      </c>
      <c r="AU238" s="150" t="s">
        <v>89</v>
      </c>
      <c r="AV238" s="12" t="s">
        <v>87</v>
      </c>
      <c r="AW238" s="12" t="s">
        <v>35</v>
      </c>
      <c r="AX238" s="12" t="s">
        <v>80</v>
      </c>
      <c r="AY238" s="150" t="s">
        <v>148</v>
      </c>
    </row>
    <row r="239" spans="2:65" s="13" customFormat="1" ht="11.25">
      <c r="B239" s="155"/>
      <c r="D239" s="149" t="s">
        <v>157</v>
      </c>
      <c r="E239" s="156" t="s">
        <v>1</v>
      </c>
      <c r="F239" s="157" t="s">
        <v>330</v>
      </c>
      <c r="H239" s="158">
        <v>0.85499999999999998</v>
      </c>
      <c r="I239" s="159"/>
      <c r="L239" s="155"/>
      <c r="M239" s="160"/>
      <c r="T239" s="161"/>
      <c r="AT239" s="156" t="s">
        <v>157</v>
      </c>
      <c r="AU239" s="156" t="s">
        <v>89</v>
      </c>
      <c r="AV239" s="13" t="s">
        <v>89</v>
      </c>
      <c r="AW239" s="13" t="s">
        <v>35</v>
      </c>
      <c r="AX239" s="13" t="s">
        <v>80</v>
      </c>
      <c r="AY239" s="156" t="s">
        <v>148</v>
      </c>
    </row>
    <row r="240" spans="2:65" s="14" customFormat="1" ht="11.25">
      <c r="B240" s="162"/>
      <c r="D240" s="149" t="s">
        <v>157</v>
      </c>
      <c r="E240" s="163" t="s">
        <v>1</v>
      </c>
      <c r="F240" s="164" t="s">
        <v>183</v>
      </c>
      <c r="H240" s="165">
        <v>1.7430000000000001</v>
      </c>
      <c r="I240" s="166"/>
      <c r="L240" s="162"/>
      <c r="M240" s="167"/>
      <c r="T240" s="168"/>
      <c r="AT240" s="163" t="s">
        <v>157</v>
      </c>
      <c r="AU240" s="163" t="s">
        <v>89</v>
      </c>
      <c r="AV240" s="14" t="s">
        <v>155</v>
      </c>
      <c r="AW240" s="14" t="s">
        <v>35</v>
      </c>
      <c r="AX240" s="14" t="s">
        <v>87</v>
      </c>
      <c r="AY240" s="163" t="s">
        <v>148</v>
      </c>
    </row>
    <row r="241" spans="2:65" s="1" customFormat="1" ht="16.5" customHeight="1">
      <c r="B241" s="31"/>
      <c r="C241" s="135" t="s">
        <v>331</v>
      </c>
      <c r="D241" s="135" t="s">
        <v>150</v>
      </c>
      <c r="E241" s="136" t="s">
        <v>332</v>
      </c>
      <c r="F241" s="137" t="s">
        <v>333</v>
      </c>
      <c r="G241" s="138" t="s">
        <v>153</v>
      </c>
      <c r="H241" s="139">
        <v>17</v>
      </c>
      <c r="I241" s="140"/>
      <c r="J241" s="141">
        <f>ROUND(I241*H241,2)</f>
        <v>0</v>
      </c>
      <c r="K241" s="137" t="s">
        <v>154</v>
      </c>
      <c r="L241" s="31"/>
      <c r="M241" s="142" t="s">
        <v>1</v>
      </c>
      <c r="N241" s="143" t="s">
        <v>45</v>
      </c>
      <c r="P241" s="144">
        <f>O241*H241</f>
        <v>0</v>
      </c>
      <c r="Q241" s="144">
        <v>0.51339999999999997</v>
      </c>
      <c r="R241" s="144">
        <f>Q241*H241</f>
        <v>8.7278000000000002</v>
      </c>
      <c r="S241" s="144">
        <v>0</v>
      </c>
      <c r="T241" s="145">
        <f>S241*H241</f>
        <v>0</v>
      </c>
      <c r="AR241" s="146" t="s">
        <v>155</v>
      </c>
      <c r="AT241" s="146" t="s">
        <v>150</v>
      </c>
      <c r="AU241" s="146" t="s">
        <v>89</v>
      </c>
      <c r="AY241" s="16" t="s">
        <v>148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6" t="s">
        <v>87</v>
      </c>
      <c r="BK241" s="147">
        <f>ROUND(I241*H241,2)</f>
        <v>0</v>
      </c>
      <c r="BL241" s="16" t="s">
        <v>155</v>
      </c>
      <c r="BM241" s="146" t="s">
        <v>334</v>
      </c>
    </row>
    <row r="242" spans="2:65" s="12" customFormat="1" ht="11.25">
      <c r="B242" s="148"/>
      <c r="D242" s="149" t="s">
        <v>157</v>
      </c>
      <c r="E242" s="150" t="s">
        <v>1</v>
      </c>
      <c r="F242" s="151" t="s">
        <v>335</v>
      </c>
      <c r="H242" s="150" t="s">
        <v>1</v>
      </c>
      <c r="I242" s="152"/>
      <c r="L242" s="148"/>
      <c r="M242" s="153"/>
      <c r="T242" s="154"/>
      <c r="AT242" s="150" t="s">
        <v>157</v>
      </c>
      <c r="AU242" s="150" t="s">
        <v>89</v>
      </c>
      <c r="AV242" s="12" t="s">
        <v>87</v>
      </c>
      <c r="AW242" s="12" t="s">
        <v>35</v>
      </c>
      <c r="AX242" s="12" t="s">
        <v>80</v>
      </c>
      <c r="AY242" s="150" t="s">
        <v>148</v>
      </c>
    </row>
    <row r="243" spans="2:65" s="12" customFormat="1" ht="11.25">
      <c r="B243" s="148"/>
      <c r="D243" s="149" t="s">
        <v>157</v>
      </c>
      <c r="E243" s="150" t="s">
        <v>1</v>
      </c>
      <c r="F243" s="151" t="s">
        <v>239</v>
      </c>
      <c r="H243" s="150" t="s">
        <v>1</v>
      </c>
      <c r="I243" s="152"/>
      <c r="L243" s="148"/>
      <c r="M243" s="153"/>
      <c r="T243" s="154"/>
      <c r="AT243" s="150" t="s">
        <v>157</v>
      </c>
      <c r="AU243" s="150" t="s">
        <v>89</v>
      </c>
      <c r="AV243" s="12" t="s">
        <v>87</v>
      </c>
      <c r="AW243" s="12" t="s">
        <v>35</v>
      </c>
      <c r="AX243" s="12" t="s">
        <v>80</v>
      </c>
      <c r="AY243" s="150" t="s">
        <v>148</v>
      </c>
    </row>
    <row r="244" spans="2:65" s="12" customFormat="1" ht="11.25">
      <c r="B244" s="148"/>
      <c r="D244" s="149" t="s">
        <v>157</v>
      </c>
      <c r="E244" s="150" t="s">
        <v>1</v>
      </c>
      <c r="F244" s="151" t="s">
        <v>336</v>
      </c>
      <c r="H244" s="150" t="s">
        <v>1</v>
      </c>
      <c r="I244" s="152"/>
      <c r="L244" s="148"/>
      <c r="M244" s="153"/>
      <c r="T244" s="154"/>
      <c r="AT244" s="150" t="s">
        <v>157</v>
      </c>
      <c r="AU244" s="150" t="s">
        <v>89</v>
      </c>
      <c r="AV244" s="12" t="s">
        <v>87</v>
      </c>
      <c r="AW244" s="12" t="s">
        <v>35</v>
      </c>
      <c r="AX244" s="12" t="s">
        <v>80</v>
      </c>
      <c r="AY244" s="150" t="s">
        <v>148</v>
      </c>
    </row>
    <row r="245" spans="2:65" s="13" customFormat="1" ht="11.25">
      <c r="B245" s="155"/>
      <c r="D245" s="149" t="s">
        <v>157</v>
      </c>
      <c r="E245" s="156" t="s">
        <v>1</v>
      </c>
      <c r="F245" s="157" t="s">
        <v>256</v>
      </c>
      <c r="H245" s="158">
        <v>17</v>
      </c>
      <c r="I245" s="159"/>
      <c r="L245" s="155"/>
      <c r="M245" s="160"/>
      <c r="T245" s="161"/>
      <c r="AT245" s="156" t="s">
        <v>157</v>
      </c>
      <c r="AU245" s="156" t="s">
        <v>89</v>
      </c>
      <c r="AV245" s="13" t="s">
        <v>89</v>
      </c>
      <c r="AW245" s="13" t="s">
        <v>35</v>
      </c>
      <c r="AX245" s="13" t="s">
        <v>87</v>
      </c>
      <c r="AY245" s="156" t="s">
        <v>148</v>
      </c>
    </row>
    <row r="246" spans="2:65" s="11" customFormat="1" ht="22.9" customHeight="1">
      <c r="B246" s="123"/>
      <c r="D246" s="124" t="s">
        <v>79</v>
      </c>
      <c r="E246" s="133" t="s">
        <v>174</v>
      </c>
      <c r="F246" s="133" t="s">
        <v>337</v>
      </c>
      <c r="I246" s="126"/>
      <c r="J246" s="134">
        <f>BK246</f>
        <v>0</v>
      </c>
      <c r="L246" s="123"/>
      <c r="M246" s="128"/>
      <c r="P246" s="129">
        <f>SUM(P247:P287)</f>
        <v>0</v>
      </c>
      <c r="R246" s="129">
        <f>SUM(R247:R287)</f>
        <v>8.312441999999999</v>
      </c>
      <c r="T246" s="130">
        <f>SUM(T247:T287)</f>
        <v>0</v>
      </c>
      <c r="AR246" s="124" t="s">
        <v>87</v>
      </c>
      <c r="AT246" s="131" t="s">
        <v>79</v>
      </c>
      <c r="AU246" s="131" t="s">
        <v>87</v>
      </c>
      <c r="AY246" s="124" t="s">
        <v>148</v>
      </c>
      <c r="BK246" s="132">
        <f>SUM(BK247:BK287)</f>
        <v>0</v>
      </c>
    </row>
    <row r="247" spans="2:65" s="1" customFormat="1" ht="16.5" customHeight="1">
      <c r="B247" s="31"/>
      <c r="C247" s="135" t="s">
        <v>338</v>
      </c>
      <c r="D247" s="135" t="s">
        <v>150</v>
      </c>
      <c r="E247" s="136" t="s">
        <v>339</v>
      </c>
      <c r="F247" s="137" t="s">
        <v>340</v>
      </c>
      <c r="G247" s="138" t="s">
        <v>153</v>
      </c>
      <c r="H247" s="139">
        <v>154.6</v>
      </c>
      <c r="I247" s="140"/>
      <c r="J247" s="141">
        <f>ROUND(I247*H247,2)</f>
        <v>0</v>
      </c>
      <c r="K247" s="137" t="s">
        <v>154</v>
      </c>
      <c r="L247" s="31"/>
      <c r="M247" s="142" t="s">
        <v>1</v>
      </c>
      <c r="N247" s="143" t="s">
        <v>45</v>
      </c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AR247" s="146" t="s">
        <v>155</v>
      </c>
      <c r="AT247" s="146" t="s">
        <v>150</v>
      </c>
      <c r="AU247" s="146" t="s">
        <v>89</v>
      </c>
      <c r="AY247" s="16" t="s">
        <v>148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6" t="s">
        <v>87</v>
      </c>
      <c r="BK247" s="147">
        <f>ROUND(I247*H247,2)</f>
        <v>0</v>
      </c>
      <c r="BL247" s="16" t="s">
        <v>155</v>
      </c>
      <c r="BM247" s="146" t="s">
        <v>341</v>
      </c>
    </row>
    <row r="248" spans="2:65" s="12" customFormat="1" ht="11.25">
      <c r="B248" s="148"/>
      <c r="D248" s="149" t="s">
        <v>157</v>
      </c>
      <c r="E248" s="150" t="s">
        <v>1</v>
      </c>
      <c r="F248" s="151" t="s">
        <v>342</v>
      </c>
      <c r="H248" s="150" t="s">
        <v>1</v>
      </c>
      <c r="I248" s="152"/>
      <c r="L248" s="148"/>
      <c r="M248" s="153"/>
      <c r="T248" s="154"/>
      <c r="AT248" s="150" t="s">
        <v>157</v>
      </c>
      <c r="AU248" s="150" t="s">
        <v>89</v>
      </c>
      <c r="AV248" s="12" t="s">
        <v>87</v>
      </c>
      <c r="AW248" s="12" t="s">
        <v>35</v>
      </c>
      <c r="AX248" s="12" t="s">
        <v>80</v>
      </c>
      <c r="AY248" s="150" t="s">
        <v>148</v>
      </c>
    </row>
    <row r="249" spans="2:65" s="13" customFormat="1" ht="11.25">
      <c r="B249" s="155"/>
      <c r="D249" s="149" t="s">
        <v>157</v>
      </c>
      <c r="E249" s="156" t="s">
        <v>1</v>
      </c>
      <c r="F249" s="157" t="s">
        <v>180</v>
      </c>
      <c r="H249" s="158">
        <v>154.6</v>
      </c>
      <c r="I249" s="159"/>
      <c r="L249" s="155"/>
      <c r="M249" s="160"/>
      <c r="T249" s="161"/>
      <c r="AT249" s="156" t="s">
        <v>157</v>
      </c>
      <c r="AU249" s="156" t="s">
        <v>89</v>
      </c>
      <c r="AV249" s="13" t="s">
        <v>89</v>
      </c>
      <c r="AW249" s="13" t="s">
        <v>35</v>
      </c>
      <c r="AX249" s="13" t="s">
        <v>87</v>
      </c>
      <c r="AY249" s="156" t="s">
        <v>148</v>
      </c>
    </row>
    <row r="250" spans="2:65" s="1" customFormat="1" ht="16.5" customHeight="1">
      <c r="B250" s="31"/>
      <c r="C250" s="135" t="s">
        <v>343</v>
      </c>
      <c r="D250" s="135" t="s">
        <v>150</v>
      </c>
      <c r="E250" s="136" t="s">
        <v>344</v>
      </c>
      <c r="F250" s="137" t="s">
        <v>345</v>
      </c>
      <c r="G250" s="138" t="s">
        <v>153</v>
      </c>
      <c r="H250" s="139">
        <v>1818.4</v>
      </c>
      <c r="I250" s="140"/>
      <c r="J250" s="141">
        <f>ROUND(I250*H250,2)</f>
        <v>0</v>
      </c>
      <c r="K250" s="137" t="s">
        <v>154</v>
      </c>
      <c r="L250" s="31"/>
      <c r="M250" s="142" t="s">
        <v>1</v>
      </c>
      <c r="N250" s="143" t="s">
        <v>45</v>
      </c>
      <c r="P250" s="144">
        <f>O250*H250</f>
        <v>0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AR250" s="146" t="s">
        <v>155</v>
      </c>
      <c r="AT250" s="146" t="s">
        <v>150</v>
      </c>
      <c r="AU250" s="146" t="s">
        <v>89</v>
      </c>
      <c r="AY250" s="16" t="s">
        <v>148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6" t="s">
        <v>87</v>
      </c>
      <c r="BK250" s="147">
        <f>ROUND(I250*H250,2)</f>
        <v>0</v>
      </c>
      <c r="BL250" s="16" t="s">
        <v>155</v>
      </c>
      <c r="BM250" s="146" t="s">
        <v>346</v>
      </c>
    </row>
    <row r="251" spans="2:65" s="12" customFormat="1" ht="11.25">
      <c r="B251" s="148"/>
      <c r="D251" s="149" t="s">
        <v>157</v>
      </c>
      <c r="E251" s="150" t="s">
        <v>1</v>
      </c>
      <c r="F251" s="151" t="s">
        <v>239</v>
      </c>
      <c r="H251" s="150" t="s">
        <v>1</v>
      </c>
      <c r="I251" s="152"/>
      <c r="L251" s="148"/>
      <c r="M251" s="153"/>
      <c r="T251" s="154"/>
      <c r="AT251" s="150" t="s">
        <v>157</v>
      </c>
      <c r="AU251" s="150" t="s">
        <v>89</v>
      </c>
      <c r="AV251" s="12" t="s">
        <v>87</v>
      </c>
      <c r="AW251" s="12" t="s">
        <v>35</v>
      </c>
      <c r="AX251" s="12" t="s">
        <v>80</v>
      </c>
      <c r="AY251" s="150" t="s">
        <v>148</v>
      </c>
    </row>
    <row r="252" spans="2:65" s="12" customFormat="1" ht="11.25">
      <c r="B252" s="148"/>
      <c r="D252" s="149" t="s">
        <v>157</v>
      </c>
      <c r="E252" s="150" t="s">
        <v>1</v>
      </c>
      <c r="F252" s="151" t="s">
        <v>347</v>
      </c>
      <c r="H252" s="150" t="s">
        <v>1</v>
      </c>
      <c r="I252" s="152"/>
      <c r="L252" s="148"/>
      <c r="M252" s="153"/>
      <c r="T252" s="154"/>
      <c r="AT252" s="150" t="s">
        <v>157</v>
      </c>
      <c r="AU252" s="150" t="s">
        <v>89</v>
      </c>
      <c r="AV252" s="12" t="s">
        <v>87</v>
      </c>
      <c r="AW252" s="12" t="s">
        <v>35</v>
      </c>
      <c r="AX252" s="12" t="s">
        <v>80</v>
      </c>
      <c r="AY252" s="150" t="s">
        <v>148</v>
      </c>
    </row>
    <row r="253" spans="2:65" s="12" customFormat="1" ht="11.25">
      <c r="B253" s="148"/>
      <c r="D253" s="149" t="s">
        <v>157</v>
      </c>
      <c r="E253" s="150" t="s">
        <v>1</v>
      </c>
      <c r="F253" s="151" t="s">
        <v>348</v>
      </c>
      <c r="H253" s="150" t="s">
        <v>1</v>
      </c>
      <c r="I253" s="152"/>
      <c r="L253" s="148"/>
      <c r="M253" s="153"/>
      <c r="T253" s="154"/>
      <c r="AT253" s="150" t="s">
        <v>157</v>
      </c>
      <c r="AU253" s="150" t="s">
        <v>89</v>
      </c>
      <c r="AV253" s="12" t="s">
        <v>87</v>
      </c>
      <c r="AW253" s="12" t="s">
        <v>35</v>
      </c>
      <c r="AX253" s="12" t="s">
        <v>80</v>
      </c>
      <c r="AY253" s="150" t="s">
        <v>148</v>
      </c>
    </row>
    <row r="254" spans="2:65" s="13" customFormat="1" ht="11.25">
      <c r="B254" s="155"/>
      <c r="D254" s="149" t="s">
        <v>157</v>
      </c>
      <c r="E254" s="156" t="s">
        <v>1</v>
      </c>
      <c r="F254" s="157" t="s">
        <v>349</v>
      </c>
      <c r="H254" s="158">
        <v>900.5</v>
      </c>
      <c r="I254" s="159"/>
      <c r="L254" s="155"/>
      <c r="M254" s="160"/>
      <c r="T254" s="161"/>
      <c r="AT254" s="156" t="s">
        <v>157</v>
      </c>
      <c r="AU254" s="156" t="s">
        <v>89</v>
      </c>
      <c r="AV254" s="13" t="s">
        <v>89</v>
      </c>
      <c r="AW254" s="13" t="s">
        <v>35</v>
      </c>
      <c r="AX254" s="13" t="s">
        <v>80</v>
      </c>
      <c r="AY254" s="156" t="s">
        <v>148</v>
      </c>
    </row>
    <row r="255" spans="2:65" s="12" customFormat="1" ht="11.25">
      <c r="B255" s="148"/>
      <c r="D255" s="149" t="s">
        <v>157</v>
      </c>
      <c r="E255" s="150" t="s">
        <v>1</v>
      </c>
      <c r="F255" s="151" t="s">
        <v>350</v>
      </c>
      <c r="H255" s="150" t="s">
        <v>1</v>
      </c>
      <c r="I255" s="152"/>
      <c r="L255" s="148"/>
      <c r="M255" s="153"/>
      <c r="T255" s="154"/>
      <c r="AT255" s="150" t="s">
        <v>157</v>
      </c>
      <c r="AU255" s="150" t="s">
        <v>89</v>
      </c>
      <c r="AV255" s="12" t="s">
        <v>87</v>
      </c>
      <c r="AW255" s="12" t="s">
        <v>35</v>
      </c>
      <c r="AX255" s="12" t="s">
        <v>80</v>
      </c>
      <c r="AY255" s="150" t="s">
        <v>148</v>
      </c>
    </row>
    <row r="256" spans="2:65" s="13" customFormat="1" ht="11.25">
      <c r="B256" s="155"/>
      <c r="D256" s="149" t="s">
        <v>157</v>
      </c>
      <c r="E256" s="156" t="s">
        <v>1</v>
      </c>
      <c r="F256" s="157" t="s">
        <v>351</v>
      </c>
      <c r="H256" s="158">
        <v>917.9</v>
      </c>
      <c r="I256" s="159"/>
      <c r="L256" s="155"/>
      <c r="M256" s="160"/>
      <c r="T256" s="161"/>
      <c r="AT256" s="156" t="s">
        <v>157</v>
      </c>
      <c r="AU256" s="156" t="s">
        <v>89</v>
      </c>
      <c r="AV256" s="13" t="s">
        <v>89</v>
      </c>
      <c r="AW256" s="13" t="s">
        <v>35</v>
      </c>
      <c r="AX256" s="13" t="s">
        <v>80</v>
      </c>
      <c r="AY256" s="156" t="s">
        <v>148</v>
      </c>
    </row>
    <row r="257" spans="2:65" s="14" customFormat="1" ht="11.25">
      <c r="B257" s="162"/>
      <c r="D257" s="149" t="s">
        <v>157</v>
      </c>
      <c r="E257" s="163" t="s">
        <v>1</v>
      </c>
      <c r="F257" s="164" t="s">
        <v>183</v>
      </c>
      <c r="H257" s="165">
        <v>1818.4</v>
      </c>
      <c r="I257" s="166"/>
      <c r="L257" s="162"/>
      <c r="M257" s="167"/>
      <c r="T257" s="168"/>
      <c r="AT257" s="163" t="s">
        <v>157</v>
      </c>
      <c r="AU257" s="163" t="s">
        <v>89</v>
      </c>
      <c r="AV257" s="14" t="s">
        <v>155</v>
      </c>
      <c r="AW257" s="14" t="s">
        <v>35</v>
      </c>
      <c r="AX257" s="14" t="s">
        <v>87</v>
      </c>
      <c r="AY257" s="163" t="s">
        <v>148</v>
      </c>
    </row>
    <row r="258" spans="2:65" s="1" customFormat="1" ht="16.5" customHeight="1">
      <c r="B258" s="31"/>
      <c r="C258" s="135" t="s">
        <v>352</v>
      </c>
      <c r="D258" s="135" t="s">
        <v>150</v>
      </c>
      <c r="E258" s="136" t="s">
        <v>353</v>
      </c>
      <c r="F258" s="137" t="s">
        <v>354</v>
      </c>
      <c r="G258" s="138" t="s">
        <v>153</v>
      </c>
      <c r="H258" s="139">
        <v>856.2</v>
      </c>
      <c r="I258" s="140"/>
      <c r="J258" s="141">
        <f>ROUND(I258*H258,2)</f>
        <v>0</v>
      </c>
      <c r="K258" s="137" t="s">
        <v>154</v>
      </c>
      <c r="L258" s="31"/>
      <c r="M258" s="142" t="s">
        <v>1</v>
      </c>
      <c r="N258" s="143" t="s">
        <v>45</v>
      </c>
      <c r="P258" s="144">
        <f>O258*H258</f>
        <v>0</v>
      </c>
      <c r="Q258" s="144">
        <v>0</v>
      </c>
      <c r="R258" s="144">
        <f>Q258*H258</f>
        <v>0</v>
      </c>
      <c r="S258" s="144">
        <v>0</v>
      </c>
      <c r="T258" s="145">
        <f>S258*H258</f>
        <v>0</v>
      </c>
      <c r="AR258" s="146" t="s">
        <v>155</v>
      </c>
      <c r="AT258" s="146" t="s">
        <v>150</v>
      </c>
      <c r="AU258" s="146" t="s">
        <v>89</v>
      </c>
      <c r="AY258" s="16" t="s">
        <v>148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6" t="s">
        <v>87</v>
      </c>
      <c r="BK258" s="147">
        <f>ROUND(I258*H258,2)</f>
        <v>0</v>
      </c>
      <c r="BL258" s="16" t="s">
        <v>155</v>
      </c>
      <c r="BM258" s="146" t="s">
        <v>355</v>
      </c>
    </row>
    <row r="259" spans="2:65" s="12" customFormat="1" ht="11.25">
      <c r="B259" s="148"/>
      <c r="D259" s="149" t="s">
        <v>157</v>
      </c>
      <c r="E259" s="150" t="s">
        <v>1</v>
      </c>
      <c r="F259" s="151" t="s">
        <v>356</v>
      </c>
      <c r="H259" s="150" t="s">
        <v>1</v>
      </c>
      <c r="I259" s="152"/>
      <c r="L259" s="148"/>
      <c r="M259" s="153"/>
      <c r="T259" s="154"/>
      <c r="AT259" s="150" t="s">
        <v>157</v>
      </c>
      <c r="AU259" s="150" t="s">
        <v>89</v>
      </c>
      <c r="AV259" s="12" t="s">
        <v>87</v>
      </c>
      <c r="AW259" s="12" t="s">
        <v>35</v>
      </c>
      <c r="AX259" s="12" t="s">
        <v>80</v>
      </c>
      <c r="AY259" s="150" t="s">
        <v>148</v>
      </c>
    </row>
    <row r="260" spans="2:65" s="12" customFormat="1" ht="11.25">
      <c r="B260" s="148"/>
      <c r="D260" s="149" t="s">
        <v>157</v>
      </c>
      <c r="E260" s="150" t="s">
        <v>1</v>
      </c>
      <c r="F260" s="151" t="s">
        <v>239</v>
      </c>
      <c r="H260" s="150" t="s">
        <v>1</v>
      </c>
      <c r="I260" s="152"/>
      <c r="L260" s="148"/>
      <c r="M260" s="153"/>
      <c r="T260" s="154"/>
      <c r="AT260" s="150" t="s">
        <v>157</v>
      </c>
      <c r="AU260" s="150" t="s">
        <v>89</v>
      </c>
      <c r="AV260" s="12" t="s">
        <v>87</v>
      </c>
      <c r="AW260" s="12" t="s">
        <v>35</v>
      </c>
      <c r="AX260" s="12" t="s">
        <v>80</v>
      </c>
      <c r="AY260" s="150" t="s">
        <v>148</v>
      </c>
    </row>
    <row r="261" spans="2:65" s="12" customFormat="1" ht="11.25">
      <c r="B261" s="148"/>
      <c r="D261" s="149" t="s">
        <v>157</v>
      </c>
      <c r="E261" s="150" t="s">
        <v>1</v>
      </c>
      <c r="F261" s="151" t="s">
        <v>357</v>
      </c>
      <c r="H261" s="150" t="s">
        <v>1</v>
      </c>
      <c r="I261" s="152"/>
      <c r="L261" s="148"/>
      <c r="M261" s="153"/>
      <c r="T261" s="154"/>
      <c r="AT261" s="150" t="s">
        <v>157</v>
      </c>
      <c r="AU261" s="150" t="s">
        <v>89</v>
      </c>
      <c r="AV261" s="12" t="s">
        <v>87</v>
      </c>
      <c r="AW261" s="12" t="s">
        <v>35</v>
      </c>
      <c r="AX261" s="12" t="s">
        <v>80</v>
      </c>
      <c r="AY261" s="150" t="s">
        <v>148</v>
      </c>
    </row>
    <row r="262" spans="2:65" s="13" customFormat="1" ht="11.25">
      <c r="B262" s="155"/>
      <c r="D262" s="149" t="s">
        <v>157</v>
      </c>
      <c r="E262" s="156" t="s">
        <v>1</v>
      </c>
      <c r="F262" s="157" t="s">
        <v>358</v>
      </c>
      <c r="H262" s="158">
        <v>856.2</v>
      </c>
      <c r="I262" s="159"/>
      <c r="L262" s="155"/>
      <c r="M262" s="160"/>
      <c r="T262" s="161"/>
      <c r="AT262" s="156" t="s">
        <v>157</v>
      </c>
      <c r="AU262" s="156" t="s">
        <v>89</v>
      </c>
      <c r="AV262" s="13" t="s">
        <v>89</v>
      </c>
      <c r="AW262" s="13" t="s">
        <v>35</v>
      </c>
      <c r="AX262" s="13" t="s">
        <v>87</v>
      </c>
      <c r="AY262" s="156" t="s">
        <v>148</v>
      </c>
    </row>
    <row r="263" spans="2:65" s="1" customFormat="1" ht="16.5" customHeight="1">
      <c r="B263" s="31"/>
      <c r="C263" s="135" t="s">
        <v>359</v>
      </c>
      <c r="D263" s="135" t="s">
        <v>150</v>
      </c>
      <c r="E263" s="136" t="s">
        <v>360</v>
      </c>
      <c r="F263" s="137" t="s">
        <v>361</v>
      </c>
      <c r="G263" s="138" t="s">
        <v>153</v>
      </c>
      <c r="H263" s="139">
        <v>856.2</v>
      </c>
      <c r="I263" s="140"/>
      <c r="J263" s="141">
        <f>ROUND(I263*H263,2)</f>
        <v>0</v>
      </c>
      <c r="K263" s="137" t="s">
        <v>154</v>
      </c>
      <c r="L263" s="31"/>
      <c r="M263" s="142" t="s">
        <v>1</v>
      </c>
      <c r="N263" s="143" t="s">
        <v>45</v>
      </c>
      <c r="P263" s="144">
        <f>O263*H263</f>
        <v>0</v>
      </c>
      <c r="Q263" s="144">
        <v>0</v>
      </c>
      <c r="R263" s="144">
        <f>Q263*H263</f>
        <v>0</v>
      </c>
      <c r="S263" s="144">
        <v>0</v>
      </c>
      <c r="T263" s="145">
        <f>S263*H263</f>
        <v>0</v>
      </c>
      <c r="AR263" s="146" t="s">
        <v>155</v>
      </c>
      <c r="AT263" s="146" t="s">
        <v>150</v>
      </c>
      <c r="AU263" s="146" t="s">
        <v>89</v>
      </c>
      <c r="AY263" s="16" t="s">
        <v>148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6" t="s">
        <v>87</v>
      </c>
      <c r="BK263" s="147">
        <f>ROUND(I263*H263,2)</f>
        <v>0</v>
      </c>
      <c r="BL263" s="16" t="s">
        <v>155</v>
      </c>
      <c r="BM263" s="146" t="s">
        <v>362</v>
      </c>
    </row>
    <row r="264" spans="2:65" s="12" customFormat="1" ht="11.25">
      <c r="B264" s="148"/>
      <c r="D264" s="149" t="s">
        <v>157</v>
      </c>
      <c r="E264" s="150" t="s">
        <v>1</v>
      </c>
      <c r="F264" s="151" t="s">
        <v>363</v>
      </c>
      <c r="H264" s="150" t="s">
        <v>1</v>
      </c>
      <c r="I264" s="152"/>
      <c r="L264" s="148"/>
      <c r="M264" s="153"/>
      <c r="T264" s="154"/>
      <c r="AT264" s="150" t="s">
        <v>157</v>
      </c>
      <c r="AU264" s="150" t="s">
        <v>89</v>
      </c>
      <c r="AV264" s="12" t="s">
        <v>87</v>
      </c>
      <c r="AW264" s="12" t="s">
        <v>35</v>
      </c>
      <c r="AX264" s="12" t="s">
        <v>80</v>
      </c>
      <c r="AY264" s="150" t="s">
        <v>148</v>
      </c>
    </row>
    <row r="265" spans="2:65" s="12" customFormat="1" ht="11.25">
      <c r="B265" s="148"/>
      <c r="D265" s="149" t="s">
        <v>157</v>
      </c>
      <c r="E265" s="150" t="s">
        <v>1</v>
      </c>
      <c r="F265" s="151" t="s">
        <v>239</v>
      </c>
      <c r="H265" s="150" t="s">
        <v>1</v>
      </c>
      <c r="I265" s="152"/>
      <c r="L265" s="148"/>
      <c r="M265" s="153"/>
      <c r="T265" s="154"/>
      <c r="AT265" s="150" t="s">
        <v>157</v>
      </c>
      <c r="AU265" s="150" t="s">
        <v>89</v>
      </c>
      <c r="AV265" s="12" t="s">
        <v>87</v>
      </c>
      <c r="AW265" s="12" t="s">
        <v>35</v>
      </c>
      <c r="AX265" s="12" t="s">
        <v>80</v>
      </c>
      <c r="AY265" s="150" t="s">
        <v>148</v>
      </c>
    </row>
    <row r="266" spans="2:65" s="12" customFormat="1" ht="11.25">
      <c r="B266" s="148"/>
      <c r="D266" s="149" t="s">
        <v>157</v>
      </c>
      <c r="E266" s="150" t="s">
        <v>1</v>
      </c>
      <c r="F266" s="151" t="s">
        <v>357</v>
      </c>
      <c r="H266" s="150" t="s">
        <v>1</v>
      </c>
      <c r="I266" s="152"/>
      <c r="L266" s="148"/>
      <c r="M266" s="153"/>
      <c r="T266" s="154"/>
      <c r="AT266" s="150" t="s">
        <v>157</v>
      </c>
      <c r="AU266" s="150" t="s">
        <v>89</v>
      </c>
      <c r="AV266" s="12" t="s">
        <v>87</v>
      </c>
      <c r="AW266" s="12" t="s">
        <v>35</v>
      </c>
      <c r="AX266" s="12" t="s">
        <v>80</v>
      </c>
      <c r="AY266" s="150" t="s">
        <v>148</v>
      </c>
    </row>
    <row r="267" spans="2:65" s="13" customFormat="1" ht="11.25">
      <c r="B267" s="155"/>
      <c r="D267" s="149" t="s">
        <v>157</v>
      </c>
      <c r="E267" s="156" t="s">
        <v>1</v>
      </c>
      <c r="F267" s="157" t="s">
        <v>358</v>
      </c>
      <c r="H267" s="158">
        <v>856.2</v>
      </c>
      <c r="I267" s="159"/>
      <c r="L267" s="155"/>
      <c r="M267" s="160"/>
      <c r="T267" s="161"/>
      <c r="AT267" s="156" t="s">
        <v>157</v>
      </c>
      <c r="AU267" s="156" t="s">
        <v>89</v>
      </c>
      <c r="AV267" s="13" t="s">
        <v>89</v>
      </c>
      <c r="AW267" s="13" t="s">
        <v>35</v>
      </c>
      <c r="AX267" s="13" t="s">
        <v>87</v>
      </c>
      <c r="AY267" s="156" t="s">
        <v>148</v>
      </c>
    </row>
    <row r="268" spans="2:65" s="1" customFormat="1" ht="16.5" customHeight="1">
      <c r="B268" s="31"/>
      <c r="C268" s="135" t="s">
        <v>364</v>
      </c>
      <c r="D268" s="135" t="s">
        <v>150</v>
      </c>
      <c r="E268" s="136" t="s">
        <v>365</v>
      </c>
      <c r="F268" s="137" t="s">
        <v>366</v>
      </c>
      <c r="G268" s="138" t="s">
        <v>153</v>
      </c>
      <c r="H268" s="139">
        <v>863.4</v>
      </c>
      <c r="I268" s="140"/>
      <c r="J268" s="141">
        <f>ROUND(I268*H268,2)</f>
        <v>0</v>
      </c>
      <c r="K268" s="137" t="s">
        <v>154</v>
      </c>
      <c r="L268" s="31"/>
      <c r="M268" s="142" t="s">
        <v>1</v>
      </c>
      <c r="N268" s="143" t="s">
        <v>45</v>
      </c>
      <c r="P268" s="144">
        <f>O268*H268</f>
        <v>0</v>
      </c>
      <c r="Q268" s="144">
        <v>0</v>
      </c>
      <c r="R268" s="144">
        <f>Q268*H268</f>
        <v>0</v>
      </c>
      <c r="S268" s="144">
        <v>0</v>
      </c>
      <c r="T268" s="145">
        <f>S268*H268</f>
        <v>0</v>
      </c>
      <c r="AR268" s="146" t="s">
        <v>155</v>
      </c>
      <c r="AT268" s="146" t="s">
        <v>150</v>
      </c>
      <c r="AU268" s="146" t="s">
        <v>89</v>
      </c>
      <c r="AY268" s="16" t="s">
        <v>148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6" t="s">
        <v>87</v>
      </c>
      <c r="BK268" s="147">
        <f>ROUND(I268*H268,2)</f>
        <v>0</v>
      </c>
      <c r="BL268" s="16" t="s">
        <v>155</v>
      </c>
      <c r="BM268" s="146" t="s">
        <v>367</v>
      </c>
    </row>
    <row r="269" spans="2:65" s="12" customFormat="1" ht="11.25">
      <c r="B269" s="148"/>
      <c r="D269" s="149" t="s">
        <v>157</v>
      </c>
      <c r="E269" s="150" t="s">
        <v>1</v>
      </c>
      <c r="F269" s="151" t="s">
        <v>239</v>
      </c>
      <c r="H269" s="150" t="s">
        <v>1</v>
      </c>
      <c r="I269" s="152"/>
      <c r="L269" s="148"/>
      <c r="M269" s="153"/>
      <c r="T269" s="154"/>
      <c r="AT269" s="150" t="s">
        <v>157</v>
      </c>
      <c r="AU269" s="150" t="s">
        <v>89</v>
      </c>
      <c r="AV269" s="12" t="s">
        <v>87</v>
      </c>
      <c r="AW269" s="12" t="s">
        <v>35</v>
      </c>
      <c r="AX269" s="12" t="s">
        <v>80</v>
      </c>
      <c r="AY269" s="150" t="s">
        <v>148</v>
      </c>
    </row>
    <row r="270" spans="2:65" s="12" customFormat="1" ht="11.25">
      <c r="B270" s="148"/>
      <c r="D270" s="149" t="s">
        <v>157</v>
      </c>
      <c r="E270" s="150" t="s">
        <v>1</v>
      </c>
      <c r="F270" s="151" t="s">
        <v>368</v>
      </c>
      <c r="H270" s="150" t="s">
        <v>1</v>
      </c>
      <c r="I270" s="152"/>
      <c r="L270" s="148"/>
      <c r="M270" s="153"/>
      <c r="T270" s="154"/>
      <c r="AT270" s="150" t="s">
        <v>157</v>
      </c>
      <c r="AU270" s="150" t="s">
        <v>89</v>
      </c>
      <c r="AV270" s="12" t="s">
        <v>87</v>
      </c>
      <c r="AW270" s="12" t="s">
        <v>35</v>
      </c>
      <c r="AX270" s="12" t="s">
        <v>80</v>
      </c>
      <c r="AY270" s="150" t="s">
        <v>148</v>
      </c>
    </row>
    <row r="271" spans="2:65" s="13" customFormat="1" ht="11.25">
      <c r="B271" s="155"/>
      <c r="D271" s="149" t="s">
        <v>157</v>
      </c>
      <c r="E271" s="156" t="s">
        <v>1</v>
      </c>
      <c r="F271" s="157" t="s">
        <v>369</v>
      </c>
      <c r="H271" s="158">
        <v>863.4</v>
      </c>
      <c r="I271" s="159"/>
      <c r="L271" s="155"/>
      <c r="M271" s="160"/>
      <c r="T271" s="161"/>
      <c r="AT271" s="156" t="s">
        <v>157</v>
      </c>
      <c r="AU271" s="156" t="s">
        <v>89</v>
      </c>
      <c r="AV271" s="13" t="s">
        <v>89</v>
      </c>
      <c r="AW271" s="13" t="s">
        <v>35</v>
      </c>
      <c r="AX271" s="13" t="s">
        <v>87</v>
      </c>
      <c r="AY271" s="156" t="s">
        <v>148</v>
      </c>
    </row>
    <row r="272" spans="2:65" s="1" customFormat="1" ht="21.75" customHeight="1">
      <c r="B272" s="31"/>
      <c r="C272" s="135" t="s">
        <v>370</v>
      </c>
      <c r="D272" s="135" t="s">
        <v>150</v>
      </c>
      <c r="E272" s="136" t="s">
        <v>371</v>
      </c>
      <c r="F272" s="137" t="s">
        <v>372</v>
      </c>
      <c r="G272" s="138" t="s">
        <v>153</v>
      </c>
      <c r="H272" s="139">
        <v>840.2</v>
      </c>
      <c r="I272" s="140"/>
      <c r="J272" s="141">
        <f>ROUND(I272*H272,2)</f>
        <v>0</v>
      </c>
      <c r="K272" s="137" t="s">
        <v>154</v>
      </c>
      <c r="L272" s="31"/>
      <c r="M272" s="142" t="s">
        <v>1</v>
      </c>
      <c r="N272" s="143" t="s">
        <v>45</v>
      </c>
      <c r="P272" s="144">
        <f>O272*H272</f>
        <v>0</v>
      </c>
      <c r="Q272" s="144">
        <v>0</v>
      </c>
      <c r="R272" s="144">
        <f>Q272*H272</f>
        <v>0</v>
      </c>
      <c r="S272" s="144">
        <v>0</v>
      </c>
      <c r="T272" s="145">
        <f>S272*H272</f>
        <v>0</v>
      </c>
      <c r="AR272" s="146" t="s">
        <v>155</v>
      </c>
      <c r="AT272" s="146" t="s">
        <v>150</v>
      </c>
      <c r="AU272" s="146" t="s">
        <v>89</v>
      </c>
      <c r="AY272" s="16" t="s">
        <v>148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6" t="s">
        <v>87</v>
      </c>
      <c r="BK272" s="147">
        <f>ROUND(I272*H272,2)</f>
        <v>0</v>
      </c>
      <c r="BL272" s="16" t="s">
        <v>155</v>
      </c>
      <c r="BM272" s="146" t="s">
        <v>373</v>
      </c>
    </row>
    <row r="273" spans="2:65" s="12" customFormat="1" ht="11.25">
      <c r="B273" s="148"/>
      <c r="D273" s="149" t="s">
        <v>157</v>
      </c>
      <c r="E273" s="150" t="s">
        <v>1</v>
      </c>
      <c r="F273" s="151" t="s">
        <v>239</v>
      </c>
      <c r="H273" s="150" t="s">
        <v>1</v>
      </c>
      <c r="I273" s="152"/>
      <c r="L273" s="148"/>
      <c r="M273" s="153"/>
      <c r="T273" s="154"/>
      <c r="AT273" s="150" t="s">
        <v>157</v>
      </c>
      <c r="AU273" s="150" t="s">
        <v>89</v>
      </c>
      <c r="AV273" s="12" t="s">
        <v>87</v>
      </c>
      <c r="AW273" s="12" t="s">
        <v>35</v>
      </c>
      <c r="AX273" s="12" t="s">
        <v>80</v>
      </c>
      <c r="AY273" s="150" t="s">
        <v>148</v>
      </c>
    </row>
    <row r="274" spans="2:65" s="13" customFormat="1" ht="11.25">
      <c r="B274" s="155"/>
      <c r="D274" s="149" t="s">
        <v>157</v>
      </c>
      <c r="E274" s="156" t="s">
        <v>1</v>
      </c>
      <c r="F274" s="157" t="s">
        <v>374</v>
      </c>
      <c r="H274" s="158">
        <v>840.2</v>
      </c>
      <c r="I274" s="159"/>
      <c r="L274" s="155"/>
      <c r="M274" s="160"/>
      <c r="T274" s="161"/>
      <c r="AT274" s="156" t="s">
        <v>157</v>
      </c>
      <c r="AU274" s="156" t="s">
        <v>89</v>
      </c>
      <c r="AV274" s="13" t="s">
        <v>89</v>
      </c>
      <c r="AW274" s="13" t="s">
        <v>35</v>
      </c>
      <c r="AX274" s="13" t="s">
        <v>87</v>
      </c>
      <c r="AY274" s="156" t="s">
        <v>148</v>
      </c>
    </row>
    <row r="275" spans="2:65" s="1" customFormat="1" ht="21.75" customHeight="1">
      <c r="B275" s="31"/>
      <c r="C275" s="135" t="s">
        <v>375</v>
      </c>
      <c r="D275" s="135" t="s">
        <v>150</v>
      </c>
      <c r="E275" s="136" t="s">
        <v>376</v>
      </c>
      <c r="F275" s="137" t="s">
        <v>377</v>
      </c>
      <c r="G275" s="138" t="s">
        <v>153</v>
      </c>
      <c r="H275" s="139">
        <v>23.19</v>
      </c>
      <c r="I275" s="140"/>
      <c r="J275" s="141">
        <f>ROUND(I275*H275,2)</f>
        <v>0</v>
      </c>
      <c r="K275" s="137" t="s">
        <v>154</v>
      </c>
      <c r="L275" s="31"/>
      <c r="M275" s="142" t="s">
        <v>1</v>
      </c>
      <c r="N275" s="143" t="s">
        <v>45</v>
      </c>
      <c r="P275" s="144">
        <f>O275*H275</f>
        <v>0</v>
      </c>
      <c r="Q275" s="144">
        <v>0</v>
      </c>
      <c r="R275" s="144">
        <f>Q275*H275</f>
        <v>0</v>
      </c>
      <c r="S275" s="144">
        <v>0</v>
      </c>
      <c r="T275" s="145">
        <f>S275*H275</f>
        <v>0</v>
      </c>
      <c r="AR275" s="146" t="s">
        <v>155</v>
      </c>
      <c r="AT275" s="146" t="s">
        <v>150</v>
      </c>
      <c r="AU275" s="146" t="s">
        <v>89</v>
      </c>
      <c r="AY275" s="16" t="s">
        <v>148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6" t="s">
        <v>87</v>
      </c>
      <c r="BK275" s="147">
        <f>ROUND(I275*H275,2)</f>
        <v>0</v>
      </c>
      <c r="BL275" s="16" t="s">
        <v>155</v>
      </c>
      <c r="BM275" s="146" t="s">
        <v>378</v>
      </c>
    </row>
    <row r="276" spans="2:65" s="12" customFormat="1" ht="11.25">
      <c r="B276" s="148"/>
      <c r="D276" s="149" t="s">
        <v>157</v>
      </c>
      <c r="E276" s="150" t="s">
        <v>1</v>
      </c>
      <c r="F276" s="151" t="s">
        <v>239</v>
      </c>
      <c r="H276" s="150" t="s">
        <v>1</v>
      </c>
      <c r="I276" s="152"/>
      <c r="L276" s="148"/>
      <c r="M276" s="153"/>
      <c r="T276" s="154"/>
      <c r="AT276" s="150" t="s">
        <v>157</v>
      </c>
      <c r="AU276" s="150" t="s">
        <v>89</v>
      </c>
      <c r="AV276" s="12" t="s">
        <v>87</v>
      </c>
      <c r="AW276" s="12" t="s">
        <v>35</v>
      </c>
      <c r="AX276" s="12" t="s">
        <v>80</v>
      </c>
      <c r="AY276" s="150" t="s">
        <v>148</v>
      </c>
    </row>
    <row r="277" spans="2:65" s="12" customFormat="1" ht="11.25">
      <c r="B277" s="148"/>
      <c r="D277" s="149" t="s">
        <v>157</v>
      </c>
      <c r="E277" s="150" t="s">
        <v>1</v>
      </c>
      <c r="F277" s="151" t="s">
        <v>379</v>
      </c>
      <c r="H277" s="150" t="s">
        <v>1</v>
      </c>
      <c r="I277" s="152"/>
      <c r="L277" s="148"/>
      <c r="M277" s="153"/>
      <c r="T277" s="154"/>
      <c r="AT277" s="150" t="s">
        <v>157</v>
      </c>
      <c r="AU277" s="150" t="s">
        <v>89</v>
      </c>
      <c r="AV277" s="12" t="s">
        <v>87</v>
      </c>
      <c r="AW277" s="12" t="s">
        <v>35</v>
      </c>
      <c r="AX277" s="12" t="s">
        <v>80</v>
      </c>
      <c r="AY277" s="150" t="s">
        <v>148</v>
      </c>
    </row>
    <row r="278" spans="2:65" s="13" customFormat="1" ht="11.25">
      <c r="B278" s="155"/>
      <c r="D278" s="149" t="s">
        <v>157</v>
      </c>
      <c r="E278" s="156" t="s">
        <v>1</v>
      </c>
      <c r="F278" s="157" t="s">
        <v>380</v>
      </c>
      <c r="H278" s="158">
        <v>23.19</v>
      </c>
      <c r="I278" s="159"/>
      <c r="L278" s="155"/>
      <c r="M278" s="160"/>
      <c r="T278" s="161"/>
      <c r="AT278" s="156" t="s">
        <v>157</v>
      </c>
      <c r="AU278" s="156" t="s">
        <v>89</v>
      </c>
      <c r="AV278" s="13" t="s">
        <v>89</v>
      </c>
      <c r="AW278" s="13" t="s">
        <v>35</v>
      </c>
      <c r="AX278" s="13" t="s">
        <v>87</v>
      </c>
      <c r="AY278" s="156" t="s">
        <v>148</v>
      </c>
    </row>
    <row r="279" spans="2:65" s="1" customFormat="1" ht="16.5" customHeight="1">
      <c r="B279" s="31"/>
      <c r="C279" s="135" t="s">
        <v>381</v>
      </c>
      <c r="D279" s="135" t="s">
        <v>150</v>
      </c>
      <c r="E279" s="136" t="s">
        <v>382</v>
      </c>
      <c r="F279" s="137" t="s">
        <v>383</v>
      </c>
      <c r="G279" s="138" t="s">
        <v>153</v>
      </c>
      <c r="H279" s="139">
        <v>7</v>
      </c>
      <c r="I279" s="140"/>
      <c r="J279" s="141">
        <f>ROUND(I279*H279,2)</f>
        <v>0</v>
      </c>
      <c r="K279" s="137" t="s">
        <v>154</v>
      </c>
      <c r="L279" s="31"/>
      <c r="M279" s="142" t="s">
        <v>1</v>
      </c>
      <c r="N279" s="143" t="s">
        <v>45</v>
      </c>
      <c r="P279" s="144">
        <f>O279*H279</f>
        <v>0</v>
      </c>
      <c r="Q279" s="144">
        <v>0.10362</v>
      </c>
      <c r="R279" s="144">
        <f>Q279*H279</f>
        <v>0.72533999999999998</v>
      </c>
      <c r="S279" s="144">
        <v>0</v>
      </c>
      <c r="T279" s="145">
        <f>S279*H279</f>
        <v>0</v>
      </c>
      <c r="AR279" s="146" t="s">
        <v>155</v>
      </c>
      <c r="AT279" s="146" t="s">
        <v>150</v>
      </c>
      <c r="AU279" s="146" t="s">
        <v>89</v>
      </c>
      <c r="AY279" s="16" t="s">
        <v>148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6" t="s">
        <v>87</v>
      </c>
      <c r="BK279" s="147">
        <f>ROUND(I279*H279,2)</f>
        <v>0</v>
      </c>
      <c r="BL279" s="16" t="s">
        <v>155</v>
      </c>
      <c r="BM279" s="146" t="s">
        <v>384</v>
      </c>
    </row>
    <row r="280" spans="2:65" s="12" customFormat="1" ht="11.25">
      <c r="B280" s="148"/>
      <c r="D280" s="149" t="s">
        <v>157</v>
      </c>
      <c r="E280" s="150" t="s">
        <v>1</v>
      </c>
      <c r="F280" s="151" t="s">
        <v>385</v>
      </c>
      <c r="H280" s="150" t="s">
        <v>1</v>
      </c>
      <c r="I280" s="152"/>
      <c r="L280" s="148"/>
      <c r="M280" s="153"/>
      <c r="T280" s="154"/>
      <c r="AT280" s="150" t="s">
        <v>157</v>
      </c>
      <c r="AU280" s="150" t="s">
        <v>89</v>
      </c>
      <c r="AV280" s="12" t="s">
        <v>87</v>
      </c>
      <c r="AW280" s="12" t="s">
        <v>35</v>
      </c>
      <c r="AX280" s="12" t="s">
        <v>80</v>
      </c>
      <c r="AY280" s="150" t="s">
        <v>148</v>
      </c>
    </row>
    <row r="281" spans="2:65" s="13" customFormat="1" ht="11.25">
      <c r="B281" s="155"/>
      <c r="D281" s="149" t="s">
        <v>157</v>
      </c>
      <c r="E281" s="156" t="s">
        <v>1</v>
      </c>
      <c r="F281" s="157" t="s">
        <v>386</v>
      </c>
      <c r="H281" s="158">
        <v>7</v>
      </c>
      <c r="I281" s="159"/>
      <c r="L281" s="155"/>
      <c r="M281" s="160"/>
      <c r="T281" s="161"/>
      <c r="AT281" s="156" t="s">
        <v>157</v>
      </c>
      <c r="AU281" s="156" t="s">
        <v>89</v>
      </c>
      <c r="AV281" s="13" t="s">
        <v>89</v>
      </c>
      <c r="AW281" s="13" t="s">
        <v>35</v>
      </c>
      <c r="AX281" s="13" t="s">
        <v>87</v>
      </c>
      <c r="AY281" s="156" t="s">
        <v>148</v>
      </c>
    </row>
    <row r="282" spans="2:65" s="1" customFormat="1" ht="16.5" customHeight="1">
      <c r="B282" s="31"/>
      <c r="C282" s="169" t="s">
        <v>387</v>
      </c>
      <c r="D282" s="169" t="s">
        <v>292</v>
      </c>
      <c r="E282" s="170" t="s">
        <v>388</v>
      </c>
      <c r="F282" s="171" t="s">
        <v>389</v>
      </c>
      <c r="G282" s="172" t="s">
        <v>153</v>
      </c>
      <c r="H282" s="173">
        <v>7.21</v>
      </c>
      <c r="I282" s="174"/>
      <c r="J282" s="175">
        <f>ROUND(I282*H282,2)</f>
        <v>0</v>
      </c>
      <c r="K282" s="171" t="s">
        <v>154</v>
      </c>
      <c r="L282" s="176"/>
      <c r="M282" s="177" t="s">
        <v>1</v>
      </c>
      <c r="N282" s="178" t="s">
        <v>45</v>
      </c>
      <c r="P282" s="144">
        <f>O282*H282</f>
        <v>0</v>
      </c>
      <c r="Q282" s="144">
        <v>0.13100000000000001</v>
      </c>
      <c r="R282" s="144">
        <f>Q282*H282</f>
        <v>0.94451000000000007</v>
      </c>
      <c r="S282" s="144">
        <v>0</v>
      </c>
      <c r="T282" s="145">
        <f>S282*H282</f>
        <v>0</v>
      </c>
      <c r="AR282" s="146" t="s">
        <v>195</v>
      </c>
      <c r="AT282" s="146" t="s">
        <v>292</v>
      </c>
      <c r="AU282" s="146" t="s">
        <v>89</v>
      </c>
      <c r="AY282" s="16" t="s">
        <v>148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6" t="s">
        <v>87</v>
      </c>
      <c r="BK282" s="147">
        <f>ROUND(I282*H282,2)</f>
        <v>0</v>
      </c>
      <c r="BL282" s="16" t="s">
        <v>155</v>
      </c>
      <c r="BM282" s="146" t="s">
        <v>390</v>
      </c>
    </row>
    <row r="283" spans="2:65" s="12" customFormat="1" ht="11.25">
      <c r="B283" s="148"/>
      <c r="D283" s="149" t="s">
        <v>157</v>
      </c>
      <c r="E283" s="150" t="s">
        <v>1</v>
      </c>
      <c r="F283" s="151" t="s">
        <v>391</v>
      </c>
      <c r="H283" s="150" t="s">
        <v>1</v>
      </c>
      <c r="I283" s="152"/>
      <c r="L283" s="148"/>
      <c r="M283" s="153"/>
      <c r="T283" s="154"/>
      <c r="AT283" s="150" t="s">
        <v>157</v>
      </c>
      <c r="AU283" s="150" t="s">
        <v>89</v>
      </c>
      <c r="AV283" s="12" t="s">
        <v>87</v>
      </c>
      <c r="AW283" s="12" t="s">
        <v>35</v>
      </c>
      <c r="AX283" s="12" t="s">
        <v>80</v>
      </c>
      <c r="AY283" s="150" t="s">
        <v>148</v>
      </c>
    </row>
    <row r="284" spans="2:65" s="13" customFormat="1" ht="11.25">
      <c r="B284" s="155"/>
      <c r="D284" s="149" t="s">
        <v>157</v>
      </c>
      <c r="E284" s="156" t="s">
        <v>1</v>
      </c>
      <c r="F284" s="157" t="s">
        <v>392</v>
      </c>
      <c r="H284" s="158">
        <v>7.21</v>
      </c>
      <c r="I284" s="159"/>
      <c r="L284" s="155"/>
      <c r="M284" s="160"/>
      <c r="T284" s="161"/>
      <c r="AT284" s="156" t="s">
        <v>157</v>
      </c>
      <c r="AU284" s="156" t="s">
        <v>89</v>
      </c>
      <c r="AV284" s="13" t="s">
        <v>89</v>
      </c>
      <c r="AW284" s="13" t="s">
        <v>35</v>
      </c>
      <c r="AX284" s="13" t="s">
        <v>87</v>
      </c>
      <c r="AY284" s="156" t="s">
        <v>148</v>
      </c>
    </row>
    <row r="285" spans="2:65" s="1" customFormat="1" ht="16.5" customHeight="1">
      <c r="B285" s="31"/>
      <c r="C285" s="135" t="s">
        <v>393</v>
      </c>
      <c r="D285" s="135" t="s">
        <v>150</v>
      </c>
      <c r="E285" s="136" t="s">
        <v>394</v>
      </c>
      <c r="F285" s="137" t="s">
        <v>395</v>
      </c>
      <c r="G285" s="138" t="s">
        <v>153</v>
      </c>
      <c r="H285" s="139">
        <v>36.159999999999997</v>
      </c>
      <c r="I285" s="140"/>
      <c r="J285" s="141">
        <f>ROUND(I285*H285,2)</f>
        <v>0</v>
      </c>
      <c r="K285" s="137" t="s">
        <v>154</v>
      </c>
      <c r="L285" s="31"/>
      <c r="M285" s="142" t="s">
        <v>1</v>
      </c>
      <c r="N285" s="143" t="s">
        <v>45</v>
      </c>
      <c r="P285" s="144">
        <f>O285*H285</f>
        <v>0</v>
      </c>
      <c r="Q285" s="144">
        <v>0.1837</v>
      </c>
      <c r="R285" s="144">
        <f>Q285*H285</f>
        <v>6.6425919999999996</v>
      </c>
      <c r="S285" s="144">
        <v>0</v>
      </c>
      <c r="T285" s="145">
        <f>S285*H285</f>
        <v>0</v>
      </c>
      <c r="AR285" s="146" t="s">
        <v>155</v>
      </c>
      <c r="AT285" s="146" t="s">
        <v>150</v>
      </c>
      <c r="AU285" s="146" t="s">
        <v>89</v>
      </c>
      <c r="AY285" s="16" t="s">
        <v>148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6" t="s">
        <v>87</v>
      </c>
      <c r="BK285" s="147">
        <f>ROUND(I285*H285,2)</f>
        <v>0</v>
      </c>
      <c r="BL285" s="16" t="s">
        <v>155</v>
      </c>
      <c r="BM285" s="146" t="s">
        <v>396</v>
      </c>
    </row>
    <row r="286" spans="2:65" s="12" customFormat="1" ht="11.25">
      <c r="B286" s="148"/>
      <c r="D286" s="149" t="s">
        <v>157</v>
      </c>
      <c r="E286" s="150" t="s">
        <v>1</v>
      </c>
      <c r="F286" s="151" t="s">
        <v>397</v>
      </c>
      <c r="H286" s="150" t="s">
        <v>1</v>
      </c>
      <c r="I286" s="152"/>
      <c r="L286" s="148"/>
      <c r="M286" s="153"/>
      <c r="T286" s="154"/>
      <c r="AT286" s="150" t="s">
        <v>157</v>
      </c>
      <c r="AU286" s="150" t="s">
        <v>89</v>
      </c>
      <c r="AV286" s="12" t="s">
        <v>87</v>
      </c>
      <c r="AW286" s="12" t="s">
        <v>35</v>
      </c>
      <c r="AX286" s="12" t="s">
        <v>80</v>
      </c>
      <c r="AY286" s="150" t="s">
        <v>148</v>
      </c>
    </row>
    <row r="287" spans="2:65" s="13" customFormat="1" ht="11.25">
      <c r="B287" s="155"/>
      <c r="D287" s="149" t="s">
        <v>157</v>
      </c>
      <c r="E287" s="156" t="s">
        <v>1</v>
      </c>
      <c r="F287" s="157" t="s">
        <v>398</v>
      </c>
      <c r="H287" s="158">
        <v>36.159999999999997</v>
      </c>
      <c r="I287" s="159"/>
      <c r="L287" s="155"/>
      <c r="M287" s="160"/>
      <c r="T287" s="161"/>
      <c r="AT287" s="156" t="s">
        <v>157</v>
      </c>
      <c r="AU287" s="156" t="s">
        <v>89</v>
      </c>
      <c r="AV287" s="13" t="s">
        <v>89</v>
      </c>
      <c r="AW287" s="13" t="s">
        <v>35</v>
      </c>
      <c r="AX287" s="13" t="s">
        <v>87</v>
      </c>
      <c r="AY287" s="156" t="s">
        <v>148</v>
      </c>
    </row>
    <row r="288" spans="2:65" s="11" customFormat="1" ht="22.9" customHeight="1">
      <c r="B288" s="123"/>
      <c r="D288" s="124" t="s">
        <v>79</v>
      </c>
      <c r="E288" s="133" t="s">
        <v>195</v>
      </c>
      <c r="F288" s="133" t="s">
        <v>399</v>
      </c>
      <c r="I288" s="126"/>
      <c r="J288" s="134">
        <f>BK288</f>
        <v>0</v>
      </c>
      <c r="L288" s="123"/>
      <c r="M288" s="128"/>
      <c r="P288" s="129">
        <f>SUM(P289:P309)</f>
        <v>0</v>
      </c>
      <c r="R288" s="129">
        <f>SUM(R289:R309)</f>
        <v>2.3193400000000004</v>
      </c>
      <c r="T288" s="130">
        <f>SUM(T289:T309)</f>
        <v>0</v>
      </c>
      <c r="AR288" s="124" t="s">
        <v>87</v>
      </c>
      <c r="AT288" s="131" t="s">
        <v>79</v>
      </c>
      <c r="AU288" s="131" t="s">
        <v>87</v>
      </c>
      <c r="AY288" s="124" t="s">
        <v>148</v>
      </c>
      <c r="BK288" s="132">
        <f>SUM(BK289:BK309)</f>
        <v>0</v>
      </c>
    </row>
    <row r="289" spans="2:65" s="1" customFormat="1" ht="16.5" customHeight="1">
      <c r="B289" s="31"/>
      <c r="C289" s="135" t="s">
        <v>400</v>
      </c>
      <c r="D289" s="135" t="s">
        <v>150</v>
      </c>
      <c r="E289" s="136" t="s">
        <v>401</v>
      </c>
      <c r="F289" s="137" t="s">
        <v>402</v>
      </c>
      <c r="G289" s="138" t="s">
        <v>198</v>
      </c>
      <c r="H289" s="139">
        <v>46</v>
      </c>
      <c r="I289" s="140"/>
      <c r="J289" s="141">
        <f>ROUND(I289*H289,2)</f>
        <v>0</v>
      </c>
      <c r="K289" s="137" t="s">
        <v>1</v>
      </c>
      <c r="L289" s="31"/>
      <c r="M289" s="142" t="s">
        <v>1</v>
      </c>
      <c r="N289" s="143" t="s">
        <v>45</v>
      </c>
      <c r="P289" s="144">
        <f>O289*H289</f>
        <v>0</v>
      </c>
      <c r="Q289" s="144">
        <v>0</v>
      </c>
      <c r="R289" s="144">
        <f>Q289*H289</f>
        <v>0</v>
      </c>
      <c r="S289" s="144">
        <v>0</v>
      </c>
      <c r="T289" s="145">
        <f>S289*H289</f>
        <v>0</v>
      </c>
      <c r="AR289" s="146" t="s">
        <v>155</v>
      </c>
      <c r="AT289" s="146" t="s">
        <v>150</v>
      </c>
      <c r="AU289" s="146" t="s">
        <v>89</v>
      </c>
      <c r="AY289" s="16" t="s">
        <v>148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6" t="s">
        <v>87</v>
      </c>
      <c r="BK289" s="147">
        <f>ROUND(I289*H289,2)</f>
        <v>0</v>
      </c>
      <c r="BL289" s="16" t="s">
        <v>155</v>
      </c>
      <c r="BM289" s="146" t="s">
        <v>403</v>
      </c>
    </row>
    <row r="290" spans="2:65" s="12" customFormat="1" ht="11.25">
      <c r="B290" s="148"/>
      <c r="D290" s="149" t="s">
        <v>157</v>
      </c>
      <c r="E290" s="150" t="s">
        <v>1</v>
      </c>
      <c r="F290" s="151" t="s">
        <v>404</v>
      </c>
      <c r="H290" s="150" t="s">
        <v>1</v>
      </c>
      <c r="I290" s="152"/>
      <c r="L290" s="148"/>
      <c r="M290" s="153"/>
      <c r="T290" s="154"/>
      <c r="AT290" s="150" t="s">
        <v>157</v>
      </c>
      <c r="AU290" s="150" t="s">
        <v>89</v>
      </c>
      <c r="AV290" s="12" t="s">
        <v>87</v>
      </c>
      <c r="AW290" s="12" t="s">
        <v>35</v>
      </c>
      <c r="AX290" s="12" t="s">
        <v>80</v>
      </c>
      <c r="AY290" s="150" t="s">
        <v>148</v>
      </c>
    </row>
    <row r="291" spans="2:65" s="12" customFormat="1" ht="11.25">
      <c r="B291" s="148"/>
      <c r="D291" s="149" t="s">
        <v>157</v>
      </c>
      <c r="E291" s="150" t="s">
        <v>1</v>
      </c>
      <c r="F291" s="151" t="s">
        <v>405</v>
      </c>
      <c r="H291" s="150" t="s">
        <v>1</v>
      </c>
      <c r="I291" s="152"/>
      <c r="L291" s="148"/>
      <c r="M291" s="153"/>
      <c r="T291" s="154"/>
      <c r="AT291" s="150" t="s">
        <v>157</v>
      </c>
      <c r="AU291" s="150" t="s">
        <v>89</v>
      </c>
      <c r="AV291" s="12" t="s">
        <v>87</v>
      </c>
      <c r="AW291" s="12" t="s">
        <v>35</v>
      </c>
      <c r="AX291" s="12" t="s">
        <v>80</v>
      </c>
      <c r="AY291" s="150" t="s">
        <v>148</v>
      </c>
    </row>
    <row r="292" spans="2:65" s="12" customFormat="1" ht="11.25">
      <c r="B292" s="148"/>
      <c r="D292" s="149" t="s">
        <v>157</v>
      </c>
      <c r="E292" s="150" t="s">
        <v>1</v>
      </c>
      <c r="F292" s="151" t="s">
        <v>406</v>
      </c>
      <c r="H292" s="150" t="s">
        <v>1</v>
      </c>
      <c r="I292" s="152"/>
      <c r="L292" s="148"/>
      <c r="M292" s="153"/>
      <c r="T292" s="154"/>
      <c r="AT292" s="150" t="s">
        <v>157</v>
      </c>
      <c r="AU292" s="150" t="s">
        <v>89</v>
      </c>
      <c r="AV292" s="12" t="s">
        <v>87</v>
      </c>
      <c r="AW292" s="12" t="s">
        <v>35</v>
      </c>
      <c r="AX292" s="12" t="s">
        <v>80</v>
      </c>
      <c r="AY292" s="150" t="s">
        <v>148</v>
      </c>
    </row>
    <row r="293" spans="2:65" s="13" customFormat="1" ht="11.25">
      <c r="B293" s="155"/>
      <c r="D293" s="149" t="s">
        <v>157</v>
      </c>
      <c r="E293" s="156" t="s">
        <v>1</v>
      </c>
      <c r="F293" s="157" t="s">
        <v>407</v>
      </c>
      <c r="H293" s="158">
        <v>46</v>
      </c>
      <c r="I293" s="159"/>
      <c r="L293" s="155"/>
      <c r="M293" s="160"/>
      <c r="T293" s="161"/>
      <c r="AT293" s="156" t="s">
        <v>157</v>
      </c>
      <c r="AU293" s="156" t="s">
        <v>89</v>
      </c>
      <c r="AV293" s="13" t="s">
        <v>89</v>
      </c>
      <c r="AW293" s="13" t="s">
        <v>35</v>
      </c>
      <c r="AX293" s="13" t="s">
        <v>87</v>
      </c>
      <c r="AY293" s="156" t="s">
        <v>148</v>
      </c>
    </row>
    <row r="294" spans="2:65" s="1" customFormat="1" ht="16.5" customHeight="1">
      <c r="B294" s="31"/>
      <c r="C294" s="135" t="s">
        <v>408</v>
      </c>
      <c r="D294" s="135" t="s">
        <v>150</v>
      </c>
      <c r="E294" s="136" t="s">
        <v>409</v>
      </c>
      <c r="F294" s="137" t="s">
        <v>410</v>
      </c>
      <c r="G294" s="138" t="s">
        <v>163</v>
      </c>
      <c r="H294" s="139">
        <v>3</v>
      </c>
      <c r="I294" s="140"/>
      <c r="J294" s="141">
        <f>ROUND(I294*H294,2)</f>
        <v>0</v>
      </c>
      <c r="K294" s="137" t="s">
        <v>154</v>
      </c>
      <c r="L294" s="31"/>
      <c r="M294" s="142" t="s">
        <v>1</v>
      </c>
      <c r="N294" s="143" t="s">
        <v>45</v>
      </c>
      <c r="P294" s="144">
        <f>O294*H294</f>
        <v>0</v>
      </c>
      <c r="Q294" s="144">
        <v>1.2120000000000001E-2</v>
      </c>
      <c r="R294" s="144">
        <f>Q294*H294</f>
        <v>3.6360000000000003E-2</v>
      </c>
      <c r="S294" s="144">
        <v>0</v>
      </c>
      <c r="T294" s="145">
        <f>S294*H294</f>
        <v>0</v>
      </c>
      <c r="AR294" s="146" t="s">
        <v>155</v>
      </c>
      <c r="AT294" s="146" t="s">
        <v>150</v>
      </c>
      <c r="AU294" s="146" t="s">
        <v>89</v>
      </c>
      <c r="AY294" s="16" t="s">
        <v>148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6" t="s">
        <v>87</v>
      </c>
      <c r="BK294" s="147">
        <f>ROUND(I294*H294,2)</f>
        <v>0</v>
      </c>
      <c r="BL294" s="16" t="s">
        <v>155</v>
      </c>
      <c r="BM294" s="146" t="s">
        <v>411</v>
      </c>
    </row>
    <row r="295" spans="2:65" s="12" customFormat="1" ht="11.25">
      <c r="B295" s="148"/>
      <c r="D295" s="149" t="s">
        <v>157</v>
      </c>
      <c r="E295" s="150" t="s">
        <v>1</v>
      </c>
      <c r="F295" s="151" t="s">
        <v>169</v>
      </c>
      <c r="H295" s="150" t="s">
        <v>1</v>
      </c>
      <c r="I295" s="152"/>
      <c r="L295" s="148"/>
      <c r="M295" s="153"/>
      <c r="T295" s="154"/>
      <c r="AT295" s="150" t="s">
        <v>157</v>
      </c>
      <c r="AU295" s="150" t="s">
        <v>89</v>
      </c>
      <c r="AV295" s="12" t="s">
        <v>87</v>
      </c>
      <c r="AW295" s="12" t="s">
        <v>35</v>
      </c>
      <c r="AX295" s="12" t="s">
        <v>80</v>
      </c>
      <c r="AY295" s="150" t="s">
        <v>148</v>
      </c>
    </row>
    <row r="296" spans="2:65" s="13" customFormat="1" ht="11.25">
      <c r="B296" s="155"/>
      <c r="D296" s="149" t="s">
        <v>157</v>
      </c>
      <c r="E296" s="156" t="s">
        <v>1</v>
      </c>
      <c r="F296" s="157" t="s">
        <v>165</v>
      </c>
      <c r="H296" s="158">
        <v>3</v>
      </c>
      <c r="I296" s="159"/>
      <c r="L296" s="155"/>
      <c r="M296" s="160"/>
      <c r="T296" s="161"/>
      <c r="AT296" s="156" t="s">
        <v>157</v>
      </c>
      <c r="AU296" s="156" t="s">
        <v>89</v>
      </c>
      <c r="AV296" s="13" t="s">
        <v>89</v>
      </c>
      <c r="AW296" s="13" t="s">
        <v>35</v>
      </c>
      <c r="AX296" s="13" t="s">
        <v>87</v>
      </c>
      <c r="AY296" s="156" t="s">
        <v>148</v>
      </c>
    </row>
    <row r="297" spans="2:65" s="1" customFormat="1" ht="16.5" customHeight="1">
      <c r="B297" s="31"/>
      <c r="C297" s="135" t="s">
        <v>412</v>
      </c>
      <c r="D297" s="135" t="s">
        <v>150</v>
      </c>
      <c r="E297" s="136" t="s">
        <v>413</v>
      </c>
      <c r="F297" s="137" t="s">
        <v>414</v>
      </c>
      <c r="G297" s="138" t="s">
        <v>163</v>
      </c>
      <c r="H297" s="139">
        <v>3</v>
      </c>
      <c r="I297" s="140"/>
      <c r="J297" s="141">
        <f>ROUND(I297*H297,2)</f>
        <v>0</v>
      </c>
      <c r="K297" s="137" t="s">
        <v>154</v>
      </c>
      <c r="L297" s="31"/>
      <c r="M297" s="142" t="s">
        <v>1</v>
      </c>
      <c r="N297" s="143" t="s">
        <v>45</v>
      </c>
      <c r="P297" s="144">
        <f>O297*H297</f>
        <v>0</v>
      </c>
      <c r="Q297" s="144">
        <v>0</v>
      </c>
      <c r="R297" s="144">
        <f>Q297*H297</f>
        <v>0</v>
      </c>
      <c r="S297" s="144">
        <v>0</v>
      </c>
      <c r="T297" s="145">
        <f>S297*H297</f>
        <v>0</v>
      </c>
      <c r="AR297" s="146" t="s">
        <v>155</v>
      </c>
      <c r="AT297" s="146" t="s">
        <v>150</v>
      </c>
      <c r="AU297" s="146" t="s">
        <v>89</v>
      </c>
      <c r="AY297" s="16" t="s">
        <v>148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6" t="s">
        <v>87</v>
      </c>
      <c r="BK297" s="147">
        <f>ROUND(I297*H297,2)</f>
        <v>0</v>
      </c>
      <c r="BL297" s="16" t="s">
        <v>155</v>
      </c>
      <c r="BM297" s="146" t="s">
        <v>415</v>
      </c>
    </row>
    <row r="298" spans="2:65" s="12" customFormat="1" ht="11.25">
      <c r="B298" s="148"/>
      <c r="D298" s="149" t="s">
        <v>157</v>
      </c>
      <c r="E298" s="150" t="s">
        <v>1</v>
      </c>
      <c r="F298" s="151" t="s">
        <v>169</v>
      </c>
      <c r="H298" s="150" t="s">
        <v>1</v>
      </c>
      <c r="I298" s="152"/>
      <c r="L298" s="148"/>
      <c r="M298" s="153"/>
      <c r="T298" s="154"/>
      <c r="AT298" s="150" t="s">
        <v>157</v>
      </c>
      <c r="AU298" s="150" t="s">
        <v>89</v>
      </c>
      <c r="AV298" s="12" t="s">
        <v>87</v>
      </c>
      <c r="AW298" s="12" t="s">
        <v>35</v>
      </c>
      <c r="AX298" s="12" t="s">
        <v>80</v>
      </c>
      <c r="AY298" s="150" t="s">
        <v>148</v>
      </c>
    </row>
    <row r="299" spans="2:65" s="13" customFormat="1" ht="11.25">
      <c r="B299" s="155"/>
      <c r="D299" s="149" t="s">
        <v>157</v>
      </c>
      <c r="E299" s="156" t="s">
        <v>1</v>
      </c>
      <c r="F299" s="157" t="s">
        <v>165</v>
      </c>
      <c r="H299" s="158">
        <v>3</v>
      </c>
      <c r="I299" s="159"/>
      <c r="L299" s="155"/>
      <c r="M299" s="160"/>
      <c r="T299" s="161"/>
      <c r="AT299" s="156" t="s">
        <v>157</v>
      </c>
      <c r="AU299" s="156" t="s">
        <v>89</v>
      </c>
      <c r="AV299" s="13" t="s">
        <v>89</v>
      </c>
      <c r="AW299" s="13" t="s">
        <v>35</v>
      </c>
      <c r="AX299" s="13" t="s">
        <v>87</v>
      </c>
      <c r="AY299" s="156" t="s">
        <v>148</v>
      </c>
    </row>
    <row r="300" spans="2:65" s="1" customFormat="1" ht="16.5" customHeight="1">
      <c r="B300" s="31"/>
      <c r="C300" s="135" t="s">
        <v>416</v>
      </c>
      <c r="D300" s="135" t="s">
        <v>150</v>
      </c>
      <c r="E300" s="136" t="s">
        <v>417</v>
      </c>
      <c r="F300" s="137" t="s">
        <v>418</v>
      </c>
      <c r="G300" s="138" t="s">
        <v>163</v>
      </c>
      <c r="H300" s="139">
        <v>3</v>
      </c>
      <c r="I300" s="140"/>
      <c r="J300" s="141">
        <f>ROUND(I300*H300,2)</f>
        <v>0</v>
      </c>
      <c r="K300" s="137" t="s">
        <v>154</v>
      </c>
      <c r="L300" s="31"/>
      <c r="M300" s="142" t="s">
        <v>1</v>
      </c>
      <c r="N300" s="143" t="s">
        <v>45</v>
      </c>
      <c r="P300" s="144">
        <f>O300*H300</f>
        <v>0</v>
      </c>
      <c r="Q300" s="144">
        <v>0.21734000000000001</v>
      </c>
      <c r="R300" s="144">
        <f>Q300*H300</f>
        <v>0.65202000000000004</v>
      </c>
      <c r="S300" s="144">
        <v>0</v>
      </c>
      <c r="T300" s="145">
        <f>S300*H300</f>
        <v>0</v>
      </c>
      <c r="AR300" s="146" t="s">
        <v>155</v>
      </c>
      <c r="AT300" s="146" t="s">
        <v>150</v>
      </c>
      <c r="AU300" s="146" t="s">
        <v>89</v>
      </c>
      <c r="AY300" s="16" t="s">
        <v>148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6" t="s">
        <v>87</v>
      </c>
      <c r="BK300" s="147">
        <f>ROUND(I300*H300,2)</f>
        <v>0</v>
      </c>
      <c r="BL300" s="16" t="s">
        <v>155</v>
      </c>
      <c r="BM300" s="146" t="s">
        <v>419</v>
      </c>
    </row>
    <row r="301" spans="2:65" s="13" customFormat="1" ht="11.25">
      <c r="B301" s="155"/>
      <c r="D301" s="149" t="s">
        <v>157</v>
      </c>
      <c r="E301" s="156" t="s">
        <v>1</v>
      </c>
      <c r="F301" s="157" t="s">
        <v>165</v>
      </c>
      <c r="H301" s="158">
        <v>3</v>
      </c>
      <c r="I301" s="159"/>
      <c r="L301" s="155"/>
      <c r="M301" s="160"/>
      <c r="T301" s="161"/>
      <c r="AT301" s="156" t="s">
        <v>157</v>
      </c>
      <c r="AU301" s="156" t="s">
        <v>89</v>
      </c>
      <c r="AV301" s="13" t="s">
        <v>89</v>
      </c>
      <c r="AW301" s="13" t="s">
        <v>35</v>
      </c>
      <c r="AX301" s="13" t="s">
        <v>87</v>
      </c>
      <c r="AY301" s="156" t="s">
        <v>148</v>
      </c>
    </row>
    <row r="302" spans="2:65" s="1" customFormat="1" ht="16.5" customHeight="1">
      <c r="B302" s="31"/>
      <c r="C302" s="169" t="s">
        <v>407</v>
      </c>
      <c r="D302" s="169" t="s">
        <v>292</v>
      </c>
      <c r="E302" s="170" t="s">
        <v>420</v>
      </c>
      <c r="F302" s="171" t="s">
        <v>421</v>
      </c>
      <c r="G302" s="172" t="s">
        <v>163</v>
      </c>
      <c r="H302" s="173">
        <v>3</v>
      </c>
      <c r="I302" s="174"/>
      <c r="J302" s="175">
        <f>ROUND(I302*H302,2)</f>
        <v>0</v>
      </c>
      <c r="K302" s="171" t="s">
        <v>154</v>
      </c>
      <c r="L302" s="176"/>
      <c r="M302" s="177" t="s">
        <v>1</v>
      </c>
      <c r="N302" s="178" t="s">
        <v>45</v>
      </c>
      <c r="P302" s="144">
        <f>O302*H302</f>
        <v>0</v>
      </c>
      <c r="Q302" s="144">
        <v>0.19600000000000001</v>
      </c>
      <c r="R302" s="144">
        <f>Q302*H302</f>
        <v>0.58800000000000008</v>
      </c>
      <c r="S302" s="144">
        <v>0</v>
      </c>
      <c r="T302" s="145">
        <f>S302*H302</f>
        <v>0</v>
      </c>
      <c r="AR302" s="146" t="s">
        <v>195</v>
      </c>
      <c r="AT302" s="146" t="s">
        <v>292</v>
      </c>
      <c r="AU302" s="146" t="s">
        <v>89</v>
      </c>
      <c r="AY302" s="16" t="s">
        <v>148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6" t="s">
        <v>87</v>
      </c>
      <c r="BK302" s="147">
        <f>ROUND(I302*H302,2)</f>
        <v>0</v>
      </c>
      <c r="BL302" s="16" t="s">
        <v>155</v>
      </c>
      <c r="BM302" s="146" t="s">
        <v>422</v>
      </c>
    </row>
    <row r="303" spans="2:65" s="13" customFormat="1" ht="11.25">
      <c r="B303" s="155"/>
      <c r="D303" s="149" t="s">
        <v>157</v>
      </c>
      <c r="E303" s="156" t="s">
        <v>1</v>
      </c>
      <c r="F303" s="157" t="s">
        <v>165</v>
      </c>
      <c r="H303" s="158">
        <v>3</v>
      </c>
      <c r="I303" s="159"/>
      <c r="L303" s="155"/>
      <c r="M303" s="160"/>
      <c r="T303" s="161"/>
      <c r="AT303" s="156" t="s">
        <v>157</v>
      </c>
      <c r="AU303" s="156" t="s">
        <v>89</v>
      </c>
      <c r="AV303" s="13" t="s">
        <v>89</v>
      </c>
      <c r="AW303" s="13" t="s">
        <v>35</v>
      </c>
      <c r="AX303" s="13" t="s">
        <v>87</v>
      </c>
      <c r="AY303" s="156" t="s">
        <v>148</v>
      </c>
    </row>
    <row r="304" spans="2:65" s="1" customFormat="1" ht="16.5" customHeight="1">
      <c r="B304" s="31"/>
      <c r="C304" s="135" t="s">
        <v>423</v>
      </c>
      <c r="D304" s="135" t="s">
        <v>150</v>
      </c>
      <c r="E304" s="136" t="s">
        <v>424</v>
      </c>
      <c r="F304" s="137" t="s">
        <v>425</v>
      </c>
      <c r="G304" s="138" t="s">
        <v>163</v>
      </c>
      <c r="H304" s="139">
        <v>1</v>
      </c>
      <c r="I304" s="140"/>
      <c r="J304" s="141">
        <f>ROUND(I304*H304,2)</f>
        <v>0</v>
      </c>
      <c r="K304" s="137" t="s">
        <v>154</v>
      </c>
      <c r="L304" s="31"/>
      <c r="M304" s="142" t="s">
        <v>1</v>
      </c>
      <c r="N304" s="143" t="s">
        <v>45</v>
      </c>
      <c r="P304" s="144">
        <f>O304*H304</f>
        <v>0</v>
      </c>
      <c r="Q304" s="144">
        <v>0.42080000000000001</v>
      </c>
      <c r="R304" s="144">
        <f>Q304*H304</f>
        <v>0.42080000000000001</v>
      </c>
      <c r="S304" s="144">
        <v>0</v>
      </c>
      <c r="T304" s="145">
        <f>S304*H304</f>
        <v>0</v>
      </c>
      <c r="AR304" s="146" t="s">
        <v>155</v>
      </c>
      <c r="AT304" s="146" t="s">
        <v>150</v>
      </c>
      <c r="AU304" s="146" t="s">
        <v>89</v>
      </c>
      <c r="AY304" s="16" t="s">
        <v>148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6" t="s">
        <v>87</v>
      </c>
      <c r="BK304" s="147">
        <f>ROUND(I304*H304,2)</f>
        <v>0</v>
      </c>
      <c r="BL304" s="16" t="s">
        <v>155</v>
      </c>
      <c r="BM304" s="146" t="s">
        <v>426</v>
      </c>
    </row>
    <row r="305" spans="2:65" s="12" customFormat="1" ht="11.25">
      <c r="B305" s="148"/>
      <c r="D305" s="149" t="s">
        <v>157</v>
      </c>
      <c r="E305" s="150" t="s">
        <v>1</v>
      </c>
      <c r="F305" s="151" t="s">
        <v>169</v>
      </c>
      <c r="H305" s="150" t="s">
        <v>1</v>
      </c>
      <c r="I305" s="152"/>
      <c r="L305" s="148"/>
      <c r="M305" s="153"/>
      <c r="T305" s="154"/>
      <c r="AT305" s="150" t="s">
        <v>157</v>
      </c>
      <c r="AU305" s="150" t="s">
        <v>89</v>
      </c>
      <c r="AV305" s="12" t="s">
        <v>87</v>
      </c>
      <c r="AW305" s="12" t="s">
        <v>35</v>
      </c>
      <c r="AX305" s="12" t="s">
        <v>80</v>
      </c>
      <c r="AY305" s="150" t="s">
        <v>148</v>
      </c>
    </row>
    <row r="306" spans="2:65" s="13" customFormat="1" ht="11.25">
      <c r="B306" s="155"/>
      <c r="D306" s="149" t="s">
        <v>157</v>
      </c>
      <c r="E306" s="156" t="s">
        <v>1</v>
      </c>
      <c r="F306" s="157" t="s">
        <v>87</v>
      </c>
      <c r="H306" s="158">
        <v>1</v>
      </c>
      <c r="I306" s="159"/>
      <c r="L306" s="155"/>
      <c r="M306" s="160"/>
      <c r="T306" s="161"/>
      <c r="AT306" s="156" t="s">
        <v>157</v>
      </c>
      <c r="AU306" s="156" t="s">
        <v>89</v>
      </c>
      <c r="AV306" s="13" t="s">
        <v>89</v>
      </c>
      <c r="AW306" s="13" t="s">
        <v>35</v>
      </c>
      <c r="AX306" s="13" t="s">
        <v>87</v>
      </c>
      <c r="AY306" s="156" t="s">
        <v>148</v>
      </c>
    </row>
    <row r="307" spans="2:65" s="1" customFormat="1" ht="21.75" customHeight="1">
      <c r="B307" s="31"/>
      <c r="C307" s="135" t="s">
        <v>427</v>
      </c>
      <c r="D307" s="135" t="s">
        <v>150</v>
      </c>
      <c r="E307" s="136" t="s">
        <v>428</v>
      </c>
      <c r="F307" s="137" t="s">
        <v>429</v>
      </c>
      <c r="G307" s="138" t="s">
        <v>163</v>
      </c>
      <c r="H307" s="139">
        <v>2</v>
      </c>
      <c r="I307" s="140"/>
      <c r="J307" s="141">
        <f>ROUND(I307*H307,2)</f>
        <v>0</v>
      </c>
      <c r="K307" s="137" t="s">
        <v>154</v>
      </c>
      <c r="L307" s="31"/>
      <c r="M307" s="142" t="s">
        <v>1</v>
      </c>
      <c r="N307" s="143" t="s">
        <v>45</v>
      </c>
      <c r="P307" s="144">
        <f>O307*H307</f>
        <v>0</v>
      </c>
      <c r="Q307" s="144">
        <v>0.31108000000000002</v>
      </c>
      <c r="R307" s="144">
        <f>Q307*H307</f>
        <v>0.62216000000000005</v>
      </c>
      <c r="S307" s="144">
        <v>0</v>
      </c>
      <c r="T307" s="145">
        <f>S307*H307</f>
        <v>0</v>
      </c>
      <c r="AR307" s="146" t="s">
        <v>155</v>
      </c>
      <c r="AT307" s="146" t="s">
        <v>150</v>
      </c>
      <c r="AU307" s="146" t="s">
        <v>89</v>
      </c>
      <c r="AY307" s="16" t="s">
        <v>148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6" t="s">
        <v>87</v>
      </c>
      <c r="BK307" s="147">
        <f>ROUND(I307*H307,2)</f>
        <v>0</v>
      </c>
      <c r="BL307" s="16" t="s">
        <v>155</v>
      </c>
      <c r="BM307" s="146" t="s">
        <v>430</v>
      </c>
    </row>
    <row r="308" spans="2:65" s="12" customFormat="1" ht="11.25">
      <c r="B308" s="148"/>
      <c r="D308" s="149" t="s">
        <v>157</v>
      </c>
      <c r="E308" s="150" t="s">
        <v>1</v>
      </c>
      <c r="F308" s="151" t="s">
        <v>169</v>
      </c>
      <c r="H308" s="150" t="s">
        <v>1</v>
      </c>
      <c r="I308" s="152"/>
      <c r="L308" s="148"/>
      <c r="M308" s="153"/>
      <c r="T308" s="154"/>
      <c r="AT308" s="150" t="s">
        <v>157</v>
      </c>
      <c r="AU308" s="150" t="s">
        <v>89</v>
      </c>
      <c r="AV308" s="12" t="s">
        <v>87</v>
      </c>
      <c r="AW308" s="12" t="s">
        <v>35</v>
      </c>
      <c r="AX308" s="12" t="s">
        <v>80</v>
      </c>
      <c r="AY308" s="150" t="s">
        <v>148</v>
      </c>
    </row>
    <row r="309" spans="2:65" s="13" customFormat="1" ht="11.25">
      <c r="B309" s="155"/>
      <c r="D309" s="149" t="s">
        <v>157</v>
      </c>
      <c r="E309" s="156" t="s">
        <v>1</v>
      </c>
      <c r="F309" s="157" t="s">
        <v>89</v>
      </c>
      <c r="H309" s="158">
        <v>2</v>
      </c>
      <c r="I309" s="159"/>
      <c r="L309" s="155"/>
      <c r="M309" s="160"/>
      <c r="T309" s="161"/>
      <c r="AT309" s="156" t="s">
        <v>157</v>
      </c>
      <c r="AU309" s="156" t="s">
        <v>89</v>
      </c>
      <c r="AV309" s="13" t="s">
        <v>89</v>
      </c>
      <c r="AW309" s="13" t="s">
        <v>35</v>
      </c>
      <c r="AX309" s="13" t="s">
        <v>87</v>
      </c>
      <c r="AY309" s="156" t="s">
        <v>148</v>
      </c>
    </row>
    <row r="310" spans="2:65" s="11" customFormat="1" ht="22.9" customHeight="1">
      <c r="B310" s="123"/>
      <c r="D310" s="124" t="s">
        <v>79</v>
      </c>
      <c r="E310" s="133" t="s">
        <v>202</v>
      </c>
      <c r="F310" s="133" t="s">
        <v>431</v>
      </c>
      <c r="I310" s="126"/>
      <c r="J310" s="134">
        <f>BK310</f>
        <v>0</v>
      </c>
      <c r="L310" s="123"/>
      <c r="M310" s="128"/>
      <c r="P310" s="129">
        <f>SUM(P311:P392)</f>
        <v>0</v>
      </c>
      <c r="R310" s="129">
        <f>SUM(R311:R392)</f>
        <v>251.5465835</v>
      </c>
      <c r="T310" s="130">
        <f>SUM(T311:T392)</f>
        <v>6.1650000000000009</v>
      </c>
      <c r="AR310" s="124" t="s">
        <v>87</v>
      </c>
      <c r="AT310" s="131" t="s">
        <v>79</v>
      </c>
      <c r="AU310" s="131" t="s">
        <v>87</v>
      </c>
      <c r="AY310" s="124" t="s">
        <v>148</v>
      </c>
      <c r="BK310" s="132">
        <f>SUM(BK311:BK392)</f>
        <v>0</v>
      </c>
    </row>
    <row r="311" spans="2:65" s="1" customFormat="1" ht="16.5" customHeight="1">
      <c r="B311" s="31"/>
      <c r="C311" s="135" t="s">
        <v>432</v>
      </c>
      <c r="D311" s="135" t="s">
        <v>150</v>
      </c>
      <c r="E311" s="136" t="s">
        <v>433</v>
      </c>
      <c r="F311" s="137" t="s">
        <v>434</v>
      </c>
      <c r="G311" s="138" t="s">
        <v>163</v>
      </c>
      <c r="H311" s="139">
        <v>2</v>
      </c>
      <c r="I311" s="140"/>
      <c r="J311" s="141">
        <f>ROUND(I311*H311,2)</f>
        <v>0</v>
      </c>
      <c r="K311" s="137" t="s">
        <v>1</v>
      </c>
      <c r="L311" s="31"/>
      <c r="M311" s="142" t="s">
        <v>1</v>
      </c>
      <c r="N311" s="143" t="s">
        <v>45</v>
      </c>
      <c r="P311" s="144">
        <f>O311*H311</f>
        <v>0</v>
      </c>
      <c r="Q311" s="144">
        <v>0</v>
      </c>
      <c r="R311" s="144">
        <f>Q311*H311</f>
        <v>0</v>
      </c>
      <c r="S311" s="144">
        <v>0</v>
      </c>
      <c r="T311" s="145">
        <f>S311*H311</f>
        <v>0</v>
      </c>
      <c r="AR311" s="146" t="s">
        <v>155</v>
      </c>
      <c r="AT311" s="146" t="s">
        <v>150</v>
      </c>
      <c r="AU311" s="146" t="s">
        <v>89</v>
      </c>
      <c r="AY311" s="16" t="s">
        <v>148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6" t="s">
        <v>87</v>
      </c>
      <c r="BK311" s="147">
        <f>ROUND(I311*H311,2)</f>
        <v>0</v>
      </c>
      <c r="BL311" s="16" t="s">
        <v>155</v>
      </c>
      <c r="BM311" s="146" t="s">
        <v>435</v>
      </c>
    </row>
    <row r="312" spans="2:65" s="12" customFormat="1" ht="11.25">
      <c r="B312" s="148"/>
      <c r="D312" s="149" t="s">
        <v>157</v>
      </c>
      <c r="E312" s="150" t="s">
        <v>1</v>
      </c>
      <c r="F312" s="151" t="s">
        <v>169</v>
      </c>
      <c r="H312" s="150" t="s">
        <v>1</v>
      </c>
      <c r="I312" s="152"/>
      <c r="L312" s="148"/>
      <c r="M312" s="153"/>
      <c r="T312" s="154"/>
      <c r="AT312" s="150" t="s">
        <v>157</v>
      </c>
      <c r="AU312" s="150" t="s">
        <v>89</v>
      </c>
      <c r="AV312" s="12" t="s">
        <v>87</v>
      </c>
      <c r="AW312" s="12" t="s">
        <v>35</v>
      </c>
      <c r="AX312" s="12" t="s">
        <v>80</v>
      </c>
      <c r="AY312" s="150" t="s">
        <v>148</v>
      </c>
    </row>
    <row r="313" spans="2:65" s="13" customFormat="1" ht="11.25">
      <c r="B313" s="155"/>
      <c r="D313" s="149" t="s">
        <v>157</v>
      </c>
      <c r="E313" s="156" t="s">
        <v>1</v>
      </c>
      <c r="F313" s="157" t="s">
        <v>89</v>
      </c>
      <c r="H313" s="158">
        <v>2</v>
      </c>
      <c r="I313" s="159"/>
      <c r="L313" s="155"/>
      <c r="M313" s="160"/>
      <c r="T313" s="161"/>
      <c r="AT313" s="156" t="s">
        <v>157</v>
      </c>
      <c r="AU313" s="156" t="s">
        <v>89</v>
      </c>
      <c r="AV313" s="13" t="s">
        <v>89</v>
      </c>
      <c r="AW313" s="13" t="s">
        <v>35</v>
      </c>
      <c r="AX313" s="13" t="s">
        <v>87</v>
      </c>
      <c r="AY313" s="156" t="s">
        <v>148</v>
      </c>
    </row>
    <row r="314" spans="2:65" s="1" customFormat="1" ht="16.5" customHeight="1">
      <c r="B314" s="31"/>
      <c r="C314" s="135" t="s">
        <v>436</v>
      </c>
      <c r="D314" s="135" t="s">
        <v>150</v>
      </c>
      <c r="E314" s="136" t="s">
        <v>437</v>
      </c>
      <c r="F314" s="137" t="s">
        <v>438</v>
      </c>
      <c r="G314" s="138" t="s">
        <v>163</v>
      </c>
      <c r="H314" s="139">
        <v>12</v>
      </c>
      <c r="I314" s="140"/>
      <c r="J314" s="141">
        <f>ROUND(I314*H314,2)</f>
        <v>0</v>
      </c>
      <c r="K314" s="137" t="s">
        <v>154</v>
      </c>
      <c r="L314" s="31"/>
      <c r="M314" s="142" t="s">
        <v>1</v>
      </c>
      <c r="N314" s="143" t="s">
        <v>45</v>
      </c>
      <c r="P314" s="144">
        <f>O314*H314</f>
        <v>0</v>
      </c>
      <c r="Q314" s="144">
        <v>6.9999999999999999E-4</v>
      </c>
      <c r="R314" s="144">
        <f>Q314*H314</f>
        <v>8.3999999999999995E-3</v>
      </c>
      <c r="S314" s="144">
        <v>0</v>
      </c>
      <c r="T314" s="145">
        <f>S314*H314</f>
        <v>0</v>
      </c>
      <c r="AR314" s="146" t="s">
        <v>155</v>
      </c>
      <c r="AT314" s="146" t="s">
        <v>150</v>
      </c>
      <c r="AU314" s="146" t="s">
        <v>89</v>
      </c>
      <c r="AY314" s="16" t="s">
        <v>148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6" t="s">
        <v>87</v>
      </c>
      <c r="BK314" s="147">
        <f>ROUND(I314*H314,2)</f>
        <v>0</v>
      </c>
      <c r="BL314" s="16" t="s">
        <v>155</v>
      </c>
      <c r="BM314" s="146" t="s">
        <v>439</v>
      </c>
    </row>
    <row r="315" spans="2:65" s="12" customFormat="1" ht="11.25">
      <c r="B315" s="148"/>
      <c r="D315" s="149" t="s">
        <v>157</v>
      </c>
      <c r="E315" s="150" t="s">
        <v>1</v>
      </c>
      <c r="F315" s="151" t="s">
        <v>169</v>
      </c>
      <c r="H315" s="150" t="s">
        <v>1</v>
      </c>
      <c r="I315" s="152"/>
      <c r="L315" s="148"/>
      <c r="M315" s="153"/>
      <c r="T315" s="154"/>
      <c r="AT315" s="150" t="s">
        <v>157</v>
      </c>
      <c r="AU315" s="150" t="s">
        <v>89</v>
      </c>
      <c r="AV315" s="12" t="s">
        <v>87</v>
      </c>
      <c r="AW315" s="12" t="s">
        <v>35</v>
      </c>
      <c r="AX315" s="12" t="s">
        <v>80</v>
      </c>
      <c r="AY315" s="150" t="s">
        <v>148</v>
      </c>
    </row>
    <row r="316" spans="2:65" s="12" customFormat="1" ht="11.25">
      <c r="B316" s="148"/>
      <c r="D316" s="149" t="s">
        <v>157</v>
      </c>
      <c r="E316" s="150" t="s">
        <v>1</v>
      </c>
      <c r="F316" s="151" t="s">
        <v>440</v>
      </c>
      <c r="H316" s="150" t="s">
        <v>1</v>
      </c>
      <c r="I316" s="152"/>
      <c r="L316" s="148"/>
      <c r="M316" s="153"/>
      <c r="T316" s="154"/>
      <c r="AT316" s="150" t="s">
        <v>157</v>
      </c>
      <c r="AU316" s="150" t="s">
        <v>89</v>
      </c>
      <c r="AV316" s="12" t="s">
        <v>87</v>
      </c>
      <c r="AW316" s="12" t="s">
        <v>35</v>
      </c>
      <c r="AX316" s="12" t="s">
        <v>80</v>
      </c>
      <c r="AY316" s="150" t="s">
        <v>148</v>
      </c>
    </row>
    <row r="317" spans="2:65" s="12" customFormat="1" ht="11.25">
      <c r="B317" s="148"/>
      <c r="D317" s="149" t="s">
        <v>157</v>
      </c>
      <c r="E317" s="150" t="s">
        <v>1</v>
      </c>
      <c r="F317" s="151" t="s">
        <v>441</v>
      </c>
      <c r="H317" s="150" t="s">
        <v>1</v>
      </c>
      <c r="I317" s="152"/>
      <c r="L317" s="148"/>
      <c r="M317" s="153"/>
      <c r="T317" s="154"/>
      <c r="AT317" s="150" t="s">
        <v>157</v>
      </c>
      <c r="AU317" s="150" t="s">
        <v>89</v>
      </c>
      <c r="AV317" s="12" t="s">
        <v>87</v>
      </c>
      <c r="AW317" s="12" t="s">
        <v>35</v>
      </c>
      <c r="AX317" s="12" t="s">
        <v>80</v>
      </c>
      <c r="AY317" s="150" t="s">
        <v>148</v>
      </c>
    </row>
    <row r="318" spans="2:65" s="12" customFormat="1" ht="11.25">
      <c r="B318" s="148"/>
      <c r="D318" s="149" t="s">
        <v>157</v>
      </c>
      <c r="E318" s="150" t="s">
        <v>1</v>
      </c>
      <c r="F318" s="151" t="s">
        <v>442</v>
      </c>
      <c r="H318" s="150" t="s">
        <v>1</v>
      </c>
      <c r="I318" s="152"/>
      <c r="L318" s="148"/>
      <c r="M318" s="153"/>
      <c r="T318" s="154"/>
      <c r="AT318" s="150" t="s">
        <v>157</v>
      </c>
      <c r="AU318" s="150" t="s">
        <v>89</v>
      </c>
      <c r="AV318" s="12" t="s">
        <v>87</v>
      </c>
      <c r="AW318" s="12" t="s">
        <v>35</v>
      </c>
      <c r="AX318" s="12" t="s">
        <v>80</v>
      </c>
      <c r="AY318" s="150" t="s">
        <v>148</v>
      </c>
    </row>
    <row r="319" spans="2:65" s="13" customFormat="1" ht="11.25">
      <c r="B319" s="155"/>
      <c r="D319" s="149" t="s">
        <v>157</v>
      </c>
      <c r="E319" s="156" t="s">
        <v>1</v>
      </c>
      <c r="F319" s="157" t="s">
        <v>223</v>
      </c>
      <c r="H319" s="158">
        <v>12</v>
      </c>
      <c r="I319" s="159"/>
      <c r="L319" s="155"/>
      <c r="M319" s="160"/>
      <c r="T319" s="161"/>
      <c r="AT319" s="156" t="s">
        <v>157</v>
      </c>
      <c r="AU319" s="156" t="s">
        <v>89</v>
      </c>
      <c r="AV319" s="13" t="s">
        <v>89</v>
      </c>
      <c r="AW319" s="13" t="s">
        <v>35</v>
      </c>
      <c r="AX319" s="13" t="s">
        <v>87</v>
      </c>
      <c r="AY319" s="156" t="s">
        <v>148</v>
      </c>
    </row>
    <row r="320" spans="2:65" s="1" customFormat="1" ht="16.5" customHeight="1">
      <c r="B320" s="31"/>
      <c r="C320" s="169" t="s">
        <v>443</v>
      </c>
      <c r="D320" s="169" t="s">
        <v>292</v>
      </c>
      <c r="E320" s="170" t="s">
        <v>444</v>
      </c>
      <c r="F320" s="171" t="s">
        <v>445</v>
      </c>
      <c r="G320" s="172" t="s">
        <v>163</v>
      </c>
      <c r="H320" s="173">
        <v>2</v>
      </c>
      <c r="I320" s="174"/>
      <c r="J320" s="175">
        <f>ROUND(I320*H320,2)</f>
        <v>0</v>
      </c>
      <c r="K320" s="171" t="s">
        <v>154</v>
      </c>
      <c r="L320" s="176"/>
      <c r="M320" s="177" t="s">
        <v>1</v>
      </c>
      <c r="N320" s="178" t="s">
        <v>45</v>
      </c>
      <c r="P320" s="144">
        <f>O320*H320</f>
        <v>0</v>
      </c>
      <c r="Q320" s="144">
        <v>5.0000000000000001E-3</v>
      </c>
      <c r="R320" s="144">
        <f>Q320*H320</f>
        <v>0.01</v>
      </c>
      <c r="S320" s="144">
        <v>0</v>
      </c>
      <c r="T320" s="145">
        <f>S320*H320</f>
        <v>0</v>
      </c>
      <c r="AR320" s="146" t="s">
        <v>195</v>
      </c>
      <c r="AT320" s="146" t="s">
        <v>292</v>
      </c>
      <c r="AU320" s="146" t="s">
        <v>89</v>
      </c>
      <c r="AY320" s="16" t="s">
        <v>148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6" t="s">
        <v>87</v>
      </c>
      <c r="BK320" s="147">
        <f>ROUND(I320*H320,2)</f>
        <v>0</v>
      </c>
      <c r="BL320" s="16" t="s">
        <v>155</v>
      </c>
      <c r="BM320" s="146" t="s">
        <v>446</v>
      </c>
    </row>
    <row r="321" spans="2:65" s="13" customFormat="1" ht="11.25">
      <c r="B321" s="155"/>
      <c r="D321" s="149" t="s">
        <v>157</v>
      </c>
      <c r="E321" s="156" t="s">
        <v>1</v>
      </c>
      <c r="F321" s="157" t="s">
        <v>89</v>
      </c>
      <c r="H321" s="158">
        <v>2</v>
      </c>
      <c r="I321" s="159"/>
      <c r="L321" s="155"/>
      <c r="M321" s="160"/>
      <c r="T321" s="161"/>
      <c r="AT321" s="156" t="s">
        <v>157</v>
      </c>
      <c r="AU321" s="156" t="s">
        <v>89</v>
      </c>
      <c r="AV321" s="13" t="s">
        <v>89</v>
      </c>
      <c r="AW321" s="13" t="s">
        <v>35</v>
      </c>
      <c r="AX321" s="13" t="s">
        <v>87</v>
      </c>
      <c r="AY321" s="156" t="s">
        <v>148</v>
      </c>
    </row>
    <row r="322" spans="2:65" s="1" customFormat="1" ht="16.5" customHeight="1">
      <c r="B322" s="31"/>
      <c r="C322" s="169" t="s">
        <v>447</v>
      </c>
      <c r="D322" s="169" t="s">
        <v>292</v>
      </c>
      <c r="E322" s="170" t="s">
        <v>448</v>
      </c>
      <c r="F322" s="171" t="s">
        <v>449</v>
      </c>
      <c r="G322" s="172" t="s">
        <v>163</v>
      </c>
      <c r="H322" s="173">
        <v>2</v>
      </c>
      <c r="I322" s="174"/>
      <c r="J322" s="175">
        <f>ROUND(I322*H322,2)</f>
        <v>0</v>
      </c>
      <c r="K322" s="171" t="s">
        <v>154</v>
      </c>
      <c r="L322" s="176"/>
      <c r="M322" s="177" t="s">
        <v>1</v>
      </c>
      <c r="N322" s="178" t="s">
        <v>45</v>
      </c>
      <c r="P322" s="144">
        <f>O322*H322</f>
        <v>0</v>
      </c>
      <c r="Q322" s="144">
        <v>8.9999999999999998E-4</v>
      </c>
      <c r="R322" s="144">
        <f>Q322*H322</f>
        <v>1.8E-3</v>
      </c>
      <c r="S322" s="144">
        <v>0</v>
      </c>
      <c r="T322" s="145">
        <f>S322*H322</f>
        <v>0</v>
      </c>
      <c r="AR322" s="146" t="s">
        <v>195</v>
      </c>
      <c r="AT322" s="146" t="s">
        <v>292</v>
      </c>
      <c r="AU322" s="146" t="s">
        <v>89</v>
      </c>
      <c r="AY322" s="16" t="s">
        <v>148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6" t="s">
        <v>87</v>
      </c>
      <c r="BK322" s="147">
        <f>ROUND(I322*H322,2)</f>
        <v>0</v>
      </c>
      <c r="BL322" s="16" t="s">
        <v>155</v>
      </c>
      <c r="BM322" s="146" t="s">
        <v>450</v>
      </c>
    </row>
    <row r="323" spans="2:65" s="13" customFormat="1" ht="11.25">
      <c r="B323" s="155"/>
      <c r="D323" s="149" t="s">
        <v>157</v>
      </c>
      <c r="E323" s="156" t="s">
        <v>1</v>
      </c>
      <c r="F323" s="157" t="s">
        <v>89</v>
      </c>
      <c r="H323" s="158">
        <v>2</v>
      </c>
      <c r="I323" s="159"/>
      <c r="L323" s="155"/>
      <c r="M323" s="160"/>
      <c r="T323" s="161"/>
      <c r="AT323" s="156" t="s">
        <v>157</v>
      </c>
      <c r="AU323" s="156" t="s">
        <v>89</v>
      </c>
      <c r="AV323" s="13" t="s">
        <v>89</v>
      </c>
      <c r="AW323" s="13" t="s">
        <v>35</v>
      </c>
      <c r="AX323" s="13" t="s">
        <v>87</v>
      </c>
      <c r="AY323" s="156" t="s">
        <v>148</v>
      </c>
    </row>
    <row r="324" spans="2:65" s="1" customFormat="1" ht="16.5" customHeight="1">
      <c r="B324" s="31"/>
      <c r="C324" s="169" t="s">
        <v>451</v>
      </c>
      <c r="D324" s="169" t="s">
        <v>292</v>
      </c>
      <c r="E324" s="170" t="s">
        <v>452</v>
      </c>
      <c r="F324" s="171" t="s">
        <v>453</v>
      </c>
      <c r="G324" s="172" t="s">
        <v>163</v>
      </c>
      <c r="H324" s="173">
        <v>8</v>
      </c>
      <c r="I324" s="174"/>
      <c r="J324" s="175">
        <f>ROUND(I324*H324,2)</f>
        <v>0</v>
      </c>
      <c r="K324" s="171" t="s">
        <v>154</v>
      </c>
      <c r="L324" s="176"/>
      <c r="M324" s="177" t="s">
        <v>1</v>
      </c>
      <c r="N324" s="178" t="s">
        <v>45</v>
      </c>
      <c r="P324" s="144">
        <f>O324*H324</f>
        <v>0</v>
      </c>
      <c r="Q324" s="144">
        <v>2.5000000000000001E-3</v>
      </c>
      <c r="R324" s="144">
        <f>Q324*H324</f>
        <v>0.02</v>
      </c>
      <c r="S324" s="144">
        <v>0</v>
      </c>
      <c r="T324" s="145">
        <f>S324*H324</f>
        <v>0</v>
      </c>
      <c r="AR324" s="146" t="s">
        <v>195</v>
      </c>
      <c r="AT324" s="146" t="s">
        <v>292</v>
      </c>
      <c r="AU324" s="146" t="s">
        <v>89</v>
      </c>
      <c r="AY324" s="16" t="s">
        <v>148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6" t="s">
        <v>87</v>
      </c>
      <c r="BK324" s="147">
        <f>ROUND(I324*H324,2)</f>
        <v>0</v>
      </c>
      <c r="BL324" s="16" t="s">
        <v>155</v>
      </c>
      <c r="BM324" s="146" t="s">
        <v>454</v>
      </c>
    </row>
    <row r="325" spans="2:65" s="13" customFormat="1" ht="11.25">
      <c r="B325" s="155"/>
      <c r="D325" s="149" t="s">
        <v>157</v>
      </c>
      <c r="E325" s="156" t="s">
        <v>1</v>
      </c>
      <c r="F325" s="157" t="s">
        <v>195</v>
      </c>
      <c r="H325" s="158">
        <v>8</v>
      </c>
      <c r="I325" s="159"/>
      <c r="L325" s="155"/>
      <c r="M325" s="160"/>
      <c r="T325" s="161"/>
      <c r="AT325" s="156" t="s">
        <v>157</v>
      </c>
      <c r="AU325" s="156" t="s">
        <v>89</v>
      </c>
      <c r="AV325" s="13" t="s">
        <v>89</v>
      </c>
      <c r="AW325" s="13" t="s">
        <v>35</v>
      </c>
      <c r="AX325" s="13" t="s">
        <v>87</v>
      </c>
      <c r="AY325" s="156" t="s">
        <v>148</v>
      </c>
    </row>
    <row r="326" spans="2:65" s="1" customFormat="1" ht="16.5" customHeight="1">
      <c r="B326" s="31"/>
      <c r="C326" s="135" t="s">
        <v>455</v>
      </c>
      <c r="D326" s="135" t="s">
        <v>150</v>
      </c>
      <c r="E326" s="136" t="s">
        <v>456</v>
      </c>
      <c r="F326" s="137" t="s">
        <v>457</v>
      </c>
      <c r="G326" s="138" t="s">
        <v>163</v>
      </c>
      <c r="H326" s="139">
        <v>10</v>
      </c>
      <c r="I326" s="140"/>
      <c r="J326" s="141">
        <f>ROUND(I326*H326,2)</f>
        <v>0</v>
      </c>
      <c r="K326" s="137" t="s">
        <v>154</v>
      </c>
      <c r="L326" s="31"/>
      <c r="M326" s="142" t="s">
        <v>1</v>
      </c>
      <c r="N326" s="143" t="s">
        <v>45</v>
      </c>
      <c r="P326" s="144">
        <f>O326*H326</f>
        <v>0</v>
      </c>
      <c r="Q326" s="144">
        <v>0.10940999999999999</v>
      </c>
      <c r="R326" s="144">
        <f>Q326*H326</f>
        <v>1.0940999999999999</v>
      </c>
      <c r="S326" s="144">
        <v>0</v>
      </c>
      <c r="T326" s="145">
        <f>S326*H326</f>
        <v>0</v>
      </c>
      <c r="AR326" s="146" t="s">
        <v>155</v>
      </c>
      <c r="AT326" s="146" t="s">
        <v>150</v>
      </c>
      <c r="AU326" s="146" t="s">
        <v>89</v>
      </c>
      <c r="AY326" s="16" t="s">
        <v>148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6" t="s">
        <v>87</v>
      </c>
      <c r="BK326" s="147">
        <f>ROUND(I326*H326,2)</f>
        <v>0</v>
      </c>
      <c r="BL326" s="16" t="s">
        <v>155</v>
      </c>
      <c r="BM326" s="146" t="s">
        <v>458</v>
      </c>
    </row>
    <row r="327" spans="2:65" s="12" customFormat="1" ht="11.25">
      <c r="B327" s="148"/>
      <c r="D327" s="149" t="s">
        <v>157</v>
      </c>
      <c r="E327" s="150" t="s">
        <v>1</v>
      </c>
      <c r="F327" s="151" t="s">
        <v>169</v>
      </c>
      <c r="H327" s="150" t="s">
        <v>1</v>
      </c>
      <c r="I327" s="152"/>
      <c r="L327" s="148"/>
      <c r="M327" s="153"/>
      <c r="T327" s="154"/>
      <c r="AT327" s="150" t="s">
        <v>157</v>
      </c>
      <c r="AU327" s="150" t="s">
        <v>89</v>
      </c>
      <c r="AV327" s="12" t="s">
        <v>87</v>
      </c>
      <c r="AW327" s="12" t="s">
        <v>35</v>
      </c>
      <c r="AX327" s="12" t="s">
        <v>80</v>
      </c>
      <c r="AY327" s="150" t="s">
        <v>148</v>
      </c>
    </row>
    <row r="328" spans="2:65" s="13" customFormat="1" ht="11.25">
      <c r="B328" s="155"/>
      <c r="D328" s="149" t="s">
        <v>157</v>
      </c>
      <c r="E328" s="156" t="s">
        <v>1</v>
      </c>
      <c r="F328" s="157" t="s">
        <v>209</v>
      </c>
      <c r="H328" s="158">
        <v>10</v>
      </c>
      <c r="I328" s="159"/>
      <c r="L328" s="155"/>
      <c r="M328" s="160"/>
      <c r="T328" s="161"/>
      <c r="AT328" s="156" t="s">
        <v>157</v>
      </c>
      <c r="AU328" s="156" t="s">
        <v>89</v>
      </c>
      <c r="AV328" s="13" t="s">
        <v>89</v>
      </c>
      <c r="AW328" s="13" t="s">
        <v>35</v>
      </c>
      <c r="AX328" s="13" t="s">
        <v>87</v>
      </c>
      <c r="AY328" s="156" t="s">
        <v>148</v>
      </c>
    </row>
    <row r="329" spans="2:65" s="1" customFormat="1" ht="16.5" customHeight="1">
      <c r="B329" s="31"/>
      <c r="C329" s="169" t="s">
        <v>459</v>
      </c>
      <c r="D329" s="169" t="s">
        <v>292</v>
      </c>
      <c r="E329" s="170" t="s">
        <v>460</v>
      </c>
      <c r="F329" s="171" t="s">
        <v>461</v>
      </c>
      <c r="G329" s="172" t="s">
        <v>163</v>
      </c>
      <c r="H329" s="173">
        <v>10</v>
      </c>
      <c r="I329" s="174"/>
      <c r="J329" s="175">
        <f>ROUND(I329*H329,2)</f>
        <v>0</v>
      </c>
      <c r="K329" s="171" t="s">
        <v>154</v>
      </c>
      <c r="L329" s="176"/>
      <c r="M329" s="177" t="s">
        <v>1</v>
      </c>
      <c r="N329" s="178" t="s">
        <v>45</v>
      </c>
      <c r="P329" s="144">
        <f>O329*H329</f>
        <v>0</v>
      </c>
      <c r="Q329" s="144">
        <v>6.4999999999999997E-3</v>
      </c>
      <c r="R329" s="144">
        <f>Q329*H329</f>
        <v>6.5000000000000002E-2</v>
      </c>
      <c r="S329" s="144">
        <v>0</v>
      </c>
      <c r="T329" s="145">
        <f>S329*H329</f>
        <v>0</v>
      </c>
      <c r="AR329" s="146" t="s">
        <v>195</v>
      </c>
      <c r="AT329" s="146" t="s">
        <v>292</v>
      </c>
      <c r="AU329" s="146" t="s">
        <v>89</v>
      </c>
      <c r="AY329" s="16" t="s">
        <v>148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6" t="s">
        <v>87</v>
      </c>
      <c r="BK329" s="147">
        <f>ROUND(I329*H329,2)</f>
        <v>0</v>
      </c>
      <c r="BL329" s="16" t="s">
        <v>155</v>
      </c>
      <c r="BM329" s="146" t="s">
        <v>462</v>
      </c>
    </row>
    <row r="330" spans="2:65" s="13" customFormat="1" ht="11.25">
      <c r="B330" s="155"/>
      <c r="D330" s="149" t="s">
        <v>157</v>
      </c>
      <c r="E330" s="156" t="s">
        <v>1</v>
      </c>
      <c r="F330" s="157" t="s">
        <v>209</v>
      </c>
      <c r="H330" s="158">
        <v>10</v>
      </c>
      <c r="I330" s="159"/>
      <c r="L330" s="155"/>
      <c r="M330" s="160"/>
      <c r="T330" s="161"/>
      <c r="AT330" s="156" t="s">
        <v>157</v>
      </c>
      <c r="AU330" s="156" t="s">
        <v>89</v>
      </c>
      <c r="AV330" s="13" t="s">
        <v>89</v>
      </c>
      <c r="AW330" s="13" t="s">
        <v>35</v>
      </c>
      <c r="AX330" s="13" t="s">
        <v>87</v>
      </c>
      <c r="AY330" s="156" t="s">
        <v>148</v>
      </c>
    </row>
    <row r="331" spans="2:65" s="1" customFormat="1" ht="16.5" customHeight="1">
      <c r="B331" s="31"/>
      <c r="C331" s="135" t="s">
        <v>463</v>
      </c>
      <c r="D331" s="135" t="s">
        <v>150</v>
      </c>
      <c r="E331" s="136" t="s">
        <v>464</v>
      </c>
      <c r="F331" s="137" t="s">
        <v>465</v>
      </c>
      <c r="G331" s="138" t="s">
        <v>198</v>
      </c>
      <c r="H331" s="139">
        <v>27.6</v>
      </c>
      <c r="I331" s="140"/>
      <c r="J331" s="141">
        <f>ROUND(I331*H331,2)</f>
        <v>0</v>
      </c>
      <c r="K331" s="137" t="s">
        <v>154</v>
      </c>
      <c r="L331" s="31"/>
      <c r="M331" s="142" t="s">
        <v>1</v>
      </c>
      <c r="N331" s="143" t="s">
        <v>45</v>
      </c>
      <c r="P331" s="144">
        <f>O331*H331</f>
        <v>0</v>
      </c>
      <c r="Q331" s="144">
        <v>3.3E-4</v>
      </c>
      <c r="R331" s="144">
        <f>Q331*H331</f>
        <v>9.1079999999999998E-3</v>
      </c>
      <c r="S331" s="144">
        <v>0</v>
      </c>
      <c r="T331" s="145">
        <f>S331*H331</f>
        <v>0</v>
      </c>
      <c r="AR331" s="146" t="s">
        <v>155</v>
      </c>
      <c r="AT331" s="146" t="s">
        <v>150</v>
      </c>
      <c r="AU331" s="146" t="s">
        <v>89</v>
      </c>
      <c r="AY331" s="16" t="s">
        <v>148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6" t="s">
        <v>87</v>
      </c>
      <c r="BK331" s="147">
        <f>ROUND(I331*H331,2)</f>
        <v>0</v>
      </c>
      <c r="BL331" s="16" t="s">
        <v>155</v>
      </c>
      <c r="BM331" s="146" t="s">
        <v>466</v>
      </c>
    </row>
    <row r="332" spans="2:65" s="12" customFormat="1" ht="11.25">
      <c r="B332" s="148"/>
      <c r="D332" s="149" t="s">
        <v>157</v>
      </c>
      <c r="E332" s="150" t="s">
        <v>1</v>
      </c>
      <c r="F332" s="151" t="s">
        <v>169</v>
      </c>
      <c r="H332" s="150" t="s">
        <v>1</v>
      </c>
      <c r="I332" s="152"/>
      <c r="L332" s="148"/>
      <c r="M332" s="153"/>
      <c r="T332" s="154"/>
      <c r="AT332" s="150" t="s">
        <v>157</v>
      </c>
      <c r="AU332" s="150" t="s">
        <v>89</v>
      </c>
      <c r="AV332" s="12" t="s">
        <v>87</v>
      </c>
      <c r="AW332" s="12" t="s">
        <v>35</v>
      </c>
      <c r="AX332" s="12" t="s">
        <v>80</v>
      </c>
      <c r="AY332" s="150" t="s">
        <v>148</v>
      </c>
    </row>
    <row r="333" spans="2:65" s="12" customFormat="1" ht="11.25">
      <c r="B333" s="148"/>
      <c r="D333" s="149" t="s">
        <v>157</v>
      </c>
      <c r="E333" s="150" t="s">
        <v>1</v>
      </c>
      <c r="F333" s="151" t="s">
        <v>467</v>
      </c>
      <c r="H333" s="150" t="s">
        <v>1</v>
      </c>
      <c r="I333" s="152"/>
      <c r="L333" s="148"/>
      <c r="M333" s="153"/>
      <c r="T333" s="154"/>
      <c r="AT333" s="150" t="s">
        <v>157</v>
      </c>
      <c r="AU333" s="150" t="s">
        <v>89</v>
      </c>
      <c r="AV333" s="12" t="s">
        <v>87</v>
      </c>
      <c r="AW333" s="12" t="s">
        <v>35</v>
      </c>
      <c r="AX333" s="12" t="s">
        <v>80</v>
      </c>
      <c r="AY333" s="150" t="s">
        <v>148</v>
      </c>
    </row>
    <row r="334" spans="2:65" s="13" customFormat="1" ht="11.25">
      <c r="B334" s="155"/>
      <c r="D334" s="149" t="s">
        <v>157</v>
      </c>
      <c r="E334" s="156" t="s">
        <v>1</v>
      </c>
      <c r="F334" s="157" t="s">
        <v>468</v>
      </c>
      <c r="H334" s="158">
        <v>27.6</v>
      </c>
      <c r="I334" s="159"/>
      <c r="L334" s="155"/>
      <c r="M334" s="160"/>
      <c r="T334" s="161"/>
      <c r="AT334" s="156" t="s">
        <v>157</v>
      </c>
      <c r="AU334" s="156" t="s">
        <v>89</v>
      </c>
      <c r="AV334" s="13" t="s">
        <v>89</v>
      </c>
      <c r="AW334" s="13" t="s">
        <v>35</v>
      </c>
      <c r="AX334" s="13" t="s">
        <v>87</v>
      </c>
      <c r="AY334" s="156" t="s">
        <v>148</v>
      </c>
    </row>
    <row r="335" spans="2:65" s="1" customFormat="1" ht="16.5" customHeight="1">
      <c r="B335" s="31"/>
      <c r="C335" s="135" t="s">
        <v>469</v>
      </c>
      <c r="D335" s="135" t="s">
        <v>150</v>
      </c>
      <c r="E335" s="136" t="s">
        <v>470</v>
      </c>
      <c r="F335" s="137" t="s">
        <v>471</v>
      </c>
      <c r="G335" s="138" t="s">
        <v>198</v>
      </c>
      <c r="H335" s="139">
        <v>27.6</v>
      </c>
      <c r="I335" s="140"/>
      <c r="J335" s="141">
        <f>ROUND(I335*H335,2)</f>
        <v>0</v>
      </c>
      <c r="K335" s="137" t="s">
        <v>154</v>
      </c>
      <c r="L335" s="31"/>
      <c r="M335" s="142" t="s">
        <v>1</v>
      </c>
      <c r="N335" s="143" t="s">
        <v>45</v>
      </c>
      <c r="P335" s="144">
        <f>O335*H335</f>
        <v>0</v>
      </c>
      <c r="Q335" s="144">
        <v>0</v>
      </c>
      <c r="R335" s="144">
        <f>Q335*H335</f>
        <v>0</v>
      </c>
      <c r="S335" s="144">
        <v>0</v>
      </c>
      <c r="T335" s="145">
        <f>S335*H335</f>
        <v>0</v>
      </c>
      <c r="AR335" s="146" t="s">
        <v>155</v>
      </c>
      <c r="AT335" s="146" t="s">
        <v>150</v>
      </c>
      <c r="AU335" s="146" t="s">
        <v>89</v>
      </c>
      <c r="AY335" s="16" t="s">
        <v>148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6" t="s">
        <v>87</v>
      </c>
      <c r="BK335" s="147">
        <f>ROUND(I335*H335,2)</f>
        <v>0</v>
      </c>
      <c r="BL335" s="16" t="s">
        <v>155</v>
      </c>
      <c r="BM335" s="146" t="s">
        <v>472</v>
      </c>
    </row>
    <row r="336" spans="2:65" s="13" customFormat="1" ht="11.25">
      <c r="B336" s="155"/>
      <c r="D336" s="149" t="s">
        <v>157</v>
      </c>
      <c r="E336" s="156" t="s">
        <v>1</v>
      </c>
      <c r="F336" s="157" t="s">
        <v>468</v>
      </c>
      <c r="H336" s="158">
        <v>27.6</v>
      </c>
      <c r="I336" s="159"/>
      <c r="L336" s="155"/>
      <c r="M336" s="160"/>
      <c r="T336" s="161"/>
      <c r="AT336" s="156" t="s">
        <v>157</v>
      </c>
      <c r="AU336" s="156" t="s">
        <v>89</v>
      </c>
      <c r="AV336" s="13" t="s">
        <v>89</v>
      </c>
      <c r="AW336" s="13" t="s">
        <v>35</v>
      </c>
      <c r="AX336" s="13" t="s">
        <v>87</v>
      </c>
      <c r="AY336" s="156" t="s">
        <v>148</v>
      </c>
    </row>
    <row r="337" spans="2:65" s="1" customFormat="1" ht="16.5" customHeight="1">
      <c r="B337" s="31"/>
      <c r="C337" s="135" t="s">
        <v>473</v>
      </c>
      <c r="D337" s="135" t="s">
        <v>150</v>
      </c>
      <c r="E337" s="136" t="s">
        <v>474</v>
      </c>
      <c r="F337" s="137" t="s">
        <v>475</v>
      </c>
      <c r="G337" s="138" t="s">
        <v>198</v>
      </c>
      <c r="H337" s="139">
        <v>691.7</v>
      </c>
      <c r="I337" s="140"/>
      <c r="J337" s="141">
        <f>ROUND(I337*H337,2)</f>
        <v>0</v>
      </c>
      <c r="K337" s="137" t="s">
        <v>154</v>
      </c>
      <c r="L337" s="31"/>
      <c r="M337" s="142" t="s">
        <v>1</v>
      </c>
      <c r="N337" s="143" t="s">
        <v>45</v>
      </c>
      <c r="P337" s="144">
        <f>O337*H337</f>
        <v>0</v>
      </c>
      <c r="Q337" s="144">
        <v>7.1900000000000006E-2</v>
      </c>
      <c r="R337" s="144">
        <f>Q337*H337</f>
        <v>49.733230000000006</v>
      </c>
      <c r="S337" s="144">
        <v>0</v>
      </c>
      <c r="T337" s="145">
        <f>S337*H337</f>
        <v>0</v>
      </c>
      <c r="AR337" s="146" t="s">
        <v>155</v>
      </c>
      <c r="AT337" s="146" t="s">
        <v>150</v>
      </c>
      <c r="AU337" s="146" t="s">
        <v>89</v>
      </c>
      <c r="AY337" s="16" t="s">
        <v>148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6" t="s">
        <v>87</v>
      </c>
      <c r="BK337" s="147">
        <f>ROUND(I337*H337,2)</f>
        <v>0</v>
      </c>
      <c r="BL337" s="16" t="s">
        <v>155</v>
      </c>
      <c r="BM337" s="146" t="s">
        <v>476</v>
      </c>
    </row>
    <row r="338" spans="2:65" s="12" customFormat="1" ht="11.25">
      <c r="B338" s="148"/>
      <c r="D338" s="149" t="s">
        <v>157</v>
      </c>
      <c r="E338" s="150" t="s">
        <v>1</v>
      </c>
      <c r="F338" s="151" t="s">
        <v>239</v>
      </c>
      <c r="H338" s="150" t="s">
        <v>1</v>
      </c>
      <c r="I338" s="152"/>
      <c r="L338" s="148"/>
      <c r="M338" s="153"/>
      <c r="T338" s="154"/>
      <c r="AT338" s="150" t="s">
        <v>157</v>
      </c>
      <c r="AU338" s="150" t="s">
        <v>89</v>
      </c>
      <c r="AV338" s="12" t="s">
        <v>87</v>
      </c>
      <c r="AW338" s="12" t="s">
        <v>35</v>
      </c>
      <c r="AX338" s="12" t="s">
        <v>80</v>
      </c>
      <c r="AY338" s="150" t="s">
        <v>148</v>
      </c>
    </row>
    <row r="339" spans="2:65" s="13" customFormat="1" ht="11.25">
      <c r="B339" s="155"/>
      <c r="D339" s="149" t="s">
        <v>157</v>
      </c>
      <c r="E339" s="156" t="s">
        <v>1</v>
      </c>
      <c r="F339" s="157" t="s">
        <v>477</v>
      </c>
      <c r="H339" s="158">
        <v>691.7</v>
      </c>
      <c r="I339" s="159"/>
      <c r="L339" s="155"/>
      <c r="M339" s="160"/>
      <c r="T339" s="161"/>
      <c r="AT339" s="156" t="s">
        <v>157</v>
      </c>
      <c r="AU339" s="156" t="s">
        <v>89</v>
      </c>
      <c r="AV339" s="13" t="s">
        <v>89</v>
      </c>
      <c r="AW339" s="13" t="s">
        <v>35</v>
      </c>
      <c r="AX339" s="13" t="s">
        <v>87</v>
      </c>
      <c r="AY339" s="156" t="s">
        <v>148</v>
      </c>
    </row>
    <row r="340" spans="2:65" s="1" customFormat="1" ht="16.5" customHeight="1">
      <c r="B340" s="31"/>
      <c r="C340" s="169" t="s">
        <v>478</v>
      </c>
      <c r="D340" s="169" t="s">
        <v>292</v>
      </c>
      <c r="E340" s="170" t="s">
        <v>479</v>
      </c>
      <c r="F340" s="171" t="s">
        <v>480</v>
      </c>
      <c r="G340" s="172" t="s">
        <v>153</v>
      </c>
      <c r="H340" s="173">
        <v>69.17</v>
      </c>
      <c r="I340" s="174"/>
      <c r="J340" s="175">
        <f>ROUND(I340*H340,2)</f>
        <v>0</v>
      </c>
      <c r="K340" s="171" t="s">
        <v>154</v>
      </c>
      <c r="L340" s="176"/>
      <c r="M340" s="177" t="s">
        <v>1</v>
      </c>
      <c r="N340" s="178" t="s">
        <v>45</v>
      </c>
      <c r="P340" s="144">
        <f>O340*H340</f>
        <v>0</v>
      </c>
      <c r="Q340" s="144">
        <v>0.222</v>
      </c>
      <c r="R340" s="144">
        <f>Q340*H340</f>
        <v>15.355740000000001</v>
      </c>
      <c r="S340" s="144">
        <v>0</v>
      </c>
      <c r="T340" s="145">
        <f>S340*H340</f>
        <v>0</v>
      </c>
      <c r="AR340" s="146" t="s">
        <v>195</v>
      </c>
      <c r="AT340" s="146" t="s">
        <v>292</v>
      </c>
      <c r="AU340" s="146" t="s">
        <v>89</v>
      </c>
      <c r="AY340" s="16" t="s">
        <v>148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6" t="s">
        <v>87</v>
      </c>
      <c r="BK340" s="147">
        <f>ROUND(I340*H340,2)</f>
        <v>0</v>
      </c>
      <c r="BL340" s="16" t="s">
        <v>155</v>
      </c>
      <c r="BM340" s="146" t="s">
        <v>481</v>
      </c>
    </row>
    <row r="341" spans="2:65" s="13" customFormat="1" ht="11.25">
      <c r="B341" s="155"/>
      <c r="D341" s="149" t="s">
        <v>157</v>
      </c>
      <c r="E341" s="156" t="s">
        <v>1</v>
      </c>
      <c r="F341" s="157" t="s">
        <v>482</v>
      </c>
      <c r="H341" s="158">
        <v>69.17</v>
      </c>
      <c r="I341" s="159"/>
      <c r="L341" s="155"/>
      <c r="M341" s="160"/>
      <c r="T341" s="161"/>
      <c r="AT341" s="156" t="s">
        <v>157</v>
      </c>
      <c r="AU341" s="156" t="s">
        <v>89</v>
      </c>
      <c r="AV341" s="13" t="s">
        <v>89</v>
      </c>
      <c r="AW341" s="13" t="s">
        <v>35</v>
      </c>
      <c r="AX341" s="13" t="s">
        <v>87</v>
      </c>
      <c r="AY341" s="156" t="s">
        <v>148</v>
      </c>
    </row>
    <row r="342" spans="2:65" s="1" customFormat="1" ht="16.5" customHeight="1">
      <c r="B342" s="31"/>
      <c r="C342" s="135" t="s">
        <v>160</v>
      </c>
      <c r="D342" s="135" t="s">
        <v>150</v>
      </c>
      <c r="E342" s="136" t="s">
        <v>483</v>
      </c>
      <c r="F342" s="137" t="s">
        <v>484</v>
      </c>
      <c r="G342" s="138" t="s">
        <v>198</v>
      </c>
      <c r="H342" s="139">
        <v>255.1</v>
      </c>
      <c r="I342" s="140"/>
      <c r="J342" s="141">
        <f>ROUND(I342*H342,2)</f>
        <v>0</v>
      </c>
      <c r="K342" s="137" t="s">
        <v>154</v>
      </c>
      <c r="L342" s="31"/>
      <c r="M342" s="142" t="s">
        <v>1</v>
      </c>
      <c r="N342" s="143" t="s">
        <v>45</v>
      </c>
      <c r="P342" s="144">
        <f>O342*H342</f>
        <v>0</v>
      </c>
      <c r="Q342" s="144">
        <v>8.9779999999999999E-2</v>
      </c>
      <c r="R342" s="144">
        <f>Q342*H342</f>
        <v>22.902877999999998</v>
      </c>
      <c r="S342" s="144">
        <v>0</v>
      </c>
      <c r="T342" s="145">
        <f>S342*H342</f>
        <v>0</v>
      </c>
      <c r="AR342" s="146" t="s">
        <v>155</v>
      </c>
      <c r="AT342" s="146" t="s">
        <v>150</v>
      </c>
      <c r="AU342" s="146" t="s">
        <v>89</v>
      </c>
      <c r="AY342" s="16" t="s">
        <v>148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6" t="s">
        <v>87</v>
      </c>
      <c r="BK342" s="147">
        <f>ROUND(I342*H342,2)</f>
        <v>0</v>
      </c>
      <c r="BL342" s="16" t="s">
        <v>155</v>
      </c>
      <c r="BM342" s="146" t="s">
        <v>485</v>
      </c>
    </row>
    <row r="343" spans="2:65" s="12" customFormat="1" ht="11.25">
      <c r="B343" s="148"/>
      <c r="D343" s="149" t="s">
        <v>157</v>
      </c>
      <c r="E343" s="150" t="s">
        <v>1</v>
      </c>
      <c r="F343" s="151" t="s">
        <v>239</v>
      </c>
      <c r="H343" s="150" t="s">
        <v>1</v>
      </c>
      <c r="I343" s="152"/>
      <c r="L343" s="148"/>
      <c r="M343" s="153"/>
      <c r="T343" s="154"/>
      <c r="AT343" s="150" t="s">
        <v>157</v>
      </c>
      <c r="AU343" s="150" t="s">
        <v>89</v>
      </c>
      <c r="AV343" s="12" t="s">
        <v>87</v>
      </c>
      <c r="AW343" s="12" t="s">
        <v>35</v>
      </c>
      <c r="AX343" s="12" t="s">
        <v>80</v>
      </c>
      <c r="AY343" s="150" t="s">
        <v>148</v>
      </c>
    </row>
    <row r="344" spans="2:65" s="13" customFormat="1" ht="11.25">
      <c r="B344" s="155"/>
      <c r="D344" s="149" t="s">
        <v>157</v>
      </c>
      <c r="E344" s="156" t="s">
        <v>1</v>
      </c>
      <c r="F344" s="157" t="s">
        <v>486</v>
      </c>
      <c r="H344" s="158">
        <v>255.1</v>
      </c>
      <c r="I344" s="159"/>
      <c r="L344" s="155"/>
      <c r="M344" s="160"/>
      <c r="T344" s="161"/>
      <c r="AT344" s="156" t="s">
        <v>157</v>
      </c>
      <c r="AU344" s="156" t="s">
        <v>89</v>
      </c>
      <c r="AV344" s="13" t="s">
        <v>89</v>
      </c>
      <c r="AW344" s="13" t="s">
        <v>35</v>
      </c>
      <c r="AX344" s="13" t="s">
        <v>87</v>
      </c>
      <c r="AY344" s="156" t="s">
        <v>148</v>
      </c>
    </row>
    <row r="345" spans="2:65" s="1" customFormat="1" ht="16.5" customHeight="1">
      <c r="B345" s="31"/>
      <c r="C345" s="169" t="s">
        <v>487</v>
      </c>
      <c r="D345" s="169" t="s">
        <v>292</v>
      </c>
      <c r="E345" s="170" t="s">
        <v>479</v>
      </c>
      <c r="F345" s="171" t="s">
        <v>480</v>
      </c>
      <c r="G345" s="172" t="s">
        <v>153</v>
      </c>
      <c r="H345" s="173">
        <v>25.51</v>
      </c>
      <c r="I345" s="174"/>
      <c r="J345" s="175">
        <f>ROUND(I345*H345,2)</f>
        <v>0</v>
      </c>
      <c r="K345" s="171" t="s">
        <v>154</v>
      </c>
      <c r="L345" s="176"/>
      <c r="M345" s="177" t="s">
        <v>1</v>
      </c>
      <c r="N345" s="178" t="s">
        <v>45</v>
      </c>
      <c r="P345" s="144">
        <f>O345*H345</f>
        <v>0</v>
      </c>
      <c r="Q345" s="144">
        <v>0.222</v>
      </c>
      <c r="R345" s="144">
        <f>Q345*H345</f>
        <v>5.6632200000000008</v>
      </c>
      <c r="S345" s="144">
        <v>0</v>
      </c>
      <c r="T345" s="145">
        <f>S345*H345</f>
        <v>0</v>
      </c>
      <c r="AR345" s="146" t="s">
        <v>195</v>
      </c>
      <c r="AT345" s="146" t="s">
        <v>292</v>
      </c>
      <c r="AU345" s="146" t="s">
        <v>89</v>
      </c>
      <c r="AY345" s="16" t="s">
        <v>148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6" t="s">
        <v>87</v>
      </c>
      <c r="BK345" s="147">
        <f>ROUND(I345*H345,2)</f>
        <v>0</v>
      </c>
      <c r="BL345" s="16" t="s">
        <v>155</v>
      </c>
      <c r="BM345" s="146" t="s">
        <v>488</v>
      </c>
    </row>
    <row r="346" spans="2:65" s="13" customFormat="1" ht="11.25">
      <c r="B346" s="155"/>
      <c r="D346" s="149" t="s">
        <v>157</v>
      </c>
      <c r="E346" s="156" t="s">
        <v>1</v>
      </c>
      <c r="F346" s="157" t="s">
        <v>489</v>
      </c>
      <c r="H346" s="158">
        <v>25.51</v>
      </c>
      <c r="I346" s="159"/>
      <c r="L346" s="155"/>
      <c r="M346" s="160"/>
      <c r="T346" s="161"/>
      <c r="AT346" s="156" t="s">
        <v>157</v>
      </c>
      <c r="AU346" s="156" t="s">
        <v>89</v>
      </c>
      <c r="AV346" s="13" t="s">
        <v>89</v>
      </c>
      <c r="AW346" s="13" t="s">
        <v>35</v>
      </c>
      <c r="AX346" s="13" t="s">
        <v>87</v>
      </c>
      <c r="AY346" s="156" t="s">
        <v>148</v>
      </c>
    </row>
    <row r="347" spans="2:65" s="1" customFormat="1" ht="16.5" customHeight="1">
      <c r="B347" s="31"/>
      <c r="C347" s="135" t="s">
        <v>490</v>
      </c>
      <c r="D347" s="135" t="s">
        <v>150</v>
      </c>
      <c r="E347" s="136" t="s">
        <v>491</v>
      </c>
      <c r="F347" s="137" t="s">
        <v>492</v>
      </c>
      <c r="G347" s="138" t="s">
        <v>198</v>
      </c>
      <c r="H347" s="139">
        <v>255.9</v>
      </c>
      <c r="I347" s="140"/>
      <c r="J347" s="141">
        <f>ROUND(I347*H347,2)</f>
        <v>0</v>
      </c>
      <c r="K347" s="137" t="s">
        <v>154</v>
      </c>
      <c r="L347" s="31"/>
      <c r="M347" s="142" t="s">
        <v>1</v>
      </c>
      <c r="N347" s="143" t="s">
        <v>45</v>
      </c>
      <c r="P347" s="144">
        <f>O347*H347</f>
        <v>0</v>
      </c>
      <c r="Q347" s="144">
        <v>0.15540000000000001</v>
      </c>
      <c r="R347" s="144">
        <f>Q347*H347</f>
        <v>39.766860000000001</v>
      </c>
      <c r="S347" s="144">
        <v>0</v>
      </c>
      <c r="T347" s="145">
        <f>S347*H347</f>
        <v>0</v>
      </c>
      <c r="AR347" s="146" t="s">
        <v>155</v>
      </c>
      <c r="AT347" s="146" t="s">
        <v>150</v>
      </c>
      <c r="AU347" s="146" t="s">
        <v>89</v>
      </c>
      <c r="AY347" s="16" t="s">
        <v>148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6" t="s">
        <v>87</v>
      </c>
      <c r="BK347" s="147">
        <f>ROUND(I347*H347,2)</f>
        <v>0</v>
      </c>
      <c r="BL347" s="16" t="s">
        <v>155</v>
      </c>
      <c r="BM347" s="146" t="s">
        <v>493</v>
      </c>
    </row>
    <row r="348" spans="2:65" s="12" customFormat="1" ht="11.25">
      <c r="B348" s="148"/>
      <c r="D348" s="149" t="s">
        <v>157</v>
      </c>
      <c r="E348" s="150" t="s">
        <v>1</v>
      </c>
      <c r="F348" s="151" t="s">
        <v>239</v>
      </c>
      <c r="H348" s="150" t="s">
        <v>1</v>
      </c>
      <c r="I348" s="152"/>
      <c r="L348" s="148"/>
      <c r="M348" s="153"/>
      <c r="T348" s="154"/>
      <c r="AT348" s="150" t="s">
        <v>157</v>
      </c>
      <c r="AU348" s="150" t="s">
        <v>89</v>
      </c>
      <c r="AV348" s="12" t="s">
        <v>87</v>
      </c>
      <c r="AW348" s="12" t="s">
        <v>35</v>
      </c>
      <c r="AX348" s="12" t="s">
        <v>80</v>
      </c>
      <c r="AY348" s="150" t="s">
        <v>148</v>
      </c>
    </row>
    <row r="349" spans="2:65" s="13" customFormat="1" ht="11.25">
      <c r="B349" s="155"/>
      <c r="D349" s="149" t="s">
        <v>157</v>
      </c>
      <c r="E349" s="156" t="s">
        <v>1</v>
      </c>
      <c r="F349" s="157" t="s">
        <v>494</v>
      </c>
      <c r="H349" s="158">
        <v>223.8</v>
      </c>
      <c r="I349" s="159"/>
      <c r="L349" s="155"/>
      <c r="M349" s="160"/>
      <c r="T349" s="161"/>
      <c r="AT349" s="156" t="s">
        <v>157</v>
      </c>
      <c r="AU349" s="156" t="s">
        <v>89</v>
      </c>
      <c r="AV349" s="13" t="s">
        <v>89</v>
      </c>
      <c r="AW349" s="13" t="s">
        <v>35</v>
      </c>
      <c r="AX349" s="13" t="s">
        <v>80</v>
      </c>
      <c r="AY349" s="156" t="s">
        <v>148</v>
      </c>
    </row>
    <row r="350" spans="2:65" s="12" customFormat="1" ht="11.25">
      <c r="B350" s="148"/>
      <c r="D350" s="149" t="s">
        <v>157</v>
      </c>
      <c r="E350" s="150" t="s">
        <v>1</v>
      </c>
      <c r="F350" s="151" t="s">
        <v>495</v>
      </c>
      <c r="H350" s="150" t="s">
        <v>1</v>
      </c>
      <c r="I350" s="152"/>
      <c r="L350" s="148"/>
      <c r="M350" s="153"/>
      <c r="T350" s="154"/>
      <c r="AT350" s="150" t="s">
        <v>157</v>
      </c>
      <c r="AU350" s="150" t="s">
        <v>89</v>
      </c>
      <c r="AV350" s="12" t="s">
        <v>87</v>
      </c>
      <c r="AW350" s="12" t="s">
        <v>35</v>
      </c>
      <c r="AX350" s="12" t="s">
        <v>80</v>
      </c>
      <c r="AY350" s="150" t="s">
        <v>148</v>
      </c>
    </row>
    <row r="351" spans="2:65" s="12" customFormat="1" ht="11.25">
      <c r="B351" s="148"/>
      <c r="D351" s="149" t="s">
        <v>157</v>
      </c>
      <c r="E351" s="150" t="s">
        <v>1</v>
      </c>
      <c r="F351" s="151" t="s">
        <v>239</v>
      </c>
      <c r="H351" s="150" t="s">
        <v>1</v>
      </c>
      <c r="I351" s="152"/>
      <c r="L351" s="148"/>
      <c r="M351" s="153"/>
      <c r="T351" s="154"/>
      <c r="AT351" s="150" t="s">
        <v>157</v>
      </c>
      <c r="AU351" s="150" t="s">
        <v>89</v>
      </c>
      <c r="AV351" s="12" t="s">
        <v>87</v>
      </c>
      <c r="AW351" s="12" t="s">
        <v>35</v>
      </c>
      <c r="AX351" s="12" t="s">
        <v>80</v>
      </c>
      <c r="AY351" s="150" t="s">
        <v>148</v>
      </c>
    </row>
    <row r="352" spans="2:65" s="13" customFormat="1" ht="11.25">
      <c r="B352" s="155"/>
      <c r="D352" s="149" t="s">
        <v>157</v>
      </c>
      <c r="E352" s="156" t="s">
        <v>1</v>
      </c>
      <c r="F352" s="157" t="s">
        <v>496</v>
      </c>
      <c r="H352" s="158">
        <v>28.1</v>
      </c>
      <c r="I352" s="159"/>
      <c r="L352" s="155"/>
      <c r="M352" s="160"/>
      <c r="T352" s="161"/>
      <c r="AT352" s="156" t="s">
        <v>157</v>
      </c>
      <c r="AU352" s="156" t="s">
        <v>89</v>
      </c>
      <c r="AV352" s="13" t="s">
        <v>89</v>
      </c>
      <c r="AW352" s="13" t="s">
        <v>35</v>
      </c>
      <c r="AX352" s="13" t="s">
        <v>80</v>
      </c>
      <c r="AY352" s="156" t="s">
        <v>148</v>
      </c>
    </row>
    <row r="353" spans="2:65" s="12" customFormat="1" ht="11.25">
      <c r="B353" s="148"/>
      <c r="D353" s="149" t="s">
        <v>157</v>
      </c>
      <c r="E353" s="150" t="s">
        <v>1</v>
      </c>
      <c r="F353" s="151" t="s">
        <v>497</v>
      </c>
      <c r="H353" s="150" t="s">
        <v>1</v>
      </c>
      <c r="I353" s="152"/>
      <c r="L353" s="148"/>
      <c r="M353" s="153"/>
      <c r="T353" s="154"/>
      <c r="AT353" s="150" t="s">
        <v>157</v>
      </c>
      <c r="AU353" s="150" t="s">
        <v>89</v>
      </c>
      <c r="AV353" s="12" t="s">
        <v>87</v>
      </c>
      <c r="AW353" s="12" t="s">
        <v>35</v>
      </c>
      <c r="AX353" s="12" t="s">
        <v>80</v>
      </c>
      <c r="AY353" s="150" t="s">
        <v>148</v>
      </c>
    </row>
    <row r="354" spans="2:65" s="12" customFormat="1" ht="11.25">
      <c r="B354" s="148"/>
      <c r="D354" s="149" t="s">
        <v>157</v>
      </c>
      <c r="E354" s="150" t="s">
        <v>1</v>
      </c>
      <c r="F354" s="151" t="s">
        <v>169</v>
      </c>
      <c r="H354" s="150" t="s">
        <v>1</v>
      </c>
      <c r="I354" s="152"/>
      <c r="L354" s="148"/>
      <c r="M354" s="153"/>
      <c r="T354" s="154"/>
      <c r="AT354" s="150" t="s">
        <v>157</v>
      </c>
      <c r="AU354" s="150" t="s">
        <v>89</v>
      </c>
      <c r="AV354" s="12" t="s">
        <v>87</v>
      </c>
      <c r="AW354" s="12" t="s">
        <v>35</v>
      </c>
      <c r="AX354" s="12" t="s">
        <v>80</v>
      </c>
      <c r="AY354" s="150" t="s">
        <v>148</v>
      </c>
    </row>
    <row r="355" spans="2:65" s="13" customFormat="1" ht="11.25">
      <c r="B355" s="155"/>
      <c r="D355" s="149" t="s">
        <v>157</v>
      </c>
      <c r="E355" s="156" t="s">
        <v>1</v>
      </c>
      <c r="F355" s="157" t="s">
        <v>498</v>
      </c>
      <c r="H355" s="158">
        <v>4</v>
      </c>
      <c r="I355" s="159"/>
      <c r="L355" s="155"/>
      <c r="M355" s="160"/>
      <c r="T355" s="161"/>
      <c r="AT355" s="156" t="s">
        <v>157</v>
      </c>
      <c r="AU355" s="156" t="s">
        <v>89</v>
      </c>
      <c r="AV355" s="13" t="s">
        <v>89</v>
      </c>
      <c r="AW355" s="13" t="s">
        <v>35</v>
      </c>
      <c r="AX355" s="13" t="s">
        <v>80</v>
      </c>
      <c r="AY355" s="156" t="s">
        <v>148</v>
      </c>
    </row>
    <row r="356" spans="2:65" s="14" customFormat="1" ht="11.25">
      <c r="B356" s="162"/>
      <c r="D356" s="149" t="s">
        <v>157</v>
      </c>
      <c r="E356" s="163" t="s">
        <v>1</v>
      </c>
      <c r="F356" s="164" t="s">
        <v>183</v>
      </c>
      <c r="H356" s="165">
        <v>255.9</v>
      </c>
      <c r="I356" s="166"/>
      <c r="L356" s="162"/>
      <c r="M356" s="167"/>
      <c r="T356" s="168"/>
      <c r="AT356" s="163" t="s">
        <v>157</v>
      </c>
      <c r="AU356" s="163" t="s">
        <v>89</v>
      </c>
      <c r="AV356" s="14" t="s">
        <v>155</v>
      </c>
      <c r="AW356" s="14" t="s">
        <v>35</v>
      </c>
      <c r="AX356" s="14" t="s">
        <v>87</v>
      </c>
      <c r="AY356" s="163" t="s">
        <v>148</v>
      </c>
    </row>
    <row r="357" spans="2:65" s="1" customFormat="1" ht="16.5" customHeight="1">
      <c r="B357" s="31"/>
      <c r="C357" s="169" t="s">
        <v>499</v>
      </c>
      <c r="D357" s="169" t="s">
        <v>292</v>
      </c>
      <c r="E357" s="170" t="s">
        <v>500</v>
      </c>
      <c r="F357" s="171" t="s">
        <v>501</v>
      </c>
      <c r="G357" s="172" t="s">
        <v>198</v>
      </c>
      <c r="H357" s="173">
        <v>226.03800000000001</v>
      </c>
      <c r="I357" s="174"/>
      <c r="J357" s="175">
        <f>ROUND(I357*H357,2)</f>
        <v>0</v>
      </c>
      <c r="K357" s="171" t="s">
        <v>154</v>
      </c>
      <c r="L357" s="176"/>
      <c r="M357" s="177" t="s">
        <v>1</v>
      </c>
      <c r="N357" s="178" t="s">
        <v>45</v>
      </c>
      <c r="P357" s="144">
        <f>O357*H357</f>
        <v>0</v>
      </c>
      <c r="Q357" s="144">
        <v>0.08</v>
      </c>
      <c r="R357" s="144">
        <f>Q357*H357</f>
        <v>18.08304</v>
      </c>
      <c r="S357" s="144">
        <v>0</v>
      </c>
      <c r="T357" s="145">
        <f>S357*H357</f>
        <v>0</v>
      </c>
      <c r="AR357" s="146" t="s">
        <v>195</v>
      </c>
      <c r="AT357" s="146" t="s">
        <v>292</v>
      </c>
      <c r="AU357" s="146" t="s">
        <v>89</v>
      </c>
      <c r="AY357" s="16" t="s">
        <v>148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6" t="s">
        <v>87</v>
      </c>
      <c r="BK357" s="147">
        <f>ROUND(I357*H357,2)</f>
        <v>0</v>
      </c>
      <c r="BL357" s="16" t="s">
        <v>155</v>
      </c>
      <c r="BM357" s="146" t="s">
        <v>502</v>
      </c>
    </row>
    <row r="358" spans="2:65" s="13" customFormat="1" ht="11.25">
      <c r="B358" s="155"/>
      <c r="D358" s="149" t="s">
        <v>157</v>
      </c>
      <c r="E358" s="156" t="s">
        <v>1</v>
      </c>
      <c r="F358" s="157" t="s">
        <v>503</v>
      </c>
      <c r="H358" s="158">
        <v>226.03800000000001</v>
      </c>
      <c r="I358" s="159"/>
      <c r="L358" s="155"/>
      <c r="M358" s="160"/>
      <c r="T358" s="161"/>
      <c r="AT358" s="156" t="s">
        <v>157</v>
      </c>
      <c r="AU358" s="156" t="s">
        <v>89</v>
      </c>
      <c r="AV358" s="13" t="s">
        <v>89</v>
      </c>
      <c r="AW358" s="13" t="s">
        <v>35</v>
      </c>
      <c r="AX358" s="13" t="s">
        <v>87</v>
      </c>
      <c r="AY358" s="156" t="s">
        <v>148</v>
      </c>
    </row>
    <row r="359" spans="2:65" s="1" customFormat="1" ht="16.5" customHeight="1">
      <c r="B359" s="31"/>
      <c r="C359" s="169" t="s">
        <v>504</v>
      </c>
      <c r="D359" s="169" t="s">
        <v>292</v>
      </c>
      <c r="E359" s="170" t="s">
        <v>505</v>
      </c>
      <c r="F359" s="171" t="s">
        <v>506</v>
      </c>
      <c r="G359" s="172" t="s">
        <v>198</v>
      </c>
      <c r="H359" s="173">
        <v>28.381</v>
      </c>
      <c r="I359" s="174"/>
      <c r="J359" s="175">
        <f>ROUND(I359*H359,2)</f>
        <v>0</v>
      </c>
      <c r="K359" s="171" t="s">
        <v>154</v>
      </c>
      <c r="L359" s="176"/>
      <c r="M359" s="177" t="s">
        <v>1</v>
      </c>
      <c r="N359" s="178" t="s">
        <v>45</v>
      </c>
      <c r="P359" s="144">
        <f>O359*H359</f>
        <v>0</v>
      </c>
      <c r="Q359" s="144">
        <v>4.8300000000000003E-2</v>
      </c>
      <c r="R359" s="144">
        <f>Q359*H359</f>
        <v>1.3708023</v>
      </c>
      <c r="S359" s="144">
        <v>0</v>
      </c>
      <c r="T359" s="145">
        <f>S359*H359</f>
        <v>0</v>
      </c>
      <c r="AR359" s="146" t="s">
        <v>195</v>
      </c>
      <c r="AT359" s="146" t="s">
        <v>292</v>
      </c>
      <c r="AU359" s="146" t="s">
        <v>89</v>
      </c>
      <c r="AY359" s="16" t="s">
        <v>148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6" t="s">
        <v>87</v>
      </c>
      <c r="BK359" s="147">
        <f>ROUND(I359*H359,2)</f>
        <v>0</v>
      </c>
      <c r="BL359" s="16" t="s">
        <v>155</v>
      </c>
      <c r="BM359" s="146" t="s">
        <v>507</v>
      </c>
    </row>
    <row r="360" spans="2:65" s="13" customFormat="1" ht="11.25">
      <c r="B360" s="155"/>
      <c r="D360" s="149" t="s">
        <v>157</v>
      </c>
      <c r="E360" s="156" t="s">
        <v>1</v>
      </c>
      <c r="F360" s="157" t="s">
        <v>508</v>
      </c>
      <c r="H360" s="158">
        <v>28.381</v>
      </c>
      <c r="I360" s="159"/>
      <c r="L360" s="155"/>
      <c r="M360" s="160"/>
      <c r="T360" s="161"/>
      <c r="AT360" s="156" t="s">
        <v>157</v>
      </c>
      <c r="AU360" s="156" t="s">
        <v>89</v>
      </c>
      <c r="AV360" s="13" t="s">
        <v>89</v>
      </c>
      <c r="AW360" s="13" t="s">
        <v>35</v>
      </c>
      <c r="AX360" s="13" t="s">
        <v>87</v>
      </c>
      <c r="AY360" s="156" t="s">
        <v>148</v>
      </c>
    </row>
    <row r="361" spans="2:65" s="1" customFormat="1" ht="16.5" customHeight="1">
      <c r="B361" s="31"/>
      <c r="C361" s="169" t="s">
        <v>509</v>
      </c>
      <c r="D361" s="169" t="s">
        <v>292</v>
      </c>
      <c r="E361" s="170" t="s">
        <v>510</v>
      </c>
      <c r="F361" s="171" t="s">
        <v>511</v>
      </c>
      <c r="G361" s="172" t="s">
        <v>198</v>
      </c>
      <c r="H361" s="173">
        <v>4.04</v>
      </c>
      <c r="I361" s="174"/>
      <c r="J361" s="175">
        <f>ROUND(I361*H361,2)</f>
        <v>0</v>
      </c>
      <c r="K361" s="171" t="s">
        <v>154</v>
      </c>
      <c r="L361" s="176"/>
      <c r="M361" s="177" t="s">
        <v>1</v>
      </c>
      <c r="N361" s="178" t="s">
        <v>45</v>
      </c>
      <c r="P361" s="144">
        <f>O361*H361</f>
        <v>0</v>
      </c>
      <c r="Q361" s="144">
        <v>6.5670000000000006E-2</v>
      </c>
      <c r="R361" s="144">
        <f>Q361*H361</f>
        <v>0.26530680000000001</v>
      </c>
      <c r="S361" s="144">
        <v>0</v>
      </c>
      <c r="T361" s="145">
        <f>S361*H361</f>
        <v>0</v>
      </c>
      <c r="AR361" s="146" t="s">
        <v>195</v>
      </c>
      <c r="AT361" s="146" t="s">
        <v>292</v>
      </c>
      <c r="AU361" s="146" t="s">
        <v>89</v>
      </c>
      <c r="AY361" s="16" t="s">
        <v>148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6" t="s">
        <v>87</v>
      </c>
      <c r="BK361" s="147">
        <f>ROUND(I361*H361,2)</f>
        <v>0</v>
      </c>
      <c r="BL361" s="16" t="s">
        <v>155</v>
      </c>
      <c r="BM361" s="146" t="s">
        <v>512</v>
      </c>
    </row>
    <row r="362" spans="2:65" s="13" customFormat="1" ht="11.25">
      <c r="B362" s="155"/>
      <c r="D362" s="149" t="s">
        <v>157</v>
      </c>
      <c r="E362" s="156" t="s">
        <v>1</v>
      </c>
      <c r="F362" s="157" t="s">
        <v>513</v>
      </c>
      <c r="H362" s="158">
        <v>4.04</v>
      </c>
      <c r="I362" s="159"/>
      <c r="L362" s="155"/>
      <c r="M362" s="160"/>
      <c r="T362" s="161"/>
      <c r="AT362" s="156" t="s">
        <v>157</v>
      </c>
      <c r="AU362" s="156" t="s">
        <v>89</v>
      </c>
      <c r="AV362" s="13" t="s">
        <v>89</v>
      </c>
      <c r="AW362" s="13" t="s">
        <v>35</v>
      </c>
      <c r="AX362" s="13" t="s">
        <v>87</v>
      </c>
      <c r="AY362" s="156" t="s">
        <v>148</v>
      </c>
    </row>
    <row r="363" spans="2:65" s="1" customFormat="1" ht="16.5" customHeight="1">
      <c r="B363" s="31"/>
      <c r="C363" s="135" t="s">
        <v>514</v>
      </c>
      <c r="D363" s="135" t="s">
        <v>150</v>
      </c>
      <c r="E363" s="136" t="s">
        <v>515</v>
      </c>
      <c r="F363" s="137" t="s">
        <v>516</v>
      </c>
      <c r="G363" s="138" t="s">
        <v>198</v>
      </c>
      <c r="H363" s="139">
        <v>304.5</v>
      </c>
      <c r="I363" s="140"/>
      <c r="J363" s="141">
        <f>ROUND(I363*H363,2)</f>
        <v>0</v>
      </c>
      <c r="K363" s="137" t="s">
        <v>154</v>
      </c>
      <c r="L363" s="31"/>
      <c r="M363" s="142" t="s">
        <v>1</v>
      </c>
      <c r="N363" s="143" t="s">
        <v>45</v>
      </c>
      <c r="P363" s="144">
        <f>O363*H363</f>
        <v>0</v>
      </c>
      <c r="Q363" s="144">
        <v>0.1295</v>
      </c>
      <c r="R363" s="144">
        <f>Q363*H363</f>
        <v>39.432749999999999</v>
      </c>
      <c r="S363" s="144">
        <v>0</v>
      </c>
      <c r="T363" s="145">
        <f>S363*H363</f>
        <v>0</v>
      </c>
      <c r="AR363" s="146" t="s">
        <v>155</v>
      </c>
      <c r="AT363" s="146" t="s">
        <v>150</v>
      </c>
      <c r="AU363" s="146" t="s">
        <v>89</v>
      </c>
      <c r="AY363" s="16" t="s">
        <v>148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6" t="s">
        <v>87</v>
      </c>
      <c r="BK363" s="147">
        <f>ROUND(I363*H363,2)</f>
        <v>0</v>
      </c>
      <c r="BL363" s="16" t="s">
        <v>155</v>
      </c>
      <c r="BM363" s="146" t="s">
        <v>517</v>
      </c>
    </row>
    <row r="364" spans="2:65" s="12" customFormat="1" ht="11.25">
      <c r="B364" s="148"/>
      <c r="D364" s="149" t="s">
        <v>157</v>
      </c>
      <c r="E364" s="150" t="s">
        <v>1</v>
      </c>
      <c r="F364" s="151" t="s">
        <v>239</v>
      </c>
      <c r="H364" s="150" t="s">
        <v>1</v>
      </c>
      <c r="I364" s="152"/>
      <c r="L364" s="148"/>
      <c r="M364" s="153"/>
      <c r="T364" s="154"/>
      <c r="AT364" s="150" t="s">
        <v>157</v>
      </c>
      <c r="AU364" s="150" t="s">
        <v>89</v>
      </c>
      <c r="AV364" s="12" t="s">
        <v>87</v>
      </c>
      <c r="AW364" s="12" t="s">
        <v>35</v>
      </c>
      <c r="AX364" s="12" t="s">
        <v>80</v>
      </c>
      <c r="AY364" s="150" t="s">
        <v>148</v>
      </c>
    </row>
    <row r="365" spans="2:65" s="13" customFormat="1" ht="11.25">
      <c r="B365" s="155"/>
      <c r="D365" s="149" t="s">
        <v>157</v>
      </c>
      <c r="E365" s="156" t="s">
        <v>1</v>
      </c>
      <c r="F365" s="157" t="s">
        <v>518</v>
      </c>
      <c r="H365" s="158">
        <v>304.5</v>
      </c>
      <c r="I365" s="159"/>
      <c r="L365" s="155"/>
      <c r="M365" s="160"/>
      <c r="T365" s="161"/>
      <c r="AT365" s="156" t="s">
        <v>157</v>
      </c>
      <c r="AU365" s="156" t="s">
        <v>89</v>
      </c>
      <c r="AV365" s="13" t="s">
        <v>89</v>
      </c>
      <c r="AW365" s="13" t="s">
        <v>35</v>
      </c>
      <c r="AX365" s="13" t="s">
        <v>87</v>
      </c>
      <c r="AY365" s="156" t="s">
        <v>148</v>
      </c>
    </row>
    <row r="366" spans="2:65" s="1" customFormat="1" ht="16.5" customHeight="1">
      <c r="B366" s="31"/>
      <c r="C366" s="169" t="s">
        <v>519</v>
      </c>
      <c r="D366" s="169" t="s">
        <v>292</v>
      </c>
      <c r="E366" s="170" t="s">
        <v>520</v>
      </c>
      <c r="F366" s="171" t="s">
        <v>521</v>
      </c>
      <c r="G366" s="172" t="s">
        <v>198</v>
      </c>
      <c r="H366" s="173">
        <v>307.54500000000002</v>
      </c>
      <c r="I366" s="174"/>
      <c r="J366" s="175">
        <f>ROUND(I366*H366,2)</f>
        <v>0</v>
      </c>
      <c r="K366" s="171" t="s">
        <v>154</v>
      </c>
      <c r="L366" s="176"/>
      <c r="M366" s="177" t="s">
        <v>1</v>
      </c>
      <c r="N366" s="178" t="s">
        <v>45</v>
      </c>
      <c r="P366" s="144">
        <f>O366*H366</f>
        <v>0</v>
      </c>
      <c r="Q366" s="144">
        <v>5.6120000000000003E-2</v>
      </c>
      <c r="R366" s="144">
        <f>Q366*H366</f>
        <v>17.259425400000001</v>
      </c>
      <c r="S366" s="144">
        <v>0</v>
      </c>
      <c r="T366" s="145">
        <f>S366*H366</f>
        <v>0</v>
      </c>
      <c r="AR366" s="146" t="s">
        <v>195</v>
      </c>
      <c r="AT366" s="146" t="s">
        <v>292</v>
      </c>
      <c r="AU366" s="146" t="s">
        <v>89</v>
      </c>
      <c r="AY366" s="16" t="s">
        <v>148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6" t="s">
        <v>87</v>
      </c>
      <c r="BK366" s="147">
        <f>ROUND(I366*H366,2)</f>
        <v>0</v>
      </c>
      <c r="BL366" s="16" t="s">
        <v>155</v>
      </c>
      <c r="BM366" s="146" t="s">
        <v>522</v>
      </c>
    </row>
    <row r="367" spans="2:65" s="13" customFormat="1" ht="11.25">
      <c r="B367" s="155"/>
      <c r="D367" s="149" t="s">
        <v>157</v>
      </c>
      <c r="E367" s="156" t="s">
        <v>1</v>
      </c>
      <c r="F367" s="157" t="s">
        <v>523</v>
      </c>
      <c r="H367" s="158">
        <v>307.54500000000002</v>
      </c>
      <c r="I367" s="159"/>
      <c r="L367" s="155"/>
      <c r="M367" s="160"/>
      <c r="T367" s="161"/>
      <c r="AT367" s="156" t="s">
        <v>157</v>
      </c>
      <c r="AU367" s="156" t="s">
        <v>89</v>
      </c>
      <c r="AV367" s="13" t="s">
        <v>89</v>
      </c>
      <c r="AW367" s="13" t="s">
        <v>35</v>
      </c>
      <c r="AX367" s="13" t="s">
        <v>87</v>
      </c>
      <c r="AY367" s="156" t="s">
        <v>148</v>
      </c>
    </row>
    <row r="368" spans="2:65" s="1" customFormat="1" ht="16.5" customHeight="1">
      <c r="B368" s="31"/>
      <c r="C368" s="135" t="s">
        <v>524</v>
      </c>
      <c r="D368" s="135" t="s">
        <v>150</v>
      </c>
      <c r="E368" s="136" t="s">
        <v>525</v>
      </c>
      <c r="F368" s="137" t="s">
        <v>526</v>
      </c>
      <c r="G368" s="138" t="s">
        <v>163</v>
      </c>
      <c r="H368" s="139">
        <v>2</v>
      </c>
      <c r="I368" s="140"/>
      <c r="J368" s="141">
        <f>ROUND(I368*H368,2)</f>
        <v>0</v>
      </c>
      <c r="K368" s="137" t="s">
        <v>154</v>
      </c>
      <c r="L368" s="31"/>
      <c r="M368" s="142" t="s">
        <v>1</v>
      </c>
      <c r="N368" s="143" t="s">
        <v>45</v>
      </c>
      <c r="P368" s="144">
        <f>O368*H368</f>
        <v>0</v>
      </c>
      <c r="Q368" s="144">
        <v>5.8003900000000002</v>
      </c>
      <c r="R368" s="144">
        <f>Q368*H368</f>
        <v>11.60078</v>
      </c>
      <c r="S368" s="144">
        <v>0</v>
      </c>
      <c r="T368" s="145">
        <f>S368*H368</f>
        <v>0</v>
      </c>
      <c r="AR368" s="146" t="s">
        <v>155</v>
      </c>
      <c r="AT368" s="146" t="s">
        <v>150</v>
      </c>
      <c r="AU368" s="146" t="s">
        <v>89</v>
      </c>
      <c r="AY368" s="16" t="s">
        <v>148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6" t="s">
        <v>87</v>
      </c>
      <c r="BK368" s="147">
        <f>ROUND(I368*H368,2)</f>
        <v>0</v>
      </c>
      <c r="BL368" s="16" t="s">
        <v>155</v>
      </c>
      <c r="BM368" s="146" t="s">
        <v>527</v>
      </c>
    </row>
    <row r="369" spans="2:65" s="1" customFormat="1" ht="16.5" customHeight="1">
      <c r="B369" s="31"/>
      <c r="C369" s="135" t="s">
        <v>528</v>
      </c>
      <c r="D369" s="135" t="s">
        <v>150</v>
      </c>
      <c r="E369" s="136" t="s">
        <v>529</v>
      </c>
      <c r="F369" s="137" t="s">
        <v>530</v>
      </c>
      <c r="G369" s="138" t="s">
        <v>163</v>
      </c>
      <c r="H369" s="139">
        <v>2</v>
      </c>
      <c r="I369" s="140"/>
      <c r="J369" s="141">
        <f>ROUND(I369*H369,2)</f>
        <v>0</v>
      </c>
      <c r="K369" s="137" t="s">
        <v>154</v>
      </c>
      <c r="L369" s="31"/>
      <c r="M369" s="142" t="s">
        <v>1</v>
      </c>
      <c r="N369" s="143" t="s">
        <v>45</v>
      </c>
      <c r="P369" s="144">
        <f>O369*H369</f>
        <v>0</v>
      </c>
      <c r="Q369" s="144">
        <v>14.14974</v>
      </c>
      <c r="R369" s="144">
        <f>Q369*H369</f>
        <v>28.299479999999999</v>
      </c>
      <c r="S369" s="144">
        <v>0</v>
      </c>
      <c r="T369" s="145">
        <f>S369*H369</f>
        <v>0</v>
      </c>
      <c r="AR369" s="146" t="s">
        <v>155</v>
      </c>
      <c r="AT369" s="146" t="s">
        <v>150</v>
      </c>
      <c r="AU369" s="146" t="s">
        <v>89</v>
      </c>
      <c r="AY369" s="16" t="s">
        <v>148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6" t="s">
        <v>87</v>
      </c>
      <c r="BK369" s="147">
        <f>ROUND(I369*H369,2)</f>
        <v>0</v>
      </c>
      <c r="BL369" s="16" t="s">
        <v>155</v>
      </c>
      <c r="BM369" s="146" t="s">
        <v>531</v>
      </c>
    </row>
    <row r="370" spans="2:65" s="1" customFormat="1" ht="16.5" customHeight="1">
      <c r="B370" s="31"/>
      <c r="C370" s="135" t="s">
        <v>170</v>
      </c>
      <c r="D370" s="135" t="s">
        <v>150</v>
      </c>
      <c r="E370" s="136" t="s">
        <v>532</v>
      </c>
      <c r="F370" s="137" t="s">
        <v>533</v>
      </c>
      <c r="G370" s="138" t="s">
        <v>198</v>
      </c>
      <c r="H370" s="139">
        <v>7.4</v>
      </c>
      <c r="I370" s="140"/>
      <c r="J370" s="141">
        <f>ROUND(I370*H370,2)</f>
        <v>0</v>
      </c>
      <c r="K370" s="137" t="s">
        <v>154</v>
      </c>
      <c r="L370" s="31"/>
      <c r="M370" s="142" t="s">
        <v>1</v>
      </c>
      <c r="N370" s="143" t="s">
        <v>45</v>
      </c>
      <c r="P370" s="144">
        <f>O370*H370</f>
        <v>0</v>
      </c>
      <c r="Q370" s="144">
        <v>0</v>
      </c>
      <c r="R370" s="144">
        <f>Q370*H370</f>
        <v>0</v>
      </c>
      <c r="S370" s="144">
        <v>0</v>
      </c>
      <c r="T370" s="145">
        <f>S370*H370</f>
        <v>0</v>
      </c>
      <c r="AR370" s="146" t="s">
        <v>155</v>
      </c>
      <c r="AT370" s="146" t="s">
        <v>150</v>
      </c>
      <c r="AU370" s="146" t="s">
        <v>89</v>
      </c>
      <c r="AY370" s="16" t="s">
        <v>148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6" t="s">
        <v>87</v>
      </c>
      <c r="BK370" s="147">
        <f>ROUND(I370*H370,2)</f>
        <v>0</v>
      </c>
      <c r="BL370" s="16" t="s">
        <v>155</v>
      </c>
      <c r="BM370" s="146" t="s">
        <v>534</v>
      </c>
    </row>
    <row r="371" spans="2:65" s="12" customFormat="1" ht="11.25">
      <c r="B371" s="148"/>
      <c r="D371" s="149" t="s">
        <v>157</v>
      </c>
      <c r="E371" s="150" t="s">
        <v>1</v>
      </c>
      <c r="F371" s="151" t="s">
        <v>326</v>
      </c>
      <c r="H371" s="150" t="s">
        <v>1</v>
      </c>
      <c r="I371" s="152"/>
      <c r="L371" s="148"/>
      <c r="M371" s="153"/>
      <c r="T371" s="154"/>
      <c r="AT371" s="150" t="s">
        <v>157</v>
      </c>
      <c r="AU371" s="150" t="s">
        <v>89</v>
      </c>
      <c r="AV371" s="12" t="s">
        <v>87</v>
      </c>
      <c r="AW371" s="12" t="s">
        <v>35</v>
      </c>
      <c r="AX371" s="12" t="s">
        <v>80</v>
      </c>
      <c r="AY371" s="150" t="s">
        <v>148</v>
      </c>
    </row>
    <row r="372" spans="2:65" s="12" customFormat="1" ht="11.25">
      <c r="B372" s="148"/>
      <c r="D372" s="149" t="s">
        <v>157</v>
      </c>
      <c r="E372" s="150" t="s">
        <v>1</v>
      </c>
      <c r="F372" s="151" t="s">
        <v>535</v>
      </c>
      <c r="H372" s="150" t="s">
        <v>1</v>
      </c>
      <c r="I372" s="152"/>
      <c r="L372" s="148"/>
      <c r="M372" s="153"/>
      <c r="T372" s="154"/>
      <c r="AT372" s="150" t="s">
        <v>157</v>
      </c>
      <c r="AU372" s="150" t="s">
        <v>89</v>
      </c>
      <c r="AV372" s="12" t="s">
        <v>87</v>
      </c>
      <c r="AW372" s="12" t="s">
        <v>35</v>
      </c>
      <c r="AX372" s="12" t="s">
        <v>80</v>
      </c>
      <c r="AY372" s="150" t="s">
        <v>148</v>
      </c>
    </row>
    <row r="373" spans="2:65" s="13" customFormat="1" ht="11.25">
      <c r="B373" s="155"/>
      <c r="D373" s="149" t="s">
        <v>157</v>
      </c>
      <c r="E373" s="156" t="s">
        <v>1</v>
      </c>
      <c r="F373" s="157" t="s">
        <v>536</v>
      </c>
      <c r="H373" s="158">
        <v>7.4</v>
      </c>
      <c r="I373" s="159"/>
      <c r="L373" s="155"/>
      <c r="M373" s="160"/>
      <c r="T373" s="161"/>
      <c r="AT373" s="156" t="s">
        <v>157</v>
      </c>
      <c r="AU373" s="156" t="s">
        <v>89</v>
      </c>
      <c r="AV373" s="13" t="s">
        <v>89</v>
      </c>
      <c r="AW373" s="13" t="s">
        <v>35</v>
      </c>
      <c r="AX373" s="13" t="s">
        <v>87</v>
      </c>
      <c r="AY373" s="156" t="s">
        <v>148</v>
      </c>
    </row>
    <row r="374" spans="2:65" s="1" customFormat="1" ht="16.5" customHeight="1">
      <c r="B374" s="31"/>
      <c r="C374" s="169" t="s">
        <v>537</v>
      </c>
      <c r="D374" s="169" t="s">
        <v>292</v>
      </c>
      <c r="E374" s="170" t="s">
        <v>538</v>
      </c>
      <c r="F374" s="171" t="s">
        <v>539</v>
      </c>
      <c r="G374" s="172" t="s">
        <v>198</v>
      </c>
      <c r="H374" s="173">
        <v>7.4</v>
      </c>
      <c r="I374" s="174"/>
      <c r="J374" s="175">
        <f>ROUND(I374*H374,2)</f>
        <v>0</v>
      </c>
      <c r="K374" s="171" t="s">
        <v>154</v>
      </c>
      <c r="L374" s="176"/>
      <c r="M374" s="177" t="s">
        <v>1</v>
      </c>
      <c r="N374" s="178" t="s">
        <v>45</v>
      </c>
      <c r="P374" s="144">
        <f>O374*H374</f>
        <v>0</v>
      </c>
      <c r="Q374" s="144">
        <v>8.6999999999999994E-3</v>
      </c>
      <c r="R374" s="144">
        <f>Q374*H374</f>
        <v>6.4379999999999993E-2</v>
      </c>
      <c r="S374" s="144">
        <v>0</v>
      </c>
      <c r="T374" s="145">
        <f>S374*H374</f>
        <v>0</v>
      </c>
      <c r="AR374" s="146" t="s">
        <v>195</v>
      </c>
      <c r="AT374" s="146" t="s">
        <v>292</v>
      </c>
      <c r="AU374" s="146" t="s">
        <v>89</v>
      </c>
      <c r="AY374" s="16" t="s">
        <v>148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6" t="s">
        <v>87</v>
      </c>
      <c r="BK374" s="147">
        <f>ROUND(I374*H374,2)</f>
        <v>0</v>
      </c>
      <c r="BL374" s="16" t="s">
        <v>155</v>
      </c>
      <c r="BM374" s="146" t="s">
        <v>540</v>
      </c>
    </row>
    <row r="375" spans="2:65" s="1" customFormat="1" ht="16.5" customHeight="1">
      <c r="B375" s="31"/>
      <c r="C375" s="135" t="s">
        <v>541</v>
      </c>
      <c r="D375" s="135" t="s">
        <v>150</v>
      </c>
      <c r="E375" s="136" t="s">
        <v>542</v>
      </c>
      <c r="F375" s="137" t="s">
        <v>543</v>
      </c>
      <c r="G375" s="138" t="s">
        <v>198</v>
      </c>
      <c r="H375" s="139">
        <v>5.7</v>
      </c>
      <c r="I375" s="140"/>
      <c r="J375" s="141">
        <f>ROUND(I375*H375,2)</f>
        <v>0</v>
      </c>
      <c r="K375" s="137" t="s">
        <v>154</v>
      </c>
      <c r="L375" s="31"/>
      <c r="M375" s="142" t="s">
        <v>1</v>
      </c>
      <c r="N375" s="143" t="s">
        <v>45</v>
      </c>
      <c r="P375" s="144">
        <f>O375*H375</f>
        <v>0</v>
      </c>
      <c r="Q375" s="144">
        <v>0</v>
      </c>
      <c r="R375" s="144">
        <f>Q375*H375</f>
        <v>0</v>
      </c>
      <c r="S375" s="144">
        <v>0</v>
      </c>
      <c r="T375" s="145">
        <f>S375*H375</f>
        <v>0</v>
      </c>
      <c r="AR375" s="146" t="s">
        <v>155</v>
      </c>
      <c r="AT375" s="146" t="s">
        <v>150</v>
      </c>
      <c r="AU375" s="146" t="s">
        <v>89</v>
      </c>
      <c r="AY375" s="16" t="s">
        <v>148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6" t="s">
        <v>87</v>
      </c>
      <c r="BK375" s="147">
        <f>ROUND(I375*H375,2)</f>
        <v>0</v>
      </c>
      <c r="BL375" s="16" t="s">
        <v>155</v>
      </c>
      <c r="BM375" s="146" t="s">
        <v>544</v>
      </c>
    </row>
    <row r="376" spans="2:65" s="12" customFormat="1" ht="11.25">
      <c r="B376" s="148"/>
      <c r="D376" s="149" t="s">
        <v>157</v>
      </c>
      <c r="E376" s="150" t="s">
        <v>1</v>
      </c>
      <c r="F376" s="151" t="s">
        <v>545</v>
      </c>
      <c r="H376" s="150" t="s">
        <v>1</v>
      </c>
      <c r="I376" s="152"/>
      <c r="L376" s="148"/>
      <c r="M376" s="153"/>
      <c r="T376" s="154"/>
      <c r="AT376" s="150" t="s">
        <v>157</v>
      </c>
      <c r="AU376" s="150" t="s">
        <v>89</v>
      </c>
      <c r="AV376" s="12" t="s">
        <v>87</v>
      </c>
      <c r="AW376" s="12" t="s">
        <v>35</v>
      </c>
      <c r="AX376" s="12" t="s">
        <v>80</v>
      </c>
      <c r="AY376" s="150" t="s">
        <v>148</v>
      </c>
    </row>
    <row r="377" spans="2:65" s="13" customFormat="1" ht="11.25">
      <c r="B377" s="155"/>
      <c r="D377" s="149" t="s">
        <v>157</v>
      </c>
      <c r="E377" s="156" t="s">
        <v>1</v>
      </c>
      <c r="F377" s="157" t="s">
        <v>546</v>
      </c>
      <c r="H377" s="158">
        <v>5.7</v>
      </c>
      <c r="I377" s="159"/>
      <c r="L377" s="155"/>
      <c r="M377" s="160"/>
      <c r="T377" s="161"/>
      <c r="AT377" s="156" t="s">
        <v>157</v>
      </c>
      <c r="AU377" s="156" t="s">
        <v>89</v>
      </c>
      <c r="AV377" s="13" t="s">
        <v>89</v>
      </c>
      <c r="AW377" s="13" t="s">
        <v>35</v>
      </c>
      <c r="AX377" s="13" t="s">
        <v>87</v>
      </c>
      <c r="AY377" s="156" t="s">
        <v>148</v>
      </c>
    </row>
    <row r="378" spans="2:65" s="1" customFormat="1" ht="16.5" customHeight="1">
      <c r="B378" s="31"/>
      <c r="C378" s="169" t="s">
        <v>547</v>
      </c>
      <c r="D378" s="169" t="s">
        <v>292</v>
      </c>
      <c r="E378" s="170" t="s">
        <v>548</v>
      </c>
      <c r="F378" s="171" t="s">
        <v>549</v>
      </c>
      <c r="G378" s="172" t="s">
        <v>198</v>
      </c>
      <c r="H378" s="173">
        <v>5.7</v>
      </c>
      <c r="I378" s="174"/>
      <c r="J378" s="175">
        <f>ROUND(I378*H378,2)</f>
        <v>0</v>
      </c>
      <c r="K378" s="171" t="s">
        <v>154</v>
      </c>
      <c r="L378" s="176"/>
      <c r="M378" s="177" t="s">
        <v>1</v>
      </c>
      <c r="N378" s="178" t="s">
        <v>45</v>
      </c>
      <c r="P378" s="144">
        <f>O378*H378</f>
        <v>0</v>
      </c>
      <c r="Q378" s="144">
        <v>1.9099999999999999E-2</v>
      </c>
      <c r="R378" s="144">
        <f>Q378*H378</f>
        <v>0.10886999999999999</v>
      </c>
      <c r="S378" s="144">
        <v>0</v>
      </c>
      <c r="T378" s="145">
        <f>S378*H378</f>
        <v>0</v>
      </c>
      <c r="AR378" s="146" t="s">
        <v>195</v>
      </c>
      <c r="AT378" s="146" t="s">
        <v>292</v>
      </c>
      <c r="AU378" s="146" t="s">
        <v>89</v>
      </c>
      <c r="AY378" s="16" t="s">
        <v>148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6" t="s">
        <v>87</v>
      </c>
      <c r="BK378" s="147">
        <f>ROUND(I378*H378,2)</f>
        <v>0</v>
      </c>
      <c r="BL378" s="16" t="s">
        <v>155</v>
      </c>
      <c r="BM378" s="146" t="s">
        <v>550</v>
      </c>
    </row>
    <row r="379" spans="2:65" s="13" customFormat="1" ht="11.25">
      <c r="B379" s="155"/>
      <c r="D379" s="149" t="s">
        <v>157</v>
      </c>
      <c r="E379" s="156" t="s">
        <v>1</v>
      </c>
      <c r="F379" s="157" t="s">
        <v>546</v>
      </c>
      <c r="H379" s="158">
        <v>5.7</v>
      </c>
      <c r="I379" s="159"/>
      <c r="L379" s="155"/>
      <c r="M379" s="160"/>
      <c r="T379" s="161"/>
      <c r="AT379" s="156" t="s">
        <v>157</v>
      </c>
      <c r="AU379" s="156" t="s">
        <v>89</v>
      </c>
      <c r="AV379" s="13" t="s">
        <v>89</v>
      </c>
      <c r="AW379" s="13" t="s">
        <v>35</v>
      </c>
      <c r="AX379" s="13" t="s">
        <v>87</v>
      </c>
      <c r="AY379" s="156" t="s">
        <v>148</v>
      </c>
    </row>
    <row r="380" spans="2:65" s="1" customFormat="1" ht="16.5" customHeight="1">
      <c r="B380" s="31"/>
      <c r="C380" s="135" t="s">
        <v>551</v>
      </c>
      <c r="D380" s="135" t="s">
        <v>150</v>
      </c>
      <c r="E380" s="136" t="s">
        <v>552</v>
      </c>
      <c r="F380" s="137" t="s">
        <v>553</v>
      </c>
      <c r="G380" s="138" t="s">
        <v>153</v>
      </c>
      <c r="H380" s="139">
        <v>917.9</v>
      </c>
      <c r="I380" s="140"/>
      <c r="J380" s="141">
        <f>ROUND(I380*H380,2)</f>
        <v>0</v>
      </c>
      <c r="K380" s="137" t="s">
        <v>154</v>
      </c>
      <c r="L380" s="31"/>
      <c r="M380" s="142" t="s">
        <v>1</v>
      </c>
      <c r="N380" s="143" t="s">
        <v>45</v>
      </c>
      <c r="P380" s="144">
        <f>O380*H380</f>
        <v>0</v>
      </c>
      <c r="Q380" s="144">
        <v>4.6999999999999999E-4</v>
      </c>
      <c r="R380" s="144">
        <f>Q380*H380</f>
        <v>0.43141299999999999</v>
      </c>
      <c r="S380" s="144">
        <v>0</v>
      </c>
      <c r="T380" s="145">
        <f>S380*H380</f>
        <v>0</v>
      </c>
      <c r="AR380" s="146" t="s">
        <v>155</v>
      </c>
      <c r="AT380" s="146" t="s">
        <v>150</v>
      </c>
      <c r="AU380" s="146" t="s">
        <v>89</v>
      </c>
      <c r="AY380" s="16" t="s">
        <v>148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6" t="s">
        <v>87</v>
      </c>
      <c r="BK380" s="147">
        <f>ROUND(I380*H380,2)</f>
        <v>0</v>
      </c>
      <c r="BL380" s="16" t="s">
        <v>155</v>
      </c>
      <c r="BM380" s="146" t="s">
        <v>554</v>
      </c>
    </row>
    <row r="381" spans="2:65" s="12" customFormat="1" ht="11.25">
      <c r="B381" s="148"/>
      <c r="D381" s="149" t="s">
        <v>157</v>
      </c>
      <c r="E381" s="150" t="s">
        <v>1</v>
      </c>
      <c r="F381" s="151" t="s">
        <v>239</v>
      </c>
      <c r="H381" s="150" t="s">
        <v>1</v>
      </c>
      <c r="I381" s="152"/>
      <c r="L381" s="148"/>
      <c r="M381" s="153"/>
      <c r="T381" s="154"/>
      <c r="AT381" s="150" t="s">
        <v>157</v>
      </c>
      <c r="AU381" s="150" t="s">
        <v>89</v>
      </c>
      <c r="AV381" s="12" t="s">
        <v>87</v>
      </c>
      <c r="AW381" s="12" t="s">
        <v>35</v>
      </c>
      <c r="AX381" s="12" t="s">
        <v>80</v>
      </c>
      <c r="AY381" s="150" t="s">
        <v>148</v>
      </c>
    </row>
    <row r="382" spans="2:65" s="13" customFormat="1" ht="11.25">
      <c r="B382" s="155"/>
      <c r="D382" s="149" t="s">
        <v>157</v>
      </c>
      <c r="E382" s="156" t="s">
        <v>1</v>
      </c>
      <c r="F382" s="157" t="s">
        <v>300</v>
      </c>
      <c r="H382" s="158">
        <v>917.9</v>
      </c>
      <c r="I382" s="159"/>
      <c r="L382" s="155"/>
      <c r="M382" s="160"/>
      <c r="T382" s="161"/>
      <c r="AT382" s="156" t="s">
        <v>157</v>
      </c>
      <c r="AU382" s="156" t="s">
        <v>89</v>
      </c>
      <c r="AV382" s="13" t="s">
        <v>89</v>
      </c>
      <c r="AW382" s="13" t="s">
        <v>35</v>
      </c>
      <c r="AX382" s="13" t="s">
        <v>87</v>
      </c>
      <c r="AY382" s="156" t="s">
        <v>148</v>
      </c>
    </row>
    <row r="383" spans="2:65" s="1" customFormat="1" ht="16.5" customHeight="1">
      <c r="B383" s="31"/>
      <c r="C383" s="135" t="s">
        <v>555</v>
      </c>
      <c r="D383" s="135" t="s">
        <v>150</v>
      </c>
      <c r="E383" s="136" t="s">
        <v>556</v>
      </c>
      <c r="F383" s="137" t="s">
        <v>557</v>
      </c>
      <c r="G383" s="138" t="s">
        <v>198</v>
      </c>
      <c r="H383" s="139">
        <v>255.1</v>
      </c>
      <c r="I383" s="140"/>
      <c r="J383" s="141">
        <f>ROUND(I383*H383,2)</f>
        <v>0</v>
      </c>
      <c r="K383" s="137" t="s">
        <v>1</v>
      </c>
      <c r="L383" s="31"/>
      <c r="M383" s="142" t="s">
        <v>1</v>
      </c>
      <c r="N383" s="143" t="s">
        <v>45</v>
      </c>
      <c r="P383" s="144">
        <f>O383*H383</f>
        <v>0</v>
      </c>
      <c r="Q383" s="144">
        <v>0</v>
      </c>
      <c r="R383" s="144">
        <f>Q383*H383</f>
        <v>0</v>
      </c>
      <c r="S383" s="144">
        <v>0</v>
      </c>
      <c r="T383" s="145">
        <f>S383*H383</f>
        <v>0</v>
      </c>
      <c r="AR383" s="146" t="s">
        <v>155</v>
      </c>
      <c r="AT383" s="146" t="s">
        <v>150</v>
      </c>
      <c r="AU383" s="146" t="s">
        <v>89</v>
      </c>
      <c r="AY383" s="16" t="s">
        <v>148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6" t="s">
        <v>87</v>
      </c>
      <c r="BK383" s="147">
        <f>ROUND(I383*H383,2)</f>
        <v>0</v>
      </c>
      <c r="BL383" s="16" t="s">
        <v>155</v>
      </c>
      <c r="BM383" s="146" t="s">
        <v>558</v>
      </c>
    </row>
    <row r="384" spans="2:65" s="12" customFormat="1" ht="11.25">
      <c r="B384" s="148"/>
      <c r="D384" s="149" t="s">
        <v>157</v>
      </c>
      <c r="E384" s="150" t="s">
        <v>1</v>
      </c>
      <c r="F384" s="151" t="s">
        <v>169</v>
      </c>
      <c r="H384" s="150" t="s">
        <v>1</v>
      </c>
      <c r="I384" s="152"/>
      <c r="L384" s="148"/>
      <c r="M384" s="153"/>
      <c r="T384" s="154"/>
      <c r="AT384" s="150" t="s">
        <v>157</v>
      </c>
      <c r="AU384" s="150" t="s">
        <v>89</v>
      </c>
      <c r="AV384" s="12" t="s">
        <v>87</v>
      </c>
      <c r="AW384" s="12" t="s">
        <v>35</v>
      </c>
      <c r="AX384" s="12" t="s">
        <v>80</v>
      </c>
      <c r="AY384" s="150" t="s">
        <v>148</v>
      </c>
    </row>
    <row r="385" spans="2:65" s="13" customFormat="1" ht="11.25">
      <c r="B385" s="155"/>
      <c r="D385" s="149" t="s">
        <v>157</v>
      </c>
      <c r="E385" s="156" t="s">
        <v>1</v>
      </c>
      <c r="F385" s="157" t="s">
        <v>559</v>
      </c>
      <c r="H385" s="158">
        <v>255.1</v>
      </c>
      <c r="I385" s="159"/>
      <c r="L385" s="155"/>
      <c r="M385" s="160"/>
      <c r="T385" s="161"/>
      <c r="AT385" s="156" t="s">
        <v>157</v>
      </c>
      <c r="AU385" s="156" t="s">
        <v>89</v>
      </c>
      <c r="AV385" s="13" t="s">
        <v>89</v>
      </c>
      <c r="AW385" s="13" t="s">
        <v>35</v>
      </c>
      <c r="AX385" s="13" t="s">
        <v>87</v>
      </c>
      <c r="AY385" s="156" t="s">
        <v>148</v>
      </c>
    </row>
    <row r="386" spans="2:65" s="1" customFormat="1" ht="16.5" customHeight="1">
      <c r="B386" s="31"/>
      <c r="C386" s="135" t="s">
        <v>560</v>
      </c>
      <c r="D386" s="135" t="s">
        <v>150</v>
      </c>
      <c r="E386" s="136" t="s">
        <v>561</v>
      </c>
      <c r="F386" s="137" t="s">
        <v>562</v>
      </c>
      <c r="G386" s="138" t="s">
        <v>198</v>
      </c>
      <c r="H386" s="139">
        <v>255.1</v>
      </c>
      <c r="I386" s="140"/>
      <c r="J386" s="141">
        <f>ROUND(I386*H386,2)</f>
        <v>0</v>
      </c>
      <c r="K386" s="137" t="s">
        <v>154</v>
      </c>
      <c r="L386" s="31"/>
      <c r="M386" s="142" t="s">
        <v>1</v>
      </c>
      <c r="N386" s="143" t="s">
        <v>45</v>
      </c>
      <c r="P386" s="144">
        <f>O386*H386</f>
        <v>0</v>
      </c>
      <c r="Q386" s="144">
        <v>0</v>
      </c>
      <c r="R386" s="144">
        <f>Q386*H386</f>
        <v>0</v>
      </c>
      <c r="S386" s="144">
        <v>0</v>
      </c>
      <c r="T386" s="145">
        <f>S386*H386</f>
        <v>0</v>
      </c>
      <c r="AR386" s="146" t="s">
        <v>155</v>
      </c>
      <c r="AT386" s="146" t="s">
        <v>150</v>
      </c>
      <c r="AU386" s="146" t="s">
        <v>89</v>
      </c>
      <c r="AY386" s="16" t="s">
        <v>148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6" t="s">
        <v>87</v>
      </c>
      <c r="BK386" s="147">
        <f>ROUND(I386*H386,2)</f>
        <v>0</v>
      </c>
      <c r="BL386" s="16" t="s">
        <v>155</v>
      </c>
      <c r="BM386" s="146" t="s">
        <v>563</v>
      </c>
    </row>
    <row r="387" spans="2:65" s="12" customFormat="1" ht="11.25">
      <c r="B387" s="148"/>
      <c r="D387" s="149" t="s">
        <v>157</v>
      </c>
      <c r="E387" s="150" t="s">
        <v>1</v>
      </c>
      <c r="F387" s="151" t="s">
        <v>169</v>
      </c>
      <c r="H387" s="150" t="s">
        <v>1</v>
      </c>
      <c r="I387" s="152"/>
      <c r="L387" s="148"/>
      <c r="M387" s="153"/>
      <c r="T387" s="154"/>
      <c r="AT387" s="150" t="s">
        <v>157</v>
      </c>
      <c r="AU387" s="150" t="s">
        <v>89</v>
      </c>
      <c r="AV387" s="12" t="s">
        <v>87</v>
      </c>
      <c r="AW387" s="12" t="s">
        <v>35</v>
      </c>
      <c r="AX387" s="12" t="s">
        <v>80</v>
      </c>
      <c r="AY387" s="150" t="s">
        <v>148</v>
      </c>
    </row>
    <row r="388" spans="2:65" s="13" customFormat="1" ht="11.25">
      <c r="B388" s="155"/>
      <c r="D388" s="149" t="s">
        <v>157</v>
      </c>
      <c r="E388" s="156" t="s">
        <v>1</v>
      </c>
      <c r="F388" s="157" t="s">
        <v>559</v>
      </c>
      <c r="H388" s="158">
        <v>255.1</v>
      </c>
      <c r="I388" s="159"/>
      <c r="L388" s="155"/>
      <c r="M388" s="160"/>
      <c r="T388" s="161"/>
      <c r="AT388" s="156" t="s">
        <v>157</v>
      </c>
      <c r="AU388" s="156" t="s">
        <v>89</v>
      </c>
      <c r="AV388" s="13" t="s">
        <v>89</v>
      </c>
      <c r="AW388" s="13" t="s">
        <v>35</v>
      </c>
      <c r="AX388" s="13" t="s">
        <v>87</v>
      </c>
      <c r="AY388" s="156" t="s">
        <v>148</v>
      </c>
    </row>
    <row r="389" spans="2:65" s="1" customFormat="1" ht="16.5" customHeight="1">
      <c r="B389" s="31"/>
      <c r="C389" s="135" t="s">
        <v>564</v>
      </c>
      <c r="D389" s="135" t="s">
        <v>150</v>
      </c>
      <c r="E389" s="136" t="s">
        <v>565</v>
      </c>
      <c r="F389" s="137" t="s">
        <v>566</v>
      </c>
      <c r="G389" s="138" t="s">
        <v>198</v>
      </c>
      <c r="H389" s="139">
        <v>3</v>
      </c>
      <c r="I389" s="140"/>
      <c r="J389" s="141">
        <f>ROUND(I389*H389,2)</f>
        <v>0</v>
      </c>
      <c r="K389" s="137" t="s">
        <v>154</v>
      </c>
      <c r="L389" s="31"/>
      <c r="M389" s="142" t="s">
        <v>1</v>
      </c>
      <c r="N389" s="143" t="s">
        <v>45</v>
      </c>
      <c r="P389" s="144">
        <f>O389*H389</f>
        <v>0</v>
      </c>
      <c r="Q389" s="144">
        <v>0</v>
      </c>
      <c r="R389" s="144">
        <f>Q389*H389</f>
        <v>0</v>
      </c>
      <c r="S389" s="144">
        <v>2.0550000000000002</v>
      </c>
      <c r="T389" s="145">
        <f>S389*H389</f>
        <v>6.1650000000000009</v>
      </c>
      <c r="AR389" s="146" t="s">
        <v>155</v>
      </c>
      <c r="AT389" s="146" t="s">
        <v>150</v>
      </c>
      <c r="AU389" s="146" t="s">
        <v>89</v>
      </c>
      <c r="AY389" s="16" t="s">
        <v>148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6" t="s">
        <v>87</v>
      </c>
      <c r="BK389" s="147">
        <f>ROUND(I389*H389,2)</f>
        <v>0</v>
      </c>
      <c r="BL389" s="16" t="s">
        <v>155</v>
      </c>
      <c r="BM389" s="146" t="s">
        <v>567</v>
      </c>
    </row>
    <row r="390" spans="2:65" s="12" customFormat="1" ht="11.25">
      <c r="B390" s="148"/>
      <c r="D390" s="149" t="s">
        <v>157</v>
      </c>
      <c r="E390" s="150" t="s">
        <v>1</v>
      </c>
      <c r="F390" s="151" t="s">
        <v>169</v>
      </c>
      <c r="H390" s="150" t="s">
        <v>1</v>
      </c>
      <c r="I390" s="152"/>
      <c r="L390" s="148"/>
      <c r="M390" s="153"/>
      <c r="T390" s="154"/>
      <c r="AT390" s="150" t="s">
        <v>157</v>
      </c>
      <c r="AU390" s="150" t="s">
        <v>89</v>
      </c>
      <c r="AV390" s="12" t="s">
        <v>87</v>
      </c>
      <c r="AW390" s="12" t="s">
        <v>35</v>
      </c>
      <c r="AX390" s="12" t="s">
        <v>80</v>
      </c>
      <c r="AY390" s="150" t="s">
        <v>148</v>
      </c>
    </row>
    <row r="391" spans="2:65" s="12" customFormat="1" ht="11.25">
      <c r="B391" s="148"/>
      <c r="D391" s="149" t="s">
        <v>157</v>
      </c>
      <c r="E391" s="150" t="s">
        <v>1</v>
      </c>
      <c r="F391" s="151" t="s">
        <v>568</v>
      </c>
      <c r="H391" s="150" t="s">
        <v>1</v>
      </c>
      <c r="I391" s="152"/>
      <c r="L391" s="148"/>
      <c r="M391" s="153"/>
      <c r="T391" s="154"/>
      <c r="AT391" s="150" t="s">
        <v>157</v>
      </c>
      <c r="AU391" s="150" t="s">
        <v>89</v>
      </c>
      <c r="AV391" s="12" t="s">
        <v>87</v>
      </c>
      <c r="AW391" s="12" t="s">
        <v>35</v>
      </c>
      <c r="AX391" s="12" t="s">
        <v>80</v>
      </c>
      <c r="AY391" s="150" t="s">
        <v>148</v>
      </c>
    </row>
    <row r="392" spans="2:65" s="13" customFormat="1" ht="11.25">
      <c r="B392" s="155"/>
      <c r="D392" s="149" t="s">
        <v>157</v>
      </c>
      <c r="E392" s="156" t="s">
        <v>1</v>
      </c>
      <c r="F392" s="157" t="s">
        <v>165</v>
      </c>
      <c r="H392" s="158">
        <v>3</v>
      </c>
      <c r="I392" s="159"/>
      <c r="L392" s="155"/>
      <c r="M392" s="160"/>
      <c r="T392" s="161"/>
      <c r="AT392" s="156" t="s">
        <v>157</v>
      </c>
      <c r="AU392" s="156" t="s">
        <v>89</v>
      </c>
      <c r="AV392" s="13" t="s">
        <v>89</v>
      </c>
      <c r="AW392" s="13" t="s">
        <v>35</v>
      </c>
      <c r="AX392" s="13" t="s">
        <v>87</v>
      </c>
      <c r="AY392" s="156" t="s">
        <v>148</v>
      </c>
    </row>
    <row r="393" spans="2:65" s="11" customFormat="1" ht="22.9" customHeight="1">
      <c r="B393" s="123"/>
      <c r="D393" s="124" t="s">
        <v>79</v>
      </c>
      <c r="E393" s="133" t="s">
        <v>569</v>
      </c>
      <c r="F393" s="133" t="s">
        <v>570</v>
      </c>
      <c r="I393" s="126"/>
      <c r="J393" s="134">
        <f>BK393</f>
        <v>0</v>
      </c>
      <c r="L393" s="123"/>
      <c r="M393" s="128"/>
      <c r="P393" s="129">
        <f>SUM(P394:P403)</f>
        <v>0</v>
      </c>
      <c r="R393" s="129">
        <f>SUM(R394:R403)</f>
        <v>0</v>
      </c>
      <c r="T393" s="130">
        <f>SUM(T394:T403)</f>
        <v>0</v>
      </c>
      <c r="AR393" s="124" t="s">
        <v>87</v>
      </c>
      <c r="AT393" s="131" t="s">
        <v>79</v>
      </c>
      <c r="AU393" s="131" t="s">
        <v>87</v>
      </c>
      <c r="AY393" s="124" t="s">
        <v>148</v>
      </c>
      <c r="BK393" s="132">
        <f>SUM(BK394:BK403)</f>
        <v>0</v>
      </c>
    </row>
    <row r="394" spans="2:65" s="1" customFormat="1" ht="16.5" customHeight="1">
      <c r="B394" s="31"/>
      <c r="C394" s="135" t="s">
        <v>571</v>
      </c>
      <c r="D394" s="135" t="s">
        <v>150</v>
      </c>
      <c r="E394" s="136" t="s">
        <v>572</v>
      </c>
      <c r="F394" s="137" t="s">
        <v>573</v>
      </c>
      <c r="G394" s="138" t="s">
        <v>276</v>
      </c>
      <c r="H394" s="139">
        <v>79.054000000000002</v>
      </c>
      <c r="I394" s="140"/>
      <c r="J394" s="141">
        <f>ROUND(I394*H394,2)</f>
        <v>0</v>
      </c>
      <c r="K394" s="137" t="s">
        <v>154</v>
      </c>
      <c r="L394" s="31"/>
      <c r="M394" s="142" t="s">
        <v>1</v>
      </c>
      <c r="N394" s="143" t="s">
        <v>45</v>
      </c>
      <c r="P394" s="144">
        <f>O394*H394</f>
        <v>0</v>
      </c>
      <c r="Q394" s="144">
        <v>0</v>
      </c>
      <c r="R394" s="144">
        <f>Q394*H394</f>
        <v>0</v>
      </c>
      <c r="S394" s="144">
        <v>0</v>
      </c>
      <c r="T394" s="145">
        <f>S394*H394</f>
        <v>0</v>
      </c>
      <c r="AR394" s="146" t="s">
        <v>155</v>
      </c>
      <c r="AT394" s="146" t="s">
        <v>150</v>
      </c>
      <c r="AU394" s="146" t="s">
        <v>89</v>
      </c>
      <c r="AY394" s="16" t="s">
        <v>148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6" t="s">
        <v>87</v>
      </c>
      <c r="BK394" s="147">
        <f>ROUND(I394*H394,2)</f>
        <v>0</v>
      </c>
      <c r="BL394" s="16" t="s">
        <v>155</v>
      </c>
      <c r="BM394" s="146" t="s">
        <v>574</v>
      </c>
    </row>
    <row r="395" spans="2:65" s="1" customFormat="1" ht="16.5" customHeight="1">
      <c r="B395" s="31"/>
      <c r="C395" s="135" t="s">
        <v>575</v>
      </c>
      <c r="D395" s="135" t="s">
        <v>150</v>
      </c>
      <c r="E395" s="136" t="s">
        <v>576</v>
      </c>
      <c r="F395" s="137" t="s">
        <v>577</v>
      </c>
      <c r="G395" s="138" t="s">
        <v>276</v>
      </c>
      <c r="H395" s="139">
        <v>1879.307</v>
      </c>
      <c r="I395" s="140"/>
      <c r="J395" s="141">
        <f>ROUND(I395*H395,2)</f>
        <v>0</v>
      </c>
      <c r="K395" s="137" t="s">
        <v>154</v>
      </c>
      <c r="L395" s="31"/>
      <c r="M395" s="142" t="s">
        <v>1</v>
      </c>
      <c r="N395" s="143" t="s">
        <v>45</v>
      </c>
      <c r="P395" s="144">
        <f>O395*H395</f>
        <v>0</v>
      </c>
      <c r="Q395" s="144">
        <v>0</v>
      </c>
      <c r="R395" s="144">
        <f>Q395*H395</f>
        <v>0</v>
      </c>
      <c r="S395" s="144">
        <v>0</v>
      </c>
      <c r="T395" s="145">
        <f>S395*H395</f>
        <v>0</v>
      </c>
      <c r="AR395" s="146" t="s">
        <v>155</v>
      </c>
      <c r="AT395" s="146" t="s">
        <v>150</v>
      </c>
      <c r="AU395" s="146" t="s">
        <v>89</v>
      </c>
      <c r="AY395" s="16" t="s">
        <v>148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6" t="s">
        <v>87</v>
      </c>
      <c r="BK395" s="147">
        <f>ROUND(I395*H395,2)</f>
        <v>0</v>
      </c>
      <c r="BL395" s="16" t="s">
        <v>155</v>
      </c>
      <c r="BM395" s="146" t="s">
        <v>578</v>
      </c>
    </row>
    <row r="396" spans="2:65" s="13" customFormat="1" ht="11.25">
      <c r="B396" s="155"/>
      <c r="D396" s="149" t="s">
        <v>157</v>
      </c>
      <c r="E396" s="156" t="s">
        <v>1</v>
      </c>
      <c r="F396" s="157" t="s">
        <v>579</v>
      </c>
      <c r="H396" s="158">
        <v>1879.307</v>
      </c>
      <c r="I396" s="159"/>
      <c r="L396" s="155"/>
      <c r="M396" s="160"/>
      <c r="T396" s="161"/>
      <c r="AT396" s="156" t="s">
        <v>157</v>
      </c>
      <c r="AU396" s="156" t="s">
        <v>89</v>
      </c>
      <c r="AV396" s="13" t="s">
        <v>89</v>
      </c>
      <c r="AW396" s="13" t="s">
        <v>35</v>
      </c>
      <c r="AX396" s="13" t="s">
        <v>87</v>
      </c>
      <c r="AY396" s="156" t="s">
        <v>148</v>
      </c>
    </row>
    <row r="397" spans="2:65" s="1" customFormat="1" ht="16.5" customHeight="1">
      <c r="B397" s="31"/>
      <c r="C397" s="135" t="s">
        <v>580</v>
      </c>
      <c r="D397" s="135" t="s">
        <v>150</v>
      </c>
      <c r="E397" s="136" t="s">
        <v>581</v>
      </c>
      <c r="F397" s="137" t="s">
        <v>582</v>
      </c>
      <c r="G397" s="138" t="s">
        <v>276</v>
      </c>
      <c r="H397" s="139">
        <v>79.054000000000002</v>
      </c>
      <c r="I397" s="140"/>
      <c r="J397" s="141">
        <f>ROUND(I397*H397,2)</f>
        <v>0</v>
      </c>
      <c r="K397" s="137" t="s">
        <v>154</v>
      </c>
      <c r="L397" s="31"/>
      <c r="M397" s="142" t="s">
        <v>1</v>
      </c>
      <c r="N397" s="143" t="s">
        <v>45</v>
      </c>
      <c r="P397" s="144">
        <f>O397*H397</f>
        <v>0</v>
      </c>
      <c r="Q397" s="144">
        <v>0</v>
      </c>
      <c r="R397" s="144">
        <f>Q397*H397</f>
        <v>0</v>
      </c>
      <c r="S397" s="144">
        <v>0</v>
      </c>
      <c r="T397" s="145">
        <f>S397*H397</f>
        <v>0</v>
      </c>
      <c r="AR397" s="146" t="s">
        <v>155</v>
      </c>
      <c r="AT397" s="146" t="s">
        <v>150</v>
      </c>
      <c r="AU397" s="146" t="s">
        <v>89</v>
      </c>
      <c r="AY397" s="16" t="s">
        <v>148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6" t="s">
        <v>87</v>
      </c>
      <c r="BK397" s="147">
        <f>ROUND(I397*H397,2)</f>
        <v>0</v>
      </c>
      <c r="BL397" s="16" t="s">
        <v>155</v>
      </c>
      <c r="BM397" s="146" t="s">
        <v>583</v>
      </c>
    </row>
    <row r="398" spans="2:65" s="1" customFormat="1" ht="24.2" customHeight="1">
      <c r="B398" s="31"/>
      <c r="C398" s="135" t="s">
        <v>584</v>
      </c>
      <c r="D398" s="135" t="s">
        <v>150</v>
      </c>
      <c r="E398" s="136" t="s">
        <v>585</v>
      </c>
      <c r="F398" s="137" t="s">
        <v>586</v>
      </c>
      <c r="G398" s="138" t="s">
        <v>276</v>
      </c>
      <c r="H398" s="139">
        <v>18.506</v>
      </c>
      <c r="I398" s="140"/>
      <c r="J398" s="141">
        <f>ROUND(I398*H398,2)</f>
        <v>0</v>
      </c>
      <c r="K398" s="137" t="s">
        <v>154</v>
      </c>
      <c r="L398" s="31"/>
      <c r="M398" s="142" t="s">
        <v>1</v>
      </c>
      <c r="N398" s="143" t="s">
        <v>45</v>
      </c>
      <c r="P398" s="144">
        <f>O398*H398</f>
        <v>0</v>
      </c>
      <c r="Q398" s="144">
        <v>0</v>
      </c>
      <c r="R398" s="144">
        <f>Q398*H398</f>
        <v>0</v>
      </c>
      <c r="S398" s="144">
        <v>0</v>
      </c>
      <c r="T398" s="145">
        <f>S398*H398</f>
        <v>0</v>
      </c>
      <c r="AR398" s="146" t="s">
        <v>155</v>
      </c>
      <c r="AT398" s="146" t="s">
        <v>150</v>
      </c>
      <c r="AU398" s="146" t="s">
        <v>89</v>
      </c>
      <c r="AY398" s="16" t="s">
        <v>148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6" t="s">
        <v>87</v>
      </c>
      <c r="BK398" s="147">
        <f>ROUND(I398*H398,2)</f>
        <v>0</v>
      </c>
      <c r="BL398" s="16" t="s">
        <v>155</v>
      </c>
      <c r="BM398" s="146" t="s">
        <v>587</v>
      </c>
    </row>
    <row r="399" spans="2:65" s="13" customFormat="1" ht="11.25">
      <c r="B399" s="155"/>
      <c r="D399" s="149" t="s">
        <v>157</v>
      </c>
      <c r="E399" s="156" t="s">
        <v>1</v>
      </c>
      <c r="F399" s="157" t="s">
        <v>588</v>
      </c>
      <c r="H399" s="158">
        <v>18.506</v>
      </c>
      <c r="I399" s="159"/>
      <c r="L399" s="155"/>
      <c r="M399" s="160"/>
      <c r="T399" s="161"/>
      <c r="AT399" s="156" t="s">
        <v>157</v>
      </c>
      <c r="AU399" s="156" t="s">
        <v>89</v>
      </c>
      <c r="AV399" s="13" t="s">
        <v>89</v>
      </c>
      <c r="AW399" s="13" t="s">
        <v>35</v>
      </c>
      <c r="AX399" s="13" t="s">
        <v>87</v>
      </c>
      <c r="AY399" s="156" t="s">
        <v>148</v>
      </c>
    </row>
    <row r="400" spans="2:65" s="1" customFormat="1" ht="24.2" customHeight="1">
      <c r="B400" s="31"/>
      <c r="C400" s="135" t="s">
        <v>589</v>
      </c>
      <c r="D400" s="135" t="s">
        <v>150</v>
      </c>
      <c r="E400" s="136" t="s">
        <v>590</v>
      </c>
      <c r="F400" s="137" t="s">
        <v>591</v>
      </c>
      <c r="G400" s="138" t="s">
        <v>276</v>
      </c>
      <c r="H400" s="139">
        <v>10.291</v>
      </c>
      <c r="I400" s="140"/>
      <c r="J400" s="141">
        <f>ROUND(I400*H400,2)</f>
        <v>0</v>
      </c>
      <c r="K400" s="137" t="s">
        <v>154</v>
      </c>
      <c r="L400" s="31"/>
      <c r="M400" s="142" t="s">
        <v>1</v>
      </c>
      <c r="N400" s="143" t="s">
        <v>45</v>
      </c>
      <c r="P400" s="144">
        <f>O400*H400</f>
        <v>0</v>
      </c>
      <c r="Q400" s="144">
        <v>0</v>
      </c>
      <c r="R400" s="144">
        <f>Q400*H400</f>
        <v>0</v>
      </c>
      <c r="S400" s="144">
        <v>0</v>
      </c>
      <c r="T400" s="145">
        <f>S400*H400</f>
        <v>0</v>
      </c>
      <c r="AR400" s="146" t="s">
        <v>155</v>
      </c>
      <c r="AT400" s="146" t="s">
        <v>150</v>
      </c>
      <c r="AU400" s="146" t="s">
        <v>89</v>
      </c>
      <c r="AY400" s="16" t="s">
        <v>148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6" t="s">
        <v>87</v>
      </c>
      <c r="BK400" s="147">
        <f>ROUND(I400*H400,2)</f>
        <v>0</v>
      </c>
      <c r="BL400" s="16" t="s">
        <v>155</v>
      </c>
      <c r="BM400" s="146" t="s">
        <v>592</v>
      </c>
    </row>
    <row r="401" spans="2:65" s="13" customFormat="1" ht="11.25">
      <c r="B401" s="155"/>
      <c r="D401" s="149" t="s">
        <v>157</v>
      </c>
      <c r="E401" s="156" t="s">
        <v>1</v>
      </c>
      <c r="F401" s="157" t="s">
        <v>593</v>
      </c>
      <c r="H401" s="158">
        <v>10.291</v>
      </c>
      <c r="I401" s="159"/>
      <c r="L401" s="155"/>
      <c r="M401" s="160"/>
      <c r="T401" s="161"/>
      <c r="AT401" s="156" t="s">
        <v>157</v>
      </c>
      <c r="AU401" s="156" t="s">
        <v>89</v>
      </c>
      <c r="AV401" s="13" t="s">
        <v>89</v>
      </c>
      <c r="AW401" s="13" t="s">
        <v>35</v>
      </c>
      <c r="AX401" s="13" t="s">
        <v>87</v>
      </c>
      <c r="AY401" s="156" t="s">
        <v>148</v>
      </c>
    </row>
    <row r="402" spans="2:65" s="1" customFormat="1" ht="24.2" customHeight="1">
      <c r="B402" s="31"/>
      <c r="C402" s="135" t="s">
        <v>594</v>
      </c>
      <c r="D402" s="135" t="s">
        <v>150</v>
      </c>
      <c r="E402" s="136" t="s">
        <v>595</v>
      </c>
      <c r="F402" s="137" t="s">
        <v>596</v>
      </c>
      <c r="G402" s="138" t="s">
        <v>276</v>
      </c>
      <c r="H402" s="139">
        <v>52.87</v>
      </c>
      <c r="I402" s="140"/>
      <c r="J402" s="141">
        <f>ROUND(I402*H402,2)</f>
        <v>0</v>
      </c>
      <c r="K402" s="137" t="s">
        <v>154</v>
      </c>
      <c r="L402" s="31"/>
      <c r="M402" s="142" t="s">
        <v>1</v>
      </c>
      <c r="N402" s="143" t="s">
        <v>45</v>
      </c>
      <c r="P402" s="144">
        <f>O402*H402</f>
        <v>0</v>
      </c>
      <c r="Q402" s="144">
        <v>0</v>
      </c>
      <c r="R402" s="144">
        <f>Q402*H402</f>
        <v>0</v>
      </c>
      <c r="S402" s="144">
        <v>0</v>
      </c>
      <c r="T402" s="145">
        <f>S402*H402</f>
        <v>0</v>
      </c>
      <c r="AR402" s="146" t="s">
        <v>155</v>
      </c>
      <c r="AT402" s="146" t="s">
        <v>150</v>
      </c>
      <c r="AU402" s="146" t="s">
        <v>89</v>
      </c>
      <c r="AY402" s="16" t="s">
        <v>148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6" t="s">
        <v>87</v>
      </c>
      <c r="BK402" s="147">
        <f>ROUND(I402*H402,2)</f>
        <v>0</v>
      </c>
      <c r="BL402" s="16" t="s">
        <v>155</v>
      </c>
      <c r="BM402" s="146" t="s">
        <v>597</v>
      </c>
    </row>
    <row r="403" spans="2:65" s="13" customFormat="1" ht="11.25">
      <c r="B403" s="155"/>
      <c r="D403" s="149" t="s">
        <v>157</v>
      </c>
      <c r="E403" s="156" t="s">
        <v>1</v>
      </c>
      <c r="F403" s="157" t="s">
        <v>598</v>
      </c>
      <c r="H403" s="158">
        <v>52.87</v>
      </c>
      <c r="I403" s="159"/>
      <c r="L403" s="155"/>
      <c r="M403" s="160"/>
      <c r="T403" s="161"/>
      <c r="AT403" s="156" t="s">
        <v>157</v>
      </c>
      <c r="AU403" s="156" t="s">
        <v>89</v>
      </c>
      <c r="AV403" s="13" t="s">
        <v>89</v>
      </c>
      <c r="AW403" s="13" t="s">
        <v>35</v>
      </c>
      <c r="AX403" s="13" t="s">
        <v>87</v>
      </c>
      <c r="AY403" s="156" t="s">
        <v>148</v>
      </c>
    </row>
    <row r="404" spans="2:65" s="11" customFormat="1" ht="22.9" customHeight="1">
      <c r="B404" s="123"/>
      <c r="D404" s="124" t="s">
        <v>79</v>
      </c>
      <c r="E404" s="133" t="s">
        <v>599</v>
      </c>
      <c r="F404" s="133" t="s">
        <v>600</v>
      </c>
      <c r="I404" s="126"/>
      <c r="J404" s="134">
        <f>BK404</f>
        <v>0</v>
      </c>
      <c r="L404" s="123"/>
      <c r="M404" s="128"/>
      <c r="P404" s="129">
        <f>P405</f>
        <v>0</v>
      </c>
      <c r="R404" s="129">
        <f>R405</f>
        <v>0</v>
      </c>
      <c r="T404" s="130">
        <f>T405</f>
        <v>0</v>
      </c>
      <c r="AR404" s="124" t="s">
        <v>87</v>
      </c>
      <c r="AT404" s="131" t="s">
        <v>79</v>
      </c>
      <c r="AU404" s="131" t="s">
        <v>87</v>
      </c>
      <c r="AY404" s="124" t="s">
        <v>148</v>
      </c>
      <c r="BK404" s="132">
        <f>BK405</f>
        <v>0</v>
      </c>
    </row>
    <row r="405" spans="2:65" s="1" customFormat="1" ht="21.75" customHeight="1">
      <c r="B405" s="31"/>
      <c r="C405" s="135" t="s">
        <v>601</v>
      </c>
      <c r="D405" s="135" t="s">
        <v>150</v>
      </c>
      <c r="E405" s="136" t="s">
        <v>602</v>
      </c>
      <c r="F405" s="137" t="s">
        <v>603</v>
      </c>
      <c r="G405" s="138" t="s">
        <v>276</v>
      </c>
      <c r="H405" s="139">
        <v>289.96300000000002</v>
      </c>
      <c r="I405" s="140"/>
      <c r="J405" s="141">
        <f>ROUND(I405*H405,2)</f>
        <v>0</v>
      </c>
      <c r="K405" s="137" t="s">
        <v>154</v>
      </c>
      <c r="L405" s="31"/>
      <c r="M405" s="142" t="s">
        <v>1</v>
      </c>
      <c r="N405" s="143" t="s">
        <v>45</v>
      </c>
      <c r="P405" s="144">
        <f>O405*H405</f>
        <v>0</v>
      </c>
      <c r="Q405" s="144">
        <v>0</v>
      </c>
      <c r="R405" s="144">
        <f>Q405*H405</f>
        <v>0</v>
      </c>
      <c r="S405" s="144">
        <v>0</v>
      </c>
      <c r="T405" s="145">
        <f>S405*H405</f>
        <v>0</v>
      </c>
      <c r="AR405" s="146" t="s">
        <v>155</v>
      </c>
      <c r="AT405" s="146" t="s">
        <v>150</v>
      </c>
      <c r="AU405" s="146" t="s">
        <v>89</v>
      </c>
      <c r="AY405" s="16" t="s">
        <v>148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6" t="s">
        <v>87</v>
      </c>
      <c r="BK405" s="147">
        <f>ROUND(I405*H405,2)</f>
        <v>0</v>
      </c>
      <c r="BL405" s="16" t="s">
        <v>155</v>
      </c>
      <c r="BM405" s="146" t="s">
        <v>604</v>
      </c>
    </row>
    <row r="406" spans="2:65" s="11" customFormat="1" ht="25.9" customHeight="1">
      <c r="B406" s="123"/>
      <c r="D406" s="124" t="s">
        <v>79</v>
      </c>
      <c r="E406" s="125" t="s">
        <v>605</v>
      </c>
      <c r="F406" s="125" t="s">
        <v>606</v>
      </c>
      <c r="I406" s="126"/>
      <c r="J406" s="127">
        <f>BK406</f>
        <v>0</v>
      </c>
      <c r="L406" s="123"/>
      <c r="M406" s="128"/>
      <c r="P406" s="129">
        <f>P407</f>
        <v>0</v>
      </c>
      <c r="R406" s="129">
        <f>R407</f>
        <v>2.4500000000000002</v>
      </c>
      <c r="T406" s="130">
        <f>T407</f>
        <v>0</v>
      </c>
      <c r="AR406" s="124" t="s">
        <v>89</v>
      </c>
      <c r="AT406" s="131" t="s">
        <v>79</v>
      </c>
      <c r="AU406" s="131" t="s">
        <v>80</v>
      </c>
      <c r="AY406" s="124" t="s">
        <v>148</v>
      </c>
      <c r="BK406" s="132">
        <f>BK407</f>
        <v>0</v>
      </c>
    </row>
    <row r="407" spans="2:65" s="11" customFormat="1" ht="22.9" customHeight="1">
      <c r="B407" s="123"/>
      <c r="D407" s="124" t="s">
        <v>79</v>
      </c>
      <c r="E407" s="133" t="s">
        <v>607</v>
      </c>
      <c r="F407" s="133" t="s">
        <v>608</v>
      </c>
      <c r="I407" s="126"/>
      <c r="J407" s="134">
        <f>BK407</f>
        <v>0</v>
      </c>
      <c r="L407" s="123"/>
      <c r="M407" s="128"/>
      <c r="P407" s="129">
        <f>SUM(P408:P411)</f>
        <v>0</v>
      </c>
      <c r="R407" s="129">
        <f>SUM(R408:R411)</f>
        <v>2.4500000000000002</v>
      </c>
      <c r="T407" s="130">
        <f>SUM(T408:T411)</f>
        <v>0</v>
      </c>
      <c r="AR407" s="124" t="s">
        <v>89</v>
      </c>
      <c r="AT407" s="131" t="s">
        <v>79</v>
      </c>
      <c r="AU407" s="131" t="s">
        <v>87</v>
      </c>
      <c r="AY407" s="124" t="s">
        <v>148</v>
      </c>
      <c r="BK407" s="132">
        <f>SUM(BK408:BK411)</f>
        <v>0</v>
      </c>
    </row>
    <row r="408" spans="2:65" s="1" customFormat="1" ht="16.5" customHeight="1">
      <c r="B408" s="31"/>
      <c r="C408" s="135" t="s">
        <v>609</v>
      </c>
      <c r="D408" s="135" t="s">
        <v>150</v>
      </c>
      <c r="E408" s="136" t="s">
        <v>610</v>
      </c>
      <c r="F408" s="137" t="s">
        <v>611</v>
      </c>
      <c r="G408" s="138" t="s">
        <v>612</v>
      </c>
      <c r="H408" s="139">
        <v>2450</v>
      </c>
      <c r="I408" s="140"/>
      <c r="J408" s="141">
        <f>ROUND(I408*H408,2)</f>
        <v>0</v>
      </c>
      <c r="K408" s="137" t="s">
        <v>1</v>
      </c>
      <c r="L408" s="31"/>
      <c r="M408" s="142" t="s">
        <v>1</v>
      </c>
      <c r="N408" s="143" t="s">
        <v>45</v>
      </c>
      <c r="P408" s="144">
        <f>O408*H408</f>
        <v>0</v>
      </c>
      <c r="Q408" s="144">
        <v>1E-3</v>
      </c>
      <c r="R408" s="144">
        <f>Q408*H408</f>
        <v>2.4500000000000002</v>
      </c>
      <c r="S408" s="144">
        <v>0</v>
      </c>
      <c r="T408" s="145">
        <f>S408*H408</f>
        <v>0</v>
      </c>
      <c r="AR408" s="146" t="s">
        <v>251</v>
      </c>
      <c r="AT408" s="146" t="s">
        <v>150</v>
      </c>
      <c r="AU408" s="146" t="s">
        <v>89</v>
      </c>
      <c r="AY408" s="16" t="s">
        <v>148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6" t="s">
        <v>87</v>
      </c>
      <c r="BK408" s="147">
        <f>ROUND(I408*H408,2)</f>
        <v>0</v>
      </c>
      <c r="BL408" s="16" t="s">
        <v>251</v>
      </c>
      <c r="BM408" s="146" t="s">
        <v>613</v>
      </c>
    </row>
    <row r="409" spans="2:65" s="12" customFormat="1" ht="11.25">
      <c r="B409" s="148"/>
      <c r="D409" s="149" t="s">
        <v>157</v>
      </c>
      <c r="E409" s="150" t="s">
        <v>1</v>
      </c>
      <c r="F409" s="151" t="s">
        <v>232</v>
      </c>
      <c r="H409" s="150" t="s">
        <v>1</v>
      </c>
      <c r="I409" s="152"/>
      <c r="L409" s="148"/>
      <c r="M409" s="153"/>
      <c r="T409" s="154"/>
      <c r="AT409" s="150" t="s">
        <v>157</v>
      </c>
      <c r="AU409" s="150" t="s">
        <v>89</v>
      </c>
      <c r="AV409" s="12" t="s">
        <v>87</v>
      </c>
      <c r="AW409" s="12" t="s">
        <v>35</v>
      </c>
      <c r="AX409" s="12" t="s">
        <v>80</v>
      </c>
      <c r="AY409" s="150" t="s">
        <v>148</v>
      </c>
    </row>
    <row r="410" spans="2:65" s="13" customFormat="1" ht="11.25">
      <c r="B410" s="155"/>
      <c r="D410" s="149" t="s">
        <v>157</v>
      </c>
      <c r="E410" s="156" t="s">
        <v>1</v>
      </c>
      <c r="F410" s="157" t="s">
        <v>614</v>
      </c>
      <c r="H410" s="158">
        <v>2450</v>
      </c>
      <c r="I410" s="159"/>
      <c r="L410" s="155"/>
      <c r="M410" s="160"/>
      <c r="T410" s="161"/>
      <c r="AT410" s="156" t="s">
        <v>157</v>
      </c>
      <c r="AU410" s="156" t="s">
        <v>89</v>
      </c>
      <c r="AV410" s="13" t="s">
        <v>89</v>
      </c>
      <c r="AW410" s="13" t="s">
        <v>35</v>
      </c>
      <c r="AX410" s="13" t="s">
        <v>87</v>
      </c>
      <c r="AY410" s="156" t="s">
        <v>148</v>
      </c>
    </row>
    <row r="411" spans="2:65" s="1" customFormat="1" ht="16.5" customHeight="1">
      <c r="B411" s="31"/>
      <c r="C411" s="135" t="s">
        <v>615</v>
      </c>
      <c r="D411" s="135" t="s">
        <v>150</v>
      </c>
      <c r="E411" s="136" t="s">
        <v>616</v>
      </c>
      <c r="F411" s="137" t="s">
        <v>617</v>
      </c>
      <c r="G411" s="138" t="s">
        <v>276</v>
      </c>
      <c r="H411" s="139">
        <v>2.4500000000000002</v>
      </c>
      <c r="I411" s="140"/>
      <c r="J411" s="141">
        <f>ROUND(I411*H411,2)</f>
        <v>0</v>
      </c>
      <c r="K411" s="137" t="s">
        <v>154</v>
      </c>
      <c r="L411" s="31"/>
      <c r="M411" s="179" t="s">
        <v>1</v>
      </c>
      <c r="N411" s="180" t="s">
        <v>45</v>
      </c>
      <c r="O411" s="181"/>
      <c r="P411" s="182">
        <f>O411*H411</f>
        <v>0</v>
      </c>
      <c r="Q411" s="182">
        <v>0</v>
      </c>
      <c r="R411" s="182">
        <f>Q411*H411</f>
        <v>0</v>
      </c>
      <c r="S411" s="182">
        <v>0</v>
      </c>
      <c r="T411" s="183">
        <f>S411*H411</f>
        <v>0</v>
      </c>
      <c r="AR411" s="146" t="s">
        <v>251</v>
      </c>
      <c r="AT411" s="146" t="s">
        <v>150</v>
      </c>
      <c r="AU411" s="146" t="s">
        <v>89</v>
      </c>
      <c r="AY411" s="16" t="s">
        <v>148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6" t="s">
        <v>87</v>
      </c>
      <c r="BK411" s="147">
        <f>ROUND(I411*H411,2)</f>
        <v>0</v>
      </c>
      <c r="BL411" s="16" t="s">
        <v>251</v>
      </c>
      <c r="BM411" s="146" t="s">
        <v>618</v>
      </c>
    </row>
    <row r="412" spans="2:65" s="1" customFormat="1" ht="6.95" customHeight="1">
      <c r="B412" s="43"/>
      <c r="C412" s="44"/>
      <c r="D412" s="44"/>
      <c r="E412" s="44"/>
      <c r="F412" s="44"/>
      <c r="G412" s="44"/>
      <c r="H412" s="44"/>
      <c r="I412" s="44"/>
      <c r="J412" s="44"/>
      <c r="K412" s="44"/>
      <c r="L412" s="31"/>
    </row>
  </sheetData>
  <sheetProtection algorithmName="SHA-512" hashValue="1Tj5q1wzR2S5qGLM5NXRDa4gKuju4A3gqKF0MrsMCshPqoZ8RJQBQW2m5EOg/xj1R+omG4ZlDqfPhIo2Ot5Sbw==" saltValue="pxNGDm7/Lxl04svOuOvtjT+5JSOIU+erhGX9MYncchPmD72aU9ZBtr9KWSINbi991x+s+CitjG8NSHRuIE+kMQ==" spinCount="100000" sheet="1" objects="1" scenarios="1" formatColumns="0" formatRows="0" autoFilter="0"/>
  <autoFilter ref="C131:K411" xr:uid="{00000000-0009-0000-0000-000001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2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113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619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ROUND(J130,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ROUND((SUM(BE130:BE219)),  2)</f>
        <v>0</v>
      </c>
      <c r="I35" s="95">
        <v>0.21</v>
      </c>
      <c r="J35" s="85">
        <f>ROUND(((SUM(BE130:BE219))*I35),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ROUND((SUM(BF130:BF219)),  2)</f>
        <v>0</v>
      </c>
      <c r="I36" s="95">
        <v>0.15</v>
      </c>
      <c r="J36" s="85">
        <f>ROUND(((SUM(BF130:BF219))*I36),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ROUND((SUM(BG130:BG219)),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ROUND((SUM(BH130:BH219)),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ROUND((SUM(BI130:BI219)),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113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SO 201.2_u - Opěrné zdi km 0,868-0,948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J130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J131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J132</f>
        <v>0</v>
      </c>
      <c r="L100" s="111"/>
    </row>
    <row r="101" spans="2:47" s="9" customFormat="1" ht="19.899999999999999" customHeight="1">
      <c r="B101" s="111"/>
      <c r="D101" s="112" t="s">
        <v>123</v>
      </c>
      <c r="E101" s="113"/>
      <c r="F101" s="113"/>
      <c r="G101" s="113"/>
      <c r="H101" s="113"/>
      <c r="I101" s="113"/>
      <c r="J101" s="114">
        <f>J145</f>
        <v>0</v>
      </c>
      <c r="L101" s="111"/>
    </row>
    <row r="102" spans="2:47" s="9" customFormat="1" ht="19.899999999999999" customHeight="1">
      <c r="B102" s="111"/>
      <c r="D102" s="112" t="s">
        <v>124</v>
      </c>
      <c r="E102" s="113"/>
      <c r="F102" s="113"/>
      <c r="G102" s="113"/>
      <c r="H102" s="113"/>
      <c r="I102" s="113"/>
      <c r="J102" s="114">
        <f>J175</f>
        <v>0</v>
      </c>
      <c r="L102" s="111"/>
    </row>
    <row r="103" spans="2:47" s="9" customFormat="1" ht="19.899999999999999" customHeight="1">
      <c r="B103" s="111"/>
      <c r="D103" s="112" t="s">
        <v>127</v>
      </c>
      <c r="E103" s="113"/>
      <c r="F103" s="113"/>
      <c r="G103" s="113"/>
      <c r="H103" s="113"/>
      <c r="I103" s="113"/>
      <c r="J103" s="114">
        <f>J183</f>
        <v>0</v>
      </c>
      <c r="L103" s="111"/>
    </row>
    <row r="104" spans="2:47" s="9" customFormat="1" ht="19.899999999999999" customHeight="1">
      <c r="B104" s="111"/>
      <c r="D104" s="112" t="s">
        <v>128</v>
      </c>
      <c r="E104" s="113"/>
      <c r="F104" s="113"/>
      <c r="G104" s="113"/>
      <c r="H104" s="113"/>
      <c r="I104" s="113"/>
      <c r="J104" s="114">
        <f>J188</f>
        <v>0</v>
      </c>
      <c r="L104" s="111"/>
    </row>
    <row r="105" spans="2:47" s="9" customFormat="1" ht="19.899999999999999" customHeight="1">
      <c r="B105" s="111"/>
      <c r="D105" s="112" t="s">
        <v>130</v>
      </c>
      <c r="E105" s="113"/>
      <c r="F105" s="113"/>
      <c r="G105" s="113"/>
      <c r="H105" s="113"/>
      <c r="I105" s="113"/>
      <c r="J105" s="114">
        <f>J200</f>
        <v>0</v>
      </c>
      <c r="L105" s="111"/>
    </row>
    <row r="106" spans="2:47" s="8" customFormat="1" ht="24.95" customHeight="1">
      <c r="B106" s="107"/>
      <c r="D106" s="108" t="s">
        <v>131</v>
      </c>
      <c r="E106" s="109"/>
      <c r="F106" s="109"/>
      <c r="G106" s="109"/>
      <c r="H106" s="109"/>
      <c r="I106" s="109"/>
      <c r="J106" s="110">
        <f>J202</f>
        <v>0</v>
      </c>
      <c r="L106" s="107"/>
    </row>
    <row r="107" spans="2:47" s="9" customFormat="1" ht="19.899999999999999" customHeight="1">
      <c r="B107" s="111"/>
      <c r="D107" s="112" t="s">
        <v>620</v>
      </c>
      <c r="E107" s="113"/>
      <c r="F107" s="113"/>
      <c r="G107" s="113"/>
      <c r="H107" s="113"/>
      <c r="I107" s="113"/>
      <c r="J107" s="114">
        <f>J203</f>
        <v>0</v>
      </c>
      <c r="L107" s="111"/>
    </row>
    <row r="108" spans="2:47" s="9" customFormat="1" ht="19.899999999999999" customHeight="1">
      <c r="B108" s="111"/>
      <c r="D108" s="112" t="s">
        <v>132</v>
      </c>
      <c r="E108" s="113"/>
      <c r="F108" s="113"/>
      <c r="G108" s="113"/>
      <c r="H108" s="113"/>
      <c r="I108" s="113"/>
      <c r="J108" s="114">
        <f>J215</f>
        <v>0</v>
      </c>
      <c r="L108" s="111"/>
    </row>
    <row r="109" spans="2:47" s="1" customFormat="1" ht="21.75" customHeight="1">
      <c r="B109" s="31"/>
      <c r="L109" s="31"/>
    </row>
    <row r="110" spans="2:47" s="1" customFormat="1" ht="6.95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12" s="1" customFormat="1" ht="6.95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12" s="1" customFormat="1" ht="24.95" customHeight="1">
      <c r="B115" s="31"/>
      <c r="C115" s="20" t="s">
        <v>133</v>
      </c>
      <c r="L115" s="31"/>
    </row>
    <row r="116" spans="2:12" s="1" customFormat="1" ht="6.95" customHeight="1">
      <c r="B116" s="31"/>
      <c r="L116" s="31"/>
    </row>
    <row r="117" spans="2:12" s="1" customFormat="1" ht="12" customHeight="1">
      <c r="B117" s="31"/>
      <c r="C117" s="26" t="s">
        <v>16</v>
      </c>
      <c r="L117" s="31"/>
    </row>
    <row r="118" spans="2:12" s="1" customFormat="1" ht="16.5" customHeight="1">
      <c r="B118" s="31"/>
      <c r="E118" s="232" t="str">
        <f>E7</f>
        <v>Cyklostezka Šternberk - Dolní Žleb - III. etapa</v>
      </c>
      <c r="F118" s="233"/>
      <c r="G118" s="233"/>
      <c r="H118" s="233"/>
      <c r="L118" s="31"/>
    </row>
    <row r="119" spans="2:12" ht="12" customHeight="1">
      <c r="B119" s="19"/>
      <c r="C119" s="26" t="s">
        <v>112</v>
      </c>
      <c r="L119" s="19"/>
    </row>
    <row r="120" spans="2:12" s="1" customFormat="1" ht="16.5" customHeight="1">
      <c r="B120" s="31"/>
      <c r="E120" s="232" t="s">
        <v>113</v>
      </c>
      <c r="F120" s="234"/>
      <c r="G120" s="234"/>
      <c r="H120" s="234"/>
      <c r="L120" s="31"/>
    </row>
    <row r="121" spans="2:12" s="1" customFormat="1" ht="12" customHeight="1">
      <c r="B121" s="31"/>
      <c r="C121" s="26" t="s">
        <v>114</v>
      </c>
      <c r="L121" s="31"/>
    </row>
    <row r="122" spans="2:12" s="1" customFormat="1" ht="16.5" customHeight="1">
      <c r="B122" s="31"/>
      <c r="E122" s="190" t="str">
        <f>E11</f>
        <v>SO 201.2_u - Opěrné zdi km 0,868-0,948</v>
      </c>
      <c r="F122" s="234"/>
      <c r="G122" s="234"/>
      <c r="H122" s="234"/>
      <c r="L122" s="31"/>
    </row>
    <row r="123" spans="2:12" s="1" customFormat="1" ht="6.95" customHeight="1">
      <c r="B123" s="31"/>
      <c r="L123" s="31"/>
    </row>
    <row r="124" spans="2:12" s="1" customFormat="1" ht="12" customHeight="1">
      <c r="B124" s="31"/>
      <c r="C124" s="26" t="s">
        <v>20</v>
      </c>
      <c r="F124" s="24" t="str">
        <f>F14</f>
        <v>Šternberk - Dolní Žleb</v>
      </c>
      <c r="I124" s="26" t="s">
        <v>22</v>
      </c>
      <c r="J124" s="51" t="str">
        <f>IF(J14="","",J14)</f>
        <v>18. 2. 2021</v>
      </c>
      <c r="L124" s="31"/>
    </row>
    <row r="125" spans="2:12" s="1" customFormat="1" ht="6.95" customHeight="1">
      <c r="B125" s="31"/>
      <c r="L125" s="31"/>
    </row>
    <row r="126" spans="2:12" s="1" customFormat="1" ht="25.7" customHeight="1">
      <c r="B126" s="31"/>
      <c r="C126" s="26" t="s">
        <v>24</v>
      </c>
      <c r="F126" s="24" t="str">
        <f>E17</f>
        <v>Město Šternberk</v>
      </c>
      <c r="I126" s="26" t="s">
        <v>32</v>
      </c>
      <c r="J126" s="29" t="str">
        <f>E23</f>
        <v>Dopravní projektování s.r.o.</v>
      </c>
      <c r="L126" s="31"/>
    </row>
    <row r="127" spans="2:12" s="1" customFormat="1" ht="15.2" customHeight="1">
      <c r="B127" s="31"/>
      <c r="C127" s="26" t="s">
        <v>30</v>
      </c>
      <c r="F127" s="24" t="str">
        <f>IF(E20="","",E20)</f>
        <v>Vyplň údaj</v>
      </c>
      <c r="I127" s="26" t="s">
        <v>36</v>
      </c>
      <c r="J127" s="29" t="str">
        <f>E26</f>
        <v>Ing. Milena Uhlárová</v>
      </c>
      <c r="L127" s="31"/>
    </row>
    <row r="128" spans="2:12" s="1" customFormat="1" ht="10.35" customHeight="1">
      <c r="B128" s="31"/>
      <c r="L128" s="31"/>
    </row>
    <row r="129" spans="2:65" s="10" customFormat="1" ht="29.25" customHeight="1">
      <c r="B129" s="115"/>
      <c r="C129" s="116" t="s">
        <v>134</v>
      </c>
      <c r="D129" s="117" t="s">
        <v>65</v>
      </c>
      <c r="E129" s="117" t="s">
        <v>61</v>
      </c>
      <c r="F129" s="117" t="s">
        <v>62</v>
      </c>
      <c r="G129" s="117" t="s">
        <v>135</v>
      </c>
      <c r="H129" s="117" t="s">
        <v>136</v>
      </c>
      <c r="I129" s="117" t="s">
        <v>137</v>
      </c>
      <c r="J129" s="117" t="s">
        <v>118</v>
      </c>
      <c r="K129" s="118" t="s">
        <v>138</v>
      </c>
      <c r="L129" s="115"/>
      <c r="M129" s="58" t="s">
        <v>1</v>
      </c>
      <c r="N129" s="59" t="s">
        <v>44</v>
      </c>
      <c r="O129" s="59" t="s">
        <v>139</v>
      </c>
      <c r="P129" s="59" t="s">
        <v>140</v>
      </c>
      <c r="Q129" s="59" t="s">
        <v>141</v>
      </c>
      <c r="R129" s="59" t="s">
        <v>142</v>
      </c>
      <c r="S129" s="59" t="s">
        <v>143</v>
      </c>
      <c r="T129" s="60" t="s">
        <v>144</v>
      </c>
    </row>
    <row r="130" spans="2:65" s="1" customFormat="1" ht="22.9" customHeight="1">
      <c r="B130" s="31"/>
      <c r="C130" s="63" t="s">
        <v>145</v>
      </c>
      <c r="J130" s="119">
        <f>BK130</f>
        <v>0</v>
      </c>
      <c r="L130" s="31"/>
      <c r="M130" s="61"/>
      <c r="N130" s="52"/>
      <c r="O130" s="52"/>
      <c r="P130" s="120">
        <f>P131+P202</f>
        <v>0</v>
      </c>
      <c r="Q130" s="52"/>
      <c r="R130" s="120">
        <f>R131+R202</f>
        <v>2585.1966574200001</v>
      </c>
      <c r="S130" s="52"/>
      <c r="T130" s="121">
        <f>T131+T202</f>
        <v>0</v>
      </c>
      <c r="AT130" s="16" t="s">
        <v>79</v>
      </c>
      <c r="AU130" s="16" t="s">
        <v>120</v>
      </c>
      <c r="BK130" s="122">
        <f>BK131+BK202</f>
        <v>0</v>
      </c>
    </row>
    <row r="131" spans="2:65" s="11" customFormat="1" ht="25.9" customHeight="1">
      <c r="B131" s="123"/>
      <c r="D131" s="124" t="s">
        <v>79</v>
      </c>
      <c r="E131" s="125" t="s">
        <v>146</v>
      </c>
      <c r="F131" s="125" t="s">
        <v>147</v>
      </c>
      <c r="I131" s="126"/>
      <c r="J131" s="127">
        <f>BK131</f>
        <v>0</v>
      </c>
      <c r="L131" s="123"/>
      <c r="M131" s="128"/>
      <c r="P131" s="129">
        <f>P132+P145+P175+P183+P188+P200</f>
        <v>0</v>
      </c>
      <c r="R131" s="129">
        <f>R132+R145+R175+R183+R188+R200</f>
        <v>2581.75665742</v>
      </c>
      <c r="T131" s="130">
        <f>T132+T145+T175+T183+T188+T200</f>
        <v>0</v>
      </c>
      <c r="AR131" s="124" t="s">
        <v>87</v>
      </c>
      <c r="AT131" s="131" t="s">
        <v>79</v>
      </c>
      <c r="AU131" s="131" t="s">
        <v>80</v>
      </c>
      <c r="AY131" s="124" t="s">
        <v>148</v>
      </c>
      <c r="BK131" s="132">
        <f>BK132+BK145+BK175+BK183+BK188+BK200</f>
        <v>0</v>
      </c>
    </row>
    <row r="132" spans="2:65" s="11" customFormat="1" ht="22.9" customHeight="1">
      <c r="B132" s="123"/>
      <c r="D132" s="124" t="s">
        <v>79</v>
      </c>
      <c r="E132" s="133" t="s">
        <v>87</v>
      </c>
      <c r="F132" s="133" t="s">
        <v>149</v>
      </c>
      <c r="I132" s="126"/>
      <c r="J132" s="134">
        <f>BK132</f>
        <v>0</v>
      </c>
      <c r="L132" s="123"/>
      <c r="M132" s="128"/>
      <c r="P132" s="129">
        <f>SUM(P133:P144)</f>
        <v>0</v>
      </c>
      <c r="R132" s="129">
        <f>SUM(R133:R144)</f>
        <v>0.43438499999999997</v>
      </c>
      <c r="T132" s="130">
        <f>SUM(T133:T144)</f>
        <v>0</v>
      </c>
      <c r="AR132" s="124" t="s">
        <v>87</v>
      </c>
      <c r="AT132" s="131" t="s">
        <v>79</v>
      </c>
      <c r="AU132" s="131" t="s">
        <v>87</v>
      </c>
      <c r="AY132" s="124" t="s">
        <v>148</v>
      </c>
      <c r="BK132" s="132">
        <f>SUM(BK133:BK144)</f>
        <v>0</v>
      </c>
    </row>
    <row r="133" spans="2:65" s="1" customFormat="1" ht="21.75" customHeight="1">
      <c r="B133" s="31"/>
      <c r="C133" s="135" t="s">
        <v>87</v>
      </c>
      <c r="D133" s="135" t="s">
        <v>150</v>
      </c>
      <c r="E133" s="136" t="s">
        <v>621</v>
      </c>
      <c r="F133" s="137" t="s">
        <v>622</v>
      </c>
      <c r="G133" s="138" t="s">
        <v>212</v>
      </c>
      <c r="H133" s="139">
        <v>279.24799999999999</v>
      </c>
      <c r="I133" s="140"/>
      <c r="J133" s="141">
        <f>ROUND(I133*H133,2)</f>
        <v>0</v>
      </c>
      <c r="K133" s="137" t="s">
        <v>154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155</v>
      </c>
      <c r="AT133" s="146" t="s">
        <v>150</v>
      </c>
      <c r="AU133" s="146" t="s">
        <v>89</v>
      </c>
      <c r="AY133" s="16" t="s">
        <v>148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155</v>
      </c>
      <c r="BM133" s="146" t="s">
        <v>623</v>
      </c>
    </row>
    <row r="134" spans="2:65" s="12" customFormat="1" ht="11.25">
      <c r="B134" s="148"/>
      <c r="D134" s="149" t="s">
        <v>157</v>
      </c>
      <c r="E134" s="150" t="s">
        <v>1</v>
      </c>
      <c r="F134" s="151" t="s">
        <v>624</v>
      </c>
      <c r="H134" s="150" t="s">
        <v>1</v>
      </c>
      <c r="I134" s="152"/>
      <c r="L134" s="148"/>
      <c r="M134" s="153"/>
      <c r="T134" s="154"/>
      <c r="AT134" s="150" t="s">
        <v>157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148</v>
      </c>
    </row>
    <row r="135" spans="2:65" s="13" customFormat="1" ht="11.25">
      <c r="B135" s="155"/>
      <c r="D135" s="149" t="s">
        <v>157</v>
      </c>
      <c r="E135" s="156" t="s">
        <v>1</v>
      </c>
      <c r="F135" s="157" t="s">
        <v>625</v>
      </c>
      <c r="H135" s="158">
        <v>279.24799999999999</v>
      </c>
      <c r="I135" s="159"/>
      <c r="L135" s="155"/>
      <c r="M135" s="160"/>
      <c r="T135" s="161"/>
      <c r="AT135" s="156" t="s">
        <v>157</v>
      </c>
      <c r="AU135" s="156" t="s">
        <v>89</v>
      </c>
      <c r="AV135" s="13" t="s">
        <v>89</v>
      </c>
      <c r="AW135" s="13" t="s">
        <v>35</v>
      </c>
      <c r="AX135" s="13" t="s">
        <v>87</v>
      </c>
      <c r="AY135" s="156" t="s">
        <v>148</v>
      </c>
    </row>
    <row r="136" spans="2:65" s="1" customFormat="1" ht="21.75" customHeight="1">
      <c r="B136" s="31"/>
      <c r="C136" s="135" t="s">
        <v>89</v>
      </c>
      <c r="D136" s="135" t="s">
        <v>150</v>
      </c>
      <c r="E136" s="136" t="s">
        <v>626</v>
      </c>
      <c r="F136" s="137" t="s">
        <v>627</v>
      </c>
      <c r="G136" s="138" t="s">
        <v>212</v>
      </c>
      <c r="H136" s="139">
        <v>837.74300000000005</v>
      </c>
      <c r="I136" s="140"/>
      <c r="J136" s="141">
        <f>ROUND(I136*H136,2)</f>
        <v>0</v>
      </c>
      <c r="K136" s="137" t="s">
        <v>154</v>
      </c>
      <c r="L136" s="31"/>
      <c r="M136" s="142" t="s">
        <v>1</v>
      </c>
      <c r="N136" s="143" t="s">
        <v>45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155</v>
      </c>
      <c r="AT136" s="146" t="s">
        <v>150</v>
      </c>
      <c r="AU136" s="146" t="s">
        <v>89</v>
      </c>
      <c r="AY136" s="16" t="s">
        <v>148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6" t="s">
        <v>87</v>
      </c>
      <c r="BK136" s="147">
        <f>ROUND(I136*H136,2)</f>
        <v>0</v>
      </c>
      <c r="BL136" s="16" t="s">
        <v>155</v>
      </c>
      <c r="BM136" s="146" t="s">
        <v>628</v>
      </c>
    </row>
    <row r="137" spans="2:65" s="12" customFormat="1" ht="11.25">
      <c r="B137" s="148"/>
      <c r="D137" s="149" t="s">
        <v>157</v>
      </c>
      <c r="E137" s="150" t="s">
        <v>1</v>
      </c>
      <c r="F137" s="151" t="s">
        <v>629</v>
      </c>
      <c r="H137" s="150" t="s">
        <v>1</v>
      </c>
      <c r="I137" s="152"/>
      <c r="L137" s="148"/>
      <c r="M137" s="153"/>
      <c r="T137" s="154"/>
      <c r="AT137" s="150" t="s">
        <v>157</v>
      </c>
      <c r="AU137" s="150" t="s">
        <v>89</v>
      </c>
      <c r="AV137" s="12" t="s">
        <v>87</v>
      </c>
      <c r="AW137" s="12" t="s">
        <v>35</v>
      </c>
      <c r="AX137" s="12" t="s">
        <v>80</v>
      </c>
      <c r="AY137" s="150" t="s">
        <v>148</v>
      </c>
    </row>
    <row r="138" spans="2:65" s="13" customFormat="1" ht="11.25">
      <c r="B138" s="155"/>
      <c r="D138" s="149" t="s">
        <v>157</v>
      </c>
      <c r="E138" s="156" t="s">
        <v>1</v>
      </c>
      <c r="F138" s="157" t="s">
        <v>630</v>
      </c>
      <c r="H138" s="158">
        <v>837.74300000000005</v>
      </c>
      <c r="I138" s="159"/>
      <c r="L138" s="155"/>
      <c r="M138" s="160"/>
      <c r="T138" s="161"/>
      <c r="AT138" s="156" t="s">
        <v>157</v>
      </c>
      <c r="AU138" s="156" t="s">
        <v>89</v>
      </c>
      <c r="AV138" s="13" t="s">
        <v>89</v>
      </c>
      <c r="AW138" s="13" t="s">
        <v>35</v>
      </c>
      <c r="AX138" s="13" t="s">
        <v>87</v>
      </c>
      <c r="AY138" s="156" t="s">
        <v>148</v>
      </c>
    </row>
    <row r="139" spans="2:65" s="1" customFormat="1" ht="16.5" customHeight="1">
      <c r="B139" s="31"/>
      <c r="C139" s="135" t="s">
        <v>165</v>
      </c>
      <c r="D139" s="135" t="s">
        <v>150</v>
      </c>
      <c r="E139" s="136" t="s">
        <v>631</v>
      </c>
      <c r="F139" s="137" t="s">
        <v>632</v>
      </c>
      <c r="G139" s="138" t="s">
        <v>153</v>
      </c>
      <c r="H139" s="139">
        <v>620.54999999999995</v>
      </c>
      <c r="I139" s="140"/>
      <c r="J139" s="141">
        <f>ROUND(I139*H139,2)</f>
        <v>0</v>
      </c>
      <c r="K139" s="137" t="s">
        <v>154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6.9999999999999999E-4</v>
      </c>
      <c r="R139" s="144">
        <f>Q139*H139</f>
        <v>0.43438499999999997</v>
      </c>
      <c r="S139" s="144">
        <v>0</v>
      </c>
      <c r="T139" s="145">
        <f>S139*H139</f>
        <v>0</v>
      </c>
      <c r="AR139" s="146" t="s">
        <v>155</v>
      </c>
      <c r="AT139" s="146" t="s">
        <v>150</v>
      </c>
      <c r="AU139" s="146" t="s">
        <v>89</v>
      </c>
      <c r="AY139" s="16" t="s">
        <v>148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155</v>
      </c>
      <c r="BM139" s="146" t="s">
        <v>633</v>
      </c>
    </row>
    <row r="140" spans="2:65" s="1" customFormat="1" ht="16.5" customHeight="1">
      <c r="B140" s="31"/>
      <c r="C140" s="135" t="s">
        <v>155</v>
      </c>
      <c r="D140" s="135" t="s">
        <v>150</v>
      </c>
      <c r="E140" s="136" t="s">
        <v>634</v>
      </c>
      <c r="F140" s="137" t="s">
        <v>635</v>
      </c>
      <c r="G140" s="138" t="s">
        <v>153</v>
      </c>
      <c r="H140" s="139">
        <v>620.54999999999995</v>
      </c>
      <c r="I140" s="140"/>
      <c r="J140" s="141">
        <f>ROUND(I140*H140,2)</f>
        <v>0</v>
      </c>
      <c r="K140" s="137" t="s">
        <v>154</v>
      </c>
      <c r="L140" s="31"/>
      <c r="M140" s="142" t="s">
        <v>1</v>
      </c>
      <c r="N140" s="143" t="s">
        <v>45</v>
      </c>
      <c r="P140" s="144">
        <f>O140*H140</f>
        <v>0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AR140" s="146" t="s">
        <v>155</v>
      </c>
      <c r="AT140" s="146" t="s">
        <v>150</v>
      </c>
      <c r="AU140" s="146" t="s">
        <v>89</v>
      </c>
      <c r="AY140" s="16" t="s">
        <v>148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6" t="s">
        <v>87</v>
      </c>
      <c r="BK140" s="147">
        <f>ROUND(I140*H140,2)</f>
        <v>0</v>
      </c>
      <c r="BL140" s="16" t="s">
        <v>155</v>
      </c>
      <c r="BM140" s="146" t="s">
        <v>636</v>
      </c>
    </row>
    <row r="141" spans="2:65" s="1" customFormat="1" ht="21.75" customHeight="1">
      <c r="B141" s="31"/>
      <c r="C141" s="135" t="s">
        <v>174</v>
      </c>
      <c r="D141" s="135" t="s">
        <v>150</v>
      </c>
      <c r="E141" s="136" t="s">
        <v>252</v>
      </c>
      <c r="F141" s="137" t="s">
        <v>253</v>
      </c>
      <c r="G141" s="138" t="s">
        <v>212</v>
      </c>
      <c r="H141" s="139">
        <v>279.24700000000001</v>
      </c>
      <c r="I141" s="140"/>
      <c r="J141" s="141">
        <f>ROUND(I141*H141,2)</f>
        <v>0</v>
      </c>
      <c r="K141" s="137" t="s">
        <v>154</v>
      </c>
      <c r="L141" s="31"/>
      <c r="M141" s="142" t="s">
        <v>1</v>
      </c>
      <c r="N141" s="143" t="s">
        <v>45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155</v>
      </c>
      <c r="AT141" s="146" t="s">
        <v>150</v>
      </c>
      <c r="AU141" s="146" t="s">
        <v>89</v>
      </c>
      <c r="AY141" s="16" t="s">
        <v>148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87</v>
      </c>
      <c r="BK141" s="147">
        <f>ROUND(I141*H141,2)</f>
        <v>0</v>
      </c>
      <c r="BL141" s="16" t="s">
        <v>155</v>
      </c>
      <c r="BM141" s="146" t="s">
        <v>637</v>
      </c>
    </row>
    <row r="142" spans="2:65" s="1" customFormat="1" ht="21.75" customHeight="1">
      <c r="B142" s="31"/>
      <c r="C142" s="135" t="s">
        <v>184</v>
      </c>
      <c r="D142" s="135" t="s">
        <v>150</v>
      </c>
      <c r="E142" s="136" t="s">
        <v>257</v>
      </c>
      <c r="F142" s="137" t="s">
        <v>258</v>
      </c>
      <c r="G142" s="138" t="s">
        <v>212</v>
      </c>
      <c r="H142" s="139">
        <v>837.74199999999996</v>
      </c>
      <c r="I142" s="140"/>
      <c r="J142" s="141">
        <f>ROUND(I142*H142,2)</f>
        <v>0</v>
      </c>
      <c r="K142" s="137" t="s">
        <v>154</v>
      </c>
      <c r="L142" s="31"/>
      <c r="M142" s="142" t="s">
        <v>1</v>
      </c>
      <c r="N142" s="143" t="s">
        <v>45</v>
      </c>
      <c r="P142" s="144">
        <f>O142*H142</f>
        <v>0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AR142" s="146" t="s">
        <v>155</v>
      </c>
      <c r="AT142" s="146" t="s">
        <v>150</v>
      </c>
      <c r="AU142" s="146" t="s">
        <v>89</v>
      </c>
      <c r="AY142" s="16" t="s">
        <v>148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6" t="s">
        <v>87</v>
      </c>
      <c r="BK142" s="147">
        <f>ROUND(I142*H142,2)</f>
        <v>0</v>
      </c>
      <c r="BL142" s="16" t="s">
        <v>155</v>
      </c>
      <c r="BM142" s="146" t="s">
        <v>638</v>
      </c>
    </row>
    <row r="143" spans="2:65" s="1" customFormat="1" ht="16.5" customHeight="1">
      <c r="B143" s="31"/>
      <c r="C143" s="135" t="s">
        <v>189</v>
      </c>
      <c r="D143" s="135" t="s">
        <v>150</v>
      </c>
      <c r="E143" s="136" t="s">
        <v>274</v>
      </c>
      <c r="F143" s="137" t="s">
        <v>275</v>
      </c>
      <c r="G143" s="138" t="s">
        <v>276</v>
      </c>
      <c r="H143" s="139">
        <v>2010.5840000000001</v>
      </c>
      <c r="I143" s="140"/>
      <c r="J143" s="141">
        <f>ROUND(I143*H143,2)</f>
        <v>0</v>
      </c>
      <c r="K143" s="137" t="s">
        <v>154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155</v>
      </c>
      <c r="AT143" s="146" t="s">
        <v>150</v>
      </c>
      <c r="AU143" s="146" t="s">
        <v>89</v>
      </c>
      <c r="AY143" s="16" t="s">
        <v>148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155</v>
      </c>
      <c r="BM143" s="146" t="s">
        <v>639</v>
      </c>
    </row>
    <row r="144" spans="2:65" s="13" customFormat="1" ht="11.25">
      <c r="B144" s="155"/>
      <c r="D144" s="149" t="s">
        <v>157</v>
      </c>
      <c r="E144" s="156" t="s">
        <v>1</v>
      </c>
      <c r="F144" s="157" t="s">
        <v>640</v>
      </c>
      <c r="H144" s="158">
        <v>2010.5840000000001</v>
      </c>
      <c r="I144" s="159"/>
      <c r="L144" s="155"/>
      <c r="M144" s="160"/>
      <c r="T144" s="161"/>
      <c r="AT144" s="156" t="s">
        <v>157</v>
      </c>
      <c r="AU144" s="156" t="s">
        <v>89</v>
      </c>
      <c r="AV144" s="13" t="s">
        <v>89</v>
      </c>
      <c r="AW144" s="13" t="s">
        <v>35</v>
      </c>
      <c r="AX144" s="13" t="s">
        <v>87</v>
      </c>
      <c r="AY144" s="156" t="s">
        <v>148</v>
      </c>
    </row>
    <row r="145" spans="2:65" s="11" customFormat="1" ht="22.9" customHeight="1">
      <c r="B145" s="123"/>
      <c r="D145" s="124" t="s">
        <v>79</v>
      </c>
      <c r="E145" s="133" t="s">
        <v>89</v>
      </c>
      <c r="F145" s="133" t="s">
        <v>301</v>
      </c>
      <c r="I145" s="126"/>
      <c r="J145" s="134">
        <f>BK145</f>
        <v>0</v>
      </c>
      <c r="L145" s="123"/>
      <c r="M145" s="128"/>
      <c r="P145" s="129">
        <f>SUM(P146:P174)</f>
        <v>0</v>
      </c>
      <c r="R145" s="129">
        <f>SUM(R146:R174)</f>
        <v>883.13740941999993</v>
      </c>
      <c r="T145" s="130">
        <f>SUM(T146:T174)</f>
        <v>0</v>
      </c>
      <c r="AR145" s="124" t="s">
        <v>87</v>
      </c>
      <c r="AT145" s="131" t="s">
        <v>79</v>
      </c>
      <c r="AU145" s="131" t="s">
        <v>87</v>
      </c>
      <c r="AY145" s="124" t="s">
        <v>148</v>
      </c>
      <c r="BK145" s="132">
        <f>SUM(BK146:BK174)</f>
        <v>0</v>
      </c>
    </row>
    <row r="146" spans="2:65" s="1" customFormat="1" ht="16.5" customHeight="1">
      <c r="B146" s="31"/>
      <c r="C146" s="135" t="s">
        <v>195</v>
      </c>
      <c r="D146" s="135" t="s">
        <v>150</v>
      </c>
      <c r="E146" s="136" t="s">
        <v>641</v>
      </c>
      <c r="F146" s="137" t="s">
        <v>642</v>
      </c>
      <c r="G146" s="138" t="s">
        <v>212</v>
      </c>
      <c r="H146" s="139">
        <v>9</v>
      </c>
      <c r="I146" s="140"/>
      <c r="J146" s="141">
        <f>ROUND(I146*H146,2)</f>
        <v>0</v>
      </c>
      <c r="K146" s="137" t="s">
        <v>154</v>
      </c>
      <c r="L146" s="31"/>
      <c r="M146" s="142" t="s">
        <v>1</v>
      </c>
      <c r="N146" s="143" t="s">
        <v>45</v>
      </c>
      <c r="P146" s="144">
        <f>O146*H146</f>
        <v>0</v>
      </c>
      <c r="Q146" s="144">
        <v>1.92</v>
      </c>
      <c r="R146" s="144">
        <f>Q146*H146</f>
        <v>17.28</v>
      </c>
      <c r="S146" s="144">
        <v>0</v>
      </c>
      <c r="T146" s="145">
        <f>S146*H146</f>
        <v>0</v>
      </c>
      <c r="AR146" s="146" t="s">
        <v>155</v>
      </c>
      <c r="AT146" s="146" t="s">
        <v>150</v>
      </c>
      <c r="AU146" s="146" t="s">
        <v>89</v>
      </c>
      <c r="AY146" s="16" t="s">
        <v>148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6" t="s">
        <v>87</v>
      </c>
      <c r="BK146" s="147">
        <f>ROUND(I146*H146,2)</f>
        <v>0</v>
      </c>
      <c r="BL146" s="16" t="s">
        <v>155</v>
      </c>
      <c r="BM146" s="146" t="s">
        <v>643</v>
      </c>
    </row>
    <row r="147" spans="2:65" s="13" customFormat="1" ht="11.25">
      <c r="B147" s="155"/>
      <c r="D147" s="149" t="s">
        <v>157</v>
      </c>
      <c r="E147" s="156" t="s">
        <v>1</v>
      </c>
      <c r="F147" s="157" t="s">
        <v>644</v>
      </c>
      <c r="H147" s="158">
        <v>9</v>
      </c>
      <c r="I147" s="159"/>
      <c r="L147" s="155"/>
      <c r="M147" s="160"/>
      <c r="T147" s="161"/>
      <c r="AT147" s="156" t="s">
        <v>157</v>
      </c>
      <c r="AU147" s="156" t="s">
        <v>89</v>
      </c>
      <c r="AV147" s="13" t="s">
        <v>89</v>
      </c>
      <c r="AW147" s="13" t="s">
        <v>35</v>
      </c>
      <c r="AX147" s="13" t="s">
        <v>87</v>
      </c>
      <c r="AY147" s="156" t="s">
        <v>148</v>
      </c>
    </row>
    <row r="148" spans="2:65" s="1" customFormat="1" ht="16.5" customHeight="1">
      <c r="B148" s="31"/>
      <c r="C148" s="135" t="s">
        <v>202</v>
      </c>
      <c r="D148" s="135" t="s">
        <v>150</v>
      </c>
      <c r="E148" s="136" t="s">
        <v>645</v>
      </c>
      <c r="F148" s="137" t="s">
        <v>646</v>
      </c>
      <c r="G148" s="138" t="s">
        <v>198</v>
      </c>
      <c r="H148" s="139">
        <v>180</v>
      </c>
      <c r="I148" s="140"/>
      <c r="J148" s="141">
        <f>ROUND(I148*H148,2)</f>
        <v>0</v>
      </c>
      <c r="K148" s="137" t="s">
        <v>154</v>
      </c>
      <c r="L148" s="31"/>
      <c r="M148" s="142" t="s">
        <v>1</v>
      </c>
      <c r="N148" s="143" t="s">
        <v>45</v>
      </c>
      <c r="P148" s="144">
        <f>O148*H148</f>
        <v>0</v>
      </c>
      <c r="Q148" s="144">
        <v>1.16E-3</v>
      </c>
      <c r="R148" s="144">
        <f>Q148*H148</f>
        <v>0.20880000000000001</v>
      </c>
      <c r="S148" s="144">
        <v>0</v>
      </c>
      <c r="T148" s="145">
        <f>S148*H148</f>
        <v>0</v>
      </c>
      <c r="AR148" s="146" t="s">
        <v>155</v>
      </c>
      <c r="AT148" s="146" t="s">
        <v>150</v>
      </c>
      <c r="AU148" s="146" t="s">
        <v>89</v>
      </c>
      <c r="AY148" s="16" t="s">
        <v>148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6" t="s">
        <v>87</v>
      </c>
      <c r="BK148" s="147">
        <f>ROUND(I148*H148,2)</f>
        <v>0</v>
      </c>
      <c r="BL148" s="16" t="s">
        <v>155</v>
      </c>
      <c r="BM148" s="146" t="s">
        <v>647</v>
      </c>
    </row>
    <row r="149" spans="2:65" s="12" customFormat="1" ht="11.25">
      <c r="B149" s="148"/>
      <c r="D149" s="149" t="s">
        <v>157</v>
      </c>
      <c r="E149" s="150" t="s">
        <v>1</v>
      </c>
      <c r="F149" s="151" t="s">
        <v>648</v>
      </c>
      <c r="H149" s="150" t="s">
        <v>1</v>
      </c>
      <c r="I149" s="152"/>
      <c r="L149" s="148"/>
      <c r="M149" s="153"/>
      <c r="T149" s="154"/>
      <c r="AT149" s="150" t="s">
        <v>157</v>
      </c>
      <c r="AU149" s="150" t="s">
        <v>89</v>
      </c>
      <c r="AV149" s="12" t="s">
        <v>87</v>
      </c>
      <c r="AW149" s="12" t="s">
        <v>35</v>
      </c>
      <c r="AX149" s="12" t="s">
        <v>80</v>
      </c>
      <c r="AY149" s="150" t="s">
        <v>148</v>
      </c>
    </row>
    <row r="150" spans="2:65" s="13" customFormat="1" ht="11.25">
      <c r="B150" s="155"/>
      <c r="D150" s="149" t="s">
        <v>157</v>
      </c>
      <c r="E150" s="156" t="s">
        <v>1</v>
      </c>
      <c r="F150" s="157" t="s">
        <v>649</v>
      </c>
      <c r="H150" s="158">
        <v>180</v>
      </c>
      <c r="I150" s="159"/>
      <c r="L150" s="155"/>
      <c r="M150" s="160"/>
      <c r="T150" s="161"/>
      <c r="AT150" s="156" t="s">
        <v>157</v>
      </c>
      <c r="AU150" s="156" t="s">
        <v>89</v>
      </c>
      <c r="AV150" s="13" t="s">
        <v>89</v>
      </c>
      <c r="AW150" s="13" t="s">
        <v>35</v>
      </c>
      <c r="AX150" s="13" t="s">
        <v>87</v>
      </c>
      <c r="AY150" s="156" t="s">
        <v>148</v>
      </c>
    </row>
    <row r="151" spans="2:65" s="1" customFormat="1" ht="16.5" customHeight="1">
      <c r="B151" s="31"/>
      <c r="C151" s="135" t="s">
        <v>209</v>
      </c>
      <c r="D151" s="135" t="s">
        <v>150</v>
      </c>
      <c r="E151" s="136" t="s">
        <v>650</v>
      </c>
      <c r="F151" s="137" t="s">
        <v>651</v>
      </c>
      <c r="G151" s="138" t="s">
        <v>198</v>
      </c>
      <c r="H151" s="139">
        <v>181.5</v>
      </c>
      <c r="I151" s="140"/>
      <c r="J151" s="141">
        <f>ROUND(I151*H151,2)</f>
        <v>0</v>
      </c>
      <c r="K151" s="137" t="s">
        <v>154</v>
      </c>
      <c r="L151" s="31"/>
      <c r="M151" s="142" t="s">
        <v>1</v>
      </c>
      <c r="N151" s="143" t="s">
        <v>45</v>
      </c>
      <c r="P151" s="144">
        <f>O151*H151</f>
        <v>0</v>
      </c>
      <c r="Q151" s="144">
        <v>3.2000000000000003E-4</v>
      </c>
      <c r="R151" s="144">
        <f>Q151*H151</f>
        <v>5.8080000000000007E-2</v>
      </c>
      <c r="S151" s="144">
        <v>0</v>
      </c>
      <c r="T151" s="145">
        <f>S151*H151</f>
        <v>0</v>
      </c>
      <c r="AR151" s="146" t="s">
        <v>155</v>
      </c>
      <c r="AT151" s="146" t="s">
        <v>150</v>
      </c>
      <c r="AU151" s="146" t="s">
        <v>89</v>
      </c>
      <c r="AY151" s="16" t="s">
        <v>148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87</v>
      </c>
      <c r="BK151" s="147">
        <f>ROUND(I151*H151,2)</f>
        <v>0</v>
      </c>
      <c r="BL151" s="16" t="s">
        <v>155</v>
      </c>
      <c r="BM151" s="146" t="s">
        <v>652</v>
      </c>
    </row>
    <row r="152" spans="2:65" s="1" customFormat="1" ht="16.5" customHeight="1">
      <c r="B152" s="31"/>
      <c r="C152" s="135" t="s">
        <v>218</v>
      </c>
      <c r="D152" s="135" t="s">
        <v>150</v>
      </c>
      <c r="E152" s="136" t="s">
        <v>653</v>
      </c>
      <c r="F152" s="137" t="s">
        <v>654</v>
      </c>
      <c r="G152" s="138" t="s">
        <v>198</v>
      </c>
      <c r="H152" s="139">
        <v>61.45</v>
      </c>
      <c r="I152" s="140"/>
      <c r="J152" s="141">
        <f>ROUND(I152*H152,2)</f>
        <v>0</v>
      </c>
      <c r="K152" s="137" t="s">
        <v>154</v>
      </c>
      <c r="L152" s="31"/>
      <c r="M152" s="142" t="s">
        <v>1</v>
      </c>
      <c r="N152" s="143" t="s">
        <v>45</v>
      </c>
      <c r="P152" s="144">
        <f>O152*H152</f>
        <v>0</v>
      </c>
      <c r="Q152" s="144">
        <v>5.8E-4</v>
      </c>
      <c r="R152" s="144">
        <f>Q152*H152</f>
        <v>3.5640999999999999E-2</v>
      </c>
      <c r="S152" s="144">
        <v>0</v>
      </c>
      <c r="T152" s="145">
        <f>S152*H152</f>
        <v>0</v>
      </c>
      <c r="AR152" s="146" t="s">
        <v>155</v>
      </c>
      <c r="AT152" s="146" t="s">
        <v>150</v>
      </c>
      <c r="AU152" s="146" t="s">
        <v>89</v>
      </c>
      <c r="AY152" s="16" t="s">
        <v>148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6" t="s">
        <v>87</v>
      </c>
      <c r="BK152" s="147">
        <f>ROUND(I152*H152,2)</f>
        <v>0</v>
      </c>
      <c r="BL152" s="16" t="s">
        <v>155</v>
      </c>
      <c r="BM152" s="146" t="s">
        <v>655</v>
      </c>
    </row>
    <row r="153" spans="2:65" s="1" customFormat="1" ht="21.75" customHeight="1">
      <c r="B153" s="31"/>
      <c r="C153" s="135" t="s">
        <v>223</v>
      </c>
      <c r="D153" s="135" t="s">
        <v>150</v>
      </c>
      <c r="E153" s="136" t="s">
        <v>656</v>
      </c>
      <c r="F153" s="137" t="s">
        <v>657</v>
      </c>
      <c r="G153" s="138" t="s">
        <v>198</v>
      </c>
      <c r="H153" s="139">
        <v>61.45</v>
      </c>
      <c r="I153" s="140"/>
      <c r="J153" s="141">
        <f>ROUND(I153*H153,2)</f>
        <v>0</v>
      </c>
      <c r="K153" s="137" t="s">
        <v>154</v>
      </c>
      <c r="L153" s="31"/>
      <c r="M153" s="142" t="s">
        <v>1</v>
      </c>
      <c r="N153" s="143" t="s">
        <v>45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155</v>
      </c>
      <c r="AT153" s="146" t="s">
        <v>150</v>
      </c>
      <c r="AU153" s="146" t="s">
        <v>89</v>
      </c>
      <c r="AY153" s="16" t="s">
        <v>148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6" t="s">
        <v>87</v>
      </c>
      <c r="BK153" s="147">
        <f>ROUND(I153*H153,2)</f>
        <v>0</v>
      </c>
      <c r="BL153" s="16" t="s">
        <v>155</v>
      </c>
      <c r="BM153" s="146" t="s">
        <v>658</v>
      </c>
    </row>
    <row r="154" spans="2:65" s="12" customFormat="1" ht="11.25">
      <c r="B154" s="148"/>
      <c r="D154" s="149" t="s">
        <v>157</v>
      </c>
      <c r="E154" s="150" t="s">
        <v>1</v>
      </c>
      <c r="F154" s="151" t="s">
        <v>659</v>
      </c>
      <c r="H154" s="150" t="s">
        <v>1</v>
      </c>
      <c r="I154" s="152"/>
      <c r="L154" s="148"/>
      <c r="M154" s="153"/>
      <c r="T154" s="154"/>
      <c r="AT154" s="150" t="s">
        <v>157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148</v>
      </c>
    </row>
    <row r="155" spans="2:65" s="13" customFormat="1" ht="11.25">
      <c r="B155" s="155"/>
      <c r="D155" s="149" t="s">
        <v>157</v>
      </c>
      <c r="E155" s="156" t="s">
        <v>1</v>
      </c>
      <c r="F155" s="157" t="s">
        <v>660</v>
      </c>
      <c r="H155" s="158">
        <v>61.45</v>
      </c>
      <c r="I155" s="159"/>
      <c r="L155" s="155"/>
      <c r="M155" s="160"/>
      <c r="T155" s="161"/>
      <c r="AT155" s="156" t="s">
        <v>157</v>
      </c>
      <c r="AU155" s="156" t="s">
        <v>89</v>
      </c>
      <c r="AV155" s="13" t="s">
        <v>89</v>
      </c>
      <c r="AW155" s="13" t="s">
        <v>35</v>
      </c>
      <c r="AX155" s="13" t="s">
        <v>87</v>
      </c>
      <c r="AY155" s="156" t="s">
        <v>148</v>
      </c>
    </row>
    <row r="156" spans="2:65" s="1" customFormat="1" ht="16.5" customHeight="1">
      <c r="B156" s="31"/>
      <c r="C156" s="135" t="s">
        <v>228</v>
      </c>
      <c r="D156" s="135" t="s">
        <v>150</v>
      </c>
      <c r="E156" s="136" t="s">
        <v>661</v>
      </c>
      <c r="F156" s="137" t="s">
        <v>662</v>
      </c>
      <c r="G156" s="138" t="s">
        <v>212</v>
      </c>
      <c r="H156" s="139">
        <v>18.899999999999999</v>
      </c>
      <c r="I156" s="140"/>
      <c r="J156" s="141">
        <f>ROUND(I156*H156,2)</f>
        <v>0</v>
      </c>
      <c r="K156" s="137" t="s">
        <v>154</v>
      </c>
      <c r="L156" s="31"/>
      <c r="M156" s="142" t="s">
        <v>1</v>
      </c>
      <c r="N156" s="143" t="s">
        <v>45</v>
      </c>
      <c r="P156" s="144">
        <f>O156*H156</f>
        <v>0</v>
      </c>
      <c r="Q156" s="144">
        <v>2.2563399999999998</v>
      </c>
      <c r="R156" s="144">
        <f>Q156*H156</f>
        <v>42.644825999999995</v>
      </c>
      <c r="S156" s="144">
        <v>0</v>
      </c>
      <c r="T156" s="145">
        <f>S156*H156</f>
        <v>0</v>
      </c>
      <c r="AR156" s="146" t="s">
        <v>155</v>
      </c>
      <c r="AT156" s="146" t="s">
        <v>150</v>
      </c>
      <c r="AU156" s="146" t="s">
        <v>89</v>
      </c>
      <c r="AY156" s="16" t="s">
        <v>148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6" t="s">
        <v>87</v>
      </c>
      <c r="BK156" s="147">
        <f>ROUND(I156*H156,2)</f>
        <v>0</v>
      </c>
      <c r="BL156" s="16" t="s">
        <v>155</v>
      </c>
      <c r="BM156" s="146" t="s">
        <v>663</v>
      </c>
    </row>
    <row r="157" spans="2:65" s="12" customFormat="1" ht="11.25">
      <c r="B157" s="148"/>
      <c r="D157" s="149" t="s">
        <v>157</v>
      </c>
      <c r="E157" s="150" t="s">
        <v>1</v>
      </c>
      <c r="F157" s="151" t="s">
        <v>664</v>
      </c>
      <c r="H157" s="150" t="s">
        <v>1</v>
      </c>
      <c r="I157" s="152"/>
      <c r="L157" s="148"/>
      <c r="M157" s="153"/>
      <c r="T157" s="154"/>
      <c r="AT157" s="150" t="s">
        <v>157</v>
      </c>
      <c r="AU157" s="150" t="s">
        <v>89</v>
      </c>
      <c r="AV157" s="12" t="s">
        <v>87</v>
      </c>
      <c r="AW157" s="12" t="s">
        <v>35</v>
      </c>
      <c r="AX157" s="12" t="s">
        <v>80</v>
      </c>
      <c r="AY157" s="150" t="s">
        <v>148</v>
      </c>
    </row>
    <row r="158" spans="2:65" s="13" customFormat="1" ht="11.25">
      <c r="B158" s="155"/>
      <c r="D158" s="149" t="s">
        <v>157</v>
      </c>
      <c r="E158" s="156" t="s">
        <v>1</v>
      </c>
      <c r="F158" s="157" t="s">
        <v>665</v>
      </c>
      <c r="H158" s="158">
        <v>18.899999999999999</v>
      </c>
      <c r="I158" s="159"/>
      <c r="L158" s="155"/>
      <c r="M158" s="160"/>
      <c r="T158" s="161"/>
      <c r="AT158" s="156" t="s">
        <v>157</v>
      </c>
      <c r="AU158" s="156" t="s">
        <v>89</v>
      </c>
      <c r="AV158" s="13" t="s">
        <v>89</v>
      </c>
      <c r="AW158" s="13" t="s">
        <v>35</v>
      </c>
      <c r="AX158" s="13" t="s">
        <v>87</v>
      </c>
      <c r="AY158" s="156" t="s">
        <v>148</v>
      </c>
    </row>
    <row r="159" spans="2:65" s="1" customFormat="1" ht="16.5" customHeight="1">
      <c r="B159" s="31"/>
      <c r="C159" s="135" t="s">
        <v>235</v>
      </c>
      <c r="D159" s="135" t="s">
        <v>150</v>
      </c>
      <c r="E159" s="136" t="s">
        <v>666</v>
      </c>
      <c r="F159" s="137" t="s">
        <v>667</v>
      </c>
      <c r="G159" s="138" t="s">
        <v>212</v>
      </c>
      <c r="H159" s="139">
        <v>310.27499999999998</v>
      </c>
      <c r="I159" s="140"/>
      <c r="J159" s="141">
        <f>ROUND(I159*H159,2)</f>
        <v>0</v>
      </c>
      <c r="K159" s="137" t="s">
        <v>154</v>
      </c>
      <c r="L159" s="31"/>
      <c r="M159" s="142" t="s">
        <v>1</v>
      </c>
      <c r="N159" s="143" t="s">
        <v>45</v>
      </c>
      <c r="P159" s="144">
        <f>O159*H159</f>
        <v>0</v>
      </c>
      <c r="Q159" s="144">
        <v>2.45329</v>
      </c>
      <c r="R159" s="144">
        <f>Q159*H159</f>
        <v>761.19455474999995</v>
      </c>
      <c r="S159" s="144">
        <v>0</v>
      </c>
      <c r="T159" s="145">
        <f>S159*H159</f>
        <v>0</v>
      </c>
      <c r="AR159" s="146" t="s">
        <v>155</v>
      </c>
      <c r="AT159" s="146" t="s">
        <v>150</v>
      </c>
      <c r="AU159" s="146" t="s">
        <v>89</v>
      </c>
      <c r="AY159" s="16" t="s">
        <v>148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6" t="s">
        <v>87</v>
      </c>
      <c r="BK159" s="147">
        <f>ROUND(I159*H159,2)</f>
        <v>0</v>
      </c>
      <c r="BL159" s="16" t="s">
        <v>155</v>
      </c>
      <c r="BM159" s="146" t="s">
        <v>668</v>
      </c>
    </row>
    <row r="160" spans="2:65" s="12" customFormat="1" ht="11.25">
      <c r="B160" s="148"/>
      <c r="D160" s="149" t="s">
        <v>157</v>
      </c>
      <c r="E160" s="150" t="s">
        <v>1</v>
      </c>
      <c r="F160" s="151" t="s">
        <v>669</v>
      </c>
      <c r="H160" s="150" t="s">
        <v>1</v>
      </c>
      <c r="I160" s="152"/>
      <c r="L160" s="148"/>
      <c r="M160" s="153"/>
      <c r="T160" s="154"/>
      <c r="AT160" s="150" t="s">
        <v>157</v>
      </c>
      <c r="AU160" s="150" t="s">
        <v>89</v>
      </c>
      <c r="AV160" s="12" t="s">
        <v>87</v>
      </c>
      <c r="AW160" s="12" t="s">
        <v>35</v>
      </c>
      <c r="AX160" s="12" t="s">
        <v>80</v>
      </c>
      <c r="AY160" s="150" t="s">
        <v>148</v>
      </c>
    </row>
    <row r="161" spans="2:65" s="13" customFormat="1" ht="11.25">
      <c r="B161" s="155"/>
      <c r="D161" s="149" t="s">
        <v>157</v>
      </c>
      <c r="E161" s="156" t="s">
        <v>1</v>
      </c>
      <c r="F161" s="157" t="s">
        <v>670</v>
      </c>
      <c r="H161" s="158">
        <v>310.27499999999998</v>
      </c>
      <c r="I161" s="159"/>
      <c r="L161" s="155"/>
      <c r="M161" s="160"/>
      <c r="T161" s="161"/>
      <c r="AT161" s="156" t="s">
        <v>157</v>
      </c>
      <c r="AU161" s="156" t="s">
        <v>89</v>
      </c>
      <c r="AV161" s="13" t="s">
        <v>89</v>
      </c>
      <c r="AW161" s="13" t="s">
        <v>35</v>
      </c>
      <c r="AX161" s="13" t="s">
        <v>87</v>
      </c>
      <c r="AY161" s="156" t="s">
        <v>148</v>
      </c>
    </row>
    <row r="162" spans="2:65" s="1" customFormat="1" ht="16.5" customHeight="1">
      <c r="B162" s="31"/>
      <c r="C162" s="135" t="s">
        <v>8</v>
      </c>
      <c r="D162" s="135" t="s">
        <v>150</v>
      </c>
      <c r="E162" s="136" t="s">
        <v>671</v>
      </c>
      <c r="F162" s="137" t="s">
        <v>672</v>
      </c>
      <c r="G162" s="138" t="s">
        <v>153</v>
      </c>
      <c r="H162" s="139">
        <v>1241.0999999999999</v>
      </c>
      <c r="I162" s="140"/>
      <c r="J162" s="141">
        <f>ROUND(I162*H162,2)</f>
        <v>0</v>
      </c>
      <c r="K162" s="137" t="s">
        <v>154</v>
      </c>
      <c r="L162" s="31"/>
      <c r="M162" s="142" t="s">
        <v>1</v>
      </c>
      <c r="N162" s="143" t="s">
        <v>45</v>
      </c>
      <c r="P162" s="144">
        <f>O162*H162</f>
        <v>0</v>
      </c>
      <c r="Q162" s="144">
        <v>3.5099999999999999E-2</v>
      </c>
      <c r="R162" s="144">
        <f>Q162*H162</f>
        <v>43.562609999999999</v>
      </c>
      <c r="S162" s="144">
        <v>0</v>
      </c>
      <c r="T162" s="145">
        <f>S162*H162</f>
        <v>0</v>
      </c>
      <c r="AR162" s="146" t="s">
        <v>155</v>
      </c>
      <c r="AT162" s="146" t="s">
        <v>150</v>
      </c>
      <c r="AU162" s="146" t="s">
        <v>89</v>
      </c>
      <c r="AY162" s="16" t="s">
        <v>148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87</v>
      </c>
      <c r="BK162" s="147">
        <f>ROUND(I162*H162,2)</f>
        <v>0</v>
      </c>
      <c r="BL162" s="16" t="s">
        <v>155</v>
      </c>
      <c r="BM162" s="146" t="s">
        <v>673</v>
      </c>
    </row>
    <row r="163" spans="2:65" s="12" customFormat="1" ht="11.25">
      <c r="B163" s="148"/>
      <c r="D163" s="149" t="s">
        <v>157</v>
      </c>
      <c r="E163" s="150" t="s">
        <v>1</v>
      </c>
      <c r="F163" s="151" t="s">
        <v>674</v>
      </c>
      <c r="H163" s="150" t="s">
        <v>1</v>
      </c>
      <c r="I163" s="152"/>
      <c r="L163" s="148"/>
      <c r="M163" s="153"/>
      <c r="T163" s="154"/>
      <c r="AT163" s="150" t="s">
        <v>157</v>
      </c>
      <c r="AU163" s="150" t="s">
        <v>89</v>
      </c>
      <c r="AV163" s="12" t="s">
        <v>87</v>
      </c>
      <c r="AW163" s="12" t="s">
        <v>35</v>
      </c>
      <c r="AX163" s="12" t="s">
        <v>80</v>
      </c>
      <c r="AY163" s="150" t="s">
        <v>148</v>
      </c>
    </row>
    <row r="164" spans="2:65" s="13" customFormat="1" ht="11.25">
      <c r="B164" s="155"/>
      <c r="D164" s="149" t="s">
        <v>157</v>
      </c>
      <c r="E164" s="156" t="s">
        <v>1</v>
      </c>
      <c r="F164" s="157" t="s">
        <v>675</v>
      </c>
      <c r="H164" s="158">
        <v>1241.0999999999999</v>
      </c>
      <c r="I164" s="159"/>
      <c r="L164" s="155"/>
      <c r="M164" s="160"/>
      <c r="T164" s="161"/>
      <c r="AT164" s="156" t="s">
        <v>157</v>
      </c>
      <c r="AU164" s="156" t="s">
        <v>89</v>
      </c>
      <c r="AV164" s="13" t="s">
        <v>89</v>
      </c>
      <c r="AW164" s="13" t="s">
        <v>35</v>
      </c>
      <c r="AX164" s="13" t="s">
        <v>87</v>
      </c>
      <c r="AY164" s="156" t="s">
        <v>148</v>
      </c>
    </row>
    <row r="165" spans="2:65" s="1" customFormat="1" ht="16.5" customHeight="1">
      <c r="B165" s="31"/>
      <c r="C165" s="135" t="s">
        <v>251</v>
      </c>
      <c r="D165" s="135" t="s">
        <v>150</v>
      </c>
      <c r="E165" s="136" t="s">
        <v>676</v>
      </c>
      <c r="F165" s="137" t="s">
        <v>677</v>
      </c>
      <c r="G165" s="138" t="s">
        <v>276</v>
      </c>
      <c r="H165" s="139">
        <v>0.78200000000000003</v>
      </c>
      <c r="I165" s="140"/>
      <c r="J165" s="141">
        <f>ROUND(I165*H165,2)</f>
        <v>0</v>
      </c>
      <c r="K165" s="137" t="s">
        <v>154</v>
      </c>
      <c r="L165" s="31"/>
      <c r="M165" s="142" t="s">
        <v>1</v>
      </c>
      <c r="N165" s="143" t="s">
        <v>45</v>
      </c>
      <c r="P165" s="144">
        <f>O165*H165</f>
        <v>0</v>
      </c>
      <c r="Q165" s="144">
        <v>1.05962</v>
      </c>
      <c r="R165" s="144">
        <f>Q165*H165</f>
        <v>0.82862284000000008</v>
      </c>
      <c r="S165" s="144">
        <v>0</v>
      </c>
      <c r="T165" s="145">
        <f>S165*H165</f>
        <v>0</v>
      </c>
      <c r="AR165" s="146" t="s">
        <v>155</v>
      </c>
      <c r="AT165" s="146" t="s">
        <v>150</v>
      </c>
      <c r="AU165" s="146" t="s">
        <v>89</v>
      </c>
      <c r="AY165" s="16" t="s">
        <v>148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6" t="s">
        <v>87</v>
      </c>
      <c r="BK165" s="147">
        <f>ROUND(I165*H165,2)</f>
        <v>0</v>
      </c>
      <c r="BL165" s="16" t="s">
        <v>155</v>
      </c>
      <c r="BM165" s="146" t="s">
        <v>678</v>
      </c>
    </row>
    <row r="166" spans="2:65" s="12" customFormat="1" ht="11.25">
      <c r="B166" s="148"/>
      <c r="D166" s="149" t="s">
        <v>157</v>
      </c>
      <c r="E166" s="150" t="s">
        <v>1</v>
      </c>
      <c r="F166" s="151" t="s">
        <v>679</v>
      </c>
      <c r="H166" s="150" t="s">
        <v>1</v>
      </c>
      <c r="I166" s="152"/>
      <c r="L166" s="148"/>
      <c r="M166" s="153"/>
      <c r="T166" s="154"/>
      <c r="AT166" s="150" t="s">
        <v>157</v>
      </c>
      <c r="AU166" s="150" t="s">
        <v>89</v>
      </c>
      <c r="AV166" s="12" t="s">
        <v>87</v>
      </c>
      <c r="AW166" s="12" t="s">
        <v>35</v>
      </c>
      <c r="AX166" s="12" t="s">
        <v>80</v>
      </c>
      <c r="AY166" s="150" t="s">
        <v>148</v>
      </c>
    </row>
    <row r="167" spans="2:65" s="13" customFormat="1" ht="11.25">
      <c r="B167" s="155"/>
      <c r="D167" s="149" t="s">
        <v>157</v>
      </c>
      <c r="E167" s="156" t="s">
        <v>1</v>
      </c>
      <c r="F167" s="157" t="s">
        <v>680</v>
      </c>
      <c r="H167" s="158">
        <v>0.78200000000000003</v>
      </c>
      <c r="I167" s="159"/>
      <c r="L167" s="155"/>
      <c r="M167" s="160"/>
      <c r="T167" s="161"/>
      <c r="AT167" s="156" t="s">
        <v>157</v>
      </c>
      <c r="AU167" s="156" t="s">
        <v>89</v>
      </c>
      <c r="AV167" s="13" t="s">
        <v>89</v>
      </c>
      <c r="AW167" s="13" t="s">
        <v>35</v>
      </c>
      <c r="AX167" s="13" t="s">
        <v>87</v>
      </c>
      <c r="AY167" s="156" t="s">
        <v>148</v>
      </c>
    </row>
    <row r="168" spans="2:65" s="1" customFormat="1" ht="16.5" customHeight="1">
      <c r="B168" s="31"/>
      <c r="C168" s="135" t="s">
        <v>256</v>
      </c>
      <c r="D168" s="135" t="s">
        <v>150</v>
      </c>
      <c r="E168" s="136" t="s">
        <v>681</v>
      </c>
      <c r="F168" s="137" t="s">
        <v>682</v>
      </c>
      <c r="G168" s="138" t="s">
        <v>276</v>
      </c>
      <c r="H168" s="139">
        <v>0.156</v>
      </c>
      <c r="I168" s="140"/>
      <c r="J168" s="141">
        <f>ROUND(I168*H168,2)</f>
        <v>0</v>
      </c>
      <c r="K168" s="137" t="s">
        <v>154</v>
      </c>
      <c r="L168" s="31"/>
      <c r="M168" s="142" t="s">
        <v>1</v>
      </c>
      <c r="N168" s="143" t="s">
        <v>45</v>
      </c>
      <c r="P168" s="144">
        <f>O168*H168</f>
        <v>0</v>
      </c>
      <c r="Q168" s="144">
        <v>1.05962</v>
      </c>
      <c r="R168" s="144">
        <f>Q168*H168</f>
        <v>0.16530072000000001</v>
      </c>
      <c r="S168" s="144">
        <v>0</v>
      </c>
      <c r="T168" s="145">
        <f>S168*H168</f>
        <v>0</v>
      </c>
      <c r="AR168" s="146" t="s">
        <v>155</v>
      </c>
      <c r="AT168" s="146" t="s">
        <v>150</v>
      </c>
      <c r="AU168" s="146" t="s">
        <v>89</v>
      </c>
      <c r="AY168" s="16" t="s">
        <v>148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87</v>
      </c>
      <c r="BK168" s="147">
        <f>ROUND(I168*H168,2)</f>
        <v>0</v>
      </c>
      <c r="BL168" s="16" t="s">
        <v>155</v>
      </c>
      <c r="BM168" s="146" t="s">
        <v>683</v>
      </c>
    </row>
    <row r="169" spans="2:65" s="12" customFormat="1" ht="11.25">
      <c r="B169" s="148"/>
      <c r="D169" s="149" t="s">
        <v>157</v>
      </c>
      <c r="E169" s="150" t="s">
        <v>1</v>
      </c>
      <c r="F169" s="151" t="s">
        <v>684</v>
      </c>
      <c r="H169" s="150" t="s">
        <v>1</v>
      </c>
      <c r="I169" s="152"/>
      <c r="L169" s="148"/>
      <c r="M169" s="153"/>
      <c r="T169" s="154"/>
      <c r="AT169" s="150" t="s">
        <v>157</v>
      </c>
      <c r="AU169" s="150" t="s">
        <v>89</v>
      </c>
      <c r="AV169" s="12" t="s">
        <v>87</v>
      </c>
      <c r="AW169" s="12" t="s">
        <v>35</v>
      </c>
      <c r="AX169" s="12" t="s">
        <v>80</v>
      </c>
      <c r="AY169" s="150" t="s">
        <v>148</v>
      </c>
    </row>
    <row r="170" spans="2:65" s="13" customFormat="1" ht="11.25">
      <c r="B170" s="155"/>
      <c r="D170" s="149" t="s">
        <v>157</v>
      </c>
      <c r="E170" s="156" t="s">
        <v>1</v>
      </c>
      <c r="F170" s="157" t="s">
        <v>685</v>
      </c>
      <c r="H170" s="158">
        <v>0.156</v>
      </c>
      <c r="I170" s="159"/>
      <c r="L170" s="155"/>
      <c r="M170" s="160"/>
      <c r="T170" s="161"/>
      <c r="AT170" s="156" t="s">
        <v>157</v>
      </c>
      <c r="AU170" s="156" t="s">
        <v>89</v>
      </c>
      <c r="AV170" s="13" t="s">
        <v>89</v>
      </c>
      <c r="AW170" s="13" t="s">
        <v>35</v>
      </c>
      <c r="AX170" s="13" t="s">
        <v>87</v>
      </c>
      <c r="AY170" s="156" t="s">
        <v>148</v>
      </c>
    </row>
    <row r="171" spans="2:65" s="1" customFormat="1" ht="16.5" customHeight="1">
      <c r="B171" s="31"/>
      <c r="C171" s="135" t="s">
        <v>261</v>
      </c>
      <c r="D171" s="135" t="s">
        <v>150</v>
      </c>
      <c r="E171" s="136" t="s">
        <v>686</v>
      </c>
      <c r="F171" s="137" t="s">
        <v>687</v>
      </c>
      <c r="G171" s="138" t="s">
        <v>276</v>
      </c>
      <c r="H171" s="139">
        <v>12.093</v>
      </c>
      <c r="I171" s="140"/>
      <c r="J171" s="141">
        <f>ROUND(I171*H171,2)</f>
        <v>0</v>
      </c>
      <c r="K171" s="137" t="s">
        <v>154</v>
      </c>
      <c r="L171" s="31"/>
      <c r="M171" s="142" t="s">
        <v>1</v>
      </c>
      <c r="N171" s="143" t="s">
        <v>45</v>
      </c>
      <c r="P171" s="144">
        <f>O171*H171</f>
        <v>0</v>
      </c>
      <c r="Q171" s="144">
        <v>1.06277</v>
      </c>
      <c r="R171" s="144">
        <f>Q171*H171</f>
        <v>12.85207761</v>
      </c>
      <c r="S171" s="144">
        <v>0</v>
      </c>
      <c r="T171" s="145">
        <f>S171*H171</f>
        <v>0</v>
      </c>
      <c r="AR171" s="146" t="s">
        <v>155</v>
      </c>
      <c r="AT171" s="146" t="s">
        <v>150</v>
      </c>
      <c r="AU171" s="146" t="s">
        <v>89</v>
      </c>
      <c r="AY171" s="16" t="s">
        <v>148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6" t="s">
        <v>87</v>
      </c>
      <c r="BK171" s="147">
        <f>ROUND(I171*H171,2)</f>
        <v>0</v>
      </c>
      <c r="BL171" s="16" t="s">
        <v>155</v>
      </c>
      <c r="BM171" s="146" t="s">
        <v>688</v>
      </c>
    </row>
    <row r="172" spans="2:65" s="1" customFormat="1" ht="16.5" customHeight="1">
      <c r="B172" s="31"/>
      <c r="C172" s="135" t="s">
        <v>266</v>
      </c>
      <c r="D172" s="135" t="s">
        <v>150</v>
      </c>
      <c r="E172" s="136" t="s">
        <v>689</v>
      </c>
      <c r="F172" s="137" t="s">
        <v>690</v>
      </c>
      <c r="G172" s="138" t="s">
        <v>198</v>
      </c>
      <c r="H172" s="139">
        <v>61.45</v>
      </c>
      <c r="I172" s="140"/>
      <c r="J172" s="141">
        <f>ROUND(I172*H172,2)</f>
        <v>0</v>
      </c>
      <c r="K172" s="137" t="s">
        <v>154</v>
      </c>
      <c r="L172" s="31"/>
      <c r="M172" s="142" t="s">
        <v>1</v>
      </c>
      <c r="N172" s="143" t="s">
        <v>45</v>
      </c>
      <c r="P172" s="144">
        <f>O172*H172</f>
        <v>0</v>
      </c>
      <c r="Q172" s="144">
        <v>3.7010000000000001E-2</v>
      </c>
      <c r="R172" s="144">
        <f>Q172*H172</f>
        <v>2.2742645000000001</v>
      </c>
      <c r="S172" s="144">
        <v>0</v>
      </c>
      <c r="T172" s="145">
        <f>S172*H172</f>
        <v>0</v>
      </c>
      <c r="AR172" s="146" t="s">
        <v>155</v>
      </c>
      <c r="AT172" s="146" t="s">
        <v>150</v>
      </c>
      <c r="AU172" s="146" t="s">
        <v>89</v>
      </c>
      <c r="AY172" s="16" t="s">
        <v>148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87</v>
      </c>
      <c r="BK172" s="147">
        <f>ROUND(I172*H172,2)</f>
        <v>0</v>
      </c>
      <c r="BL172" s="16" t="s">
        <v>155</v>
      </c>
      <c r="BM172" s="146" t="s">
        <v>691</v>
      </c>
    </row>
    <row r="173" spans="2:65" s="13" customFormat="1" ht="11.25">
      <c r="B173" s="155"/>
      <c r="D173" s="149" t="s">
        <v>157</v>
      </c>
      <c r="E173" s="156" t="s">
        <v>1</v>
      </c>
      <c r="F173" s="157" t="s">
        <v>692</v>
      </c>
      <c r="H173" s="158">
        <v>61.45</v>
      </c>
      <c r="I173" s="159"/>
      <c r="L173" s="155"/>
      <c r="M173" s="160"/>
      <c r="T173" s="161"/>
      <c r="AT173" s="156" t="s">
        <v>157</v>
      </c>
      <c r="AU173" s="156" t="s">
        <v>89</v>
      </c>
      <c r="AV173" s="13" t="s">
        <v>89</v>
      </c>
      <c r="AW173" s="13" t="s">
        <v>35</v>
      </c>
      <c r="AX173" s="13" t="s">
        <v>87</v>
      </c>
      <c r="AY173" s="156" t="s">
        <v>148</v>
      </c>
    </row>
    <row r="174" spans="2:65" s="1" customFormat="1" ht="16.5" customHeight="1">
      <c r="B174" s="31"/>
      <c r="C174" s="169" t="s">
        <v>270</v>
      </c>
      <c r="D174" s="169" t="s">
        <v>292</v>
      </c>
      <c r="E174" s="170" t="s">
        <v>693</v>
      </c>
      <c r="F174" s="171" t="s">
        <v>694</v>
      </c>
      <c r="G174" s="172" t="s">
        <v>198</v>
      </c>
      <c r="H174" s="173">
        <v>196.2</v>
      </c>
      <c r="I174" s="174"/>
      <c r="J174" s="175">
        <f>ROUND(I174*H174,2)</f>
        <v>0</v>
      </c>
      <c r="K174" s="171" t="s">
        <v>154</v>
      </c>
      <c r="L174" s="176"/>
      <c r="M174" s="177" t="s">
        <v>1</v>
      </c>
      <c r="N174" s="178" t="s">
        <v>45</v>
      </c>
      <c r="P174" s="144">
        <f>O174*H174</f>
        <v>0</v>
      </c>
      <c r="Q174" s="144">
        <v>1.0359999999999999E-2</v>
      </c>
      <c r="R174" s="144">
        <f>Q174*H174</f>
        <v>2.0326319999999996</v>
      </c>
      <c r="S174" s="144">
        <v>0</v>
      </c>
      <c r="T174" s="145">
        <f>S174*H174</f>
        <v>0</v>
      </c>
      <c r="AR174" s="146" t="s">
        <v>195</v>
      </c>
      <c r="AT174" s="146" t="s">
        <v>292</v>
      </c>
      <c r="AU174" s="146" t="s">
        <v>89</v>
      </c>
      <c r="AY174" s="16" t="s">
        <v>148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6" t="s">
        <v>87</v>
      </c>
      <c r="BK174" s="147">
        <f>ROUND(I174*H174,2)</f>
        <v>0</v>
      </c>
      <c r="BL174" s="16" t="s">
        <v>155</v>
      </c>
      <c r="BM174" s="146" t="s">
        <v>695</v>
      </c>
    </row>
    <row r="175" spans="2:65" s="11" customFormat="1" ht="22.9" customHeight="1">
      <c r="B175" s="123"/>
      <c r="D175" s="124" t="s">
        <v>79</v>
      </c>
      <c r="E175" s="133" t="s">
        <v>165</v>
      </c>
      <c r="F175" s="133" t="s">
        <v>320</v>
      </c>
      <c r="I175" s="126"/>
      <c r="J175" s="134">
        <f>BK175</f>
        <v>0</v>
      </c>
      <c r="L175" s="123"/>
      <c r="M175" s="128"/>
      <c r="P175" s="129">
        <f>SUM(P176:P182)</f>
        <v>0</v>
      </c>
      <c r="R175" s="129">
        <f>SUM(R176:R182)</f>
        <v>1617.6756130000001</v>
      </c>
      <c r="T175" s="130">
        <f>SUM(T176:T182)</f>
        <v>0</v>
      </c>
      <c r="AR175" s="124" t="s">
        <v>87</v>
      </c>
      <c r="AT175" s="131" t="s">
        <v>79</v>
      </c>
      <c r="AU175" s="131" t="s">
        <v>87</v>
      </c>
      <c r="AY175" s="124" t="s">
        <v>148</v>
      </c>
      <c r="BK175" s="132">
        <f>SUM(BK176:BK182)</f>
        <v>0</v>
      </c>
    </row>
    <row r="176" spans="2:65" s="1" customFormat="1" ht="16.5" customHeight="1">
      <c r="B176" s="31"/>
      <c r="C176" s="135" t="s">
        <v>7</v>
      </c>
      <c r="D176" s="135" t="s">
        <v>150</v>
      </c>
      <c r="E176" s="136" t="s">
        <v>696</v>
      </c>
      <c r="F176" s="137" t="s">
        <v>697</v>
      </c>
      <c r="G176" s="138" t="s">
        <v>198</v>
      </c>
      <c r="H176" s="139">
        <v>54</v>
      </c>
      <c r="I176" s="140"/>
      <c r="J176" s="141">
        <f>ROUND(I176*H176,2)</f>
        <v>0</v>
      </c>
      <c r="K176" s="137" t="s">
        <v>154</v>
      </c>
      <c r="L176" s="31"/>
      <c r="M176" s="142" t="s">
        <v>1</v>
      </c>
      <c r="N176" s="143" t="s">
        <v>45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155</v>
      </c>
      <c r="AT176" s="146" t="s">
        <v>150</v>
      </c>
      <c r="AU176" s="146" t="s">
        <v>89</v>
      </c>
      <c r="AY176" s="16" t="s">
        <v>148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87</v>
      </c>
      <c r="BK176" s="147">
        <f>ROUND(I176*H176,2)</f>
        <v>0</v>
      </c>
      <c r="BL176" s="16" t="s">
        <v>155</v>
      </c>
      <c r="BM176" s="146" t="s">
        <v>698</v>
      </c>
    </row>
    <row r="177" spans="2:65" s="12" customFormat="1" ht="11.25">
      <c r="B177" s="148"/>
      <c r="D177" s="149" t="s">
        <v>157</v>
      </c>
      <c r="E177" s="150" t="s">
        <v>1</v>
      </c>
      <c r="F177" s="151" t="s">
        <v>699</v>
      </c>
      <c r="H177" s="150" t="s">
        <v>1</v>
      </c>
      <c r="I177" s="152"/>
      <c r="L177" s="148"/>
      <c r="M177" s="153"/>
      <c r="T177" s="154"/>
      <c r="AT177" s="150" t="s">
        <v>157</v>
      </c>
      <c r="AU177" s="150" t="s">
        <v>89</v>
      </c>
      <c r="AV177" s="12" t="s">
        <v>87</v>
      </c>
      <c r="AW177" s="12" t="s">
        <v>35</v>
      </c>
      <c r="AX177" s="12" t="s">
        <v>80</v>
      </c>
      <c r="AY177" s="150" t="s">
        <v>148</v>
      </c>
    </row>
    <row r="178" spans="2:65" s="13" customFormat="1" ht="11.25">
      <c r="B178" s="155"/>
      <c r="D178" s="149" t="s">
        <v>157</v>
      </c>
      <c r="E178" s="156" t="s">
        <v>1</v>
      </c>
      <c r="F178" s="157" t="s">
        <v>455</v>
      </c>
      <c r="H178" s="158">
        <v>54</v>
      </c>
      <c r="I178" s="159"/>
      <c r="L178" s="155"/>
      <c r="M178" s="160"/>
      <c r="T178" s="161"/>
      <c r="AT178" s="156" t="s">
        <v>157</v>
      </c>
      <c r="AU178" s="156" t="s">
        <v>89</v>
      </c>
      <c r="AV178" s="13" t="s">
        <v>89</v>
      </c>
      <c r="AW178" s="13" t="s">
        <v>35</v>
      </c>
      <c r="AX178" s="13" t="s">
        <v>87</v>
      </c>
      <c r="AY178" s="156" t="s">
        <v>148</v>
      </c>
    </row>
    <row r="179" spans="2:65" s="1" customFormat="1" ht="16.5" customHeight="1">
      <c r="B179" s="31"/>
      <c r="C179" s="169" t="s">
        <v>279</v>
      </c>
      <c r="D179" s="169" t="s">
        <v>292</v>
      </c>
      <c r="E179" s="170" t="s">
        <v>700</v>
      </c>
      <c r="F179" s="171" t="s">
        <v>701</v>
      </c>
      <c r="G179" s="172" t="s">
        <v>198</v>
      </c>
      <c r="H179" s="173">
        <v>10.8</v>
      </c>
      <c r="I179" s="174"/>
      <c r="J179" s="175">
        <f>ROUND(I179*H179,2)</f>
        <v>0</v>
      </c>
      <c r="K179" s="171" t="s">
        <v>154</v>
      </c>
      <c r="L179" s="176"/>
      <c r="M179" s="177" t="s">
        <v>1</v>
      </c>
      <c r="N179" s="178" t="s">
        <v>45</v>
      </c>
      <c r="P179" s="144">
        <f>O179*H179</f>
        <v>0</v>
      </c>
      <c r="Q179" s="144">
        <v>1.311E-2</v>
      </c>
      <c r="R179" s="144">
        <f>Q179*H179</f>
        <v>0.14158800000000002</v>
      </c>
      <c r="S179" s="144">
        <v>0</v>
      </c>
      <c r="T179" s="145">
        <f>S179*H179</f>
        <v>0</v>
      </c>
      <c r="AR179" s="146" t="s">
        <v>195</v>
      </c>
      <c r="AT179" s="146" t="s">
        <v>292</v>
      </c>
      <c r="AU179" s="146" t="s">
        <v>89</v>
      </c>
      <c r="AY179" s="16" t="s">
        <v>148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6" t="s">
        <v>87</v>
      </c>
      <c r="BK179" s="147">
        <f>ROUND(I179*H179,2)</f>
        <v>0</v>
      </c>
      <c r="BL179" s="16" t="s">
        <v>155</v>
      </c>
      <c r="BM179" s="146" t="s">
        <v>702</v>
      </c>
    </row>
    <row r="180" spans="2:65" s="13" customFormat="1" ht="11.25">
      <c r="B180" s="155"/>
      <c r="D180" s="149" t="s">
        <v>157</v>
      </c>
      <c r="E180" s="156" t="s">
        <v>1</v>
      </c>
      <c r="F180" s="157" t="s">
        <v>703</v>
      </c>
      <c r="H180" s="158">
        <v>10.8</v>
      </c>
      <c r="I180" s="159"/>
      <c r="L180" s="155"/>
      <c r="M180" s="160"/>
      <c r="T180" s="161"/>
      <c r="AT180" s="156" t="s">
        <v>157</v>
      </c>
      <c r="AU180" s="156" t="s">
        <v>89</v>
      </c>
      <c r="AV180" s="13" t="s">
        <v>89</v>
      </c>
      <c r="AW180" s="13" t="s">
        <v>35</v>
      </c>
      <c r="AX180" s="13" t="s">
        <v>87</v>
      </c>
      <c r="AY180" s="156" t="s">
        <v>148</v>
      </c>
    </row>
    <row r="181" spans="2:65" s="1" customFormat="1" ht="21.75" customHeight="1">
      <c r="B181" s="31"/>
      <c r="C181" s="135" t="s">
        <v>286</v>
      </c>
      <c r="D181" s="135" t="s">
        <v>150</v>
      </c>
      <c r="E181" s="136" t="s">
        <v>704</v>
      </c>
      <c r="F181" s="137" t="s">
        <v>705</v>
      </c>
      <c r="G181" s="138" t="s">
        <v>212</v>
      </c>
      <c r="H181" s="139">
        <v>2</v>
      </c>
      <c r="I181" s="140"/>
      <c r="J181" s="141">
        <f>ROUND(I181*H181,2)</f>
        <v>0</v>
      </c>
      <c r="K181" s="137" t="s">
        <v>154</v>
      </c>
      <c r="L181" s="31"/>
      <c r="M181" s="142" t="s">
        <v>1</v>
      </c>
      <c r="N181" s="143" t="s">
        <v>45</v>
      </c>
      <c r="P181" s="144">
        <f>O181*H181</f>
        <v>0</v>
      </c>
      <c r="Q181" s="144">
        <v>2.6768000000000001</v>
      </c>
      <c r="R181" s="144">
        <f>Q181*H181</f>
        <v>5.3536000000000001</v>
      </c>
      <c r="S181" s="144">
        <v>0</v>
      </c>
      <c r="T181" s="145">
        <f>S181*H181</f>
        <v>0</v>
      </c>
      <c r="AR181" s="146" t="s">
        <v>155</v>
      </c>
      <c r="AT181" s="146" t="s">
        <v>150</v>
      </c>
      <c r="AU181" s="146" t="s">
        <v>89</v>
      </c>
      <c r="AY181" s="16" t="s">
        <v>148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6" t="s">
        <v>87</v>
      </c>
      <c r="BK181" s="147">
        <f>ROUND(I181*H181,2)</f>
        <v>0</v>
      </c>
      <c r="BL181" s="16" t="s">
        <v>155</v>
      </c>
      <c r="BM181" s="146" t="s">
        <v>706</v>
      </c>
    </row>
    <row r="182" spans="2:65" s="1" customFormat="1" ht="16.5" customHeight="1">
      <c r="B182" s="31"/>
      <c r="C182" s="135" t="s">
        <v>291</v>
      </c>
      <c r="D182" s="135" t="s">
        <v>150</v>
      </c>
      <c r="E182" s="136" t="s">
        <v>707</v>
      </c>
      <c r="F182" s="137" t="s">
        <v>708</v>
      </c>
      <c r="G182" s="138" t="s">
        <v>212</v>
      </c>
      <c r="H182" s="139">
        <v>772.30200000000002</v>
      </c>
      <c r="I182" s="140"/>
      <c r="J182" s="141">
        <f>ROUND(I182*H182,2)</f>
        <v>0</v>
      </c>
      <c r="K182" s="137" t="s">
        <v>154</v>
      </c>
      <c r="L182" s="31"/>
      <c r="M182" s="142" t="s">
        <v>1</v>
      </c>
      <c r="N182" s="143" t="s">
        <v>45</v>
      </c>
      <c r="P182" s="144">
        <f>O182*H182</f>
        <v>0</v>
      </c>
      <c r="Q182" s="144">
        <v>2.0874999999999999</v>
      </c>
      <c r="R182" s="144">
        <f>Q182*H182</f>
        <v>1612.180425</v>
      </c>
      <c r="S182" s="144">
        <v>0</v>
      </c>
      <c r="T182" s="145">
        <f>S182*H182</f>
        <v>0</v>
      </c>
      <c r="AR182" s="146" t="s">
        <v>155</v>
      </c>
      <c r="AT182" s="146" t="s">
        <v>150</v>
      </c>
      <c r="AU182" s="146" t="s">
        <v>89</v>
      </c>
      <c r="AY182" s="16" t="s">
        <v>148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6" t="s">
        <v>87</v>
      </c>
      <c r="BK182" s="147">
        <f>ROUND(I182*H182,2)</f>
        <v>0</v>
      </c>
      <c r="BL182" s="16" t="s">
        <v>155</v>
      </c>
      <c r="BM182" s="146" t="s">
        <v>709</v>
      </c>
    </row>
    <row r="183" spans="2:65" s="11" customFormat="1" ht="22.9" customHeight="1">
      <c r="B183" s="123"/>
      <c r="D183" s="124" t="s">
        <v>79</v>
      </c>
      <c r="E183" s="133" t="s">
        <v>195</v>
      </c>
      <c r="F183" s="133" t="s">
        <v>399</v>
      </c>
      <c r="I183" s="126"/>
      <c r="J183" s="134">
        <f>BK183</f>
        <v>0</v>
      </c>
      <c r="L183" s="123"/>
      <c r="M183" s="128"/>
      <c r="P183" s="129">
        <f>SUM(P184:P187)</f>
        <v>0</v>
      </c>
      <c r="R183" s="129">
        <f>SUM(R184:R187)</f>
        <v>2.6148799999999999</v>
      </c>
      <c r="T183" s="130">
        <f>SUM(T184:T187)</f>
        <v>0</v>
      </c>
      <c r="AR183" s="124" t="s">
        <v>87</v>
      </c>
      <c r="AT183" s="131" t="s">
        <v>79</v>
      </c>
      <c r="AU183" s="131" t="s">
        <v>87</v>
      </c>
      <c r="AY183" s="124" t="s">
        <v>148</v>
      </c>
      <c r="BK183" s="132">
        <f>SUM(BK184:BK187)</f>
        <v>0</v>
      </c>
    </row>
    <row r="184" spans="2:65" s="1" customFormat="1" ht="16.5" customHeight="1">
      <c r="B184" s="31"/>
      <c r="C184" s="135" t="s">
        <v>296</v>
      </c>
      <c r="D184" s="135" t="s">
        <v>150</v>
      </c>
      <c r="E184" s="136" t="s">
        <v>401</v>
      </c>
      <c r="F184" s="137" t="s">
        <v>402</v>
      </c>
      <c r="G184" s="138" t="s">
        <v>198</v>
      </c>
      <c r="H184" s="139">
        <v>4</v>
      </c>
      <c r="I184" s="140"/>
      <c r="J184" s="141">
        <f>ROUND(I184*H184,2)</f>
        <v>0</v>
      </c>
      <c r="K184" s="137" t="s">
        <v>1</v>
      </c>
      <c r="L184" s="31"/>
      <c r="M184" s="142" t="s">
        <v>1</v>
      </c>
      <c r="N184" s="143" t="s">
        <v>45</v>
      </c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AR184" s="146" t="s">
        <v>155</v>
      </c>
      <c r="AT184" s="146" t="s">
        <v>150</v>
      </c>
      <c r="AU184" s="146" t="s">
        <v>89</v>
      </c>
      <c r="AY184" s="16" t="s">
        <v>148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6" t="s">
        <v>87</v>
      </c>
      <c r="BK184" s="147">
        <f>ROUND(I184*H184,2)</f>
        <v>0</v>
      </c>
      <c r="BL184" s="16" t="s">
        <v>155</v>
      </c>
      <c r="BM184" s="146" t="s">
        <v>710</v>
      </c>
    </row>
    <row r="185" spans="2:65" s="1" customFormat="1" ht="16.5" customHeight="1">
      <c r="B185" s="31"/>
      <c r="C185" s="135" t="s">
        <v>302</v>
      </c>
      <c r="D185" s="135" t="s">
        <v>150</v>
      </c>
      <c r="E185" s="136" t="s">
        <v>711</v>
      </c>
      <c r="F185" s="137" t="s">
        <v>712</v>
      </c>
      <c r="G185" s="138" t="s">
        <v>163</v>
      </c>
      <c r="H185" s="139">
        <v>1</v>
      </c>
      <c r="I185" s="140"/>
      <c r="J185" s="141">
        <f>ROUND(I185*H185,2)</f>
        <v>0</v>
      </c>
      <c r="K185" s="137" t="s">
        <v>154</v>
      </c>
      <c r="L185" s="31"/>
      <c r="M185" s="142" t="s">
        <v>1</v>
      </c>
      <c r="N185" s="143" t="s">
        <v>45</v>
      </c>
      <c r="P185" s="144">
        <f>O185*H185</f>
        <v>0</v>
      </c>
      <c r="Q185" s="144">
        <v>2.6148799999999999</v>
      </c>
      <c r="R185" s="144">
        <f>Q185*H185</f>
        <v>2.6148799999999999</v>
      </c>
      <c r="S185" s="144">
        <v>0</v>
      </c>
      <c r="T185" s="145">
        <f>S185*H185</f>
        <v>0</v>
      </c>
      <c r="AR185" s="146" t="s">
        <v>155</v>
      </c>
      <c r="AT185" s="146" t="s">
        <v>150</v>
      </c>
      <c r="AU185" s="146" t="s">
        <v>89</v>
      </c>
      <c r="AY185" s="16" t="s">
        <v>148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6" t="s">
        <v>87</v>
      </c>
      <c r="BK185" s="147">
        <f>ROUND(I185*H185,2)</f>
        <v>0</v>
      </c>
      <c r="BL185" s="16" t="s">
        <v>155</v>
      </c>
      <c r="BM185" s="146" t="s">
        <v>713</v>
      </c>
    </row>
    <row r="186" spans="2:65" s="12" customFormat="1" ht="11.25">
      <c r="B186" s="148"/>
      <c r="D186" s="149" t="s">
        <v>157</v>
      </c>
      <c r="E186" s="150" t="s">
        <v>1</v>
      </c>
      <c r="F186" s="151" t="s">
        <v>714</v>
      </c>
      <c r="H186" s="150" t="s">
        <v>1</v>
      </c>
      <c r="I186" s="152"/>
      <c r="L186" s="148"/>
      <c r="M186" s="153"/>
      <c r="T186" s="154"/>
      <c r="AT186" s="150" t="s">
        <v>157</v>
      </c>
      <c r="AU186" s="150" t="s">
        <v>89</v>
      </c>
      <c r="AV186" s="12" t="s">
        <v>87</v>
      </c>
      <c r="AW186" s="12" t="s">
        <v>35</v>
      </c>
      <c r="AX186" s="12" t="s">
        <v>80</v>
      </c>
      <c r="AY186" s="150" t="s">
        <v>148</v>
      </c>
    </row>
    <row r="187" spans="2:65" s="13" customFormat="1" ht="11.25">
      <c r="B187" s="155"/>
      <c r="D187" s="149" t="s">
        <v>157</v>
      </c>
      <c r="E187" s="156" t="s">
        <v>1</v>
      </c>
      <c r="F187" s="157" t="s">
        <v>87</v>
      </c>
      <c r="H187" s="158">
        <v>1</v>
      </c>
      <c r="I187" s="159"/>
      <c r="L187" s="155"/>
      <c r="M187" s="160"/>
      <c r="T187" s="161"/>
      <c r="AT187" s="156" t="s">
        <v>157</v>
      </c>
      <c r="AU187" s="156" t="s">
        <v>89</v>
      </c>
      <c r="AV187" s="13" t="s">
        <v>89</v>
      </c>
      <c r="AW187" s="13" t="s">
        <v>35</v>
      </c>
      <c r="AX187" s="13" t="s">
        <v>87</v>
      </c>
      <c r="AY187" s="156" t="s">
        <v>148</v>
      </c>
    </row>
    <row r="188" spans="2:65" s="11" customFormat="1" ht="22.9" customHeight="1">
      <c r="B188" s="123"/>
      <c r="D188" s="124" t="s">
        <v>79</v>
      </c>
      <c r="E188" s="133" t="s">
        <v>202</v>
      </c>
      <c r="F188" s="133" t="s">
        <v>431</v>
      </c>
      <c r="I188" s="126"/>
      <c r="J188" s="134">
        <f>BK188</f>
        <v>0</v>
      </c>
      <c r="L188" s="123"/>
      <c r="M188" s="128"/>
      <c r="P188" s="129">
        <f>SUM(P189:P199)</f>
        <v>0</v>
      </c>
      <c r="R188" s="129">
        <f>SUM(R189:R199)</f>
        <v>77.894370000000009</v>
      </c>
      <c r="T188" s="130">
        <f>SUM(T189:T199)</f>
        <v>0</v>
      </c>
      <c r="AR188" s="124" t="s">
        <v>87</v>
      </c>
      <c r="AT188" s="131" t="s">
        <v>79</v>
      </c>
      <c r="AU188" s="131" t="s">
        <v>87</v>
      </c>
      <c r="AY188" s="124" t="s">
        <v>148</v>
      </c>
      <c r="BK188" s="132">
        <f>SUM(BK189:BK199)</f>
        <v>0</v>
      </c>
    </row>
    <row r="189" spans="2:65" s="1" customFormat="1" ht="16.5" customHeight="1">
      <c r="B189" s="31"/>
      <c r="C189" s="135" t="s">
        <v>306</v>
      </c>
      <c r="D189" s="135" t="s">
        <v>150</v>
      </c>
      <c r="E189" s="136" t="s">
        <v>715</v>
      </c>
      <c r="F189" s="137" t="s">
        <v>716</v>
      </c>
      <c r="G189" s="138" t="s">
        <v>198</v>
      </c>
      <c r="H189" s="139">
        <v>180</v>
      </c>
      <c r="I189" s="140"/>
      <c r="J189" s="141">
        <f>ROUND(I189*H189,2)</f>
        <v>0</v>
      </c>
      <c r="K189" s="137" t="s">
        <v>154</v>
      </c>
      <c r="L189" s="31"/>
      <c r="M189" s="142" t="s">
        <v>1</v>
      </c>
      <c r="N189" s="143" t="s">
        <v>45</v>
      </c>
      <c r="P189" s="144">
        <f>O189*H189</f>
        <v>0</v>
      </c>
      <c r="Q189" s="144">
        <v>0.11808</v>
      </c>
      <c r="R189" s="144">
        <f>Q189*H189</f>
        <v>21.2544</v>
      </c>
      <c r="S189" s="144">
        <v>0</v>
      </c>
      <c r="T189" s="145">
        <f>S189*H189</f>
        <v>0</v>
      </c>
      <c r="AR189" s="146" t="s">
        <v>155</v>
      </c>
      <c r="AT189" s="146" t="s">
        <v>150</v>
      </c>
      <c r="AU189" s="146" t="s">
        <v>89</v>
      </c>
      <c r="AY189" s="16" t="s">
        <v>148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6" t="s">
        <v>87</v>
      </c>
      <c r="BK189" s="147">
        <f>ROUND(I189*H189,2)</f>
        <v>0</v>
      </c>
      <c r="BL189" s="16" t="s">
        <v>155</v>
      </c>
      <c r="BM189" s="146" t="s">
        <v>717</v>
      </c>
    </row>
    <row r="190" spans="2:65" s="1" customFormat="1" ht="16.5" customHeight="1">
      <c r="B190" s="31"/>
      <c r="C190" s="169" t="s">
        <v>311</v>
      </c>
      <c r="D190" s="169" t="s">
        <v>292</v>
      </c>
      <c r="E190" s="170" t="s">
        <v>718</v>
      </c>
      <c r="F190" s="171" t="s">
        <v>719</v>
      </c>
      <c r="G190" s="172" t="s">
        <v>198</v>
      </c>
      <c r="H190" s="173">
        <v>363.6</v>
      </c>
      <c r="I190" s="174"/>
      <c r="J190" s="175">
        <f>ROUND(I190*H190,2)</f>
        <v>0</v>
      </c>
      <c r="K190" s="171" t="s">
        <v>154</v>
      </c>
      <c r="L190" s="176"/>
      <c r="M190" s="177" t="s">
        <v>1</v>
      </c>
      <c r="N190" s="178" t="s">
        <v>45</v>
      </c>
      <c r="P190" s="144">
        <f>O190*H190</f>
        <v>0</v>
      </c>
      <c r="Q190" s="144">
        <v>0.13400000000000001</v>
      </c>
      <c r="R190" s="144">
        <f>Q190*H190</f>
        <v>48.722400000000007</v>
      </c>
      <c r="S190" s="144">
        <v>0</v>
      </c>
      <c r="T190" s="145">
        <f>S190*H190</f>
        <v>0</v>
      </c>
      <c r="AR190" s="146" t="s">
        <v>195</v>
      </c>
      <c r="AT190" s="146" t="s">
        <v>292</v>
      </c>
      <c r="AU190" s="146" t="s">
        <v>89</v>
      </c>
      <c r="AY190" s="16" t="s">
        <v>148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6" t="s">
        <v>87</v>
      </c>
      <c r="BK190" s="147">
        <f>ROUND(I190*H190,2)</f>
        <v>0</v>
      </c>
      <c r="BL190" s="16" t="s">
        <v>155</v>
      </c>
      <c r="BM190" s="146" t="s">
        <v>720</v>
      </c>
    </row>
    <row r="191" spans="2:65" s="13" customFormat="1" ht="11.25">
      <c r="B191" s="155"/>
      <c r="D191" s="149" t="s">
        <v>157</v>
      </c>
      <c r="E191" s="156" t="s">
        <v>1</v>
      </c>
      <c r="F191" s="157" t="s">
        <v>721</v>
      </c>
      <c r="H191" s="158">
        <v>363.6</v>
      </c>
      <c r="I191" s="159"/>
      <c r="L191" s="155"/>
      <c r="M191" s="160"/>
      <c r="T191" s="161"/>
      <c r="AT191" s="156" t="s">
        <v>157</v>
      </c>
      <c r="AU191" s="156" t="s">
        <v>89</v>
      </c>
      <c r="AV191" s="13" t="s">
        <v>89</v>
      </c>
      <c r="AW191" s="13" t="s">
        <v>35</v>
      </c>
      <c r="AX191" s="13" t="s">
        <v>87</v>
      </c>
      <c r="AY191" s="156" t="s">
        <v>148</v>
      </c>
    </row>
    <row r="192" spans="2:65" s="1" customFormat="1" ht="16.5" customHeight="1">
      <c r="B192" s="31"/>
      <c r="C192" s="135" t="s">
        <v>316</v>
      </c>
      <c r="D192" s="135" t="s">
        <v>150</v>
      </c>
      <c r="E192" s="136" t="s">
        <v>722</v>
      </c>
      <c r="F192" s="137" t="s">
        <v>723</v>
      </c>
      <c r="G192" s="138" t="s">
        <v>153</v>
      </c>
      <c r="H192" s="139">
        <v>62</v>
      </c>
      <c r="I192" s="140"/>
      <c r="J192" s="141">
        <f>ROUND(I192*H192,2)</f>
        <v>0</v>
      </c>
      <c r="K192" s="137" t="s">
        <v>154</v>
      </c>
      <c r="L192" s="31"/>
      <c r="M192" s="142" t="s">
        <v>1</v>
      </c>
      <c r="N192" s="143" t="s">
        <v>45</v>
      </c>
      <c r="P192" s="144">
        <f>O192*H192</f>
        <v>0</v>
      </c>
      <c r="Q192" s="144">
        <v>3.6000000000000002E-4</v>
      </c>
      <c r="R192" s="144">
        <f>Q192*H192</f>
        <v>2.2320000000000003E-2</v>
      </c>
      <c r="S192" s="144">
        <v>0</v>
      </c>
      <c r="T192" s="145">
        <f>S192*H192</f>
        <v>0</v>
      </c>
      <c r="AR192" s="146" t="s">
        <v>155</v>
      </c>
      <c r="AT192" s="146" t="s">
        <v>150</v>
      </c>
      <c r="AU192" s="146" t="s">
        <v>89</v>
      </c>
      <c r="AY192" s="16" t="s">
        <v>148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6" t="s">
        <v>87</v>
      </c>
      <c r="BK192" s="147">
        <f>ROUND(I192*H192,2)</f>
        <v>0</v>
      </c>
      <c r="BL192" s="16" t="s">
        <v>155</v>
      </c>
      <c r="BM192" s="146" t="s">
        <v>724</v>
      </c>
    </row>
    <row r="193" spans="2:65" s="12" customFormat="1" ht="11.25">
      <c r="B193" s="148"/>
      <c r="D193" s="149" t="s">
        <v>157</v>
      </c>
      <c r="E193" s="150" t="s">
        <v>1</v>
      </c>
      <c r="F193" s="151" t="s">
        <v>725</v>
      </c>
      <c r="H193" s="150" t="s">
        <v>1</v>
      </c>
      <c r="I193" s="152"/>
      <c r="L193" s="148"/>
      <c r="M193" s="153"/>
      <c r="T193" s="154"/>
      <c r="AT193" s="150" t="s">
        <v>157</v>
      </c>
      <c r="AU193" s="150" t="s">
        <v>89</v>
      </c>
      <c r="AV193" s="12" t="s">
        <v>87</v>
      </c>
      <c r="AW193" s="12" t="s">
        <v>35</v>
      </c>
      <c r="AX193" s="12" t="s">
        <v>80</v>
      </c>
      <c r="AY193" s="150" t="s">
        <v>148</v>
      </c>
    </row>
    <row r="194" spans="2:65" s="13" customFormat="1" ht="11.25">
      <c r="B194" s="155"/>
      <c r="D194" s="149" t="s">
        <v>157</v>
      </c>
      <c r="E194" s="156" t="s">
        <v>1</v>
      </c>
      <c r="F194" s="157" t="s">
        <v>490</v>
      </c>
      <c r="H194" s="158">
        <v>62</v>
      </c>
      <c r="I194" s="159"/>
      <c r="L194" s="155"/>
      <c r="M194" s="160"/>
      <c r="T194" s="161"/>
      <c r="AT194" s="156" t="s">
        <v>157</v>
      </c>
      <c r="AU194" s="156" t="s">
        <v>89</v>
      </c>
      <c r="AV194" s="13" t="s">
        <v>89</v>
      </c>
      <c r="AW194" s="13" t="s">
        <v>35</v>
      </c>
      <c r="AX194" s="13" t="s">
        <v>87</v>
      </c>
      <c r="AY194" s="156" t="s">
        <v>148</v>
      </c>
    </row>
    <row r="195" spans="2:65" s="1" customFormat="1" ht="16.5" customHeight="1">
      <c r="B195" s="31"/>
      <c r="C195" s="135" t="s">
        <v>322</v>
      </c>
      <c r="D195" s="135" t="s">
        <v>150</v>
      </c>
      <c r="E195" s="136" t="s">
        <v>726</v>
      </c>
      <c r="F195" s="137" t="s">
        <v>727</v>
      </c>
      <c r="G195" s="138" t="s">
        <v>198</v>
      </c>
      <c r="H195" s="139">
        <v>181.5</v>
      </c>
      <c r="I195" s="140"/>
      <c r="J195" s="141">
        <f>ROUND(I195*H195,2)</f>
        <v>0</v>
      </c>
      <c r="K195" s="137" t="s">
        <v>154</v>
      </c>
      <c r="L195" s="31"/>
      <c r="M195" s="142" t="s">
        <v>1</v>
      </c>
      <c r="N195" s="143" t="s">
        <v>45</v>
      </c>
      <c r="P195" s="144">
        <f>O195*H195</f>
        <v>0</v>
      </c>
      <c r="Q195" s="144">
        <v>3.5000000000000001E-3</v>
      </c>
      <c r="R195" s="144">
        <f>Q195*H195</f>
        <v>0.63524999999999998</v>
      </c>
      <c r="S195" s="144">
        <v>0</v>
      </c>
      <c r="T195" s="145">
        <f>S195*H195</f>
        <v>0</v>
      </c>
      <c r="AR195" s="146" t="s">
        <v>155</v>
      </c>
      <c r="AT195" s="146" t="s">
        <v>150</v>
      </c>
      <c r="AU195" s="146" t="s">
        <v>89</v>
      </c>
      <c r="AY195" s="16" t="s">
        <v>148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6" t="s">
        <v>87</v>
      </c>
      <c r="BK195" s="147">
        <f>ROUND(I195*H195,2)</f>
        <v>0</v>
      </c>
      <c r="BL195" s="16" t="s">
        <v>155</v>
      </c>
      <c r="BM195" s="146" t="s">
        <v>728</v>
      </c>
    </row>
    <row r="196" spans="2:65" s="12" customFormat="1" ht="11.25">
      <c r="B196" s="148"/>
      <c r="D196" s="149" t="s">
        <v>157</v>
      </c>
      <c r="E196" s="150" t="s">
        <v>1</v>
      </c>
      <c r="F196" s="151" t="s">
        <v>729</v>
      </c>
      <c r="H196" s="150" t="s">
        <v>1</v>
      </c>
      <c r="I196" s="152"/>
      <c r="L196" s="148"/>
      <c r="M196" s="153"/>
      <c r="T196" s="154"/>
      <c r="AT196" s="150" t="s">
        <v>157</v>
      </c>
      <c r="AU196" s="150" t="s">
        <v>89</v>
      </c>
      <c r="AV196" s="12" t="s">
        <v>87</v>
      </c>
      <c r="AW196" s="12" t="s">
        <v>35</v>
      </c>
      <c r="AX196" s="12" t="s">
        <v>80</v>
      </c>
      <c r="AY196" s="150" t="s">
        <v>148</v>
      </c>
    </row>
    <row r="197" spans="2:65" s="13" customFormat="1" ht="11.25">
      <c r="B197" s="155"/>
      <c r="D197" s="149" t="s">
        <v>157</v>
      </c>
      <c r="E197" s="156" t="s">
        <v>1</v>
      </c>
      <c r="F197" s="157" t="s">
        <v>730</v>
      </c>
      <c r="H197" s="158">
        <v>181.5</v>
      </c>
      <c r="I197" s="159"/>
      <c r="L197" s="155"/>
      <c r="M197" s="160"/>
      <c r="T197" s="161"/>
      <c r="AT197" s="156" t="s">
        <v>157</v>
      </c>
      <c r="AU197" s="156" t="s">
        <v>89</v>
      </c>
      <c r="AV197" s="13" t="s">
        <v>89</v>
      </c>
      <c r="AW197" s="13" t="s">
        <v>35</v>
      </c>
      <c r="AX197" s="13" t="s">
        <v>87</v>
      </c>
      <c r="AY197" s="156" t="s">
        <v>148</v>
      </c>
    </row>
    <row r="198" spans="2:65" s="1" customFormat="1" ht="16.5" customHeight="1">
      <c r="B198" s="31"/>
      <c r="C198" s="169" t="s">
        <v>331</v>
      </c>
      <c r="D198" s="169" t="s">
        <v>292</v>
      </c>
      <c r="E198" s="170" t="s">
        <v>731</v>
      </c>
      <c r="F198" s="171" t="s">
        <v>732</v>
      </c>
      <c r="G198" s="172" t="s">
        <v>276</v>
      </c>
      <c r="H198" s="173">
        <v>7.26</v>
      </c>
      <c r="I198" s="174"/>
      <c r="J198" s="175">
        <f>ROUND(I198*H198,2)</f>
        <v>0</v>
      </c>
      <c r="K198" s="171" t="s">
        <v>154</v>
      </c>
      <c r="L198" s="176"/>
      <c r="M198" s="177" t="s">
        <v>1</v>
      </c>
      <c r="N198" s="178" t="s">
        <v>45</v>
      </c>
      <c r="P198" s="144">
        <f>O198*H198</f>
        <v>0</v>
      </c>
      <c r="Q198" s="144">
        <v>1</v>
      </c>
      <c r="R198" s="144">
        <f>Q198*H198</f>
        <v>7.26</v>
      </c>
      <c r="S198" s="144">
        <v>0</v>
      </c>
      <c r="T198" s="145">
        <f>S198*H198</f>
        <v>0</v>
      </c>
      <c r="AR198" s="146" t="s">
        <v>195</v>
      </c>
      <c r="AT198" s="146" t="s">
        <v>292</v>
      </c>
      <c r="AU198" s="146" t="s">
        <v>89</v>
      </c>
      <c r="AY198" s="16" t="s">
        <v>148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6" t="s">
        <v>87</v>
      </c>
      <c r="BK198" s="147">
        <f>ROUND(I198*H198,2)</f>
        <v>0</v>
      </c>
      <c r="BL198" s="16" t="s">
        <v>155</v>
      </c>
      <c r="BM198" s="146" t="s">
        <v>733</v>
      </c>
    </row>
    <row r="199" spans="2:65" s="13" customFormat="1" ht="11.25">
      <c r="B199" s="155"/>
      <c r="D199" s="149" t="s">
        <v>157</v>
      </c>
      <c r="E199" s="156" t="s">
        <v>1</v>
      </c>
      <c r="F199" s="157" t="s">
        <v>734</v>
      </c>
      <c r="H199" s="158">
        <v>7.26</v>
      </c>
      <c r="I199" s="159"/>
      <c r="L199" s="155"/>
      <c r="M199" s="160"/>
      <c r="T199" s="161"/>
      <c r="AT199" s="156" t="s">
        <v>157</v>
      </c>
      <c r="AU199" s="156" t="s">
        <v>89</v>
      </c>
      <c r="AV199" s="13" t="s">
        <v>89</v>
      </c>
      <c r="AW199" s="13" t="s">
        <v>35</v>
      </c>
      <c r="AX199" s="13" t="s">
        <v>87</v>
      </c>
      <c r="AY199" s="156" t="s">
        <v>148</v>
      </c>
    </row>
    <row r="200" spans="2:65" s="11" customFormat="1" ht="22.9" customHeight="1">
      <c r="B200" s="123"/>
      <c r="D200" s="124" t="s">
        <v>79</v>
      </c>
      <c r="E200" s="133" t="s">
        <v>599</v>
      </c>
      <c r="F200" s="133" t="s">
        <v>600</v>
      </c>
      <c r="I200" s="126"/>
      <c r="J200" s="134">
        <f>BK200</f>
        <v>0</v>
      </c>
      <c r="L200" s="123"/>
      <c r="M200" s="128"/>
      <c r="P200" s="129">
        <f>P201</f>
        <v>0</v>
      </c>
      <c r="R200" s="129">
        <f>R201</f>
        <v>0</v>
      </c>
      <c r="T200" s="130">
        <f>T201</f>
        <v>0</v>
      </c>
      <c r="AR200" s="124" t="s">
        <v>87</v>
      </c>
      <c r="AT200" s="131" t="s">
        <v>79</v>
      </c>
      <c r="AU200" s="131" t="s">
        <v>87</v>
      </c>
      <c r="AY200" s="124" t="s">
        <v>148</v>
      </c>
      <c r="BK200" s="132">
        <f>BK201</f>
        <v>0</v>
      </c>
    </row>
    <row r="201" spans="2:65" s="1" customFormat="1" ht="21.75" customHeight="1">
      <c r="B201" s="31"/>
      <c r="C201" s="135" t="s">
        <v>338</v>
      </c>
      <c r="D201" s="135" t="s">
        <v>150</v>
      </c>
      <c r="E201" s="136" t="s">
        <v>735</v>
      </c>
      <c r="F201" s="137" t="s">
        <v>736</v>
      </c>
      <c r="G201" s="138" t="s">
        <v>276</v>
      </c>
      <c r="H201" s="139">
        <v>2644.6190000000001</v>
      </c>
      <c r="I201" s="140"/>
      <c r="J201" s="141">
        <f>ROUND(I201*H201,2)</f>
        <v>0</v>
      </c>
      <c r="K201" s="137" t="s">
        <v>154</v>
      </c>
      <c r="L201" s="31"/>
      <c r="M201" s="142" t="s">
        <v>1</v>
      </c>
      <c r="N201" s="143" t="s">
        <v>45</v>
      </c>
      <c r="P201" s="144">
        <f>O201*H201</f>
        <v>0</v>
      </c>
      <c r="Q201" s="144">
        <v>0</v>
      </c>
      <c r="R201" s="144">
        <f>Q201*H201</f>
        <v>0</v>
      </c>
      <c r="S201" s="144">
        <v>0</v>
      </c>
      <c r="T201" s="145">
        <f>S201*H201</f>
        <v>0</v>
      </c>
      <c r="AR201" s="146" t="s">
        <v>155</v>
      </c>
      <c r="AT201" s="146" t="s">
        <v>150</v>
      </c>
      <c r="AU201" s="146" t="s">
        <v>89</v>
      </c>
      <c r="AY201" s="16" t="s">
        <v>148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6" t="s">
        <v>87</v>
      </c>
      <c r="BK201" s="147">
        <f>ROUND(I201*H201,2)</f>
        <v>0</v>
      </c>
      <c r="BL201" s="16" t="s">
        <v>155</v>
      </c>
      <c r="BM201" s="146" t="s">
        <v>737</v>
      </c>
    </row>
    <row r="202" spans="2:65" s="11" customFormat="1" ht="25.9" customHeight="1">
      <c r="B202" s="123"/>
      <c r="D202" s="124" t="s">
        <v>79</v>
      </c>
      <c r="E202" s="125" t="s">
        <v>605</v>
      </c>
      <c r="F202" s="125" t="s">
        <v>606</v>
      </c>
      <c r="I202" s="126"/>
      <c r="J202" s="127">
        <f>BK202</f>
        <v>0</v>
      </c>
      <c r="L202" s="123"/>
      <c r="M202" s="128"/>
      <c r="P202" s="129">
        <f>P203+P215</f>
        <v>0</v>
      </c>
      <c r="R202" s="129">
        <f>R203+R215</f>
        <v>3.44</v>
      </c>
      <c r="T202" s="130">
        <f>T203+T215</f>
        <v>0</v>
      </c>
      <c r="AR202" s="124" t="s">
        <v>89</v>
      </c>
      <c r="AT202" s="131" t="s">
        <v>79</v>
      </c>
      <c r="AU202" s="131" t="s">
        <v>80</v>
      </c>
      <c r="AY202" s="124" t="s">
        <v>148</v>
      </c>
      <c r="BK202" s="132">
        <f>BK203+BK215</f>
        <v>0</v>
      </c>
    </row>
    <row r="203" spans="2:65" s="11" customFormat="1" ht="22.9" customHeight="1">
      <c r="B203" s="123"/>
      <c r="D203" s="124" t="s">
        <v>79</v>
      </c>
      <c r="E203" s="133" t="s">
        <v>738</v>
      </c>
      <c r="F203" s="133" t="s">
        <v>739</v>
      </c>
      <c r="I203" s="126"/>
      <c r="J203" s="134">
        <f>BK203</f>
        <v>0</v>
      </c>
      <c r="L203" s="123"/>
      <c r="M203" s="128"/>
      <c r="P203" s="129">
        <f>SUM(P204:P214)</f>
        <v>0</v>
      </c>
      <c r="R203" s="129">
        <f>SUM(R204:R214)</f>
        <v>0.92</v>
      </c>
      <c r="T203" s="130">
        <f>SUM(T204:T214)</f>
        <v>0</v>
      </c>
      <c r="AR203" s="124" t="s">
        <v>89</v>
      </c>
      <c r="AT203" s="131" t="s">
        <v>79</v>
      </c>
      <c r="AU203" s="131" t="s">
        <v>87</v>
      </c>
      <c r="AY203" s="124" t="s">
        <v>148</v>
      </c>
      <c r="BK203" s="132">
        <f>SUM(BK204:BK214)</f>
        <v>0</v>
      </c>
    </row>
    <row r="204" spans="2:65" s="1" customFormat="1" ht="16.5" customHeight="1">
      <c r="B204" s="31"/>
      <c r="C204" s="135" t="s">
        <v>343</v>
      </c>
      <c r="D204" s="135" t="s">
        <v>150</v>
      </c>
      <c r="E204" s="136" t="s">
        <v>740</v>
      </c>
      <c r="F204" s="137" t="s">
        <v>741</v>
      </c>
      <c r="G204" s="138" t="s">
        <v>153</v>
      </c>
      <c r="H204" s="139">
        <v>1600</v>
      </c>
      <c r="I204" s="140"/>
      <c r="J204" s="141">
        <f>ROUND(I204*H204,2)</f>
        <v>0</v>
      </c>
      <c r="K204" s="137" t="s">
        <v>154</v>
      </c>
      <c r="L204" s="31"/>
      <c r="M204" s="142" t="s">
        <v>1</v>
      </c>
      <c r="N204" s="143" t="s">
        <v>45</v>
      </c>
      <c r="P204" s="144">
        <f>O204*H204</f>
        <v>0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AR204" s="146" t="s">
        <v>251</v>
      </c>
      <c r="AT204" s="146" t="s">
        <v>150</v>
      </c>
      <c r="AU204" s="146" t="s">
        <v>89</v>
      </c>
      <c r="AY204" s="16" t="s">
        <v>148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6" t="s">
        <v>87</v>
      </c>
      <c r="BK204" s="147">
        <f>ROUND(I204*H204,2)</f>
        <v>0</v>
      </c>
      <c r="BL204" s="16" t="s">
        <v>251</v>
      </c>
      <c r="BM204" s="146" t="s">
        <v>742</v>
      </c>
    </row>
    <row r="205" spans="2:65" s="12" customFormat="1" ht="11.25">
      <c r="B205" s="148"/>
      <c r="D205" s="149" t="s">
        <v>157</v>
      </c>
      <c r="E205" s="150" t="s">
        <v>1</v>
      </c>
      <c r="F205" s="151" t="s">
        <v>714</v>
      </c>
      <c r="H205" s="150" t="s">
        <v>1</v>
      </c>
      <c r="I205" s="152"/>
      <c r="L205" s="148"/>
      <c r="M205" s="153"/>
      <c r="T205" s="154"/>
      <c r="AT205" s="150" t="s">
        <v>157</v>
      </c>
      <c r="AU205" s="150" t="s">
        <v>89</v>
      </c>
      <c r="AV205" s="12" t="s">
        <v>87</v>
      </c>
      <c r="AW205" s="12" t="s">
        <v>35</v>
      </c>
      <c r="AX205" s="12" t="s">
        <v>80</v>
      </c>
      <c r="AY205" s="150" t="s">
        <v>148</v>
      </c>
    </row>
    <row r="206" spans="2:65" s="13" customFormat="1" ht="11.25">
      <c r="B206" s="155"/>
      <c r="D206" s="149" t="s">
        <v>157</v>
      </c>
      <c r="E206" s="156" t="s">
        <v>1</v>
      </c>
      <c r="F206" s="157" t="s">
        <v>743</v>
      </c>
      <c r="H206" s="158">
        <v>1600</v>
      </c>
      <c r="I206" s="159"/>
      <c r="L206" s="155"/>
      <c r="M206" s="160"/>
      <c r="T206" s="161"/>
      <c r="AT206" s="156" t="s">
        <v>157</v>
      </c>
      <c r="AU206" s="156" t="s">
        <v>89</v>
      </c>
      <c r="AV206" s="13" t="s">
        <v>89</v>
      </c>
      <c r="AW206" s="13" t="s">
        <v>35</v>
      </c>
      <c r="AX206" s="13" t="s">
        <v>87</v>
      </c>
      <c r="AY206" s="156" t="s">
        <v>148</v>
      </c>
    </row>
    <row r="207" spans="2:65" s="1" customFormat="1" ht="16.5" customHeight="1">
      <c r="B207" s="31"/>
      <c r="C207" s="169" t="s">
        <v>352</v>
      </c>
      <c r="D207" s="169" t="s">
        <v>292</v>
      </c>
      <c r="E207" s="170" t="s">
        <v>744</v>
      </c>
      <c r="F207" s="171" t="s">
        <v>745</v>
      </c>
      <c r="G207" s="172" t="s">
        <v>276</v>
      </c>
      <c r="H207" s="173">
        <v>0.56000000000000005</v>
      </c>
      <c r="I207" s="174"/>
      <c r="J207" s="175">
        <f>ROUND(I207*H207,2)</f>
        <v>0</v>
      </c>
      <c r="K207" s="171" t="s">
        <v>154</v>
      </c>
      <c r="L207" s="176"/>
      <c r="M207" s="177" t="s">
        <v>1</v>
      </c>
      <c r="N207" s="178" t="s">
        <v>45</v>
      </c>
      <c r="P207" s="144">
        <f>O207*H207</f>
        <v>0</v>
      </c>
      <c r="Q207" s="144">
        <v>1</v>
      </c>
      <c r="R207" s="144">
        <f>Q207*H207</f>
        <v>0.56000000000000005</v>
      </c>
      <c r="S207" s="144">
        <v>0</v>
      </c>
      <c r="T207" s="145">
        <f>S207*H207</f>
        <v>0</v>
      </c>
      <c r="AR207" s="146" t="s">
        <v>338</v>
      </c>
      <c r="AT207" s="146" t="s">
        <v>292</v>
      </c>
      <c r="AU207" s="146" t="s">
        <v>89</v>
      </c>
      <c r="AY207" s="16" t="s">
        <v>148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6" t="s">
        <v>87</v>
      </c>
      <c r="BK207" s="147">
        <f>ROUND(I207*H207,2)</f>
        <v>0</v>
      </c>
      <c r="BL207" s="16" t="s">
        <v>251</v>
      </c>
      <c r="BM207" s="146" t="s">
        <v>746</v>
      </c>
    </row>
    <row r="208" spans="2:65" s="13" customFormat="1" ht="11.25">
      <c r="B208" s="155"/>
      <c r="D208" s="149" t="s">
        <v>157</v>
      </c>
      <c r="E208" s="156" t="s">
        <v>1</v>
      </c>
      <c r="F208" s="157" t="s">
        <v>747</v>
      </c>
      <c r="H208" s="158">
        <v>0.56000000000000005</v>
      </c>
      <c r="I208" s="159"/>
      <c r="L208" s="155"/>
      <c r="M208" s="160"/>
      <c r="T208" s="161"/>
      <c r="AT208" s="156" t="s">
        <v>157</v>
      </c>
      <c r="AU208" s="156" t="s">
        <v>89</v>
      </c>
      <c r="AV208" s="13" t="s">
        <v>89</v>
      </c>
      <c r="AW208" s="13" t="s">
        <v>35</v>
      </c>
      <c r="AX208" s="13" t="s">
        <v>87</v>
      </c>
      <c r="AY208" s="156" t="s">
        <v>148</v>
      </c>
    </row>
    <row r="209" spans="2:65" s="1" customFormat="1" ht="16.5" customHeight="1">
      <c r="B209" s="31"/>
      <c r="C209" s="135" t="s">
        <v>359</v>
      </c>
      <c r="D209" s="135" t="s">
        <v>150</v>
      </c>
      <c r="E209" s="136" t="s">
        <v>748</v>
      </c>
      <c r="F209" s="137" t="s">
        <v>749</v>
      </c>
      <c r="G209" s="138" t="s">
        <v>153</v>
      </c>
      <c r="H209" s="139">
        <v>800</v>
      </c>
      <c r="I209" s="140"/>
      <c r="J209" s="141">
        <f>ROUND(I209*H209,2)</f>
        <v>0</v>
      </c>
      <c r="K209" s="137" t="s">
        <v>154</v>
      </c>
      <c r="L209" s="31"/>
      <c r="M209" s="142" t="s">
        <v>1</v>
      </c>
      <c r="N209" s="143" t="s">
        <v>45</v>
      </c>
      <c r="P209" s="144">
        <f>O209*H209</f>
        <v>0</v>
      </c>
      <c r="Q209" s="144">
        <v>0</v>
      </c>
      <c r="R209" s="144">
        <f>Q209*H209</f>
        <v>0</v>
      </c>
      <c r="S209" s="144">
        <v>0</v>
      </c>
      <c r="T209" s="145">
        <f>S209*H209</f>
        <v>0</v>
      </c>
      <c r="AR209" s="146" t="s">
        <v>251</v>
      </c>
      <c r="AT209" s="146" t="s">
        <v>150</v>
      </c>
      <c r="AU209" s="146" t="s">
        <v>89</v>
      </c>
      <c r="AY209" s="16" t="s">
        <v>148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6" t="s">
        <v>87</v>
      </c>
      <c r="BK209" s="147">
        <f>ROUND(I209*H209,2)</f>
        <v>0</v>
      </c>
      <c r="BL209" s="16" t="s">
        <v>251</v>
      </c>
      <c r="BM209" s="146" t="s">
        <v>750</v>
      </c>
    </row>
    <row r="210" spans="2:65" s="12" customFormat="1" ht="11.25">
      <c r="B210" s="148"/>
      <c r="D210" s="149" t="s">
        <v>157</v>
      </c>
      <c r="E210" s="150" t="s">
        <v>1</v>
      </c>
      <c r="F210" s="151" t="s">
        <v>714</v>
      </c>
      <c r="H210" s="150" t="s">
        <v>1</v>
      </c>
      <c r="I210" s="152"/>
      <c r="L210" s="148"/>
      <c r="M210" s="153"/>
      <c r="T210" s="154"/>
      <c r="AT210" s="150" t="s">
        <v>157</v>
      </c>
      <c r="AU210" s="150" t="s">
        <v>89</v>
      </c>
      <c r="AV210" s="12" t="s">
        <v>87</v>
      </c>
      <c r="AW210" s="12" t="s">
        <v>35</v>
      </c>
      <c r="AX210" s="12" t="s">
        <v>80</v>
      </c>
      <c r="AY210" s="150" t="s">
        <v>148</v>
      </c>
    </row>
    <row r="211" spans="2:65" s="13" customFormat="1" ht="11.25">
      <c r="B211" s="155"/>
      <c r="D211" s="149" t="s">
        <v>157</v>
      </c>
      <c r="E211" s="156" t="s">
        <v>1</v>
      </c>
      <c r="F211" s="157" t="s">
        <v>751</v>
      </c>
      <c r="H211" s="158">
        <v>800</v>
      </c>
      <c r="I211" s="159"/>
      <c r="L211" s="155"/>
      <c r="M211" s="160"/>
      <c r="T211" s="161"/>
      <c r="AT211" s="156" t="s">
        <v>157</v>
      </c>
      <c r="AU211" s="156" t="s">
        <v>89</v>
      </c>
      <c r="AV211" s="13" t="s">
        <v>89</v>
      </c>
      <c r="AW211" s="13" t="s">
        <v>35</v>
      </c>
      <c r="AX211" s="13" t="s">
        <v>87</v>
      </c>
      <c r="AY211" s="156" t="s">
        <v>148</v>
      </c>
    </row>
    <row r="212" spans="2:65" s="1" customFormat="1" ht="16.5" customHeight="1">
      <c r="B212" s="31"/>
      <c r="C212" s="169" t="s">
        <v>364</v>
      </c>
      <c r="D212" s="169" t="s">
        <v>292</v>
      </c>
      <c r="E212" s="170" t="s">
        <v>744</v>
      </c>
      <c r="F212" s="171" t="s">
        <v>745</v>
      </c>
      <c r="G212" s="172" t="s">
        <v>276</v>
      </c>
      <c r="H212" s="173">
        <v>0.36</v>
      </c>
      <c r="I212" s="174"/>
      <c r="J212" s="175">
        <f>ROUND(I212*H212,2)</f>
        <v>0</v>
      </c>
      <c r="K212" s="171" t="s">
        <v>154</v>
      </c>
      <c r="L212" s="176"/>
      <c r="M212" s="177" t="s">
        <v>1</v>
      </c>
      <c r="N212" s="178" t="s">
        <v>45</v>
      </c>
      <c r="P212" s="144">
        <f>O212*H212</f>
        <v>0</v>
      </c>
      <c r="Q212" s="144">
        <v>1</v>
      </c>
      <c r="R212" s="144">
        <f>Q212*H212</f>
        <v>0.36</v>
      </c>
      <c r="S212" s="144">
        <v>0</v>
      </c>
      <c r="T212" s="145">
        <f>S212*H212</f>
        <v>0</v>
      </c>
      <c r="AR212" s="146" t="s">
        <v>338</v>
      </c>
      <c r="AT212" s="146" t="s">
        <v>292</v>
      </c>
      <c r="AU212" s="146" t="s">
        <v>89</v>
      </c>
      <c r="AY212" s="16" t="s">
        <v>148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6" t="s">
        <v>87</v>
      </c>
      <c r="BK212" s="147">
        <f>ROUND(I212*H212,2)</f>
        <v>0</v>
      </c>
      <c r="BL212" s="16" t="s">
        <v>251</v>
      </c>
      <c r="BM212" s="146" t="s">
        <v>752</v>
      </c>
    </row>
    <row r="213" spans="2:65" s="13" customFormat="1" ht="11.25">
      <c r="B213" s="155"/>
      <c r="D213" s="149" t="s">
        <v>157</v>
      </c>
      <c r="E213" s="156" t="s">
        <v>1</v>
      </c>
      <c r="F213" s="157" t="s">
        <v>753</v>
      </c>
      <c r="H213" s="158">
        <v>0.36</v>
      </c>
      <c r="I213" s="159"/>
      <c r="L213" s="155"/>
      <c r="M213" s="160"/>
      <c r="T213" s="161"/>
      <c r="AT213" s="156" t="s">
        <v>157</v>
      </c>
      <c r="AU213" s="156" t="s">
        <v>89</v>
      </c>
      <c r="AV213" s="13" t="s">
        <v>89</v>
      </c>
      <c r="AW213" s="13" t="s">
        <v>35</v>
      </c>
      <c r="AX213" s="13" t="s">
        <v>87</v>
      </c>
      <c r="AY213" s="156" t="s">
        <v>148</v>
      </c>
    </row>
    <row r="214" spans="2:65" s="1" customFormat="1" ht="16.5" customHeight="1">
      <c r="B214" s="31"/>
      <c r="C214" s="135" t="s">
        <v>370</v>
      </c>
      <c r="D214" s="135" t="s">
        <v>150</v>
      </c>
      <c r="E214" s="136" t="s">
        <v>754</v>
      </c>
      <c r="F214" s="137" t="s">
        <v>755</v>
      </c>
      <c r="G214" s="138" t="s">
        <v>276</v>
      </c>
      <c r="H214" s="139">
        <v>0.92</v>
      </c>
      <c r="I214" s="140"/>
      <c r="J214" s="141">
        <f>ROUND(I214*H214,2)</f>
        <v>0</v>
      </c>
      <c r="K214" s="137" t="s">
        <v>154</v>
      </c>
      <c r="L214" s="31"/>
      <c r="M214" s="142" t="s">
        <v>1</v>
      </c>
      <c r="N214" s="143" t="s">
        <v>45</v>
      </c>
      <c r="P214" s="144">
        <f>O214*H214</f>
        <v>0</v>
      </c>
      <c r="Q214" s="144">
        <v>0</v>
      </c>
      <c r="R214" s="144">
        <f>Q214*H214</f>
        <v>0</v>
      </c>
      <c r="S214" s="144">
        <v>0</v>
      </c>
      <c r="T214" s="145">
        <f>S214*H214</f>
        <v>0</v>
      </c>
      <c r="AR214" s="146" t="s">
        <v>251</v>
      </c>
      <c r="AT214" s="146" t="s">
        <v>150</v>
      </c>
      <c r="AU214" s="146" t="s">
        <v>89</v>
      </c>
      <c r="AY214" s="16" t="s">
        <v>148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6" t="s">
        <v>87</v>
      </c>
      <c r="BK214" s="147">
        <f>ROUND(I214*H214,2)</f>
        <v>0</v>
      </c>
      <c r="BL214" s="16" t="s">
        <v>251</v>
      </c>
      <c r="BM214" s="146" t="s">
        <v>756</v>
      </c>
    </row>
    <row r="215" spans="2:65" s="11" customFormat="1" ht="22.9" customHeight="1">
      <c r="B215" s="123"/>
      <c r="D215" s="124" t="s">
        <v>79</v>
      </c>
      <c r="E215" s="133" t="s">
        <v>607</v>
      </c>
      <c r="F215" s="133" t="s">
        <v>608</v>
      </c>
      <c r="I215" s="126"/>
      <c r="J215" s="134">
        <f>BK215</f>
        <v>0</v>
      </c>
      <c r="L215" s="123"/>
      <c r="M215" s="128"/>
      <c r="P215" s="129">
        <f>SUM(P216:P219)</f>
        <v>0</v>
      </c>
      <c r="R215" s="129">
        <f>SUM(R216:R219)</f>
        <v>2.52</v>
      </c>
      <c r="T215" s="130">
        <f>SUM(T216:T219)</f>
        <v>0</v>
      </c>
      <c r="AR215" s="124" t="s">
        <v>89</v>
      </c>
      <c r="AT215" s="131" t="s">
        <v>79</v>
      </c>
      <c r="AU215" s="131" t="s">
        <v>87</v>
      </c>
      <c r="AY215" s="124" t="s">
        <v>148</v>
      </c>
      <c r="BK215" s="132">
        <f>SUM(BK216:BK219)</f>
        <v>0</v>
      </c>
    </row>
    <row r="216" spans="2:65" s="1" customFormat="1" ht="16.5" customHeight="1">
      <c r="B216" s="31"/>
      <c r="C216" s="135" t="s">
        <v>375</v>
      </c>
      <c r="D216" s="135" t="s">
        <v>150</v>
      </c>
      <c r="E216" s="136" t="s">
        <v>610</v>
      </c>
      <c r="F216" s="137" t="s">
        <v>611</v>
      </c>
      <c r="G216" s="138" t="s">
        <v>612</v>
      </c>
      <c r="H216" s="139">
        <v>2520</v>
      </c>
      <c r="I216" s="140"/>
      <c r="J216" s="141">
        <f>ROUND(I216*H216,2)</f>
        <v>0</v>
      </c>
      <c r="K216" s="137" t="s">
        <v>1</v>
      </c>
      <c r="L216" s="31"/>
      <c r="M216" s="142" t="s">
        <v>1</v>
      </c>
      <c r="N216" s="143" t="s">
        <v>45</v>
      </c>
      <c r="P216" s="144">
        <f>O216*H216</f>
        <v>0</v>
      </c>
      <c r="Q216" s="144">
        <v>1E-3</v>
      </c>
      <c r="R216" s="144">
        <f>Q216*H216</f>
        <v>2.52</v>
      </c>
      <c r="S216" s="144">
        <v>0</v>
      </c>
      <c r="T216" s="145">
        <f>S216*H216</f>
        <v>0</v>
      </c>
      <c r="AR216" s="146" t="s">
        <v>251</v>
      </c>
      <c r="AT216" s="146" t="s">
        <v>150</v>
      </c>
      <c r="AU216" s="146" t="s">
        <v>89</v>
      </c>
      <c r="AY216" s="16" t="s">
        <v>148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6" t="s">
        <v>87</v>
      </c>
      <c r="BK216" s="147">
        <f>ROUND(I216*H216,2)</f>
        <v>0</v>
      </c>
      <c r="BL216" s="16" t="s">
        <v>251</v>
      </c>
      <c r="BM216" s="146" t="s">
        <v>757</v>
      </c>
    </row>
    <row r="217" spans="2:65" s="12" customFormat="1" ht="11.25">
      <c r="B217" s="148"/>
      <c r="D217" s="149" t="s">
        <v>157</v>
      </c>
      <c r="E217" s="150" t="s">
        <v>1</v>
      </c>
      <c r="F217" s="151" t="s">
        <v>758</v>
      </c>
      <c r="H217" s="150" t="s">
        <v>1</v>
      </c>
      <c r="I217" s="152"/>
      <c r="L217" s="148"/>
      <c r="M217" s="153"/>
      <c r="T217" s="154"/>
      <c r="AT217" s="150" t="s">
        <v>157</v>
      </c>
      <c r="AU217" s="150" t="s">
        <v>89</v>
      </c>
      <c r="AV217" s="12" t="s">
        <v>87</v>
      </c>
      <c r="AW217" s="12" t="s">
        <v>35</v>
      </c>
      <c r="AX217" s="12" t="s">
        <v>80</v>
      </c>
      <c r="AY217" s="150" t="s">
        <v>148</v>
      </c>
    </row>
    <row r="218" spans="2:65" s="13" customFormat="1" ht="11.25">
      <c r="B218" s="155"/>
      <c r="D218" s="149" t="s">
        <v>157</v>
      </c>
      <c r="E218" s="156" t="s">
        <v>1</v>
      </c>
      <c r="F218" s="157" t="s">
        <v>759</v>
      </c>
      <c r="H218" s="158">
        <v>2520</v>
      </c>
      <c r="I218" s="159"/>
      <c r="L218" s="155"/>
      <c r="M218" s="160"/>
      <c r="T218" s="161"/>
      <c r="AT218" s="156" t="s">
        <v>157</v>
      </c>
      <c r="AU218" s="156" t="s">
        <v>89</v>
      </c>
      <c r="AV218" s="13" t="s">
        <v>89</v>
      </c>
      <c r="AW218" s="13" t="s">
        <v>35</v>
      </c>
      <c r="AX218" s="13" t="s">
        <v>87</v>
      </c>
      <c r="AY218" s="156" t="s">
        <v>148</v>
      </c>
    </row>
    <row r="219" spans="2:65" s="1" customFormat="1" ht="16.5" customHeight="1">
      <c r="B219" s="31"/>
      <c r="C219" s="135" t="s">
        <v>381</v>
      </c>
      <c r="D219" s="135" t="s">
        <v>150</v>
      </c>
      <c r="E219" s="136" t="s">
        <v>616</v>
      </c>
      <c r="F219" s="137" t="s">
        <v>617</v>
      </c>
      <c r="G219" s="138" t="s">
        <v>276</v>
      </c>
      <c r="H219" s="139">
        <v>2.52</v>
      </c>
      <c r="I219" s="140"/>
      <c r="J219" s="141">
        <f>ROUND(I219*H219,2)</f>
        <v>0</v>
      </c>
      <c r="K219" s="137" t="s">
        <v>154</v>
      </c>
      <c r="L219" s="31"/>
      <c r="M219" s="179" t="s">
        <v>1</v>
      </c>
      <c r="N219" s="180" t="s">
        <v>45</v>
      </c>
      <c r="O219" s="181"/>
      <c r="P219" s="182">
        <f>O219*H219</f>
        <v>0</v>
      </c>
      <c r="Q219" s="182">
        <v>0</v>
      </c>
      <c r="R219" s="182">
        <f>Q219*H219</f>
        <v>0</v>
      </c>
      <c r="S219" s="182">
        <v>0</v>
      </c>
      <c r="T219" s="183">
        <f>S219*H219</f>
        <v>0</v>
      </c>
      <c r="AR219" s="146" t="s">
        <v>155</v>
      </c>
      <c r="AT219" s="146" t="s">
        <v>150</v>
      </c>
      <c r="AU219" s="146" t="s">
        <v>89</v>
      </c>
      <c r="AY219" s="16" t="s">
        <v>148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6" t="s">
        <v>87</v>
      </c>
      <c r="BK219" s="147">
        <f>ROUND(I219*H219,2)</f>
        <v>0</v>
      </c>
      <c r="BL219" s="16" t="s">
        <v>155</v>
      </c>
      <c r="BM219" s="146" t="s">
        <v>760</v>
      </c>
    </row>
    <row r="220" spans="2:65" s="1" customFormat="1" ht="6.95" customHeight="1">
      <c r="B220" s="43"/>
      <c r="C220" s="44"/>
      <c r="D220" s="44"/>
      <c r="E220" s="44"/>
      <c r="F220" s="44"/>
      <c r="G220" s="44"/>
      <c r="H220" s="44"/>
      <c r="I220" s="44"/>
      <c r="J220" s="44"/>
      <c r="K220" s="44"/>
      <c r="L220" s="31"/>
    </row>
  </sheetData>
  <sheetProtection algorithmName="SHA-512" hashValue="1O/DR3Ii/oDEs3I5TtJbPSWHUhw04HLGPWVji3c9Pq2UoPlNW5JMnFcTQboZJKoBiF3ZZMe3GGhi9YvnBnfoZw==" saltValue="bzxQ41J5uPWEShzw3jsjvKM21yn8ykcxI/s2U39bLEiQCqPjN4rSfEGksXEGKNU6YA8O5u6U+g1TfuZCse+lHw==" spinCount="100000" sheet="1" objects="1" scenarios="1" formatColumns="0" formatRows="0" autoFilter="0"/>
  <autoFilter ref="C129:K219" xr:uid="{00000000-0009-0000-0000-000002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113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761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762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>00299529</v>
      </c>
      <c r="L16" s="31"/>
    </row>
    <row r="17" spans="2:12" s="1" customFormat="1" ht="18" customHeight="1">
      <c r="B17" s="31"/>
      <c r="E17" s="24" t="str">
        <f>IF('Rekapitulace stavby'!E11="","",'Rekapitulace stavby'!E11)</f>
        <v>Město Šternberk</v>
      </c>
      <c r="I17" s="26" t="s">
        <v>28</v>
      </c>
      <c r="J17" s="24" t="str">
        <f>IF('Rekapitulace stavby'!AN11="","",'Rekapitulace stavby'!AN11)</f>
        <v>CZ00299529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tr">
        <f>IF('Rekapitulace stavby'!AN16="","",'Rekapitulace stavby'!AN16)</f>
        <v>25361520</v>
      </c>
      <c r="L22" s="31"/>
    </row>
    <row r="23" spans="2:12" s="1" customFormat="1" ht="18" customHeight="1">
      <c r="B23" s="31"/>
      <c r="E23" s="24" t="str">
        <f>IF('Rekapitulace stavby'!E17="","",'Rekapitulace stavby'!E17)</f>
        <v>Dopravní projektování s.r.o.</v>
      </c>
      <c r="I23" s="26" t="s">
        <v>28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tr">
        <f>IF('Rekapitulace stavby'!AN19="","",'Rekapitulace stavby'!AN19)</f>
        <v>12678988</v>
      </c>
      <c r="L25" s="31"/>
    </row>
    <row r="26" spans="2:12" s="1" customFormat="1" ht="18" customHeight="1">
      <c r="B26" s="31"/>
      <c r="E26" s="24" t="str">
        <f>IF('Rekapitulace stavby'!E20="","",'Rekapitulace stavby'!E20)</f>
        <v>Ing. Milena Uhlárová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ROUND((SUM(BE131:BE183)),  2)</f>
        <v>0</v>
      </c>
      <c r="I35" s="95">
        <v>0.21</v>
      </c>
      <c r="J35" s="85">
        <f>ROUND(((SUM(BE131:BE183))*I35),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ROUND((SUM(BF131:BF183)),  2)</f>
        <v>0</v>
      </c>
      <c r="I36" s="95">
        <v>0.15</v>
      </c>
      <c r="J36" s="85">
        <f>ROUND(((SUM(BF131:BF183))*I36),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ROUND((SUM(BG131:BG183)),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ROUND((SUM(BH131:BH183)),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ROUND((SUM(BI131:BI183)),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113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SO 401.3_u - Přeložka VO - 3. úsek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Žlleb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J131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131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47" s="9" customFormat="1" ht="19.899999999999999" customHeight="1">
      <c r="B100" s="111"/>
      <c r="D100" s="112" t="s">
        <v>763</v>
      </c>
      <c r="E100" s="113"/>
      <c r="F100" s="113"/>
      <c r="G100" s="113"/>
      <c r="H100" s="113"/>
      <c r="I100" s="113"/>
      <c r="J100" s="114">
        <f>J133</f>
        <v>0</v>
      </c>
      <c r="L100" s="111"/>
    </row>
    <row r="101" spans="2:47" s="9" customFormat="1" ht="19.899999999999999" customHeight="1">
      <c r="B101" s="111"/>
      <c r="D101" s="112" t="s">
        <v>764</v>
      </c>
      <c r="E101" s="113"/>
      <c r="F101" s="113"/>
      <c r="G101" s="113"/>
      <c r="H101" s="113"/>
      <c r="I101" s="113"/>
      <c r="J101" s="114">
        <f>J135</f>
        <v>0</v>
      </c>
      <c r="L101" s="111"/>
    </row>
    <row r="102" spans="2:47" s="9" customFormat="1" ht="19.899999999999999" customHeight="1">
      <c r="B102" s="111"/>
      <c r="D102" s="112" t="s">
        <v>765</v>
      </c>
      <c r="E102" s="113"/>
      <c r="F102" s="113"/>
      <c r="G102" s="113"/>
      <c r="H102" s="113"/>
      <c r="I102" s="113"/>
      <c r="J102" s="114">
        <f>J138</f>
        <v>0</v>
      </c>
      <c r="L102" s="111"/>
    </row>
    <row r="103" spans="2:47" s="9" customFormat="1" ht="19.899999999999999" customHeight="1">
      <c r="B103" s="111"/>
      <c r="D103" s="112" t="s">
        <v>766</v>
      </c>
      <c r="E103" s="113"/>
      <c r="F103" s="113"/>
      <c r="G103" s="113"/>
      <c r="H103" s="113"/>
      <c r="I103" s="113"/>
      <c r="J103" s="114">
        <f>J141</f>
        <v>0</v>
      </c>
      <c r="L103" s="111"/>
    </row>
    <row r="104" spans="2:47" s="9" customFormat="1" ht="19.899999999999999" customHeight="1">
      <c r="B104" s="111"/>
      <c r="D104" s="112" t="s">
        <v>767</v>
      </c>
      <c r="E104" s="113"/>
      <c r="F104" s="113"/>
      <c r="G104" s="113"/>
      <c r="H104" s="113"/>
      <c r="I104" s="113"/>
      <c r="J104" s="114">
        <f>J148</f>
        <v>0</v>
      </c>
      <c r="L104" s="111"/>
    </row>
    <row r="105" spans="2:47" s="9" customFormat="1" ht="19.899999999999999" customHeight="1">
      <c r="B105" s="111"/>
      <c r="D105" s="112" t="s">
        <v>768</v>
      </c>
      <c r="E105" s="113"/>
      <c r="F105" s="113"/>
      <c r="G105" s="113"/>
      <c r="H105" s="113"/>
      <c r="I105" s="113"/>
      <c r="J105" s="114">
        <f>J153</f>
        <v>0</v>
      </c>
      <c r="L105" s="111"/>
    </row>
    <row r="106" spans="2:47" s="9" customFormat="1" ht="19.899999999999999" customHeight="1">
      <c r="B106" s="111"/>
      <c r="D106" s="112" t="s">
        <v>769</v>
      </c>
      <c r="E106" s="113"/>
      <c r="F106" s="113"/>
      <c r="G106" s="113"/>
      <c r="H106" s="113"/>
      <c r="I106" s="113"/>
      <c r="J106" s="114">
        <f>J157</f>
        <v>0</v>
      </c>
      <c r="L106" s="111"/>
    </row>
    <row r="107" spans="2:47" s="9" customFormat="1" ht="19.899999999999999" customHeight="1">
      <c r="B107" s="111"/>
      <c r="D107" s="112" t="s">
        <v>770</v>
      </c>
      <c r="E107" s="113"/>
      <c r="F107" s="113"/>
      <c r="G107" s="113"/>
      <c r="H107" s="113"/>
      <c r="I107" s="113"/>
      <c r="J107" s="114">
        <f>J160</f>
        <v>0</v>
      </c>
      <c r="L107" s="111"/>
    </row>
    <row r="108" spans="2:47" s="8" customFormat="1" ht="24.95" customHeight="1">
      <c r="B108" s="107"/>
      <c r="D108" s="108" t="s">
        <v>771</v>
      </c>
      <c r="E108" s="109"/>
      <c r="F108" s="109"/>
      <c r="G108" s="109"/>
      <c r="H108" s="109"/>
      <c r="I108" s="109"/>
      <c r="J108" s="110">
        <f>J169</f>
        <v>0</v>
      </c>
      <c r="L108" s="107"/>
    </row>
    <row r="109" spans="2:47" s="9" customFormat="1" ht="19.899999999999999" customHeight="1">
      <c r="B109" s="111"/>
      <c r="D109" s="112" t="s">
        <v>772</v>
      </c>
      <c r="E109" s="113"/>
      <c r="F109" s="113"/>
      <c r="G109" s="113"/>
      <c r="H109" s="113"/>
      <c r="I109" s="113"/>
      <c r="J109" s="114">
        <f>J170</f>
        <v>0</v>
      </c>
      <c r="L109" s="111"/>
    </row>
    <row r="110" spans="2:47" s="1" customFormat="1" ht="21.75" customHeight="1">
      <c r="B110" s="31"/>
      <c r="L110" s="31"/>
    </row>
    <row r="111" spans="2:47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12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12" s="1" customFormat="1" ht="24.95" customHeight="1">
      <c r="B116" s="31"/>
      <c r="C116" s="20" t="s">
        <v>133</v>
      </c>
      <c r="L116" s="31"/>
    </row>
    <row r="117" spans="2:12" s="1" customFormat="1" ht="6.95" customHeight="1">
      <c r="B117" s="31"/>
      <c r="L117" s="31"/>
    </row>
    <row r="118" spans="2:12" s="1" customFormat="1" ht="12" customHeight="1">
      <c r="B118" s="31"/>
      <c r="C118" s="26" t="s">
        <v>16</v>
      </c>
      <c r="L118" s="31"/>
    </row>
    <row r="119" spans="2:12" s="1" customFormat="1" ht="16.5" customHeight="1">
      <c r="B119" s="31"/>
      <c r="E119" s="232" t="str">
        <f>E7</f>
        <v>Cyklostezka Šternberk - Dolní Žleb - III. etapa</v>
      </c>
      <c r="F119" s="233"/>
      <c r="G119" s="233"/>
      <c r="H119" s="233"/>
      <c r="L119" s="31"/>
    </row>
    <row r="120" spans="2:12" ht="12" customHeight="1">
      <c r="B120" s="19"/>
      <c r="C120" s="26" t="s">
        <v>112</v>
      </c>
      <c r="L120" s="19"/>
    </row>
    <row r="121" spans="2:12" s="1" customFormat="1" ht="16.5" customHeight="1">
      <c r="B121" s="31"/>
      <c r="E121" s="232" t="s">
        <v>113</v>
      </c>
      <c r="F121" s="234"/>
      <c r="G121" s="234"/>
      <c r="H121" s="234"/>
      <c r="L121" s="31"/>
    </row>
    <row r="122" spans="2:12" s="1" customFormat="1" ht="12" customHeight="1">
      <c r="B122" s="31"/>
      <c r="C122" s="26" t="s">
        <v>114</v>
      </c>
      <c r="L122" s="31"/>
    </row>
    <row r="123" spans="2:12" s="1" customFormat="1" ht="16.5" customHeight="1">
      <c r="B123" s="31"/>
      <c r="E123" s="190" t="str">
        <f>E11</f>
        <v>SO 401.3_u - Přeložka VO - 3. úsek</v>
      </c>
      <c r="F123" s="234"/>
      <c r="G123" s="234"/>
      <c r="H123" s="234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F14</f>
        <v>Šternberk - Žlleb</v>
      </c>
      <c r="I125" s="26" t="s">
        <v>22</v>
      </c>
      <c r="J125" s="51" t="str">
        <f>IF(J14="","",J14)</f>
        <v>18. 2. 2021</v>
      </c>
      <c r="L125" s="31"/>
    </row>
    <row r="126" spans="2:12" s="1" customFormat="1" ht="6.95" customHeight="1">
      <c r="B126" s="31"/>
      <c r="L126" s="31"/>
    </row>
    <row r="127" spans="2:12" s="1" customFormat="1" ht="25.7" customHeight="1">
      <c r="B127" s="31"/>
      <c r="C127" s="26" t="s">
        <v>24</v>
      </c>
      <c r="F127" s="24" t="str">
        <f>E17</f>
        <v>Město Šternberk</v>
      </c>
      <c r="I127" s="26" t="s">
        <v>32</v>
      </c>
      <c r="J127" s="29" t="str">
        <f>E23</f>
        <v>Dopravní projektování s.r.o.</v>
      </c>
      <c r="L127" s="31"/>
    </row>
    <row r="128" spans="2:12" s="1" customFormat="1" ht="15.2" customHeight="1">
      <c r="B128" s="31"/>
      <c r="C128" s="26" t="s">
        <v>30</v>
      </c>
      <c r="F128" s="24" t="str">
        <f>IF(E20="","",E20)</f>
        <v>Vyplň údaj</v>
      </c>
      <c r="I128" s="26" t="s">
        <v>36</v>
      </c>
      <c r="J128" s="29" t="str">
        <f>E26</f>
        <v>Ing. Milena Uhlárová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5"/>
      <c r="C130" s="116" t="s">
        <v>134</v>
      </c>
      <c r="D130" s="117" t="s">
        <v>65</v>
      </c>
      <c r="E130" s="117" t="s">
        <v>61</v>
      </c>
      <c r="F130" s="117" t="s">
        <v>62</v>
      </c>
      <c r="G130" s="117" t="s">
        <v>135</v>
      </c>
      <c r="H130" s="117" t="s">
        <v>136</v>
      </c>
      <c r="I130" s="117" t="s">
        <v>137</v>
      </c>
      <c r="J130" s="117" t="s">
        <v>118</v>
      </c>
      <c r="K130" s="118" t="s">
        <v>138</v>
      </c>
      <c r="L130" s="115"/>
      <c r="M130" s="58" t="s">
        <v>1</v>
      </c>
      <c r="N130" s="59" t="s">
        <v>44</v>
      </c>
      <c r="O130" s="59" t="s">
        <v>139</v>
      </c>
      <c r="P130" s="59" t="s">
        <v>140</v>
      </c>
      <c r="Q130" s="59" t="s">
        <v>141</v>
      </c>
      <c r="R130" s="59" t="s">
        <v>142</v>
      </c>
      <c r="S130" s="59" t="s">
        <v>143</v>
      </c>
      <c r="T130" s="60" t="s">
        <v>144</v>
      </c>
    </row>
    <row r="131" spans="2:65" s="1" customFormat="1" ht="22.9" customHeight="1">
      <c r="B131" s="31"/>
      <c r="C131" s="63" t="s">
        <v>145</v>
      </c>
      <c r="J131" s="119">
        <f>BK131</f>
        <v>0</v>
      </c>
      <c r="L131" s="31"/>
      <c r="M131" s="61"/>
      <c r="N131" s="52"/>
      <c r="O131" s="52"/>
      <c r="P131" s="120">
        <f>P132+P169</f>
        <v>0</v>
      </c>
      <c r="Q131" s="52"/>
      <c r="R131" s="120">
        <f>R132+R169</f>
        <v>75.571129999999997</v>
      </c>
      <c r="S131" s="52"/>
      <c r="T131" s="121">
        <f>T132+T169</f>
        <v>0</v>
      </c>
      <c r="AT131" s="16" t="s">
        <v>79</v>
      </c>
      <c r="AU131" s="16" t="s">
        <v>120</v>
      </c>
      <c r="BK131" s="122">
        <f>BK132+BK169</f>
        <v>0</v>
      </c>
    </row>
    <row r="132" spans="2:65" s="11" customFormat="1" ht="25.9" customHeight="1">
      <c r="B132" s="123"/>
      <c r="D132" s="124" t="s">
        <v>79</v>
      </c>
      <c r="E132" s="125" t="s">
        <v>605</v>
      </c>
      <c r="F132" s="125" t="s">
        <v>606</v>
      </c>
      <c r="I132" s="126"/>
      <c r="J132" s="127">
        <f>BK132</f>
        <v>0</v>
      </c>
      <c r="L132" s="123"/>
      <c r="M132" s="128"/>
      <c r="P132" s="129">
        <f>P133+P135+P138+P141+P148+P153+P157+P160</f>
        <v>0</v>
      </c>
      <c r="R132" s="129">
        <f>R133+R135+R138+R141+R148+R153+R157+R160</f>
        <v>0.85499999999999998</v>
      </c>
      <c r="T132" s="130">
        <f>T133+T135+T138+T141+T148+T153+T157+T160</f>
        <v>0</v>
      </c>
      <c r="AR132" s="124" t="s">
        <v>89</v>
      </c>
      <c r="AT132" s="131" t="s">
        <v>79</v>
      </c>
      <c r="AU132" s="131" t="s">
        <v>80</v>
      </c>
      <c r="AY132" s="124" t="s">
        <v>148</v>
      </c>
      <c r="BK132" s="132">
        <f>BK133+BK135+BK138+BK141+BK148+BK153+BK157+BK160</f>
        <v>0</v>
      </c>
    </row>
    <row r="133" spans="2:65" s="11" customFormat="1" ht="22.9" customHeight="1">
      <c r="B133" s="123"/>
      <c r="D133" s="124" t="s">
        <v>79</v>
      </c>
      <c r="E133" s="133" t="s">
        <v>773</v>
      </c>
      <c r="F133" s="133" t="s">
        <v>774</v>
      </c>
      <c r="I133" s="126"/>
      <c r="J133" s="134">
        <f>BK133</f>
        <v>0</v>
      </c>
      <c r="L133" s="123"/>
      <c r="M133" s="128"/>
      <c r="P133" s="129">
        <f>P134</f>
        <v>0</v>
      </c>
      <c r="R133" s="129">
        <f>R134</f>
        <v>0</v>
      </c>
      <c r="T133" s="130">
        <f>T134</f>
        <v>0</v>
      </c>
      <c r="AR133" s="124" t="s">
        <v>89</v>
      </c>
      <c r="AT133" s="131" t="s">
        <v>79</v>
      </c>
      <c r="AU133" s="131" t="s">
        <v>87</v>
      </c>
      <c r="AY133" s="124" t="s">
        <v>148</v>
      </c>
      <c r="BK133" s="132">
        <f>BK134</f>
        <v>0</v>
      </c>
    </row>
    <row r="134" spans="2:65" s="1" customFormat="1" ht="16.5" customHeight="1">
      <c r="B134" s="31"/>
      <c r="C134" s="135" t="s">
        <v>87</v>
      </c>
      <c r="D134" s="135" t="s">
        <v>150</v>
      </c>
      <c r="E134" s="136" t="s">
        <v>775</v>
      </c>
      <c r="F134" s="137" t="s">
        <v>776</v>
      </c>
      <c r="G134" s="138" t="s">
        <v>163</v>
      </c>
      <c r="H134" s="139">
        <v>0.5</v>
      </c>
      <c r="I134" s="140"/>
      <c r="J134" s="141">
        <f>ROUND(I134*H134,2)</f>
        <v>0</v>
      </c>
      <c r="K134" s="137" t="s">
        <v>777</v>
      </c>
      <c r="L134" s="31"/>
      <c r="M134" s="142" t="s">
        <v>1</v>
      </c>
      <c r="N134" s="143" t="s">
        <v>45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251</v>
      </c>
      <c r="AT134" s="146" t="s">
        <v>150</v>
      </c>
      <c r="AU134" s="146" t="s">
        <v>89</v>
      </c>
      <c r="AY134" s="16" t="s">
        <v>148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6" t="s">
        <v>87</v>
      </c>
      <c r="BK134" s="147">
        <f>ROUND(I134*H134,2)</f>
        <v>0</v>
      </c>
      <c r="BL134" s="16" t="s">
        <v>251</v>
      </c>
      <c r="BM134" s="146" t="s">
        <v>89</v>
      </c>
    </row>
    <row r="135" spans="2:65" s="11" customFormat="1" ht="22.9" customHeight="1">
      <c r="B135" s="123"/>
      <c r="D135" s="124" t="s">
        <v>79</v>
      </c>
      <c r="E135" s="133" t="s">
        <v>778</v>
      </c>
      <c r="F135" s="133" t="s">
        <v>779</v>
      </c>
      <c r="I135" s="126"/>
      <c r="J135" s="134">
        <f>BK135</f>
        <v>0</v>
      </c>
      <c r="L135" s="123"/>
      <c r="M135" s="128"/>
      <c r="P135" s="129">
        <f>SUM(P136:P137)</f>
        <v>0</v>
      </c>
      <c r="R135" s="129">
        <f>SUM(R136:R137)</f>
        <v>4.0000000000000002E-4</v>
      </c>
      <c r="T135" s="130">
        <f>SUM(T136:T137)</f>
        <v>0</v>
      </c>
      <c r="AR135" s="124" t="s">
        <v>89</v>
      </c>
      <c r="AT135" s="131" t="s">
        <v>79</v>
      </c>
      <c r="AU135" s="131" t="s">
        <v>87</v>
      </c>
      <c r="AY135" s="124" t="s">
        <v>148</v>
      </c>
      <c r="BK135" s="132">
        <f>SUM(BK136:BK137)</f>
        <v>0</v>
      </c>
    </row>
    <row r="136" spans="2:65" s="1" customFormat="1" ht="16.5" customHeight="1">
      <c r="B136" s="31"/>
      <c r="C136" s="135" t="s">
        <v>89</v>
      </c>
      <c r="D136" s="135" t="s">
        <v>150</v>
      </c>
      <c r="E136" s="136" t="s">
        <v>780</v>
      </c>
      <c r="F136" s="137" t="s">
        <v>781</v>
      </c>
      <c r="G136" s="138" t="s">
        <v>163</v>
      </c>
      <c r="H136" s="139">
        <v>2</v>
      </c>
      <c r="I136" s="140"/>
      <c r="J136" s="141">
        <f>ROUND(I136*H136,2)</f>
        <v>0</v>
      </c>
      <c r="K136" s="137" t="s">
        <v>154</v>
      </c>
      <c r="L136" s="31"/>
      <c r="M136" s="142" t="s">
        <v>1</v>
      </c>
      <c r="N136" s="143" t="s">
        <v>45</v>
      </c>
      <c r="P136" s="144">
        <f>O136*H136</f>
        <v>0</v>
      </c>
      <c r="Q136" s="144">
        <v>0</v>
      </c>
      <c r="R136" s="144">
        <f>Q136*H136</f>
        <v>0</v>
      </c>
      <c r="S136" s="144">
        <v>0</v>
      </c>
      <c r="T136" s="145">
        <f>S136*H136</f>
        <v>0</v>
      </c>
      <c r="AR136" s="146" t="s">
        <v>251</v>
      </c>
      <c r="AT136" s="146" t="s">
        <v>150</v>
      </c>
      <c r="AU136" s="146" t="s">
        <v>89</v>
      </c>
      <c r="AY136" s="16" t="s">
        <v>148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6" t="s">
        <v>87</v>
      </c>
      <c r="BK136" s="147">
        <f>ROUND(I136*H136,2)</f>
        <v>0</v>
      </c>
      <c r="BL136" s="16" t="s">
        <v>251</v>
      </c>
      <c r="BM136" s="146" t="s">
        <v>155</v>
      </c>
    </row>
    <row r="137" spans="2:65" s="1" customFormat="1" ht="16.5" customHeight="1">
      <c r="B137" s="31"/>
      <c r="C137" s="169" t="s">
        <v>165</v>
      </c>
      <c r="D137" s="169" t="s">
        <v>292</v>
      </c>
      <c r="E137" s="170" t="s">
        <v>782</v>
      </c>
      <c r="F137" s="171" t="s">
        <v>783</v>
      </c>
      <c r="G137" s="172" t="s">
        <v>163</v>
      </c>
      <c r="H137" s="173">
        <v>2</v>
      </c>
      <c r="I137" s="174"/>
      <c r="J137" s="175">
        <f>ROUND(I137*H137,2)</f>
        <v>0</v>
      </c>
      <c r="K137" s="171" t="s">
        <v>1</v>
      </c>
      <c r="L137" s="176"/>
      <c r="M137" s="177" t="s">
        <v>1</v>
      </c>
      <c r="N137" s="178" t="s">
        <v>45</v>
      </c>
      <c r="P137" s="144">
        <f>O137*H137</f>
        <v>0</v>
      </c>
      <c r="Q137" s="144">
        <v>2.0000000000000001E-4</v>
      </c>
      <c r="R137" s="144">
        <f>Q137*H137</f>
        <v>4.0000000000000002E-4</v>
      </c>
      <c r="S137" s="144">
        <v>0</v>
      </c>
      <c r="T137" s="145">
        <f>S137*H137</f>
        <v>0</v>
      </c>
      <c r="AR137" s="146" t="s">
        <v>338</v>
      </c>
      <c r="AT137" s="146" t="s">
        <v>292</v>
      </c>
      <c r="AU137" s="146" t="s">
        <v>89</v>
      </c>
      <c r="AY137" s="16" t="s">
        <v>148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251</v>
      </c>
      <c r="BM137" s="146" t="s">
        <v>184</v>
      </c>
    </row>
    <row r="138" spans="2:65" s="11" customFormat="1" ht="22.9" customHeight="1">
      <c r="B138" s="123"/>
      <c r="D138" s="124" t="s">
        <v>79</v>
      </c>
      <c r="E138" s="133" t="s">
        <v>784</v>
      </c>
      <c r="F138" s="133" t="s">
        <v>785</v>
      </c>
      <c r="I138" s="126"/>
      <c r="J138" s="134">
        <f>BK138</f>
        <v>0</v>
      </c>
      <c r="L138" s="123"/>
      <c r="M138" s="128"/>
      <c r="P138" s="129">
        <f>SUM(P139:P140)</f>
        <v>0</v>
      </c>
      <c r="R138" s="129">
        <f>SUM(R139:R140)</f>
        <v>5.0000000000000001E-3</v>
      </c>
      <c r="T138" s="130">
        <f>SUM(T139:T140)</f>
        <v>0</v>
      </c>
      <c r="AR138" s="124" t="s">
        <v>89</v>
      </c>
      <c r="AT138" s="131" t="s">
        <v>79</v>
      </c>
      <c r="AU138" s="131" t="s">
        <v>87</v>
      </c>
      <c r="AY138" s="124" t="s">
        <v>148</v>
      </c>
      <c r="BK138" s="132">
        <f>SUM(BK139:BK140)</f>
        <v>0</v>
      </c>
    </row>
    <row r="139" spans="2:65" s="1" customFormat="1" ht="16.5" customHeight="1">
      <c r="B139" s="31"/>
      <c r="C139" s="135" t="s">
        <v>155</v>
      </c>
      <c r="D139" s="135" t="s">
        <v>150</v>
      </c>
      <c r="E139" s="136" t="s">
        <v>786</v>
      </c>
      <c r="F139" s="137" t="s">
        <v>787</v>
      </c>
      <c r="G139" s="138" t="s">
        <v>163</v>
      </c>
      <c r="H139" s="139">
        <v>1</v>
      </c>
      <c r="I139" s="140"/>
      <c r="J139" s="141">
        <f>ROUND(I139*H139,2)</f>
        <v>0</v>
      </c>
      <c r="K139" s="137" t="s">
        <v>1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251</v>
      </c>
      <c r="AT139" s="146" t="s">
        <v>150</v>
      </c>
      <c r="AU139" s="146" t="s">
        <v>89</v>
      </c>
      <c r="AY139" s="16" t="s">
        <v>148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251</v>
      </c>
      <c r="BM139" s="146" t="s">
        <v>195</v>
      </c>
    </row>
    <row r="140" spans="2:65" s="1" customFormat="1" ht="16.5" customHeight="1">
      <c r="B140" s="31"/>
      <c r="C140" s="169" t="s">
        <v>174</v>
      </c>
      <c r="D140" s="169" t="s">
        <v>292</v>
      </c>
      <c r="E140" s="170" t="s">
        <v>788</v>
      </c>
      <c r="F140" s="171" t="s">
        <v>789</v>
      </c>
      <c r="G140" s="172" t="s">
        <v>163</v>
      </c>
      <c r="H140" s="173">
        <v>1</v>
      </c>
      <c r="I140" s="174"/>
      <c r="J140" s="175">
        <f>ROUND(I140*H140,2)</f>
        <v>0</v>
      </c>
      <c r="K140" s="171" t="s">
        <v>1</v>
      </c>
      <c r="L140" s="176"/>
      <c r="M140" s="177" t="s">
        <v>1</v>
      </c>
      <c r="N140" s="178" t="s">
        <v>45</v>
      </c>
      <c r="P140" s="144">
        <f>O140*H140</f>
        <v>0</v>
      </c>
      <c r="Q140" s="144">
        <v>5.0000000000000001E-3</v>
      </c>
      <c r="R140" s="144">
        <f>Q140*H140</f>
        <v>5.0000000000000001E-3</v>
      </c>
      <c r="S140" s="144">
        <v>0</v>
      </c>
      <c r="T140" s="145">
        <f>S140*H140</f>
        <v>0</v>
      </c>
      <c r="AR140" s="146" t="s">
        <v>338</v>
      </c>
      <c r="AT140" s="146" t="s">
        <v>292</v>
      </c>
      <c r="AU140" s="146" t="s">
        <v>89</v>
      </c>
      <c r="AY140" s="16" t="s">
        <v>148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6" t="s">
        <v>87</v>
      </c>
      <c r="BK140" s="147">
        <f>ROUND(I140*H140,2)</f>
        <v>0</v>
      </c>
      <c r="BL140" s="16" t="s">
        <v>251</v>
      </c>
      <c r="BM140" s="146" t="s">
        <v>209</v>
      </c>
    </row>
    <row r="141" spans="2:65" s="11" customFormat="1" ht="22.9" customHeight="1">
      <c r="B141" s="123"/>
      <c r="D141" s="124" t="s">
        <v>79</v>
      </c>
      <c r="E141" s="133" t="s">
        <v>790</v>
      </c>
      <c r="F141" s="133" t="s">
        <v>791</v>
      </c>
      <c r="I141" s="126"/>
      <c r="J141" s="134">
        <f>BK141</f>
        <v>0</v>
      </c>
      <c r="L141" s="123"/>
      <c r="M141" s="128"/>
      <c r="P141" s="129">
        <f>SUM(P142:P147)</f>
        <v>0</v>
      </c>
      <c r="R141" s="129">
        <f>SUM(R142:R147)</f>
        <v>0.16435999999999998</v>
      </c>
      <c r="T141" s="130">
        <f>SUM(T142:T147)</f>
        <v>0</v>
      </c>
      <c r="AR141" s="124" t="s">
        <v>89</v>
      </c>
      <c r="AT141" s="131" t="s">
        <v>79</v>
      </c>
      <c r="AU141" s="131" t="s">
        <v>87</v>
      </c>
      <c r="AY141" s="124" t="s">
        <v>148</v>
      </c>
      <c r="BK141" s="132">
        <f>SUM(BK142:BK147)</f>
        <v>0</v>
      </c>
    </row>
    <row r="142" spans="2:65" s="1" customFormat="1" ht="16.5" customHeight="1">
      <c r="B142" s="31"/>
      <c r="C142" s="135" t="s">
        <v>184</v>
      </c>
      <c r="D142" s="135" t="s">
        <v>150</v>
      </c>
      <c r="E142" s="136" t="s">
        <v>792</v>
      </c>
      <c r="F142" s="137" t="s">
        <v>793</v>
      </c>
      <c r="G142" s="138" t="s">
        <v>198</v>
      </c>
      <c r="H142" s="139">
        <v>8</v>
      </c>
      <c r="I142" s="140"/>
      <c r="J142" s="141">
        <f t="shared" ref="J142:J147" si="0">ROUND(I142*H142,2)</f>
        <v>0</v>
      </c>
      <c r="K142" s="137" t="s">
        <v>154</v>
      </c>
      <c r="L142" s="31"/>
      <c r="M142" s="142" t="s">
        <v>1</v>
      </c>
      <c r="N142" s="143" t="s">
        <v>45</v>
      </c>
      <c r="P142" s="144">
        <f t="shared" ref="P142:P147" si="1">O142*H142</f>
        <v>0</v>
      </c>
      <c r="Q142" s="144">
        <v>0</v>
      </c>
      <c r="R142" s="144">
        <f t="shared" ref="R142:R147" si="2">Q142*H142</f>
        <v>0</v>
      </c>
      <c r="S142" s="144">
        <v>0</v>
      </c>
      <c r="T142" s="145">
        <f t="shared" ref="T142:T147" si="3">S142*H142</f>
        <v>0</v>
      </c>
      <c r="AR142" s="146" t="s">
        <v>251</v>
      </c>
      <c r="AT142" s="146" t="s">
        <v>150</v>
      </c>
      <c r="AU142" s="146" t="s">
        <v>89</v>
      </c>
      <c r="AY142" s="16" t="s">
        <v>148</v>
      </c>
      <c r="BE142" s="147">
        <f t="shared" ref="BE142:BE147" si="4">IF(N142="základní",J142,0)</f>
        <v>0</v>
      </c>
      <c r="BF142" s="147">
        <f t="shared" ref="BF142:BF147" si="5">IF(N142="snížená",J142,0)</f>
        <v>0</v>
      </c>
      <c r="BG142" s="147">
        <f t="shared" ref="BG142:BG147" si="6">IF(N142="zákl. přenesená",J142,0)</f>
        <v>0</v>
      </c>
      <c r="BH142" s="147">
        <f t="shared" ref="BH142:BH147" si="7">IF(N142="sníž. přenesená",J142,0)</f>
        <v>0</v>
      </c>
      <c r="BI142" s="147">
        <f t="shared" ref="BI142:BI147" si="8">IF(N142="nulová",J142,0)</f>
        <v>0</v>
      </c>
      <c r="BJ142" s="16" t="s">
        <v>87</v>
      </c>
      <c r="BK142" s="147">
        <f t="shared" ref="BK142:BK147" si="9">ROUND(I142*H142,2)</f>
        <v>0</v>
      </c>
      <c r="BL142" s="16" t="s">
        <v>251</v>
      </c>
      <c r="BM142" s="146" t="s">
        <v>223</v>
      </c>
    </row>
    <row r="143" spans="2:65" s="1" customFormat="1" ht="16.5" customHeight="1">
      <c r="B143" s="31"/>
      <c r="C143" s="135" t="s">
        <v>189</v>
      </c>
      <c r="D143" s="135" t="s">
        <v>150</v>
      </c>
      <c r="E143" s="136" t="s">
        <v>794</v>
      </c>
      <c r="F143" s="137" t="s">
        <v>795</v>
      </c>
      <c r="G143" s="138" t="s">
        <v>198</v>
      </c>
      <c r="H143" s="139">
        <v>250</v>
      </c>
      <c r="I143" s="140"/>
      <c r="J143" s="141">
        <f t="shared" si="0"/>
        <v>0</v>
      </c>
      <c r="K143" s="137" t="s">
        <v>154</v>
      </c>
      <c r="L143" s="31"/>
      <c r="M143" s="142" t="s">
        <v>1</v>
      </c>
      <c r="N143" s="143" t="s">
        <v>45</v>
      </c>
      <c r="P143" s="144">
        <f t="shared" si="1"/>
        <v>0</v>
      </c>
      <c r="Q143" s="144">
        <v>0</v>
      </c>
      <c r="R143" s="144">
        <f t="shared" si="2"/>
        <v>0</v>
      </c>
      <c r="S143" s="144">
        <v>0</v>
      </c>
      <c r="T143" s="145">
        <f t="shared" si="3"/>
        <v>0</v>
      </c>
      <c r="AR143" s="146" t="s">
        <v>251</v>
      </c>
      <c r="AT143" s="146" t="s">
        <v>150</v>
      </c>
      <c r="AU143" s="146" t="s">
        <v>89</v>
      </c>
      <c r="AY143" s="16" t="s">
        <v>148</v>
      </c>
      <c r="BE143" s="147">
        <f t="shared" si="4"/>
        <v>0</v>
      </c>
      <c r="BF143" s="147">
        <f t="shared" si="5"/>
        <v>0</v>
      </c>
      <c r="BG143" s="147">
        <f t="shared" si="6"/>
        <v>0</v>
      </c>
      <c r="BH143" s="147">
        <f t="shared" si="7"/>
        <v>0</v>
      </c>
      <c r="BI143" s="147">
        <f t="shared" si="8"/>
        <v>0</v>
      </c>
      <c r="BJ143" s="16" t="s">
        <v>87</v>
      </c>
      <c r="BK143" s="147">
        <f t="shared" si="9"/>
        <v>0</v>
      </c>
      <c r="BL143" s="16" t="s">
        <v>251</v>
      </c>
      <c r="BM143" s="146" t="s">
        <v>235</v>
      </c>
    </row>
    <row r="144" spans="2:65" s="1" customFormat="1" ht="16.5" customHeight="1">
      <c r="B144" s="31"/>
      <c r="C144" s="169" t="s">
        <v>195</v>
      </c>
      <c r="D144" s="169" t="s">
        <v>292</v>
      </c>
      <c r="E144" s="170" t="s">
        <v>796</v>
      </c>
      <c r="F144" s="171" t="s">
        <v>797</v>
      </c>
      <c r="G144" s="172" t="s">
        <v>612</v>
      </c>
      <c r="H144" s="173">
        <v>155</v>
      </c>
      <c r="I144" s="174"/>
      <c r="J144" s="175">
        <f t="shared" si="0"/>
        <v>0</v>
      </c>
      <c r="K144" s="171" t="s">
        <v>154</v>
      </c>
      <c r="L144" s="176"/>
      <c r="M144" s="177" t="s">
        <v>1</v>
      </c>
      <c r="N144" s="178" t="s">
        <v>45</v>
      </c>
      <c r="P144" s="144">
        <f t="shared" si="1"/>
        <v>0</v>
      </c>
      <c r="Q144" s="144">
        <v>1E-3</v>
      </c>
      <c r="R144" s="144">
        <f t="shared" si="2"/>
        <v>0.155</v>
      </c>
      <c r="S144" s="144">
        <v>0</v>
      </c>
      <c r="T144" s="145">
        <f t="shared" si="3"/>
        <v>0</v>
      </c>
      <c r="AR144" s="146" t="s">
        <v>338</v>
      </c>
      <c r="AT144" s="146" t="s">
        <v>292</v>
      </c>
      <c r="AU144" s="146" t="s">
        <v>89</v>
      </c>
      <c r="AY144" s="16" t="s">
        <v>148</v>
      </c>
      <c r="BE144" s="147">
        <f t="shared" si="4"/>
        <v>0</v>
      </c>
      <c r="BF144" s="147">
        <f t="shared" si="5"/>
        <v>0</v>
      </c>
      <c r="BG144" s="147">
        <f t="shared" si="6"/>
        <v>0</v>
      </c>
      <c r="BH144" s="147">
        <f t="shared" si="7"/>
        <v>0</v>
      </c>
      <c r="BI144" s="147">
        <f t="shared" si="8"/>
        <v>0</v>
      </c>
      <c r="BJ144" s="16" t="s">
        <v>87</v>
      </c>
      <c r="BK144" s="147">
        <f t="shared" si="9"/>
        <v>0</v>
      </c>
      <c r="BL144" s="16" t="s">
        <v>251</v>
      </c>
      <c r="BM144" s="146" t="s">
        <v>251</v>
      </c>
    </row>
    <row r="145" spans="2:65" s="1" customFormat="1" ht="16.5" customHeight="1">
      <c r="B145" s="31"/>
      <c r="C145" s="135" t="s">
        <v>202</v>
      </c>
      <c r="D145" s="135" t="s">
        <v>150</v>
      </c>
      <c r="E145" s="136" t="s">
        <v>798</v>
      </c>
      <c r="F145" s="137" t="s">
        <v>799</v>
      </c>
      <c r="G145" s="138" t="s">
        <v>163</v>
      </c>
      <c r="H145" s="139">
        <v>18</v>
      </c>
      <c r="I145" s="140"/>
      <c r="J145" s="141">
        <f t="shared" si="0"/>
        <v>0</v>
      </c>
      <c r="K145" s="137" t="s">
        <v>154</v>
      </c>
      <c r="L145" s="31"/>
      <c r="M145" s="142" t="s">
        <v>1</v>
      </c>
      <c r="N145" s="143" t="s">
        <v>45</v>
      </c>
      <c r="P145" s="144">
        <f t="shared" si="1"/>
        <v>0</v>
      </c>
      <c r="Q145" s="144">
        <v>0</v>
      </c>
      <c r="R145" s="144">
        <f t="shared" si="2"/>
        <v>0</v>
      </c>
      <c r="S145" s="144">
        <v>0</v>
      </c>
      <c r="T145" s="145">
        <f t="shared" si="3"/>
        <v>0</v>
      </c>
      <c r="AR145" s="146" t="s">
        <v>251</v>
      </c>
      <c r="AT145" s="146" t="s">
        <v>150</v>
      </c>
      <c r="AU145" s="146" t="s">
        <v>89</v>
      </c>
      <c r="AY145" s="16" t="s">
        <v>148</v>
      </c>
      <c r="BE145" s="147">
        <f t="shared" si="4"/>
        <v>0</v>
      </c>
      <c r="BF145" s="147">
        <f t="shared" si="5"/>
        <v>0</v>
      </c>
      <c r="BG145" s="147">
        <f t="shared" si="6"/>
        <v>0</v>
      </c>
      <c r="BH145" s="147">
        <f t="shared" si="7"/>
        <v>0</v>
      </c>
      <c r="BI145" s="147">
        <f t="shared" si="8"/>
        <v>0</v>
      </c>
      <c r="BJ145" s="16" t="s">
        <v>87</v>
      </c>
      <c r="BK145" s="147">
        <f t="shared" si="9"/>
        <v>0</v>
      </c>
      <c r="BL145" s="16" t="s">
        <v>251</v>
      </c>
      <c r="BM145" s="146" t="s">
        <v>261</v>
      </c>
    </row>
    <row r="146" spans="2:65" s="1" customFormat="1" ht="16.5" customHeight="1">
      <c r="B146" s="31"/>
      <c r="C146" s="169" t="s">
        <v>209</v>
      </c>
      <c r="D146" s="169" t="s">
        <v>292</v>
      </c>
      <c r="E146" s="170" t="s">
        <v>800</v>
      </c>
      <c r="F146" s="171" t="s">
        <v>801</v>
      </c>
      <c r="G146" s="172" t="s">
        <v>163</v>
      </c>
      <c r="H146" s="173">
        <v>6</v>
      </c>
      <c r="I146" s="174"/>
      <c r="J146" s="175">
        <f t="shared" si="0"/>
        <v>0</v>
      </c>
      <c r="K146" s="171" t="s">
        <v>154</v>
      </c>
      <c r="L146" s="176"/>
      <c r="M146" s="177" t="s">
        <v>1</v>
      </c>
      <c r="N146" s="178" t="s">
        <v>45</v>
      </c>
      <c r="P146" s="144">
        <f t="shared" si="1"/>
        <v>0</v>
      </c>
      <c r="Q146" s="144">
        <v>1.6000000000000001E-4</v>
      </c>
      <c r="R146" s="144">
        <f t="shared" si="2"/>
        <v>9.6000000000000013E-4</v>
      </c>
      <c r="S146" s="144">
        <v>0</v>
      </c>
      <c r="T146" s="145">
        <f t="shared" si="3"/>
        <v>0</v>
      </c>
      <c r="AR146" s="146" t="s">
        <v>338</v>
      </c>
      <c r="AT146" s="146" t="s">
        <v>292</v>
      </c>
      <c r="AU146" s="146" t="s">
        <v>89</v>
      </c>
      <c r="AY146" s="16" t="s">
        <v>148</v>
      </c>
      <c r="BE146" s="147">
        <f t="shared" si="4"/>
        <v>0</v>
      </c>
      <c r="BF146" s="147">
        <f t="shared" si="5"/>
        <v>0</v>
      </c>
      <c r="BG146" s="147">
        <f t="shared" si="6"/>
        <v>0</v>
      </c>
      <c r="BH146" s="147">
        <f t="shared" si="7"/>
        <v>0</v>
      </c>
      <c r="BI146" s="147">
        <f t="shared" si="8"/>
        <v>0</v>
      </c>
      <c r="BJ146" s="16" t="s">
        <v>87</v>
      </c>
      <c r="BK146" s="147">
        <f t="shared" si="9"/>
        <v>0</v>
      </c>
      <c r="BL146" s="16" t="s">
        <v>251</v>
      </c>
      <c r="BM146" s="146" t="s">
        <v>270</v>
      </c>
    </row>
    <row r="147" spans="2:65" s="1" customFormat="1" ht="16.5" customHeight="1">
      <c r="B147" s="31"/>
      <c r="C147" s="169" t="s">
        <v>218</v>
      </c>
      <c r="D147" s="169" t="s">
        <v>292</v>
      </c>
      <c r="E147" s="170" t="s">
        <v>802</v>
      </c>
      <c r="F147" s="171" t="s">
        <v>803</v>
      </c>
      <c r="G147" s="172" t="s">
        <v>163</v>
      </c>
      <c r="H147" s="173">
        <v>12</v>
      </c>
      <c r="I147" s="174"/>
      <c r="J147" s="175">
        <f t="shared" si="0"/>
        <v>0</v>
      </c>
      <c r="K147" s="171" t="s">
        <v>154</v>
      </c>
      <c r="L147" s="176"/>
      <c r="M147" s="177" t="s">
        <v>1</v>
      </c>
      <c r="N147" s="178" t="s">
        <v>45</v>
      </c>
      <c r="P147" s="144">
        <f t="shared" si="1"/>
        <v>0</v>
      </c>
      <c r="Q147" s="144">
        <v>6.9999999999999999E-4</v>
      </c>
      <c r="R147" s="144">
        <f t="shared" si="2"/>
        <v>8.3999999999999995E-3</v>
      </c>
      <c r="S147" s="144">
        <v>0</v>
      </c>
      <c r="T147" s="145">
        <f t="shared" si="3"/>
        <v>0</v>
      </c>
      <c r="AR147" s="146" t="s">
        <v>338</v>
      </c>
      <c r="AT147" s="146" t="s">
        <v>292</v>
      </c>
      <c r="AU147" s="146" t="s">
        <v>89</v>
      </c>
      <c r="AY147" s="16" t="s">
        <v>148</v>
      </c>
      <c r="BE147" s="147">
        <f t="shared" si="4"/>
        <v>0</v>
      </c>
      <c r="BF147" s="147">
        <f t="shared" si="5"/>
        <v>0</v>
      </c>
      <c r="BG147" s="147">
        <f t="shared" si="6"/>
        <v>0</v>
      </c>
      <c r="BH147" s="147">
        <f t="shared" si="7"/>
        <v>0</v>
      </c>
      <c r="BI147" s="147">
        <f t="shared" si="8"/>
        <v>0</v>
      </c>
      <c r="BJ147" s="16" t="s">
        <v>87</v>
      </c>
      <c r="BK147" s="147">
        <f t="shared" si="9"/>
        <v>0</v>
      </c>
      <c r="BL147" s="16" t="s">
        <v>251</v>
      </c>
      <c r="BM147" s="146" t="s">
        <v>279</v>
      </c>
    </row>
    <row r="148" spans="2:65" s="11" customFormat="1" ht="22.9" customHeight="1">
      <c r="B148" s="123"/>
      <c r="D148" s="124" t="s">
        <v>79</v>
      </c>
      <c r="E148" s="133" t="s">
        <v>804</v>
      </c>
      <c r="F148" s="133" t="s">
        <v>805</v>
      </c>
      <c r="I148" s="126"/>
      <c r="J148" s="134">
        <f>BK148</f>
        <v>0</v>
      </c>
      <c r="L148" s="123"/>
      <c r="M148" s="128"/>
      <c r="P148" s="129">
        <f>SUM(P149:P152)</f>
        <v>0</v>
      </c>
      <c r="R148" s="129">
        <f>SUM(R149:R152)</f>
        <v>0.26513999999999999</v>
      </c>
      <c r="T148" s="130">
        <f>SUM(T149:T152)</f>
        <v>0</v>
      </c>
      <c r="AR148" s="124" t="s">
        <v>89</v>
      </c>
      <c r="AT148" s="131" t="s">
        <v>79</v>
      </c>
      <c r="AU148" s="131" t="s">
        <v>87</v>
      </c>
      <c r="AY148" s="124" t="s">
        <v>148</v>
      </c>
      <c r="BK148" s="132">
        <f>SUM(BK149:BK152)</f>
        <v>0</v>
      </c>
    </row>
    <row r="149" spans="2:65" s="1" customFormat="1" ht="16.5" customHeight="1">
      <c r="B149" s="31"/>
      <c r="C149" s="135" t="s">
        <v>223</v>
      </c>
      <c r="D149" s="135" t="s">
        <v>150</v>
      </c>
      <c r="E149" s="136" t="s">
        <v>806</v>
      </c>
      <c r="F149" s="137" t="s">
        <v>807</v>
      </c>
      <c r="G149" s="138" t="s">
        <v>198</v>
      </c>
      <c r="H149" s="139">
        <v>289</v>
      </c>
      <c r="I149" s="140"/>
      <c r="J149" s="141">
        <f>ROUND(I149*H149,2)</f>
        <v>0</v>
      </c>
      <c r="K149" s="137" t="s">
        <v>154</v>
      </c>
      <c r="L149" s="31"/>
      <c r="M149" s="142" t="s">
        <v>1</v>
      </c>
      <c r="N149" s="143" t="s">
        <v>45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251</v>
      </c>
      <c r="AT149" s="146" t="s">
        <v>150</v>
      </c>
      <c r="AU149" s="146" t="s">
        <v>89</v>
      </c>
      <c r="AY149" s="16" t="s">
        <v>148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6" t="s">
        <v>87</v>
      </c>
      <c r="BK149" s="147">
        <f>ROUND(I149*H149,2)</f>
        <v>0</v>
      </c>
      <c r="BL149" s="16" t="s">
        <v>251</v>
      </c>
      <c r="BM149" s="146" t="s">
        <v>291</v>
      </c>
    </row>
    <row r="150" spans="2:65" s="1" customFormat="1" ht="16.5" customHeight="1">
      <c r="B150" s="31"/>
      <c r="C150" s="169" t="s">
        <v>228</v>
      </c>
      <c r="D150" s="169" t="s">
        <v>292</v>
      </c>
      <c r="E150" s="170" t="s">
        <v>808</v>
      </c>
      <c r="F150" s="171" t="s">
        <v>809</v>
      </c>
      <c r="G150" s="172" t="s">
        <v>198</v>
      </c>
      <c r="H150" s="173">
        <v>289</v>
      </c>
      <c r="I150" s="174"/>
      <c r="J150" s="175">
        <f>ROUND(I150*H150,2)</f>
        <v>0</v>
      </c>
      <c r="K150" s="171" t="s">
        <v>1</v>
      </c>
      <c r="L150" s="176"/>
      <c r="M150" s="177" t="s">
        <v>1</v>
      </c>
      <c r="N150" s="178" t="s">
        <v>45</v>
      </c>
      <c r="P150" s="144">
        <f>O150*H150</f>
        <v>0</v>
      </c>
      <c r="Q150" s="144">
        <v>8.9999999999999998E-4</v>
      </c>
      <c r="R150" s="144">
        <f>Q150*H150</f>
        <v>0.2601</v>
      </c>
      <c r="S150" s="144">
        <v>0</v>
      </c>
      <c r="T150" s="145">
        <f>S150*H150</f>
        <v>0</v>
      </c>
      <c r="AR150" s="146" t="s">
        <v>338</v>
      </c>
      <c r="AT150" s="146" t="s">
        <v>292</v>
      </c>
      <c r="AU150" s="146" t="s">
        <v>89</v>
      </c>
      <c r="AY150" s="16" t="s">
        <v>148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87</v>
      </c>
      <c r="BK150" s="147">
        <f>ROUND(I150*H150,2)</f>
        <v>0</v>
      </c>
      <c r="BL150" s="16" t="s">
        <v>251</v>
      </c>
      <c r="BM150" s="146" t="s">
        <v>302</v>
      </c>
    </row>
    <row r="151" spans="2:65" s="1" customFormat="1" ht="16.5" customHeight="1">
      <c r="B151" s="31"/>
      <c r="C151" s="135" t="s">
        <v>235</v>
      </c>
      <c r="D151" s="135" t="s">
        <v>150</v>
      </c>
      <c r="E151" s="136" t="s">
        <v>810</v>
      </c>
      <c r="F151" s="137" t="s">
        <v>811</v>
      </c>
      <c r="G151" s="138" t="s">
        <v>198</v>
      </c>
      <c r="H151" s="139">
        <v>42</v>
      </c>
      <c r="I151" s="140"/>
      <c r="J151" s="141">
        <f>ROUND(I151*H151,2)</f>
        <v>0</v>
      </c>
      <c r="K151" s="137" t="s">
        <v>1</v>
      </c>
      <c r="L151" s="31"/>
      <c r="M151" s="142" t="s">
        <v>1</v>
      </c>
      <c r="N151" s="143" t="s">
        <v>45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251</v>
      </c>
      <c r="AT151" s="146" t="s">
        <v>150</v>
      </c>
      <c r="AU151" s="146" t="s">
        <v>89</v>
      </c>
      <c r="AY151" s="16" t="s">
        <v>148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87</v>
      </c>
      <c r="BK151" s="147">
        <f>ROUND(I151*H151,2)</f>
        <v>0</v>
      </c>
      <c r="BL151" s="16" t="s">
        <v>251</v>
      </c>
      <c r="BM151" s="146" t="s">
        <v>311</v>
      </c>
    </row>
    <row r="152" spans="2:65" s="1" customFormat="1" ht="16.5" customHeight="1">
      <c r="B152" s="31"/>
      <c r="C152" s="169" t="s">
        <v>8</v>
      </c>
      <c r="D152" s="169" t="s">
        <v>292</v>
      </c>
      <c r="E152" s="170" t="s">
        <v>812</v>
      </c>
      <c r="F152" s="171" t="s">
        <v>813</v>
      </c>
      <c r="G152" s="172" t="s">
        <v>198</v>
      </c>
      <c r="H152" s="173">
        <v>42</v>
      </c>
      <c r="I152" s="174"/>
      <c r="J152" s="175">
        <f>ROUND(I152*H152,2)</f>
        <v>0</v>
      </c>
      <c r="K152" s="171" t="s">
        <v>1</v>
      </c>
      <c r="L152" s="176"/>
      <c r="M152" s="177" t="s">
        <v>1</v>
      </c>
      <c r="N152" s="178" t="s">
        <v>45</v>
      </c>
      <c r="P152" s="144">
        <f>O152*H152</f>
        <v>0</v>
      </c>
      <c r="Q152" s="144">
        <v>1.2E-4</v>
      </c>
      <c r="R152" s="144">
        <f>Q152*H152</f>
        <v>5.0400000000000002E-3</v>
      </c>
      <c r="S152" s="144">
        <v>0</v>
      </c>
      <c r="T152" s="145">
        <f>S152*H152</f>
        <v>0</v>
      </c>
      <c r="AR152" s="146" t="s">
        <v>338</v>
      </c>
      <c r="AT152" s="146" t="s">
        <v>292</v>
      </c>
      <c r="AU152" s="146" t="s">
        <v>89</v>
      </c>
      <c r="AY152" s="16" t="s">
        <v>148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6" t="s">
        <v>87</v>
      </c>
      <c r="BK152" s="147">
        <f>ROUND(I152*H152,2)</f>
        <v>0</v>
      </c>
      <c r="BL152" s="16" t="s">
        <v>251</v>
      </c>
      <c r="BM152" s="146" t="s">
        <v>322</v>
      </c>
    </row>
    <row r="153" spans="2:65" s="11" customFormat="1" ht="22.9" customHeight="1">
      <c r="B153" s="123"/>
      <c r="D153" s="124" t="s">
        <v>79</v>
      </c>
      <c r="E153" s="133" t="s">
        <v>814</v>
      </c>
      <c r="F153" s="133" t="s">
        <v>815</v>
      </c>
      <c r="I153" s="126"/>
      <c r="J153" s="134">
        <f>BK153</f>
        <v>0</v>
      </c>
      <c r="L153" s="123"/>
      <c r="M153" s="128"/>
      <c r="P153" s="129">
        <f>SUM(P154:P156)</f>
        <v>0</v>
      </c>
      <c r="R153" s="129">
        <f>SUM(R154:R156)</f>
        <v>0</v>
      </c>
      <c r="T153" s="130">
        <f>SUM(T154:T156)</f>
        <v>0</v>
      </c>
      <c r="AR153" s="124" t="s">
        <v>89</v>
      </c>
      <c r="AT153" s="131" t="s">
        <v>79</v>
      </c>
      <c r="AU153" s="131" t="s">
        <v>87</v>
      </c>
      <c r="AY153" s="124" t="s">
        <v>148</v>
      </c>
      <c r="BK153" s="132">
        <f>SUM(BK154:BK156)</f>
        <v>0</v>
      </c>
    </row>
    <row r="154" spans="2:65" s="1" customFormat="1" ht="16.5" customHeight="1">
      <c r="B154" s="31"/>
      <c r="C154" s="135" t="s">
        <v>251</v>
      </c>
      <c r="D154" s="135" t="s">
        <v>150</v>
      </c>
      <c r="E154" s="136" t="s">
        <v>816</v>
      </c>
      <c r="F154" s="137" t="s">
        <v>817</v>
      </c>
      <c r="G154" s="138" t="s">
        <v>198</v>
      </c>
      <c r="H154" s="139">
        <v>5</v>
      </c>
      <c r="I154" s="140"/>
      <c r="J154" s="141">
        <f>ROUND(I154*H154,2)</f>
        <v>0</v>
      </c>
      <c r="K154" s="137" t="s">
        <v>1</v>
      </c>
      <c r="L154" s="31"/>
      <c r="M154" s="142" t="s">
        <v>1</v>
      </c>
      <c r="N154" s="143" t="s">
        <v>45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251</v>
      </c>
      <c r="AT154" s="146" t="s">
        <v>150</v>
      </c>
      <c r="AU154" s="146" t="s">
        <v>89</v>
      </c>
      <c r="AY154" s="16" t="s">
        <v>148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6" t="s">
        <v>87</v>
      </c>
      <c r="BK154" s="147">
        <f>ROUND(I154*H154,2)</f>
        <v>0</v>
      </c>
      <c r="BL154" s="16" t="s">
        <v>251</v>
      </c>
      <c r="BM154" s="146" t="s">
        <v>338</v>
      </c>
    </row>
    <row r="155" spans="2:65" s="1" customFormat="1" ht="16.5" customHeight="1">
      <c r="B155" s="31"/>
      <c r="C155" s="169" t="s">
        <v>256</v>
      </c>
      <c r="D155" s="169" t="s">
        <v>292</v>
      </c>
      <c r="E155" s="170" t="s">
        <v>818</v>
      </c>
      <c r="F155" s="171" t="s">
        <v>819</v>
      </c>
      <c r="G155" s="172" t="s">
        <v>198</v>
      </c>
      <c r="H155" s="173">
        <v>5</v>
      </c>
      <c r="I155" s="174"/>
      <c r="J155" s="175">
        <f>ROUND(I155*H155,2)</f>
        <v>0</v>
      </c>
      <c r="K155" s="171" t="s">
        <v>1</v>
      </c>
      <c r="L155" s="176"/>
      <c r="M155" s="177" t="s">
        <v>1</v>
      </c>
      <c r="N155" s="178" t="s">
        <v>45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338</v>
      </c>
      <c r="AT155" s="146" t="s">
        <v>292</v>
      </c>
      <c r="AU155" s="146" t="s">
        <v>89</v>
      </c>
      <c r="AY155" s="16" t="s">
        <v>148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6" t="s">
        <v>87</v>
      </c>
      <c r="BK155" s="147">
        <f>ROUND(I155*H155,2)</f>
        <v>0</v>
      </c>
      <c r="BL155" s="16" t="s">
        <v>251</v>
      </c>
      <c r="BM155" s="146" t="s">
        <v>352</v>
      </c>
    </row>
    <row r="156" spans="2:65" s="1" customFormat="1" ht="21.75" customHeight="1">
      <c r="B156" s="31"/>
      <c r="C156" s="135" t="s">
        <v>261</v>
      </c>
      <c r="D156" s="135" t="s">
        <v>150</v>
      </c>
      <c r="E156" s="136" t="s">
        <v>820</v>
      </c>
      <c r="F156" s="137" t="s">
        <v>821</v>
      </c>
      <c r="G156" s="138" t="s">
        <v>198</v>
      </c>
      <c r="H156" s="139">
        <v>165</v>
      </c>
      <c r="I156" s="140"/>
      <c r="J156" s="141">
        <f>ROUND(I156*H156,2)</f>
        <v>0</v>
      </c>
      <c r="K156" s="137" t="s">
        <v>1</v>
      </c>
      <c r="L156" s="31"/>
      <c r="M156" s="142" t="s">
        <v>1</v>
      </c>
      <c r="N156" s="143" t="s">
        <v>45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AR156" s="146" t="s">
        <v>251</v>
      </c>
      <c r="AT156" s="146" t="s">
        <v>150</v>
      </c>
      <c r="AU156" s="146" t="s">
        <v>89</v>
      </c>
      <c r="AY156" s="16" t="s">
        <v>148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6" t="s">
        <v>87</v>
      </c>
      <c r="BK156" s="147">
        <f>ROUND(I156*H156,2)</f>
        <v>0</v>
      </c>
      <c r="BL156" s="16" t="s">
        <v>251</v>
      </c>
      <c r="BM156" s="146" t="s">
        <v>364</v>
      </c>
    </row>
    <row r="157" spans="2:65" s="11" customFormat="1" ht="22.9" customHeight="1">
      <c r="B157" s="123"/>
      <c r="D157" s="124" t="s">
        <v>79</v>
      </c>
      <c r="E157" s="133" t="s">
        <v>822</v>
      </c>
      <c r="F157" s="133" t="s">
        <v>823</v>
      </c>
      <c r="I157" s="126"/>
      <c r="J157" s="134">
        <f>BK157</f>
        <v>0</v>
      </c>
      <c r="L157" s="123"/>
      <c r="M157" s="128"/>
      <c r="P157" s="129">
        <f>SUM(P158:P159)</f>
        <v>0</v>
      </c>
      <c r="R157" s="129">
        <f>SUM(R158:R159)</f>
        <v>4.8100000000000004E-2</v>
      </c>
      <c r="T157" s="130">
        <f>SUM(T158:T159)</f>
        <v>0</v>
      </c>
      <c r="AR157" s="124" t="s">
        <v>89</v>
      </c>
      <c r="AT157" s="131" t="s">
        <v>79</v>
      </c>
      <c r="AU157" s="131" t="s">
        <v>87</v>
      </c>
      <c r="AY157" s="124" t="s">
        <v>148</v>
      </c>
      <c r="BK157" s="132">
        <f>SUM(BK158:BK159)</f>
        <v>0</v>
      </c>
    </row>
    <row r="158" spans="2:65" s="1" customFormat="1" ht="16.5" customHeight="1">
      <c r="B158" s="31"/>
      <c r="C158" s="135" t="s">
        <v>266</v>
      </c>
      <c r="D158" s="135" t="s">
        <v>150</v>
      </c>
      <c r="E158" s="136" t="s">
        <v>824</v>
      </c>
      <c r="F158" s="137" t="s">
        <v>825</v>
      </c>
      <c r="G158" s="138" t="s">
        <v>163</v>
      </c>
      <c r="H158" s="139">
        <v>13</v>
      </c>
      <c r="I158" s="140"/>
      <c r="J158" s="141">
        <f>ROUND(I158*H158,2)</f>
        <v>0</v>
      </c>
      <c r="K158" s="137" t="s">
        <v>154</v>
      </c>
      <c r="L158" s="31"/>
      <c r="M158" s="142" t="s">
        <v>1</v>
      </c>
      <c r="N158" s="143" t="s">
        <v>45</v>
      </c>
      <c r="P158" s="144">
        <f>O158*H158</f>
        <v>0</v>
      </c>
      <c r="Q158" s="144">
        <v>0</v>
      </c>
      <c r="R158" s="144">
        <f>Q158*H158</f>
        <v>0</v>
      </c>
      <c r="S158" s="144">
        <v>0</v>
      </c>
      <c r="T158" s="145">
        <f>S158*H158</f>
        <v>0</v>
      </c>
      <c r="AR158" s="146" t="s">
        <v>251</v>
      </c>
      <c r="AT158" s="146" t="s">
        <v>150</v>
      </c>
      <c r="AU158" s="146" t="s">
        <v>89</v>
      </c>
      <c r="AY158" s="16" t="s">
        <v>148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6" t="s">
        <v>87</v>
      </c>
      <c r="BK158" s="147">
        <f>ROUND(I158*H158,2)</f>
        <v>0</v>
      </c>
      <c r="BL158" s="16" t="s">
        <v>251</v>
      </c>
      <c r="BM158" s="146" t="s">
        <v>375</v>
      </c>
    </row>
    <row r="159" spans="2:65" s="1" customFormat="1" ht="16.5" customHeight="1">
      <c r="B159" s="31"/>
      <c r="C159" s="169" t="s">
        <v>270</v>
      </c>
      <c r="D159" s="169" t="s">
        <v>292</v>
      </c>
      <c r="E159" s="170" t="s">
        <v>826</v>
      </c>
      <c r="F159" s="171" t="s">
        <v>827</v>
      </c>
      <c r="G159" s="172" t="s">
        <v>163</v>
      </c>
      <c r="H159" s="173">
        <v>13</v>
      </c>
      <c r="I159" s="174"/>
      <c r="J159" s="175">
        <f>ROUND(I159*H159,2)</f>
        <v>0</v>
      </c>
      <c r="K159" s="171" t="s">
        <v>154</v>
      </c>
      <c r="L159" s="176"/>
      <c r="M159" s="177" t="s">
        <v>1</v>
      </c>
      <c r="N159" s="178" t="s">
        <v>45</v>
      </c>
      <c r="P159" s="144">
        <f>O159*H159</f>
        <v>0</v>
      </c>
      <c r="Q159" s="144">
        <v>3.7000000000000002E-3</v>
      </c>
      <c r="R159" s="144">
        <f>Q159*H159</f>
        <v>4.8100000000000004E-2</v>
      </c>
      <c r="S159" s="144">
        <v>0</v>
      </c>
      <c r="T159" s="145">
        <f>S159*H159</f>
        <v>0</v>
      </c>
      <c r="AR159" s="146" t="s">
        <v>338</v>
      </c>
      <c r="AT159" s="146" t="s">
        <v>292</v>
      </c>
      <c r="AU159" s="146" t="s">
        <v>89</v>
      </c>
      <c r="AY159" s="16" t="s">
        <v>148</v>
      </c>
      <c r="BE159" s="147">
        <f>IF(N159="základní",J159,0)</f>
        <v>0</v>
      </c>
      <c r="BF159" s="147">
        <f>IF(N159="snížená",J159,0)</f>
        <v>0</v>
      </c>
      <c r="BG159" s="147">
        <f>IF(N159="zákl. přenesená",J159,0)</f>
        <v>0</v>
      </c>
      <c r="BH159" s="147">
        <f>IF(N159="sníž. přenesená",J159,0)</f>
        <v>0</v>
      </c>
      <c r="BI159" s="147">
        <f>IF(N159="nulová",J159,0)</f>
        <v>0</v>
      </c>
      <c r="BJ159" s="16" t="s">
        <v>87</v>
      </c>
      <c r="BK159" s="147">
        <f>ROUND(I159*H159,2)</f>
        <v>0</v>
      </c>
      <c r="BL159" s="16" t="s">
        <v>251</v>
      </c>
      <c r="BM159" s="146" t="s">
        <v>387</v>
      </c>
    </row>
    <row r="160" spans="2:65" s="11" customFormat="1" ht="22.9" customHeight="1">
      <c r="B160" s="123"/>
      <c r="D160" s="124" t="s">
        <v>79</v>
      </c>
      <c r="E160" s="133" t="s">
        <v>828</v>
      </c>
      <c r="F160" s="133" t="s">
        <v>829</v>
      </c>
      <c r="I160" s="126"/>
      <c r="J160" s="134">
        <f>BK160</f>
        <v>0</v>
      </c>
      <c r="L160" s="123"/>
      <c r="M160" s="128"/>
      <c r="P160" s="129">
        <f>SUM(P161:P168)</f>
        <v>0</v>
      </c>
      <c r="R160" s="129">
        <f>SUM(R161:R168)</f>
        <v>0.372</v>
      </c>
      <c r="T160" s="130">
        <f>SUM(T161:T168)</f>
        <v>0</v>
      </c>
      <c r="AR160" s="124" t="s">
        <v>89</v>
      </c>
      <c r="AT160" s="131" t="s">
        <v>79</v>
      </c>
      <c r="AU160" s="131" t="s">
        <v>87</v>
      </c>
      <c r="AY160" s="124" t="s">
        <v>148</v>
      </c>
      <c r="BK160" s="132">
        <f>SUM(BK161:BK168)</f>
        <v>0</v>
      </c>
    </row>
    <row r="161" spans="2:65" s="1" customFormat="1" ht="16.5" customHeight="1">
      <c r="B161" s="31"/>
      <c r="C161" s="135" t="s">
        <v>7</v>
      </c>
      <c r="D161" s="135" t="s">
        <v>150</v>
      </c>
      <c r="E161" s="136" t="s">
        <v>830</v>
      </c>
      <c r="F161" s="137" t="s">
        <v>831</v>
      </c>
      <c r="G161" s="138" t="s">
        <v>163</v>
      </c>
      <c r="H161" s="139">
        <v>4</v>
      </c>
      <c r="I161" s="140"/>
      <c r="J161" s="141">
        <f t="shared" ref="J161:J168" si="10">ROUND(I161*H161,2)</f>
        <v>0</v>
      </c>
      <c r="K161" s="137" t="s">
        <v>1</v>
      </c>
      <c r="L161" s="31"/>
      <c r="M161" s="142" t="s">
        <v>1</v>
      </c>
      <c r="N161" s="143" t="s">
        <v>45</v>
      </c>
      <c r="P161" s="144">
        <f t="shared" ref="P161:P168" si="11">O161*H161</f>
        <v>0</v>
      </c>
      <c r="Q161" s="144">
        <v>0</v>
      </c>
      <c r="R161" s="144">
        <f t="shared" ref="R161:R168" si="12">Q161*H161</f>
        <v>0</v>
      </c>
      <c r="S161" s="144">
        <v>0</v>
      </c>
      <c r="T161" s="145">
        <f t="shared" ref="T161:T168" si="13">S161*H161</f>
        <v>0</v>
      </c>
      <c r="AR161" s="146" t="s">
        <v>251</v>
      </c>
      <c r="AT161" s="146" t="s">
        <v>150</v>
      </c>
      <c r="AU161" s="146" t="s">
        <v>89</v>
      </c>
      <c r="AY161" s="16" t="s">
        <v>148</v>
      </c>
      <c r="BE161" s="147">
        <f t="shared" ref="BE161:BE168" si="14">IF(N161="základní",J161,0)</f>
        <v>0</v>
      </c>
      <c r="BF161" s="147">
        <f t="shared" ref="BF161:BF168" si="15">IF(N161="snížená",J161,0)</f>
        <v>0</v>
      </c>
      <c r="BG161" s="147">
        <f t="shared" ref="BG161:BG168" si="16">IF(N161="zákl. přenesená",J161,0)</f>
        <v>0</v>
      </c>
      <c r="BH161" s="147">
        <f t="shared" ref="BH161:BH168" si="17">IF(N161="sníž. přenesená",J161,0)</f>
        <v>0</v>
      </c>
      <c r="BI161" s="147">
        <f t="shared" ref="BI161:BI168" si="18">IF(N161="nulová",J161,0)</f>
        <v>0</v>
      </c>
      <c r="BJ161" s="16" t="s">
        <v>87</v>
      </c>
      <c r="BK161" s="147">
        <f t="shared" ref="BK161:BK168" si="19">ROUND(I161*H161,2)</f>
        <v>0</v>
      </c>
      <c r="BL161" s="16" t="s">
        <v>251</v>
      </c>
      <c r="BM161" s="146" t="s">
        <v>400</v>
      </c>
    </row>
    <row r="162" spans="2:65" s="1" customFormat="1" ht="16.5" customHeight="1">
      <c r="B162" s="31"/>
      <c r="C162" s="135" t="s">
        <v>279</v>
      </c>
      <c r="D162" s="135" t="s">
        <v>150</v>
      </c>
      <c r="E162" s="136" t="s">
        <v>832</v>
      </c>
      <c r="F162" s="137" t="s">
        <v>833</v>
      </c>
      <c r="G162" s="138" t="s">
        <v>163</v>
      </c>
      <c r="H162" s="139">
        <v>6</v>
      </c>
      <c r="I162" s="140"/>
      <c r="J162" s="141">
        <f t="shared" si="10"/>
        <v>0</v>
      </c>
      <c r="K162" s="137" t="s">
        <v>1</v>
      </c>
      <c r="L162" s="31"/>
      <c r="M162" s="142" t="s">
        <v>1</v>
      </c>
      <c r="N162" s="143" t="s">
        <v>45</v>
      </c>
      <c r="P162" s="144">
        <f t="shared" si="11"/>
        <v>0</v>
      </c>
      <c r="Q162" s="144">
        <v>0</v>
      </c>
      <c r="R162" s="144">
        <f t="shared" si="12"/>
        <v>0</v>
      </c>
      <c r="S162" s="144">
        <v>0</v>
      </c>
      <c r="T162" s="145">
        <f t="shared" si="13"/>
        <v>0</v>
      </c>
      <c r="AR162" s="146" t="s">
        <v>251</v>
      </c>
      <c r="AT162" s="146" t="s">
        <v>150</v>
      </c>
      <c r="AU162" s="146" t="s">
        <v>89</v>
      </c>
      <c r="AY162" s="16" t="s">
        <v>148</v>
      </c>
      <c r="BE162" s="147">
        <f t="shared" si="14"/>
        <v>0</v>
      </c>
      <c r="BF162" s="147">
        <f t="shared" si="15"/>
        <v>0</v>
      </c>
      <c r="BG162" s="147">
        <f t="shared" si="16"/>
        <v>0</v>
      </c>
      <c r="BH162" s="147">
        <f t="shared" si="17"/>
        <v>0</v>
      </c>
      <c r="BI162" s="147">
        <f t="shared" si="18"/>
        <v>0</v>
      </c>
      <c r="BJ162" s="16" t="s">
        <v>87</v>
      </c>
      <c r="BK162" s="147">
        <f t="shared" si="19"/>
        <v>0</v>
      </c>
      <c r="BL162" s="16" t="s">
        <v>251</v>
      </c>
      <c r="BM162" s="146" t="s">
        <v>412</v>
      </c>
    </row>
    <row r="163" spans="2:65" s="1" customFormat="1" ht="24.2" customHeight="1">
      <c r="B163" s="31"/>
      <c r="C163" s="169" t="s">
        <v>286</v>
      </c>
      <c r="D163" s="169" t="s">
        <v>292</v>
      </c>
      <c r="E163" s="170" t="s">
        <v>834</v>
      </c>
      <c r="F163" s="171" t="s">
        <v>835</v>
      </c>
      <c r="G163" s="172" t="s">
        <v>163</v>
      </c>
      <c r="H163" s="173">
        <v>6</v>
      </c>
      <c r="I163" s="174"/>
      <c r="J163" s="175">
        <f t="shared" si="10"/>
        <v>0</v>
      </c>
      <c r="K163" s="171" t="s">
        <v>1</v>
      </c>
      <c r="L163" s="176"/>
      <c r="M163" s="177" t="s">
        <v>1</v>
      </c>
      <c r="N163" s="178" t="s">
        <v>45</v>
      </c>
      <c r="P163" s="144">
        <f t="shared" si="11"/>
        <v>0</v>
      </c>
      <c r="Q163" s="144">
        <v>0</v>
      </c>
      <c r="R163" s="144">
        <f t="shared" si="12"/>
        <v>0</v>
      </c>
      <c r="S163" s="144">
        <v>0</v>
      </c>
      <c r="T163" s="145">
        <f t="shared" si="13"/>
        <v>0</v>
      </c>
      <c r="AR163" s="146" t="s">
        <v>338</v>
      </c>
      <c r="AT163" s="146" t="s">
        <v>292</v>
      </c>
      <c r="AU163" s="146" t="s">
        <v>89</v>
      </c>
      <c r="AY163" s="16" t="s">
        <v>148</v>
      </c>
      <c r="BE163" s="147">
        <f t="shared" si="14"/>
        <v>0</v>
      </c>
      <c r="BF163" s="147">
        <f t="shared" si="15"/>
        <v>0</v>
      </c>
      <c r="BG163" s="147">
        <f t="shared" si="16"/>
        <v>0</v>
      </c>
      <c r="BH163" s="147">
        <f t="shared" si="17"/>
        <v>0</v>
      </c>
      <c r="BI163" s="147">
        <f t="shared" si="18"/>
        <v>0</v>
      </c>
      <c r="BJ163" s="16" t="s">
        <v>87</v>
      </c>
      <c r="BK163" s="147">
        <f t="shared" si="19"/>
        <v>0</v>
      </c>
      <c r="BL163" s="16" t="s">
        <v>251</v>
      </c>
      <c r="BM163" s="146" t="s">
        <v>407</v>
      </c>
    </row>
    <row r="164" spans="2:65" s="1" customFormat="1" ht="16.5" customHeight="1">
      <c r="B164" s="31"/>
      <c r="C164" s="135" t="s">
        <v>291</v>
      </c>
      <c r="D164" s="135" t="s">
        <v>150</v>
      </c>
      <c r="E164" s="136" t="s">
        <v>836</v>
      </c>
      <c r="F164" s="137" t="s">
        <v>837</v>
      </c>
      <c r="G164" s="138" t="s">
        <v>163</v>
      </c>
      <c r="H164" s="139">
        <v>6</v>
      </c>
      <c r="I164" s="140"/>
      <c r="J164" s="141">
        <f t="shared" si="10"/>
        <v>0</v>
      </c>
      <c r="K164" s="137" t="s">
        <v>154</v>
      </c>
      <c r="L164" s="31"/>
      <c r="M164" s="142" t="s">
        <v>1</v>
      </c>
      <c r="N164" s="143" t="s">
        <v>45</v>
      </c>
      <c r="P164" s="144">
        <f t="shared" si="11"/>
        <v>0</v>
      </c>
      <c r="Q164" s="144">
        <v>0</v>
      </c>
      <c r="R164" s="144">
        <f t="shared" si="12"/>
        <v>0</v>
      </c>
      <c r="S164" s="144">
        <v>0</v>
      </c>
      <c r="T164" s="145">
        <f t="shared" si="13"/>
        <v>0</v>
      </c>
      <c r="AR164" s="146" t="s">
        <v>251</v>
      </c>
      <c r="AT164" s="146" t="s">
        <v>150</v>
      </c>
      <c r="AU164" s="146" t="s">
        <v>89</v>
      </c>
      <c r="AY164" s="16" t="s">
        <v>148</v>
      </c>
      <c r="BE164" s="147">
        <f t="shared" si="14"/>
        <v>0</v>
      </c>
      <c r="BF164" s="147">
        <f t="shared" si="15"/>
        <v>0</v>
      </c>
      <c r="BG164" s="147">
        <f t="shared" si="16"/>
        <v>0</v>
      </c>
      <c r="BH164" s="147">
        <f t="shared" si="17"/>
        <v>0</v>
      </c>
      <c r="BI164" s="147">
        <f t="shared" si="18"/>
        <v>0</v>
      </c>
      <c r="BJ164" s="16" t="s">
        <v>87</v>
      </c>
      <c r="BK164" s="147">
        <f t="shared" si="19"/>
        <v>0</v>
      </c>
      <c r="BL164" s="16" t="s">
        <v>251</v>
      </c>
      <c r="BM164" s="146" t="s">
        <v>427</v>
      </c>
    </row>
    <row r="165" spans="2:65" s="1" customFormat="1" ht="16.5" customHeight="1">
      <c r="B165" s="31"/>
      <c r="C165" s="169" t="s">
        <v>296</v>
      </c>
      <c r="D165" s="169" t="s">
        <v>292</v>
      </c>
      <c r="E165" s="170" t="s">
        <v>838</v>
      </c>
      <c r="F165" s="171" t="s">
        <v>839</v>
      </c>
      <c r="G165" s="172" t="s">
        <v>163</v>
      </c>
      <c r="H165" s="173">
        <v>6</v>
      </c>
      <c r="I165" s="174"/>
      <c r="J165" s="175">
        <f t="shared" si="10"/>
        <v>0</v>
      </c>
      <c r="K165" s="171" t="s">
        <v>1</v>
      </c>
      <c r="L165" s="176"/>
      <c r="M165" s="177" t="s">
        <v>1</v>
      </c>
      <c r="N165" s="178" t="s">
        <v>45</v>
      </c>
      <c r="P165" s="144">
        <f t="shared" si="11"/>
        <v>0</v>
      </c>
      <c r="Q165" s="144">
        <v>6.2E-2</v>
      </c>
      <c r="R165" s="144">
        <f t="shared" si="12"/>
        <v>0.372</v>
      </c>
      <c r="S165" s="144">
        <v>0</v>
      </c>
      <c r="T165" s="145">
        <f t="shared" si="13"/>
        <v>0</v>
      </c>
      <c r="AR165" s="146" t="s">
        <v>338</v>
      </c>
      <c r="AT165" s="146" t="s">
        <v>292</v>
      </c>
      <c r="AU165" s="146" t="s">
        <v>89</v>
      </c>
      <c r="AY165" s="16" t="s">
        <v>148</v>
      </c>
      <c r="BE165" s="147">
        <f t="shared" si="14"/>
        <v>0</v>
      </c>
      <c r="BF165" s="147">
        <f t="shared" si="15"/>
        <v>0</v>
      </c>
      <c r="BG165" s="147">
        <f t="shared" si="16"/>
        <v>0</v>
      </c>
      <c r="BH165" s="147">
        <f t="shared" si="17"/>
        <v>0</v>
      </c>
      <c r="BI165" s="147">
        <f t="shared" si="18"/>
        <v>0</v>
      </c>
      <c r="BJ165" s="16" t="s">
        <v>87</v>
      </c>
      <c r="BK165" s="147">
        <f t="shared" si="19"/>
        <v>0</v>
      </c>
      <c r="BL165" s="16" t="s">
        <v>251</v>
      </c>
      <c r="BM165" s="146" t="s">
        <v>436</v>
      </c>
    </row>
    <row r="166" spans="2:65" s="1" customFormat="1" ht="16.5" customHeight="1">
      <c r="B166" s="31"/>
      <c r="C166" s="135" t="s">
        <v>302</v>
      </c>
      <c r="D166" s="135" t="s">
        <v>150</v>
      </c>
      <c r="E166" s="136" t="s">
        <v>840</v>
      </c>
      <c r="F166" s="137" t="s">
        <v>841</v>
      </c>
      <c r="G166" s="138" t="s">
        <v>163</v>
      </c>
      <c r="H166" s="139">
        <v>4</v>
      </c>
      <c r="I166" s="140"/>
      <c r="J166" s="141">
        <f t="shared" si="10"/>
        <v>0</v>
      </c>
      <c r="K166" s="137" t="s">
        <v>1</v>
      </c>
      <c r="L166" s="31"/>
      <c r="M166" s="142" t="s">
        <v>1</v>
      </c>
      <c r="N166" s="143" t="s">
        <v>45</v>
      </c>
      <c r="P166" s="144">
        <f t="shared" si="11"/>
        <v>0</v>
      </c>
      <c r="Q166" s="144">
        <v>0</v>
      </c>
      <c r="R166" s="144">
        <f t="shared" si="12"/>
        <v>0</v>
      </c>
      <c r="S166" s="144">
        <v>0</v>
      </c>
      <c r="T166" s="145">
        <f t="shared" si="13"/>
        <v>0</v>
      </c>
      <c r="AR166" s="146" t="s">
        <v>251</v>
      </c>
      <c r="AT166" s="146" t="s">
        <v>150</v>
      </c>
      <c r="AU166" s="146" t="s">
        <v>89</v>
      </c>
      <c r="AY166" s="16" t="s">
        <v>148</v>
      </c>
      <c r="BE166" s="147">
        <f t="shared" si="14"/>
        <v>0</v>
      </c>
      <c r="BF166" s="147">
        <f t="shared" si="15"/>
        <v>0</v>
      </c>
      <c r="BG166" s="147">
        <f t="shared" si="16"/>
        <v>0</v>
      </c>
      <c r="BH166" s="147">
        <f t="shared" si="17"/>
        <v>0</v>
      </c>
      <c r="BI166" s="147">
        <f t="shared" si="18"/>
        <v>0</v>
      </c>
      <c r="BJ166" s="16" t="s">
        <v>87</v>
      </c>
      <c r="BK166" s="147">
        <f t="shared" si="19"/>
        <v>0</v>
      </c>
      <c r="BL166" s="16" t="s">
        <v>251</v>
      </c>
      <c r="BM166" s="146" t="s">
        <v>447</v>
      </c>
    </row>
    <row r="167" spans="2:65" s="1" customFormat="1" ht="16.5" customHeight="1">
      <c r="B167" s="31"/>
      <c r="C167" s="135" t="s">
        <v>306</v>
      </c>
      <c r="D167" s="135" t="s">
        <v>150</v>
      </c>
      <c r="E167" s="136" t="s">
        <v>842</v>
      </c>
      <c r="F167" s="137" t="s">
        <v>843</v>
      </c>
      <c r="G167" s="138" t="s">
        <v>163</v>
      </c>
      <c r="H167" s="139">
        <v>6</v>
      </c>
      <c r="I167" s="140"/>
      <c r="J167" s="141">
        <f t="shared" si="10"/>
        <v>0</v>
      </c>
      <c r="K167" s="137" t="s">
        <v>154</v>
      </c>
      <c r="L167" s="31"/>
      <c r="M167" s="142" t="s">
        <v>1</v>
      </c>
      <c r="N167" s="143" t="s">
        <v>45</v>
      </c>
      <c r="P167" s="144">
        <f t="shared" si="11"/>
        <v>0</v>
      </c>
      <c r="Q167" s="144">
        <v>0</v>
      </c>
      <c r="R167" s="144">
        <f t="shared" si="12"/>
        <v>0</v>
      </c>
      <c r="S167" s="144">
        <v>0</v>
      </c>
      <c r="T167" s="145">
        <f t="shared" si="13"/>
        <v>0</v>
      </c>
      <c r="AR167" s="146" t="s">
        <v>251</v>
      </c>
      <c r="AT167" s="146" t="s">
        <v>150</v>
      </c>
      <c r="AU167" s="146" t="s">
        <v>89</v>
      </c>
      <c r="AY167" s="16" t="s">
        <v>148</v>
      </c>
      <c r="BE167" s="147">
        <f t="shared" si="14"/>
        <v>0</v>
      </c>
      <c r="BF167" s="147">
        <f t="shared" si="15"/>
        <v>0</v>
      </c>
      <c r="BG167" s="147">
        <f t="shared" si="16"/>
        <v>0</v>
      </c>
      <c r="BH167" s="147">
        <f t="shared" si="17"/>
        <v>0</v>
      </c>
      <c r="BI167" s="147">
        <f t="shared" si="18"/>
        <v>0</v>
      </c>
      <c r="BJ167" s="16" t="s">
        <v>87</v>
      </c>
      <c r="BK167" s="147">
        <f t="shared" si="19"/>
        <v>0</v>
      </c>
      <c r="BL167" s="16" t="s">
        <v>251</v>
      </c>
      <c r="BM167" s="146" t="s">
        <v>455</v>
      </c>
    </row>
    <row r="168" spans="2:65" s="1" customFormat="1" ht="16.5" customHeight="1">
      <c r="B168" s="31"/>
      <c r="C168" s="169" t="s">
        <v>311</v>
      </c>
      <c r="D168" s="169" t="s">
        <v>292</v>
      </c>
      <c r="E168" s="170" t="s">
        <v>844</v>
      </c>
      <c r="F168" s="171" t="s">
        <v>845</v>
      </c>
      <c r="G168" s="172" t="s">
        <v>163</v>
      </c>
      <c r="H168" s="173">
        <v>6</v>
      </c>
      <c r="I168" s="174"/>
      <c r="J168" s="175">
        <f t="shared" si="10"/>
        <v>0</v>
      </c>
      <c r="K168" s="171" t="s">
        <v>1</v>
      </c>
      <c r="L168" s="176"/>
      <c r="M168" s="177" t="s">
        <v>1</v>
      </c>
      <c r="N168" s="178" t="s">
        <v>45</v>
      </c>
      <c r="P168" s="144">
        <f t="shared" si="11"/>
        <v>0</v>
      </c>
      <c r="Q168" s="144">
        <v>0</v>
      </c>
      <c r="R168" s="144">
        <f t="shared" si="12"/>
        <v>0</v>
      </c>
      <c r="S168" s="144">
        <v>0</v>
      </c>
      <c r="T168" s="145">
        <f t="shared" si="13"/>
        <v>0</v>
      </c>
      <c r="AR168" s="146" t="s">
        <v>338</v>
      </c>
      <c r="AT168" s="146" t="s">
        <v>292</v>
      </c>
      <c r="AU168" s="146" t="s">
        <v>89</v>
      </c>
      <c r="AY168" s="16" t="s">
        <v>148</v>
      </c>
      <c r="BE168" s="147">
        <f t="shared" si="14"/>
        <v>0</v>
      </c>
      <c r="BF168" s="147">
        <f t="shared" si="15"/>
        <v>0</v>
      </c>
      <c r="BG168" s="147">
        <f t="shared" si="16"/>
        <v>0</v>
      </c>
      <c r="BH168" s="147">
        <f t="shared" si="17"/>
        <v>0</v>
      </c>
      <c r="BI168" s="147">
        <f t="shared" si="18"/>
        <v>0</v>
      </c>
      <c r="BJ168" s="16" t="s">
        <v>87</v>
      </c>
      <c r="BK168" s="147">
        <f t="shared" si="19"/>
        <v>0</v>
      </c>
      <c r="BL168" s="16" t="s">
        <v>251</v>
      </c>
      <c r="BM168" s="146" t="s">
        <v>463</v>
      </c>
    </row>
    <row r="169" spans="2:65" s="11" customFormat="1" ht="25.9" customHeight="1">
      <c r="B169" s="123"/>
      <c r="D169" s="124" t="s">
        <v>79</v>
      </c>
      <c r="E169" s="125" t="s">
        <v>292</v>
      </c>
      <c r="F169" s="125" t="s">
        <v>846</v>
      </c>
      <c r="I169" s="126"/>
      <c r="J169" s="127">
        <f>BK169</f>
        <v>0</v>
      </c>
      <c r="L169" s="123"/>
      <c r="M169" s="128"/>
      <c r="P169" s="129">
        <f>P170</f>
        <v>0</v>
      </c>
      <c r="R169" s="129">
        <f>R170</f>
        <v>74.716129999999993</v>
      </c>
      <c r="T169" s="130">
        <f>T170</f>
        <v>0</v>
      </c>
      <c r="AR169" s="124" t="s">
        <v>165</v>
      </c>
      <c r="AT169" s="131" t="s">
        <v>79</v>
      </c>
      <c r="AU169" s="131" t="s">
        <v>80</v>
      </c>
      <c r="AY169" s="124" t="s">
        <v>148</v>
      </c>
      <c r="BK169" s="132">
        <f>BK170</f>
        <v>0</v>
      </c>
    </row>
    <row r="170" spans="2:65" s="11" customFormat="1" ht="22.9" customHeight="1">
      <c r="B170" s="123"/>
      <c r="D170" s="124" t="s">
        <v>79</v>
      </c>
      <c r="E170" s="133" t="s">
        <v>847</v>
      </c>
      <c r="F170" s="133" t="s">
        <v>848</v>
      </c>
      <c r="I170" s="126"/>
      <c r="J170" s="134">
        <f>BK170</f>
        <v>0</v>
      </c>
      <c r="L170" s="123"/>
      <c r="M170" s="128"/>
      <c r="P170" s="129">
        <f>SUM(P171:P183)</f>
        <v>0</v>
      </c>
      <c r="R170" s="129">
        <f>SUM(R171:R183)</f>
        <v>74.716129999999993</v>
      </c>
      <c r="T170" s="130">
        <f>SUM(T171:T183)</f>
        <v>0</v>
      </c>
      <c r="AR170" s="124" t="s">
        <v>165</v>
      </c>
      <c r="AT170" s="131" t="s">
        <v>79</v>
      </c>
      <c r="AU170" s="131" t="s">
        <v>87</v>
      </c>
      <c r="AY170" s="124" t="s">
        <v>148</v>
      </c>
      <c r="BK170" s="132">
        <f>SUM(BK171:BK183)</f>
        <v>0</v>
      </c>
    </row>
    <row r="171" spans="2:65" s="1" customFormat="1" ht="16.5" customHeight="1">
      <c r="B171" s="31"/>
      <c r="C171" s="135" t="s">
        <v>316</v>
      </c>
      <c r="D171" s="135" t="s">
        <v>150</v>
      </c>
      <c r="E171" s="136" t="s">
        <v>849</v>
      </c>
      <c r="F171" s="137" t="s">
        <v>850</v>
      </c>
      <c r="G171" s="138" t="s">
        <v>198</v>
      </c>
      <c r="H171" s="139">
        <v>62</v>
      </c>
      <c r="I171" s="140"/>
      <c r="J171" s="141">
        <f t="shared" ref="J171:J183" si="20">ROUND(I171*H171,2)</f>
        <v>0</v>
      </c>
      <c r="K171" s="137" t="s">
        <v>154</v>
      </c>
      <c r="L171" s="31"/>
      <c r="M171" s="142" t="s">
        <v>1</v>
      </c>
      <c r="N171" s="143" t="s">
        <v>45</v>
      </c>
      <c r="P171" s="144">
        <f t="shared" ref="P171:P183" si="21">O171*H171</f>
        <v>0</v>
      </c>
      <c r="Q171" s="144">
        <v>0</v>
      </c>
      <c r="R171" s="144">
        <f t="shared" ref="R171:R183" si="22">Q171*H171</f>
        <v>0</v>
      </c>
      <c r="S171" s="144">
        <v>0</v>
      </c>
      <c r="T171" s="145">
        <f t="shared" ref="T171:T183" si="23">S171*H171</f>
        <v>0</v>
      </c>
      <c r="AR171" s="146" t="s">
        <v>504</v>
      </c>
      <c r="AT171" s="146" t="s">
        <v>150</v>
      </c>
      <c r="AU171" s="146" t="s">
        <v>89</v>
      </c>
      <c r="AY171" s="16" t="s">
        <v>148</v>
      </c>
      <c r="BE171" s="147">
        <f t="shared" ref="BE171:BE183" si="24">IF(N171="základní",J171,0)</f>
        <v>0</v>
      </c>
      <c r="BF171" s="147">
        <f t="shared" ref="BF171:BF183" si="25">IF(N171="snížená",J171,0)</f>
        <v>0</v>
      </c>
      <c r="BG171" s="147">
        <f t="shared" ref="BG171:BG183" si="26">IF(N171="zákl. přenesená",J171,0)</f>
        <v>0</v>
      </c>
      <c r="BH171" s="147">
        <f t="shared" ref="BH171:BH183" si="27">IF(N171="sníž. přenesená",J171,0)</f>
        <v>0</v>
      </c>
      <c r="BI171" s="147">
        <f t="shared" ref="BI171:BI183" si="28">IF(N171="nulová",J171,0)</f>
        <v>0</v>
      </c>
      <c r="BJ171" s="16" t="s">
        <v>87</v>
      </c>
      <c r="BK171" s="147">
        <f t="shared" ref="BK171:BK183" si="29">ROUND(I171*H171,2)</f>
        <v>0</v>
      </c>
      <c r="BL171" s="16" t="s">
        <v>504</v>
      </c>
      <c r="BM171" s="146" t="s">
        <v>160</v>
      </c>
    </row>
    <row r="172" spans="2:65" s="1" customFormat="1" ht="16.5" customHeight="1">
      <c r="B172" s="31"/>
      <c r="C172" s="135" t="s">
        <v>322</v>
      </c>
      <c r="D172" s="135" t="s">
        <v>150</v>
      </c>
      <c r="E172" s="136" t="s">
        <v>851</v>
      </c>
      <c r="F172" s="137" t="s">
        <v>852</v>
      </c>
      <c r="G172" s="138" t="s">
        <v>212</v>
      </c>
      <c r="H172" s="139">
        <v>1.75</v>
      </c>
      <c r="I172" s="140"/>
      <c r="J172" s="141">
        <f t="shared" si="20"/>
        <v>0</v>
      </c>
      <c r="K172" s="137" t="s">
        <v>154</v>
      </c>
      <c r="L172" s="31"/>
      <c r="M172" s="142" t="s">
        <v>1</v>
      </c>
      <c r="N172" s="143" t="s">
        <v>45</v>
      </c>
      <c r="P172" s="144">
        <f t="shared" si="21"/>
        <v>0</v>
      </c>
      <c r="Q172" s="144">
        <v>0</v>
      </c>
      <c r="R172" s="144">
        <f t="shared" si="22"/>
        <v>0</v>
      </c>
      <c r="S172" s="144">
        <v>0</v>
      </c>
      <c r="T172" s="145">
        <f t="shared" si="23"/>
        <v>0</v>
      </c>
      <c r="AR172" s="146" t="s">
        <v>504</v>
      </c>
      <c r="AT172" s="146" t="s">
        <v>150</v>
      </c>
      <c r="AU172" s="146" t="s">
        <v>89</v>
      </c>
      <c r="AY172" s="16" t="s">
        <v>148</v>
      </c>
      <c r="BE172" s="147">
        <f t="shared" si="24"/>
        <v>0</v>
      </c>
      <c r="BF172" s="147">
        <f t="shared" si="25"/>
        <v>0</v>
      </c>
      <c r="BG172" s="147">
        <f t="shared" si="26"/>
        <v>0</v>
      </c>
      <c r="BH172" s="147">
        <f t="shared" si="27"/>
        <v>0</v>
      </c>
      <c r="BI172" s="147">
        <f t="shared" si="28"/>
        <v>0</v>
      </c>
      <c r="BJ172" s="16" t="s">
        <v>87</v>
      </c>
      <c r="BK172" s="147">
        <f t="shared" si="29"/>
        <v>0</v>
      </c>
      <c r="BL172" s="16" t="s">
        <v>504</v>
      </c>
      <c r="BM172" s="146" t="s">
        <v>490</v>
      </c>
    </row>
    <row r="173" spans="2:65" s="1" customFormat="1" ht="16.5" customHeight="1">
      <c r="B173" s="31"/>
      <c r="C173" s="135" t="s">
        <v>331</v>
      </c>
      <c r="D173" s="135" t="s">
        <v>150</v>
      </c>
      <c r="E173" s="136" t="s">
        <v>853</v>
      </c>
      <c r="F173" s="137" t="s">
        <v>854</v>
      </c>
      <c r="G173" s="138" t="s">
        <v>212</v>
      </c>
      <c r="H173" s="139">
        <v>1.5</v>
      </c>
      <c r="I173" s="140"/>
      <c r="J173" s="141">
        <f t="shared" si="20"/>
        <v>0</v>
      </c>
      <c r="K173" s="137" t="s">
        <v>154</v>
      </c>
      <c r="L173" s="31"/>
      <c r="M173" s="142" t="s">
        <v>1</v>
      </c>
      <c r="N173" s="143" t="s">
        <v>45</v>
      </c>
      <c r="P173" s="144">
        <f t="shared" si="21"/>
        <v>0</v>
      </c>
      <c r="Q173" s="144">
        <v>2.2563399999999998</v>
      </c>
      <c r="R173" s="144">
        <f t="shared" si="22"/>
        <v>3.3845099999999997</v>
      </c>
      <c r="S173" s="144">
        <v>0</v>
      </c>
      <c r="T173" s="145">
        <f t="shared" si="23"/>
        <v>0</v>
      </c>
      <c r="AR173" s="146" t="s">
        <v>504</v>
      </c>
      <c r="AT173" s="146" t="s">
        <v>150</v>
      </c>
      <c r="AU173" s="146" t="s">
        <v>89</v>
      </c>
      <c r="AY173" s="16" t="s">
        <v>148</v>
      </c>
      <c r="BE173" s="147">
        <f t="shared" si="24"/>
        <v>0</v>
      </c>
      <c r="BF173" s="147">
        <f t="shared" si="25"/>
        <v>0</v>
      </c>
      <c r="BG173" s="147">
        <f t="shared" si="26"/>
        <v>0</v>
      </c>
      <c r="BH173" s="147">
        <f t="shared" si="27"/>
        <v>0</v>
      </c>
      <c r="BI173" s="147">
        <f t="shared" si="28"/>
        <v>0</v>
      </c>
      <c r="BJ173" s="16" t="s">
        <v>87</v>
      </c>
      <c r="BK173" s="147">
        <f t="shared" si="29"/>
        <v>0</v>
      </c>
      <c r="BL173" s="16" t="s">
        <v>504</v>
      </c>
      <c r="BM173" s="146" t="s">
        <v>504</v>
      </c>
    </row>
    <row r="174" spans="2:65" s="1" customFormat="1" ht="16.5" customHeight="1">
      <c r="B174" s="31"/>
      <c r="C174" s="169" t="s">
        <v>338</v>
      </c>
      <c r="D174" s="169" t="s">
        <v>292</v>
      </c>
      <c r="E174" s="170" t="s">
        <v>855</v>
      </c>
      <c r="F174" s="171" t="s">
        <v>856</v>
      </c>
      <c r="G174" s="172" t="s">
        <v>163</v>
      </c>
      <c r="H174" s="173">
        <v>6</v>
      </c>
      <c r="I174" s="174"/>
      <c r="J174" s="175">
        <f t="shared" si="20"/>
        <v>0</v>
      </c>
      <c r="K174" s="171" t="s">
        <v>1</v>
      </c>
      <c r="L174" s="176"/>
      <c r="M174" s="177" t="s">
        <v>1</v>
      </c>
      <c r="N174" s="178" t="s">
        <v>45</v>
      </c>
      <c r="P174" s="144">
        <f t="shared" si="21"/>
        <v>0</v>
      </c>
      <c r="Q174" s="144">
        <v>0</v>
      </c>
      <c r="R174" s="144">
        <f t="shared" si="22"/>
        <v>0</v>
      </c>
      <c r="S174" s="144">
        <v>0</v>
      </c>
      <c r="T174" s="145">
        <f t="shared" si="23"/>
        <v>0</v>
      </c>
      <c r="AR174" s="146" t="s">
        <v>857</v>
      </c>
      <c r="AT174" s="146" t="s">
        <v>292</v>
      </c>
      <c r="AU174" s="146" t="s">
        <v>89</v>
      </c>
      <c r="AY174" s="16" t="s">
        <v>148</v>
      </c>
      <c r="BE174" s="147">
        <f t="shared" si="24"/>
        <v>0</v>
      </c>
      <c r="BF174" s="147">
        <f t="shared" si="25"/>
        <v>0</v>
      </c>
      <c r="BG174" s="147">
        <f t="shared" si="26"/>
        <v>0</v>
      </c>
      <c r="BH174" s="147">
        <f t="shared" si="27"/>
        <v>0</v>
      </c>
      <c r="BI174" s="147">
        <f t="shared" si="28"/>
        <v>0</v>
      </c>
      <c r="BJ174" s="16" t="s">
        <v>87</v>
      </c>
      <c r="BK174" s="147">
        <f t="shared" si="29"/>
        <v>0</v>
      </c>
      <c r="BL174" s="16" t="s">
        <v>504</v>
      </c>
      <c r="BM174" s="146" t="s">
        <v>514</v>
      </c>
    </row>
    <row r="175" spans="2:65" s="1" customFormat="1" ht="16.5" customHeight="1">
      <c r="B175" s="31"/>
      <c r="C175" s="135" t="s">
        <v>343</v>
      </c>
      <c r="D175" s="135" t="s">
        <v>150</v>
      </c>
      <c r="E175" s="136" t="s">
        <v>858</v>
      </c>
      <c r="F175" s="137" t="s">
        <v>859</v>
      </c>
      <c r="G175" s="138" t="s">
        <v>198</v>
      </c>
      <c r="H175" s="139">
        <v>238</v>
      </c>
      <c r="I175" s="140"/>
      <c r="J175" s="141">
        <f t="shared" si="20"/>
        <v>0</v>
      </c>
      <c r="K175" s="137" t="s">
        <v>1</v>
      </c>
      <c r="L175" s="31"/>
      <c r="M175" s="142" t="s">
        <v>1</v>
      </c>
      <c r="N175" s="143" t="s">
        <v>45</v>
      </c>
      <c r="P175" s="144">
        <f t="shared" si="21"/>
        <v>0</v>
      </c>
      <c r="Q175" s="144">
        <v>0</v>
      </c>
      <c r="R175" s="144">
        <f t="shared" si="22"/>
        <v>0</v>
      </c>
      <c r="S175" s="144">
        <v>0</v>
      </c>
      <c r="T175" s="145">
        <f t="shared" si="23"/>
        <v>0</v>
      </c>
      <c r="AR175" s="146" t="s">
        <v>504</v>
      </c>
      <c r="AT175" s="146" t="s">
        <v>150</v>
      </c>
      <c r="AU175" s="146" t="s">
        <v>89</v>
      </c>
      <c r="AY175" s="16" t="s">
        <v>148</v>
      </c>
      <c r="BE175" s="147">
        <f t="shared" si="24"/>
        <v>0</v>
      </c>
      <c r="BF175" s="147">
        <f t="shared" si="25"/>
        <v>0</v>
      </c>
      <c r="BG175" s="147">
        <f t="shared" si="26"/>
        <v>0</v>
      </c>
      <c r="BH175" s="147">
        <f t="shared" si="27"/>
        <v>0</v>
      </c>
      <c r="BI175" s="147">
        <f t="shared" si="28"/>
        <v>0</v>
      </c>
      <c r="BJ175" s="16" t="s">
        <v>87</v>
      </c>
      <c r="BK175" s="147">
        <f t="shared" si="29"/>
        <v>0</v>
      </c>
      <c r="BL175" s="16" t="s">
        <v>504</v>
      </c>
      <c r="BM175" s="146" t="s">
        <v>524</v>
      </c>
    </row>
    <row r="176" spans="2:65" s="1" customFormat="1" ht="16.5" customHeight="1">
      <c r="B176" s="31"/>
      <c r="C176" s="135" t="s">
        <v>352</v>
      </c>
      <c r="D176" s="135" t="s">
        <v>150</v>
      </c>
      <c r="E176" s="136" t="s">
        <v>860</v>
      </c>
      <c r="F176" s="137" t="s">
        <v>861</v>
      </c>
      <c r="G176" s="138" t="s">
        <v>198</v>
      </c>
      <c r="H176" s="139">
        <v>238</v>
      </c>
      <c r="I176" s="140"/>
      <c r="J176" s="141">
        <f t="shared" si="20"/>
        <v>0</v>
      </c>
      <c r="K176" s="137" t="s">
        <v>154</v>
      </c>
      <c r="L176" s="31"/>
      <c r="M176" s="142" t="s">
        <v>1</v>
      </c>
      <c r="N176" s="143" t="s">
        <v>45</v>
      </c>
      <c r="P176" s="144">
        <f t="shared" si="21"/>
        <v>0</v>
      </c>
      <c r="Q176" s="144">
        <v>0.27015</v>
      </c>
      <c r="R176" s="144">
        <f t="shared" si="22"/>
        <v>64.295699999999997</v>
      </c>
      <c r="S176" s="144">
        <v>0</v>
      </c>
      <c r="T176" s="145">
        <f t="shared" si="23"/>
        <v>0</v>
      </c>
      <c r="AR176" s="146" t="s">
        <v>504</v>
      </c>
      <c r="AT176" s="146" t="s">
        <v>150</v>
      </c>
      <c r="AU176" s="146" t="s">
        <v>89</v>
      </c>
      <c r="AY176" s="16" t="s">
        <v>148</v>
      </c>
      <c r="BE176" s="147">
        <f t="shared" si="24"/>
        <v>0</v>
      </c>
      <c r="BF176" s="147">
        <f t="shared" si="25"/>
        <v>0</v>
      </c>
      <c r="BG176" s="147">
        <f t="shared" si="26"/>
        <v>0</v>
      </c>
      <c r="BH176" s="147">
        <f t="shared" si="27"/>
        <v>0</v>
      </c>
      <c r="BI176" s="147">
        <f t="shared" si="28"/>
        <v>0</v>
      </c>
      <c r="BJ176" s="16" t="s">
        <v>87</v>
      </c>
      <c r="BK176" s="147">
        <f t="shared" si="29"/>
        <v>0</v>
      </c>
      <c r="BL176" s="16" t="s">
        <v>504</v>
      </c>
      <c r="BM176" s="146" t="s">
        <v>170</v>
      </c>
    </row>
    <row r="177" spans="2:65" s="1" customFormat="1" ht="16.5" customHeight="1">
      <c r="B177" s="31"/>
      <c r="C177" s="135" t="s">
        <v>359</v>
      </c>
      <c r="D177" s="135" t="s">
        <v>150</v>
      </c>
      <c r="E177" s="136" t="s">
        <v>862</v>
      </c>
      <c r="F177" s="137" t="s">
        <v>863</v>
      </c>
      <c r="G177" s="138" t="s">
        <v>163</v>
      </c>
      <c r="H177" s="139">
        <v>2</v>
      </c>
      <c r="I177" s="140"/>
      <c r="J177" s="141">
        <f t="shared" si="20"/>
        <v>0</v>
      </c>
      <c r="K177" s="137" t="s">
        <v>154</v>
      </c>
      <c r="L177" s="31"/>
      <c r="M177" s="142" t="s">
        <v>1</v>
      </c>
      <c r="N177" s="143" t="s">
        <v>45</v>
      </c>
      <c r="P177" s="144">
        <f t="shared" si="21"/>
        <v>0</v>
      </c>
      <c r="Q177" s="144">
        <v>7.6E-3</v>
      </c>
      <c r="R177" s="144">
        <f t="shared" si="22"/>
        <v>1.52E-2</v>
      </c>
      <c r="S177" s="144">
        <v>0</v>
      </c>
      <c r="T177" s="145">
        <f t="shared" si="23"/>
        <v>0</v>
      </c>
      <c r="AR177" s="146" t="s">
        <v>504</v>
      </c>
      <c r="AT177" s="146" t="s">
        <v>150</v>
      </c>
      <c r="AU177" s="146" t="s">
        <v>89</v>
      </c>
      <c r="AY177" s="16" t="s">
        <v>148</v>
      </c>
      <c r="BE177" s="147">
        <f t="shared" si="24"/>
        <v>0</v>
      </c>
      <c r="BF177" s="147">
        <f t="shared" si="25"/>
        <v>0</v>
      </c>
      <c r="BG177" s="147">
        <f t="shared" si="26"/>
        <v>0</v>
      </c>
      <c r="BH177" s="147">
        <f t="shared" si="27"/>
        <v>0</v>
      </c>
      <c r="BI177" s="147">
        <f t="shared" si="28"/>
        <v>0</v>
      </c>
      <c r="BJ177" s="16" t="s">
        <v>87</v>
      </c>
      <c r="BK177" s="147">
        <f t="shared" si="29"/>
        <v>0</v>
      </c>
      <c r="BL177" s="16" t="s">
        <v>504</v>
      </c>
      <c r="BM177" s="146" t="s">
        <v>541</v>
      </c>
    </row>
    <row r="178" spans="2:65" s="1" customFormat="1" ht="16.5" customHeight="1">
      <c r="B178" s="31"/>
      <c r="C178" s="135" t="s">
        <v>364</v>
      </c>
      <c r="D178" s="135" t="s">
        <v>150</v>
      </c>
      <c r="E178" s="136" t="s">
        <v>864</v>
      </c>
      <c r="F178" s="137" t="s">
        <v>865</v>
      </c>
      <c r="G178" s="138" t="s">
        <v>198</v>
      </c>
      <c r="H178" s="139">
        <v>262</v>
      </c>
      <c r="I178" s="140"/>
      <c r="J178" s="141">
        <f t="shared" si="20"/>
        <v>0</v>
      </c>
      <c r="K178" s="137" t="s">
        <v>154</v>
      </c>
      <c r="L178" s="31"/>
      <c r="M178" s="142" t="s">
        <v>1</v>
      </c>
      <c r="N178" s="143" t="s">
        <v>45</v>
      </c>
      <c r="P178" s="144">
        <f t="shared" si="21"/>
        <v>0</v>
      </c>
      <c r="Q178" s="144">
        <v>0</v>
      </c>
      <c r="R178" s="144">
        <f t="shared" si="22"/>
        <v>0</v>
      </c>
      <c r="S178" s="144">
        <v>0</v>
      </c>
      <c r="T178" s="145">
        <f t="shared" si="23"/>
        <v>0</v>
      </c>
      <c r="AR178" s="146" t="s">
        <v>504</v>
      </c>
      <c r="AT178" s="146" t="s">
        <v>150</v>
      </c>
      <c r="AU178" s="146" t="s">
        <v>89</v>
      </c>
      <c r="AY178" s="16" t="s">
        <v>148</v>
      </c>
      <c r="BE178" s="147">
        <f t="shared" si="24"/>
        <v>0</v>
      </c>
      <c r="BF178" s="147">
        <f t="shared" si="25"/>
        <v>0</v>
      </c>
      <c r="BG178" s="147">
        <f t="shared" si="26"/>
        <v>0</v>
      </c>
      <c r="BH178" s="147">
        <f t="shared" si="27"/>
        <v>0</v>
      </c>
      <c r="BI178" s="147">
        <f t="shared" si="28"/>
        <v>0</v>
      </c>
      <c r="BJ178" s="16" t="s">
        <v>87</v>
      </c>
      <c r="BK178" s="147">
        <f t="shared" si="29"/>
        <v>0</v>
      </c>
      <c r="BL178" s="16" t="s">
        <v>504</v>
      </c>
      <c r="BM178" s="146" t="s">
        <v>551</v>
      </c>
    </row>
    <row r="179" spans="2:65" s="1" customFormat="1" ht="16.5" customHeight="1">
      <c r="B179" s="31"/>
      <c r="C179" s="169" t="s">
        <v>370</v>
      </c>
      <c r="D179" s="169" t="s">
        <v>292</v>
      </c>
      <c r="E179" s="170" t="s">
        <v>866</v>
      </c>
      <c r="F179" s="171" t="s">
        <v>867</v>
      </c>
      <c r="G179" s="172" t="s">
        <v>163</v>
      </c>
      <c r="H179" s="173">
        <v>262</v>
      </c>
      <c r="I179" s="174"/>
      <c r="J179" s="175">
        <f t="shared" si="20"/>
        <v>0</v>
      </c>
      <c r="K179" s="171" t="s">
        <v>1</v>
      </c>
      <c r="L179" s="176"/>
      <c r="M179" s="177" t="s">
        <v>1</v>
      </c>
      <c r="N179" s="178" t="s">
        <v>45</v>
      </c>
      <c r="P179" s="144">
        <f t="shared" si="21"/>
        <v>0</v>
      </c>
      <c r="Q179" s="144">
        <v>0</v>
      </c>
      <c r="R179" s="144">
        <f t="shared" si="22"/>
        <v>0</v>
      </c>
      <c r="S179" s="144">
        <v>0</v>
      </c>
      <c r="T179" s="145">
        <f t="shared" si="23"/>
        <v>0</v>
      </c>
      <c r="AR179" s="146" t="s">
        <v>857</v>
      </c>
      <c r="AT179" s="146" t="s">
        <v>292</v>
      </c>
      <c r="AU179" s="146" t="s">
        <v>89</v>
      </c>
      <c r="AY179" s="16" t="s">
        <v>148</v>
      </c>
      <c r="BE179" s="147">
        <f t="shared" si="24"/>
        <v>0</v>
      </c>
      <c r="BF179" s="147">
        <f t="shared" si="25"/>
        <v>0</v>
      </c>
      <c r="BG179" s="147">
        <f t="shared" si="26"/>
        <v>0</v>
      </c>
      <c r="BH179" s="147">
        <f t="shared" si="27"/>
        <v>0</v>
      </c>
      <c r="BI179" s="147">
        <f t="shared" si="28"/>
        <v>0</v>
      </c>
      <c r="BJ179" s="16" t="s">
        <v>87</v>
      </c>
      <c r="BK179" s="147">
        <f t="shared" si="29"/>
        <v>0</v>
      </c>
      <c r="BL179" s="16" t="s">
        <v>504</v>
      </c>
      <c r="BM179" s="146" t="s">
        <v>560</v>
      </c>
    </row>
    <row r="180" spans="2:65" s="1" customFormat="1" ht="16.5" customHeight="1">
      <c r="B180" s="31"/>
      <c r="C180" s="135" t="s">
        <v>375</v>
      </c>
      <c r="D180" s="135" t="s">
        <v>150</v>
      </c>
      <c r="E180" s="136" t="s">
        <v>868</v>
      </c>
      <c r="F180" s="137" t="s">
        <v>869</v>
      </c>
      <c r="G180" s="138" t="s">
        <v>198</v>
      </c>
      <c r="H180" s="139">
        <v>238</v>
      </c>
      <c r="I180" s="140"/>
      <c r="J180" s="141">
        <f t="shared" si="20"/>
        <v>0</v>
      </c>
      <c r="K180" s="137" t="s">
        <v>1</v>
      </c>
      <c r="L180" s="31"/>
      <c r="M180" s="142" t="s">
        <v>1</v>
      </c>
      <c r="N180" s="143" t="s">
        <v>45</v>
      </c>
      <c r="P180" s="144">
        <f t="shared" si="21"/>
        <v>0</v>
      </c>
      <c r="Q180" s="144">
        <v>0</v>
      </c>
      <c r="R180" s="144">
        <f t="shared" si="22"/>
        <v>0</v>
      </c>
      <c r="S180" s="144">
        <v>0</v>
      </c>
      <c r="T180" s="145">
        <f t="shared" si="23"/>
        <v>0</v>
      </c>
      <c r="AR180" s="146" t="s">
        <v>504</v>
      </c>
      <c r="AT180" s="146" t="s">
        <v>150</v>
      </c>
      <c r="AU180" s="146" t="s">
        <v>89</v>
      </c>
      <c r="AY180" s="16" t="s">
        <v>148</v>
      </c>
      <c r="BE180" s="147">
        <f t="shared" si="24"/>
        <v>0</v>
      </c>
      <c r="BF180" s="147">
        <f t="shared" si="25"/>
        <v>0</v>
      </c>
      <c r="BG180" s="147">
        <f t="shared" si="26"/>
        <v>0</v>
      </c>
      <c r="BH180" s="147">
        <f t="shared" si="27"/>
        <v>0</v>
      </c>
      <c r="BI180" s="147">
        <f t="shared" si="28"/>
        <v>0</v>
      </c>
      <c r="BJ180" s="16" t="s">
        <v>87</v>
      </c>
      <c r="BK180" s="147">
        <f t="shared" si="29"/>
        <v>0</v>
      </c>
      <c r="BL180" s="16" t="s">
        <v>504</v>
      </c>
      <c r="BM180" s="146" t="s">
        <v>571</v>
      </c>
    </row>
    <row r="181" spans="2:65" s="1" customFormat="1" ht="16.5" customHeight="1">
      <c r="B181" s="31"/>
      <c r="C181" s="135" t="s">
        <v>381</v>
      </c>
      <c r="D181" s="135" t="s">
        <v>150</v>
      </c>
      <c r="E181" s="136" t="s">
        <v>870</v>
      </c>
      <c r="F181" s="137" t="s">
        <v>871</v>
      </c>
      <c r="G181" s="138" t="s">
        <v>212</v>
      </c>
      <c r="H181" s="139">
        <v>19.04</v>
      </c>
      <c r="I181" s="140"/>
      <c r="J181" s="141">
        <f t="shared" si="20"/>
        <v>0</v>
      </c>
      <c r="K181" s="137" t="s">
        <v>154</v>
      </c>
      <c r="L181" s="31"/>
      <c r="M181" s="142" t="s">
        <v>1</v>
      </c>
      <c r="N181" s="143" t="s">
        <v>45</v>
      </c>
      <c r="P181" s="144">
        <f t="shared" si="21"/>
        <v>0</v>
      </c>
      <c r="Q181" s="144">
        <v>0</v>
      </c>
      <c r="R181" s="144">
        <f t="shared" si="22"/>
        <v>0</v>
      </c>
      <c r="S181" s="144">
        <v>0</v>
      </c>
      <c r="T181" s="145">
        <f t="shared" si="23"/>
        <v>0</v>
      </c>
      <c r="AR181" s="146" t="s">
        <v>504</v>
      </c>
      <c r="AT181" s="146" t="s">
        <v>150</v>
      </c>
      <c r="AU181" s="146" t="s">
        <v>89</v>
      </c>
      <c r="AY181" s="16" t="s">
        <v>148</v>
      </c>
      <c r="BE181" s="147">
        <f t="shared" si="24"/>
        <v>0</v>
      </c>
      <c r="BF181" s="147">
        <f t="shared" si="25"/>
        <v>0</v>
      </c>
      <c r="BG181" s="147">
        <f t="shared" si="26"/>
        <v>0</v>
      </c>
      <c r="BH181" s="147">
        <f t="shared" si="27"/>
        <v>0</v>
      </c>
      <c r="BI181" s="147">
        <f t="shared" si="28"/>
        <v>0</v>
      </c>
      <c r="BJ181" s="16" t="s">
        <v>87</v>
      </c>
      <c r="BK181" s="147">
        <f t="shared" si="29"/>
        <v>0</v>
      </c>
      <c r="BL181" s="16" t="s">
        <v>504</v>
      </c>
      <c r="BM181" s="146" t="s">
        <v>580</v>
      </c>
    </row>
    <row r="182" spans="2:65" s="1" customFormat="1" ht="21.75" customHeight="1">
      <c r="B182" s="31"/>
      <c r="C182" s="135" t="s">
        <v>387</v>
      </c>
      <c r="D182" s="135" t="s">
        <v>150</v>
      </c>
      <c r="E182" s="136" t="s">
        <v>872</v>
      </c>
      <c r="F182" s="137" t="s">
        <v>873</v>
      </c>
      <c r="G182" s="138" t="s">
        <v>153</v>
      </c>
      <c r="H182" s="139">
        <v>12</v>
      </c>
      <c r="I182" s="140"/>
      <c r="J182" s="141">
        <f t="shared" si="20"/>
        <v>0</v>
      </c>
      <c r="K182" s="137" t="s">
        <v>154</v>
      </c>
      <c r="L182" s="31"/>
      <c r="M182" s="142" t="s">
        <v>1</v>
      </c>
      <c r="N182" s="143" t="s">
        <v>45</v>
      </c>
      <c r="P182" s="144">
        <f t="shared" si="21"/>
        <v>0</v>
      </c>
      <c r="Q182" s="144">
        <v>0.40481</v>
      </c>
      <c r="R182" s="144">
        <f t="shared" si="22"/>
        <v>4.8577200000000005</v>
      </c>
      <c r="S182" s="144">
        <v>0</v>
      </c>
      <c r="T182" s="145">
        <f t="shared" si="23"/>
        <v>0</v>
      </c>
      <c r="AR182" s="146" t="s">
        <v>504</v>
      </c>
      <c r="AT182" s="146" t="s">
        <v>150</v>
      </c>
      <c r="AU182" s="146" t="s">
        <v>89</v>
      </c>
      <c r="AY182" s="16" t="s">
        <v>148</v>
      </c>
      <c r="BE182" s="147">
        <f t="shared" si="24"/>
        <v>0</v>
      </c>
      <c r="BF182" s="147">
        <f t="shared" si="25"/>
        <v>0</v>
      </c>
      <c r="BG182" s="147">
        <f t="shared" si="26"/>
        <v>0</v>
      </c>
      <c r="BH182" s="147">
        <f t="shared" si="27"/>
        <v>0</v>
      </c>
      <c r="BI182" s="147">
        <f t="shared" si="28"/>
        <v>0</v>
      </c>
      <c r="BJ182" s="16" t="s">
        <v>87</v>
      </c>
      <c r="BK182" s="147">
        <f t="shared" si="29"/>
        <v>0</v>
      </c>
      <c r="BL182" s="16" t="s">
        <v>504</v>
      </c>
      <c r="BM182" s="146" t="s">
        <v>589</v>
      </c>
    </row>
    <row r="183" spans="2:65" s="1" customFormat="1" ht="16.5" customHeight="1">
      <c r="B183" s="31"/>
      <c r="C183" s="135" t="s">
        <v>393</v>
      </c>
      <c r="D183" s="135" t="s">
        <v>150</v>
      </c>
      <c r="E183" s="136" t="s">
        <v>874</v>
      </c>
      <c r="F183" s="137" t="s">
        <v>875</v>
      </c>
      <c r="G183" s="138" t="s">
        <v>153</v>
      </c>
      <c r="H183" s="139">
        <v>12</v>
      </c>
      <c r="I183" s="140"/>
      <c r="J183" s="141">
        <f t="shared" si="20"/>
        <v>0</v>
      </c>
      <c r="K183" s="137" t="s">
        <v>1</v>
      </c>
      <c r="L183" s="31"/>
      <c r="M183" s="179" t="s">
        <v>1</v>
      </c>
      <c r="N183" s="180" t="s">
        <v>45</v>
      </c>
      <c r="O183" s="181"/>
      <c r="P183" s="182">
        <f t="shared" si="21"/>
        <v>0</v>
      </c>
      <c r="Q183" s="182">
        <v>0.18024999999999999</v>
      </c>
      <c r="R183" s="182">
        <f t="shared" si="22"/>
        <v>2.1629999999999998</v>
      </c>
      <c r="S183" s="182">
        <v>0</v>
      </c>
      <c r="T183" s="183">
        <f t="shared" si="23"/>
        <v>0</v>
      </c>
      <c r="AR183" s="146" t="s">
        <v>504</v>
      </c>
      <c r="AT183" s="146" t="s">
        <v>150</v>
      </c>
      <c r="AU183" s="146" t="s">
        <v>89</v>
      </c>
      <c r="AY183" s="16" t="s">
        <v>148</v>
      </c>
      <c r="BE183" s="147">
        <f t="shared" si="24"/>
        <v>0</v>
      </c>
      <c r="BF183" s="147">
        <f t="shared" si="25"/>
        <v>0</v>
      </c>
      <c r="BG183" s="147">
        <f t="shared" si="26"/>
        <v>0</v>
      </c>
      <c r="BH183" s="147">
        <f t="shared" si="27"/>
        <v>0</v>
      </c>
      <c r="BI183" s="147">
        <f t="shared" si="28"/>
        <v>0</v>
      </c>
      <c r="BJ183" s="16" t="s">
        <v>87</v>
      </c>
      <c r="BK183" s="147">
        <f t="shared" si="29"/>
        <v>0</v>
      </c>
      <c r="BL183" s="16" t="s">
        <v>504</v>
      </c>
      <c r="BM183" s="146" t="s">
        <v>601</v>
      </c>
    </row>
    <row r="184" spans="2:65" s="1" customFormat="1" ht="6.95" customHeight="1">
      <c r="B184" s="43"/>
      <c r="C184" s="44"/>
      <c r="D184" s="44"/>
      <c r="E184" s="44"/>
      <c r="F184" s="44"/>
      <c r="G184" s="44"/>
      <c r="H184" s="44"/>
      <c r="I184" s="44"/>
      <c r="J184" s="44"/>
      <c r="K184" s="44"/>
      <c r="L184" s="31"/>
    </row>
  </sheetData>
  <sheetProtection algorithmName="SHA-512" hashValue="Raov4TRc3OcfC0A0A/m/EYCIWmsSv+9EMk3llqKiJKxAVjkJlLnJbu9tJCVGCIT2qVoVgzvcPky9bTVIiBXwvg==" saltValue="ZZh3ifbo5HwS7nXwiGTAXNFSOCoRuPAYnQgkFJHe3Aa0WbvWrvxNBqBYhvkGGvcDPYyQLP3IJ9SjXBKDHTPh9w==" spinCount="100000" sheet="1" objects="1" scenarios="1" formatColumns="0" formatRows="0" autoFilter="0"/>
  <autoFilter ref="C130:K183" xr:uid="{00000000-0009-0000-0000-000003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113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876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ROUND(J125,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ROUND((SUM(BE125:BE196)),  2)</f>
        <v>0</v>
      </c>
      <c r="I35" s="95">
        <v>0.21</v>
      </c>
      <c r="J35" s="85">
        <f>ROUND(((SUM(BE125:BE196))*I35),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ROUND((SUM(BF125:BF196)),  2)</f>
        <v>0</v>
      </c>
      <c r="I36" s="95">
        <v>0.15</v>
      </c>
      <c r="J36" s="85">
        <f>ROUND(((SUM(BF125:BF196))*I36),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ROUND((SUM(BG125:BG196)),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ROUND((SUM(BH125:BH196)),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ROUND((SUM(BI125:BI196)),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113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VON_u - Vedlejší a ostatní náklady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J125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877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47" s="9" customFormat="1" ht="19.899999999999999" customHeight="1">
      <c r="B100" s="111"/>
      <c r="D100" s="112" t="s">
        <v>878</v>
      </c>
      <c r="E100" s="113"/>
      <c r="F100" s="113"/>
      <c r="G100" s="113"/>
      <c r="H100" s="113"/>
      <c r="I100" s="113"/>
      <c r="J100" s="114">
        <f>J127</f>
        <v>0</v>
      </c>
      <c r="L100" s="111"/>
    </row>
    <row r="101" spans="2:47" s="9" customFormat="1" ht="19.899999999999999" customHeight="1">
      <c r="B101" s="111"/>
      <c r="D101" s="112" t="s">
        <v>879</v>
      </c>
      <c r="E101" s="113"/>
      <c r="F101" s="113"/>
      <c r="G101" s="113"/>
      <c r="H101" s="113"/>
      <c r="I101" s="113"/>
      <c r="J101" s="114">
        <f>J161</f>
        <v>0</v>
      </c>
      <c r="L101" s="111"/>
    </row>
    <row r="102" spans="2:47" s="9" customFormat="1" ht="19.899999999999999" customHeight="1">
      <c r="B102" s="111"/>
      <c r="D102" s="112" t="s">
        <v>880</v>
      </c>
      <c r="E102" s="113"/>
      <c r="F102" s="113"/>
      <c r="G102" s="113"/>
      <c r="H102" s="113"/>
      <c r="I102" s="113"/>
      <c r="J102" s="114">
        <f>J185</f>
        <v>0</v>
      </c>
      <c r="L102" s="111"/>
    </row>
    <row r="103" spans="2:47" s="9" customFormat="1" ht="19.899999999999999" customHeight="1">
      <c r="B103" s="111"/>
      <c r="D103" s="112" t="s">
        <v>881</v>
      </c>
      <c r="E103" s="113"/>
      <c r="F103" s="113"/>
      <c r="G103" s="113"/>
      <c r="H103" s="113"/>
      <c r="I103" s="113"/>
      <c r="J103" s="114">
        <f>J193</f>
        <v>0</v>
      </c>
      <c r="L103" s="111"/>
    </row>
    <row r="104" spans="2:47" s="1" customFormat="1" ht="21.75" customHeight="1">
      <c r="B104" s="31"/>
      <c r="L104" s="31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47" s="1" customFormat="1" ht="24.95" customHeight="1">
      <c r="B110" s="31"/>
      <c r="C110" s="20" t="s">
        <v>133</v>
      </c>
      <c r="L110" s="31"/>
    </row>
    <row r="111" spans="2:47" s="1" customFormat="1" ht="6.95" customHeight="1">
      <c r="B111" s="31"/>
      <c r="L111" s="31"/>
    </row>
    <row r="112" spans="2:47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32" t="str">
        <f>E7</f>
        <v>Cyklostezka Šternberk - Dolní Žleb - III. etapa</v>
      </c>
      <c r="F113" s="233"/>
      <c r="G113" s="233"/>
      <c r="H113" s="233"/>
      <c r="L113" s="31"/>
    </row>
    <row r="114" spans="2:65" ht="12" customHeight="1">
      <c r="B114" s="19"/>
      <c r="C114" s="26" t="s">
        <v>112</v>
      </c>
      <c r="L114" s="19"/>
    </row>
    <row r="115" spans="2:65" s="1" customFormat="1" ht="16.5" customHeight="1">
      <c r="B115" s="31"/>
      <c r="E115" s="232" t="s">
        <v>113</v>
      </c>
      <c r="F115" s="234"/>
      <c r="G115" s="234"/>
      <c r="H115" s="234"/>
      <c r="L115" s="31"/>
    </row>
    <row r="116" spans="2:65" s="1" customFormat="1" ht="12" customHeight="1">
      <c r="B116" s="31"/>
      <c r="C116" s="26" t="s">
        <v>114</v>
      </c>
      <c r="L116" s="31"/>
    </row>
    <row r="117" spans="2:65" s="1" customFormat="1" ht="16.5" customHeight="1">
      <c r="B117" s="31"/>
      <c r="E117" s="190" t="str">
        <f>E11</f>
        <v>VON_u - Vedlejší a ostatní náklady</v>
      </c>
      <c r="F117" s="234"/>
      <c r="G117" s="234"/>
      <c r="H117" s="234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F14</f>
        <v>Šternberk - Dolní Žleb</v>
      </c>
      <c r="I119" s="26" t="s">
        <v>22</v>
      </c>
      <c r="J119" s="51" t="str">
        <f>IF(J14="","",J14)</f>
        <v>18. 2. 2021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E17</f>
        <v>Město Šternberk</v>
      </c>
      <c r="I121" s="26" t="s">
        <v>32</v>
      </c>
      <c r="J121" s="29" t="str">
        <f>E23</f>
        <v>Dopravní projektování s.r.o.</v>
      </c>
      <c r="L121" s="31"/>
    </row>
    <row r="122" spans="2:65" s="1" customFormat="1" ht="15.2" customHeight="1">
      <c r="B122" s="31"/>
      <c r="C122" s="26" t="s">
        <v>30</v>
      </c>
      <c r="F122" s="24" t="str">
        <f>IF(E20="","",E20)</f>
        <v>Vyplň údaj</v>
      </c>
      <c r="I122" s="26" t="s">
        <v>36</v>
      </c>
      <c r="J122" s="29" t="str">
        <f>E26</f>
        <v>Ing. Milena Uhlárová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5"/>
      <c r="C124" s="116" t="s">
        <v>134</v>
      </c>
      <c r="D124" s="117" t="s">
        <v>65</v>
      </c>
      <c r="E124" s="117" t="s">
        <v>61</v>
      </c>
      <c r="F124" s="117" t="s">
        <v>62</v>
      </c>
      <c r="G124" s="117" t="s">
        <v>135</v>
      </c>
      <c r="H124" s="117" t="s">
        <v>136</v>
      </c>
      <c r="I124" s="117" t="s">
        <v>137</v>
      </c>
      <c r="J124" s="117" t="s">
        <v>118</v>
      </c>
      <c r="K124" s="118" t="s">
        <v>138</v>
      </c>
      <c r="L124" s="115"/>
      <c r="M124" s="58" t="s">
        <v>1</v>
      </c>
      <c r="N124" s="59" t="s">
        <v>44</v>
      </c>
      <c r="O124" s="59" t="s">
        <v>139</v>
      </c>
      <c r="P124" s="59" t="s">
        <v>140</v>
      </c>
      <c r="Q124" s="59" t="s">
        <v>141</v>
      </c>
      <c r="R124" s="59" t="s">
        <v>142</v>
      </c>
      <c r="S124" s="59" t="s">
        <v>143</v>
      </c>
      <c r="T124" s="60" t="s">
        <v>144</v>
      </c>
    </row>
    <row r="125" spans="2:65" s="1" customFormat="1" ht="22.9" customHeight="1">
      <c r="B125" s="31"/>
      <c r="C125" s="63" t="s">
        <v>145</v>
      </c>
      <c r="J125" s="119">
        <f>BK125</f>
        <v>0</v>
      </c>
      <c r="L125" s="31"/>
      <c r="M125" s="61"/>
      <c r="N125" s="52"/>
      <c r="O125" s="52"/>
      <c r="P125" s="120">
        <f>P126</f>
        <v>0</v>
      </c>
      <c r="Q125" s="52"/>
      <c r="R125" s="120">
        <f>R126</f>
        <v>0</v>
      </c>
      <c r="S125" s="52"/>
      <c r="T125" s="121">
        <f>T126</f>
        <v>0</v>
      </c>
      <c r="AT125" s="16" t="s">
        <v>79</v>
      </c>
      <c r="AU125" s="16" t="s">
        <v>120</v>
      </c>
      <c r="BK125" s="122">
        <f>BK126</f>
        <v>0</v>
      </c>
    </row>
    <row r="126" spans="2:65" s="11" customFormat="1" ht="25.9" customHeight="1">
      <c r="B126" s="123"/>
      <c r="D126" s="124" t="s">
        <v>79</v>
      </c>
      <c r="E126" s="125" t="s">
        <v>882</v>
      </c>
      <c r="F126" s="125" t="s">
        <v>883</v>
      </c>
      <c r="I126" s="126"/>
      <c r="J126" s="127">
        <f>BK126</f>
        <v>0</v>
      </c>
      <c r="L126" s="123"/>
      <c r="M126" s="128"/>
      <c r="P126" s="129">
        <f>P127+P161+P185+P193</f>
        <v>0</v>
      </c>
      <c r="R126" s="129">
        <f>R127+R161+R185+R193</f>
        <v>0</v>
      </c>
      <c r="T126" s="130">
        <f>T127+T161+T185+T193</f>
        <v>0</v>
      </c>
      <c r="AR126" s="124" t="s">
        <v>174</v>
      </c>
      <c r="AT126" s="131" t="s">
        <v>79</v>
      </c>
      <c r="AU126" s="131" t="s">
        <v>80</v>
      </c>
      <c r="AY126" s="124" t="s">
        <v>148</v>
      </c>
      <c r="BK126" s="132">
        <f>BK127+BK161+BK185+BK193</f>
        <v>0</v>
      </c>
    </row>
    <row r="127" spans="2:65" s="11" customFormat="1" ht="22.9" customHeight="1">
      <c r="B127" s="123"/>
      <c r="D127" s="124" t="s">
        <v>79</v>
      </c>
      <c r="E127" s="133" t="s">
        <v>884</v>
      </c>
      <c r="F127" s="133" t="s">
        <v>885</v>
      </c>
      <c r="I127" s="126"/>
      <c r="J127" s="134">
        <f>BK127</f>
        <v>0</v>
      </c>
      <c r="L127" s="123"/>
      <c r="M127" s="128"/>
      <c r="P127" s="129">
        <f>SUM(P128:P160)</f>
        <v>0</v>
      </c>
      <c r="R127" s="129">
        <f>SUM(R128:R160)</f>
        <v>0</v>
      </c>
      <c r="T127" s="130">
        <f>SUM(T128:T160)</f>
        <v>0</v>
      </c>
      <c r="AR127" s="124" t="s">
        <v>174</v>
      </c>
      <c r="AT127" s="131" t="s">
        <v>79</v>
      </c>
      <c r="AU127" s="131" t="s">
        <v>87</v>
      </c>
      <c r="AY127" s="124" t="s">
        <v>148</v>
      </c>
      <c r="BK127" s="132">
        <f>SUM(BK128:BK160)</f>
        <v>0</v>
      </c>
    </row>
    <row r="128" spans="2:65" s="1" customFormat="1" ht="16.5" customHeight="1">
      <c r="B128" s="31"/>
      <c r="C128" s="135" t="s">
        <v>87</v>
      </c>
      <c r="D128" s="135" t="s">
        <v>150</v>
      </c>
      <c r="E128" s="136" t="s">
        <v>886</v>
      </c>
      <c r="F128" s="137" t="s">
        <v>887</v>
      </c>
      <c r="G128" s="138" t="s">
        <v>888</v>
      </c>
      <c r="H128" s="139">
        <v>1</v>
      </c>
      <c r="I128" s="140"/>
      <c r="J128" s="141">
        <f>ROUND(I128*H128,2)</f>
        <v>0</v>
      </c>
      <c r="K128" s="137" t="s">
        <v>1</v>
      </c>
      <c r="L128" s="31"/>
      <c r="M128" s="142" t="s">
        <v>1</v>
      </c>
      <c r="N128" s="143" t="s">
        <v>45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155</v>
      </c>
      <c r="AT128" s="146" t="s">
        <v>150</v>
      </c>
      <c r="AU128" s="146" t="s">
        <v>89</v>
      </c>
      <c r="AY128" s="16" t="s">
        <v>148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6" t="s">
        <v>87</v>
      </c>
      <c r="BK128" s="147">
        <f>ROUND(I128*H128,2)</f>
        <v>0</v>
      </c>
      <c r="BL128" s="16" t="s">
        <v>155</v>
      </c>
      <c r="BM128" s="146" t="s">
        <v>889</v>
      </c>
    </row>
    <row r="129" spans="2:65" s="12" customFormat="1" ht="11.25">
      <c r="B129" s="148"/>
      <c r="D129" s="149" t="s">
        <v>157</v>
      </c>
      <c r="E129" s="150" t="s">
        <v>1</v>
      </c>
      <c r="F129" s="151" t="s">
        <v>890</v>
      </c>
      <c r="H129" s="150" t="s">
        <v>1</v>
      </c>
      <c r="I129" s="152"/>
      <c r="L129" s="148"/>
      <c r="M129" s="153"/>
      <c r="T129" s="154"/>
      <c r="AT129" s="150" t="s">
        <v>157</v>
      </c>
      <c r="AU129" s="150" t="s">
        <v>89</v>
      </c>
      <c r="AV129" s="12" t="s">
        <v>87</v>
      </c>
      <c r="AW129" s="12" t="s">
        <v>35</v>
      </c>
      <c r="AX129" s="12" t="s">
        <v>80</v>
      </c>
      <c r="AY129" s="150" t="s">
        <v>148</v>
      </c>
    </row>
    <row r="130" spans="2:65" s="12" customFormat="1" ht="11.25">
      <c r="B130" s="148"/>
      <c r="D130" s="149" t="s">
        <v>157</v>
      </c>
      <c r="E130" s="150" t="s">
        <v>1</v>
      </c>
      <c r="F130" s="151" t="s">
        <v>891</v>
      </c>
      <c r="H130" s="150" t="s">
        <v>1</v>
      </c>
      <c r="I130" s="152"/>
      <c r="L130" s="148"/>
      <c r="M130" s="153"/>
      <c r="T130" s="154"/>
      <c r="AT130" s="150" t="s">
        <v>157</v>
      </c>
      <c r="AU130" s="150" t="s">
        <v>89</v>
      </c>
      <c r="AV130" s="12" t="s">
        <v>87</v>
      </c>
      <c r="AW130" s="12" t="s">
        <v>35</v>
      </c>
      <c r="AX130" s="12" t="s">
        <v>80</v>
      </c>
      <c r="AY130" s="150" t="s">
        <v>148</v>
      </c>
    </row>
    <row r="131" spans="2:65" s="12" customFormat="1" ht="11.25">
      <c r="B131" s="148"/>
      <c r="D131" s="149" t="s">
        <v>157</v>
      </c>
      <c r="E131" s="150" t="s">
        <v>1</v>
      </c>
      <c r="F131" s="151" t="s">
        <v>892</v>
      </c>
      <c r="H131" s="150" t="s">
        <v>1</v>
      </c>
      <c r="I131" s="152"/>
      <c r="L131" s="148"/>
      <c r="M131" s="153"/>
      <c r="T131" s="154"/>
      <c r="AT131" s="150" t="s">
        <v>157</v>
      </c>
      <c r="AU131" s="150" t="s">
        <v>89</v>
      </c>
      <c r="AV131" s="12" t="s">
        <v>87</v>
      </c>
      <c r="AW131" s="12" t="s">
        <v>35</v>
      </c>
      <c r="AX131" s="12" t="s">
        <v>80</v>
      </c>
      <c r="AY131" s="150" t="s">
        <v>148</v>
      </c>
    </row>
    <row r="132" spans="2:65" s="13" customFormat="1" ht="11.25">
      <c r="B132" s="155"/>
      <c r="D132" s="149" t="s">
        <v>157</v>
      </c>
      <c r="E132" s="156" t="s">
        <v>1</v>
      </c>
      <c r="F132" s="157" t="s">
        <v>87</v>
      </c>
      <c r="H132" s="158">
        <v>1</v>
      </c>
      <c r="I132" s="159"/>
      <c r="L132" s="155"/>
      <c r="M132" s="160"/>
      <c r="T132" s="161"/>
      <c r="AT132" s="156" t="s">
        <v>157</v>
      </c>
      <c r="AU132" s="156" t="s">
        <v>89</v>
      </c>
      <c r="AV132" s="13" t="s">
        <v>89</v>
      </c>
      <c r="AW132" s="13" t="s">
        <v>35</v>
      </c>
      <c r="AX132" s="13" t="s">
        <v>87</v>
      </c>
      <c r="AY132" s="156" t="s">
        <v>148</v>
      </c>
    </row>
    <row r="133" spans="2:65" s="1" customFormat="1" ht="16.5" customHeight="1">
      <c r="B133" s="31"/>
      <c r="C133" s="135" t="s">
        <v>89</v>
      </c>
      <c r="D133" s="135" t="s">
        <v>150</v>
      </c>
      <c r="E133" s="136" t="s">
        <v>893</v>
      </c>
      <c r="F133" s="137" t="s">
        <v>894</v>
      </c>
      <c r="G133" s="138" t="s">
        <v>888</v>
      </c>
      <c r="H133" s="139">
        <v>1</v>
      </c>
      <c r="I133" s="140"/>
      <c r="J133" s="141">
        <f>ROUND(I133*H133,2)</f>
        <v>0</v>
      </c>
      <c r="K133" s="137" t="s">
        <v>1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155</v>
      </c>
      <c r="AT133" s="146" t="s">
        <v>150</v>
      </c>
      <c r="AU133" s="146" t="s">
        <v>89</v>
      </c>
      <c r="AY133" s="16" t="s">
        <v>148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155</v>
      </c>
      <c r="BM133" s="146" t="s">
        <v>895</v>
      </c>
    </row>
    <row r="134" spans="2:65" s="12" customFormat="1" ht="22.5">
      <c r="B134" s="148"/>
      <c r="D134" s="149" t="s">
        <v>157</v>
      </c>
      <c r="E134" s="150" t="s">
        <v>1</v>
      </c>
      <c r="F134" s="151" t="s">
        <v>896</v>
      </c>
      <c r="H134" s="150" t="s">
        <v>1</v>
      </c>
      <c r="I134" s="152"/>
      <c r="L134" s="148"/>
      <c r="M134" s="153"/>
      <c r="T134" s="154"/>
      <c r="AT134" s="150" t="s">
        <v>157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148</v>
      </c>
    </row>
    <row r="135" spans="2:65" s="13" customFormat="1" ht="11.25">
      <c r="B135" s="155"/>
      <c r="D135" s="149" t="s">
        <v>157</v>
      </c>
      <c r="E135" s="156" t="s">
        <v>1</v>
      </c>
      <c r="F135" s="157" t="s">
        <v>87</v>
      </c>
      <c r="H135" s="158">
        <v>1</v>
      </c>
      <c r="I135" s="159"/>
      <c r="L135" s="155"/>
      <c r="M135" s="160"/>
      <c r="T135" s="161"/>
      <c r="AT135" s="156" t="s">
        <v>157</v>
      </c>
      <c r="AU135" s="156" t="s">
        <v>89</v>
      </c>
      <c r="AV135" s="13" t="s">
        <v>89</v>
      </c>
      <c r="AW135" s="13" t="s">
        <v>35</v>
      </c>
      <c r="AX135" s="13" t="s">
        <v>80</v>
      </c>
      <c r="AY135" s="156" t="s">
        <v>148</v>
      </c>
    </row>
    <row r="136" spans="2:65" s="14" customFormat="1" ht="11.25">
      <c r="B136" s="162"/>
      <c r="D136" s="149" t="s">
        <v>157</v>
      </c>
      <c r="E136" s="163" t="s">
        <v>1</v>
      </c>
      <c r="F136" s="164" t="s">
        <v>183</v>
      </c>
      <c r="H136" s="165">
        <v>1</v>
      </c>
      <c r="I136" s="166"/>
      <c r="L136" s="162"/>
      <c r="M136" s="167"/>
      <c r="T136" s="168"/>
      <c r="AT136" s="163" t="s">
        <v>157</v>
      </c>
      <c r="AU136" s="163" t="s">
        <v>89</v>
      </c>
      <c r="AV136" s="14" t="s">
        <v>155</v>
      </c>
      <c r="AW136" s="14" t="s">
        <v>35</v>
      </c>
      <c r="AX136" s="14" t="s">
        <v>87</v>
      </c>
      <c r="AY136" s="163" t="s">
        <v>148</v>
      </c>
    </row>
    <row r="137" spans="2:65" s="1" customFormat="1" ht="16.5" customHeight="1">
      <c r="B137" s="31"/>
      <c r="C137" s="135" t="s">
        <v>165</v>
      </c>
      <c r="D137" s="135" t="s">
        <v>150</v>
      </c>
      <c r="E137" s="136" t="s">
        <v>897</v>
      </c>
      <c r="F137" s="137" t="s">
        <v>898</v>
      </c>
      <c r="G137" s="138" t="s">
        <v>888</v>
      </c>
      <c r="H137" s="139">
        <v>1</v>
      </c>
      <c r="I137" s="140"/>
      <c r="J137" s="141">
        <f>ROUND(I137*H137,2)</f>
        <v>0</v>
      </c>
      <c r="K137" s="137" t="s">
        <v>1</v>
      </c>
      <c r="L137" s="31"/>
      <c r="M137" s="142" t="s">
        <v>1</v>
      </c>
      <c r="N137" s="143" t="s">
        <v>45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155</v>
      </c>
      <c r="AT137" s="146" t="s">
        <v>150</v>
      </c>
      <c r="AU137" s="146" t="s">
        <v>89</v>
      </c>
      <c r="AY137" s="16" t="s">
        <v>148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155</v>
      </c>
      <c r="BM137" s="146" t="s">
        <v>899</v>
      </c>
    </row>
    <row r="138" spans="2:65" s="12" customFormat="1" ht="11.25">
      <c r="B138" s="148"/>
      <c r="D138" s="149" t="s">
        <v>157</v>
      </c>
      <c r="E138" s="150" t="s">
        <v>1</v>
      </c>
      <c r="F138" s="151" t="s">
        <v>900</v>
      </c>
      <c r="H138" s="150" t="s">
        <v>1</v>
      </c>
      <c r="I138" s="152"/>
      <c r="L138" s="148"/>
      <c r="M138" s="153"/>
      <c r="T138" s="154"/>
      <c r="AT138" s="150" t="s">
        <v>157</v>
      </c>
      <c r="AU138" s="150" t="s">
        <v>89</v>
      </c>
      <c r="AV138" s="12" t="s">
        <v>87</v>
      </c>
      <c r="AW138" s="12" t="s">
        <v>35</v>
      </c>
      <c r="AX138" s="12" t="s">
        <v>80</v>
      </c>
      <c r="AY138" s="150" t="s">
        <v>148</v>
      </c>
    </row>
    <row r="139" spans="2:65" s="12" customFormat="1" ht="11.25">
      <c r="B139" s="148"/>
      <c r="D139" s="149" t="s">
        <v>157</v>
      </c>
      <c r="E139" s="150" t="s">
        <v>1</v>
      </c>
      <c r="F139" s="151" t="s">
        <v>891</v>
      </c>
      <c r="H139" s="150" t="s">
        <v>1</v>
      </c>
      <c r="I139" s="152"/>
      <c r="L139" s="148"/>
      <c r="M139" s="153"/>
      <c r="T139" s="154"/>
      <c r="AT139" s="150" t="s">
        <v>157</v>
      </c>
      <c r="AU139" s="150" t="s">
        <v>89</v>
      </c>
      <c r="AV139" s="12" t="s">
        <v>87</v>
      </c>
      <c r="AW139" s="12" t="s">
        <v>35</v>
      </c>
      <c r="AX139" s="12" t="s">
        <v>80</v>
      </c>
      <c r="AY139" s="150" t="s">
        <v>148</v>
      </c>
    </row>
    <row r="140" spans="2:65" s="12" customFormat="1" ht="11.25">
      <c r="B140" s="148"/>
      <c r="D140" s="149" t="s">
        <v>157</v>
      </c>
      <c r="E140" s="150" t="s">
        <v>1</v>
      </c>
      <c r="F140" s="151" t="s">
        <v>901</v>
      </c>
      <c r="H140" s="150" t="s">
        <v>1</v>
      </c>
      <c r="I140" s="152"/>
      <c r="L140" s="148"/>
      <c r="M140" s="153"/>
      <c r="T140" s="154"/>
      <c r="AT140" s="150" t="s">
        <v>157</v>
      </c>
      <c r="AU140" s="150" t="s">
        <v>89</v>
      </c>
      <c r="AV140" s="12" t="s">
        <v>87</v>
      </c>
      <c r="AW140" s="12" t="s">
        <v>35</v>
      </c>
      <c r="AX140" s="12" t="s">
        <v>80</v>
      </c>
      <c r="AY140" s="150" t="s">
        <v>148</v>
      </c>
    </row>
    <row r="141" spans="2:65" s="12" customFormat="1" ht="11.25">
      <c r="B141" s="148"/>
      <c r="D141" s="149" t="s">
        <v>157</v>
      </c>
      <c r="E141" s="150" t="s">
        <v>1</v>
      </c>
      <c r="F141" s="151" t="s">
        <v>902</v>
      </c>
      <c r="H141" s="150" t="s">
        <v>1</v>
      </c>
      <c r="I141" s="152"/>
      <c r="L141" s="148"/>
      <c r="M141" s="153"/>
      <c r="T141" s="154"/>
      <c r="AT141" s="150" t="s">
        <v>157</v>
      </c>
      <c r="AU141" s="150" t="s">
        <v>89</v>
      </c>
      <c r="AV141" s="12" t="s">
        <v>87</v>
      </c>
      <c r="AW141" s="12" t="s">
        <v>35</v>
      </c>
      <c r="AX141" s="12" t="s">
        <v>80</v>
      </c>
      <c r="AY141" s="150" t="s">
        <v>148</v>
      </c>
    </row>
    <row r="142" spans="2:65" s="13" customFormat="1" ht="11.25">
      <c r="B142" s="155"/>
      <c r="D142" s="149" t="s">
        <v>157</v>
      </c>
      <c r="E142" s="156" t="s">
        <v>1</v>
      </c>
      <c r="F142" s="157" t="s">
        <v>87</v>
      </c>
      <c r="H142" s="158">
        <v>1</v>
      </c>
      <c r="I142" s="159"/>
      <c r="L142" s="155"/>
      <c r="M142" s="160"/>
      <c r="T142" s="161"/>
      <c r="AT142" s="156" t="s">
        <v>157</v>
      </c>
      <c r="AU142" s="156" t="s">
        <v>89</v>
      </c>
      <c r="AV142" s="13" t="s">
        <v>89</v>
      </c>
      <c r="AW142" s="13" t="s">
        <v>35</v>
      </c>
      <c r="AX142" s="13" t="s">
        <v>80</v>
      </c>
      <c r="AY142" s="156" t="s">
        <v>148</v>
      </c>
    </row>
    <row r="143" spans="2:65" s="14" customFormat="1" ht="11.25">
      <c r="B143" s="162"/>
      <c r="D143" s="149" t="s">
        <v>157</v>
      </c>
      <c r="E143" s="163" t="s">
        <v>1</v>
      </c>
      <c r="F143" s="164" t="s">
        <v>183</v>
      </c>
      <c r="H143" s="165">
        <v>1</v>
      </c>
      <c r="I143" s="166"/>
      <c r="L143" s="162"/>
      <c r="M143" s="167"/>
      <c r="T143" s="168"/>
      <c r="AT143" s="163" t="s">
        <v>157</v>
      </c>
      <c r="AU143" s="163" t="s">
        <v>89</v>
      </c>
      <c r="AV143" s="14" t="s">
        <v>155</v>
      </c>
      <c r="AW143" s="14" t="s">
        <v>35</v>
      </c>
      <c r="AX143" s="14" t="s">
        <v>87</v>
      </c>
      <c r="AY143" s="163" t="s">
        <v>148</v>
      </c>
    </row>
    <row r="144" spans="2:65" s="1" customFormat="1" ht="16.5" customHeight="1">
      <c r="B144" s="31"/>
      <c r="C144" s="135" t="s">
        <v>155</v>
      </c>
      <c r="D144" s="135" t="s">
        <v>150</v>
      </c>
      <c r="E144" s="136" t="s">
        <v>903</v>
      </c>
      <c r="F144" s="137" t="s">
        <v>904</v>
      </c>
      <c r="G144" s="138" t="s">
        <v>905</v>
      </c>
      <c r="H144" s="139">
        <v>1</v>
      </c>
      <c r="I144" s="140"/>
      <c r="J144" s="141">
        <f>ROUND(I144*H144,2)</f>
        <v>0</v>
      </c>
      <c r="K144" s="137" t="s">
        <v>1</v>
      </c>
      <c r="L144" s="31"/>
      <c r="M144" s="142" t="s">
        <v>1</v>
      </c>
      <c r="N144" s="143" t="s">
        <v>45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155</v>
      </c>
      <c r="AT144" s="146" t="s">
        <v>150</v>
      </c>
      <c r="AU144" s="146" t="s">
        <v>89</v>
      </c>
      <c r="AY144" s="16" t="s">
        <v>148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6" t="s">
        <v>87</v>
      </c>
      <c r="BK144" s="147">
        <f>ROUND(I144*H144,2)</f>
        <v>0</v>
      </c>
      <c r="BL144" s="16" t="s">
        <v>155</v>
      </c>
      <c r="BM144" s="146" t="s">
        <v>906</v>
      </c>
    </row>
    <row r="145" spans="2:65" s="12" customFormat="1" ht="11.25">
      <c r="B145" s="148"/>
      <c r="D145" s="149" t="s">
        <v>157</v>
      </c>
      <c r="E145" s="150" t="s">
        <v>1</v>
      </c>
      <c r="F145" s="151" t="s">
        <v>907</v>
      </c>
      <c r="H145" s="150" t="s">
        <v>1</v>
      </c>
      <c r="I145" s="152"/>
      <c r="L145" s="148"/>
      <c r="M145" s="153"/>
      <c r="T145" s="154"/>
      <c r="AT145" s="150" t="s">
        <v>157</v>
      </c>
      <c r="AU145" s="150" t="s">
        <v>89</v>
      </c>
      <c r="AV145" s="12" t="s">
        <v>87</v>
      </c>
      <c r="AW145" s="12" t="s">
        <v>35</v>
      </c>
      <c r="AX145" s="12" t="s">
        <v>80</v>
      </c>
      <c r="AY145" s="150" t="s">
        <v>148</v>
      </c>
    </row>
    <row r="146" spans="2:65" s="12" customFormat="1" ht="11.25">
      <c r="B146" s="148"/>
      <c r="D146" s="149" t="s">
        <v>157</v>
      </c>
      <c r="E146" s="150" t="s">
        <v>1</v>
      </c>
      <c r="F146" s="151" t="s">
        <v>891</v>
      </c>
      <c r="H146" s="150" t="s">
        <v>1</v>
      </c>
      <c r="I146" s="152"/>
      <c r="L146" s="148"/>
      <c r="M146" s="153"/>
      <c r="T146" s="154"/>
      <c r="AT146" s="150" t="s">
        <v>157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148</v>
      </c>
    </row>
    <row r="147" spans="2:65" s="12" customFormat="1" ht="11.25">
      <c r="B147" s="148"/>
      <c r="D147" s="149" t="s">
        <v>157</v>
      </c>
      <c r="E147" s="150" t="s">
        <v>1</v>
      </c>
      <c r="F147" s="151" t="s">
        <v>908</v>
      </c>
      <c r="H147" s="150" t="s">
        <v>1</v>
      </c>
      <c r="I147" s="152"/>
      <c r="L147" s="148"/>
      <c r="M147" s="153"/>
      <c r="T147" s="154"/>
      <c r="AT147" s="150" t="s">
        <v>157</v>
      </c>
      <c r="AU147" s="150" t="s">
        <v>89</v>
      </c>
      <c r="AV147" s="12" t="s">
        <v>87</v>
      </c>
      <c r="AW147" s="12" t="s">
        <v>35</v>
      </c>
      <c r="AX147" s="12" t="s">
        <v>80</v>
      </c>
      <c r="AY147" s="150" t="s">
        <v>148</v>
      </c>
    </row>
    <row r="148" spans="2:65" s="13" customFormat="1" ht="11.25">
      <c r="B148" s="155"/>
      <c r="D148" s="149" t="s">
        <v>157</v>
      </c>
      <c r="E148" s="156" t="s">
        <v>1</v>
      </c>
      <c r="F148" s="157" t="s">
        <v>87</v>
      </c>
      <c r="H148" s="158">
        <v>1</v>
      </c>
      <c r="I148" s="159"/>
      <c r="L148" s="155"/>
      <c r="M148" s="160"/>
      <c r="T148" s="161"/>
      <c r="AT148" s="156" t="s">
        <v>157</v>
      </c>
      <c r="AU148" s="156" t="s">
        <v>89</v>
      </c>
      <c r="AV148" s="13" t="s">
        <v>89</v>
      </c>
      <c r="AW148" s="13" t="s">
        <v>35</v>
      </c>
      <c r="AX148" s="13" t="s">
        <v>80</v>
      </c>
      <c r="AY148" s="156" t="s">
        <v>148</v>
      </c>
    </row>
    <row r="149" spans="2:65" s="14" customFormat="1" ht="11.25">
      <c r="B149" s="162"/>
      <c r="D149" s="149" t="s">
        <v>157</v>
      </c>
      <c r="E149" s="163" t="s">
        <v>1</v>
      </c>
      <c r="F149" s="164" t="s">
        <v>183</v>
      </c>
      <c r="H149" s="165">
        <v>1</v>
      </c>
      <c r="I149" s="166"/>
      <c r="L149" s="162"/>
      <c r="M149" s="167"/>
      <c r="T149" s="168"/>
      <c r="AT149" s="163" t="s">
        <v>157</v>
      </c>
      <c r="AU149" s="163" t="s">
        <v>89</v>
      </c>
      <c r="AV149" s="14" t="s">
        <v>155</v>
      </c>
      <c r="AW149" s="14" t="s">
        <v>35</v>
      </c>
      <c r="AX149" s="14" t="s">
        <v>87</v>
      </c>
      <c r="AY149" s="163" t="s">
        <v>148</v>
      </c>
    </row>
    <row r="150" spans="2:65" s="1" customFormat="1" ht="16.5" customHeight="1">
      <c r="B150" s="31"/>
      <c r="C150" s="135" t="s">
        <v>174</v>
      </c>
      <c r="D150" s="135" t="s">
        <v>150</v>
      </c>
      <c r="E150" s="136" t="s">
        <v>909</v>
      </c>
      <c r="F150" s="137" t="s">
        <v>910</v>
      </c>
      <c r="G150" s="138" t="s">
        <v>888</v>
      </c>
      <c r="H150" s="139">
        <v>1</v>
      </c>
      <c r="I150" s="140"/>
      <c r="J150" s="141">
        <f>ROUND(I150*H150,2)</f>
        <v>0</v>
      </c>
      <c r="K150" s="137" t="s">
        <v>1</v>
      </c>
      <c r="L150" s="31"/>
      <c r="M150" s="142" t="s">
        <v>1</v>
      </c>
      <c r="N150" s="143" t="s">
        <v>45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155</v>
      </c>
      <c r="AT150" s="146" t="s">
        <v>150</v>
      </c>
      <c r="AU150" s="146" t="s">
        <v>89</v>
      </c>
      <c r="AY150" s="16" t="s">
        <v>148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87</v>
      </c>
      <c r="BK150" s="147">
        <f>ROUND(I150*H150,2)</f>
        <v>0</v>
      </c>
      <c r="BL150" s="16" t="s">
        <v>155</v>
      </c>
      <c r="BM150" s="146" t="s">
        <v>911</v>
      </c>
    </row>
    <row r="151" spans="2:65" s="12" customFormat="1" ht="11.25">
      <c r="B151" s="148"/>
      <c r="D151" s="149" t="s">
        <v>157</v>
      </c>
      <c r="E151" s="150" t="s">
        <v>1</v>
      </c>
      <c r="F151" s="151" t="s">
        <v>891</v>
      </c>
      <c r="H151" s="150" t="s">
        <v>1</v>
      </c>
      <c r="I151" s="152"/>
      <c r="L151" s="148"/>
      <c r="M151" s="153"/>
      <c r="T151" s="154"/>
      <c r="AT151" s="150" t="s">
        <v>157</v>
      </c>
      <c r="AU151" s="150" t="s">
        <v>89</v>
      </c>
      <c r="AV151" s="12" t="s">
        <v>87</v>
      </c>
      <c r="AW151" s="12" t="s">
        <v>35</v>
      </c>
      <c r="AX151" s="12" t="s">
        <v>80</v>
      </c>
      <c r="AY151" s="150" t="s">
        <v>148</v>
      </c>
    </row>
    <row r="152" spans="2:65" s="12" customFormat="1" ht="22.5">
      <c r="B152" s="148"/>
      <c r="D152" s="149" t="s">
        <v>157</v>
      </c>
      <c r="E152" s="150" t="s">
        <v>1</v>
      </c>
      <c r="F152" s="151" t="s">
        <v>912</v>
      </c>
      <c r="H152" s="150" t="s">
        <v>1</v>
      </c>
      <c r="I152" s="152"/>
      <c r="L152" s="148"/>
      <c r="M152" s="153"/>
      <c r="T152" s="154"/>
      <c r="AT152" s="150" t="s">
        <v>157</v>
      </c>
      <c r="AU152" s="150" t="s">
        <v>89</v>
      </c>
      <c r="AV152" s="12" t="s">
        <v>87</v>
      </c>
      <c r="AW152" s="12" t="s">
        <v>35</v>
      </c>
      <c r="AX152" s="12" t="s">
        <v>80</v>
      </c>
      <c r="AY152" s="150" t="s">
        <v>148</v>
      </c>
    </row>
    <row r="153" spans="2:65" s="13" customFormat="1" ht="11.25">
      <c r="B153" s="155"/>
      <c r="D153" s="149" t="s">
        <v>157</v>
      </c>
      <c r="E153" s="156" t="s">
        <v>1</v>
      </c>
      <c r="F153" s="157" t="s">
        <v>87</v>
      </c>
      <c r="H153" s="158">
        <v>1</v>
      </c>
      <c r="I153" s="159"/>
      <c r="L153" s="155"/>
      <c r="M153" s="160"/>
      <c r="T153" s="161"/>
      <c r="AT153" s="156" t="s">
        <v>157</v>
      </c>
      <c r="AU153" s="156" t="s">
        <v>89</v>
      </c>
      <c r="AV153" s="13" t="s">
        <v>89</v>
      </c>
      <c r="AW153" s="13" t="s">
        <v>35</v>
      </c>
      <c r="AX153" s="13" t="s">
        <v>80</v>
      </c>
      <c r="AY153" s="156" t="s">
        <v>148</v>
      </c>
    </row>
    <row r="154" spans="2:65" s="14" customFormat="1" ht="11.25">
      <c r="B154" s="162"/>
      <c r="D154" s="149" t="s">
        <v>157</v>
      </c>
      <c r="E154" s="163" t="s">
        <v>1</v>
      </c>
      <c r="F154" s="164" t="s">
        <v>183</v>
      </c>
      <c r="H154" s="165">
        <v>1</v>
      </c>
      <c r="I154" s="166"/>
      <c r="L154" s="162"/>
      <c r="M154" s="167"/>
      <c r="T154" s="168"/>
      <c r="AT154" s="163" t="s">
        <v>157</v>
      </c>
      <c r="AU154" s="163" t="s">
        <v>89</v>
      </c>
      <c r="AV154" s="14" t="s">
        <v>155</v>
      </c>
      <c r="AW154" s="14" t="s">
        <v>35</v>
      </c>
      <c r="AX154" s="14" t="s">
        <v>87</v>
      </c>
      <c r="AY154" s="163" t="s">
        <v>148</v>
      </c>
    </row>
    <row r="155" spans="2:65" s="1" customFormat="1" ht="16.5" customHeight="1">
      <c r="B155" s="31"/>
      <c r="C155" s="135" t="s">
        <v>184</v>
      </c>
      <c r="D155" s="135" t="s">
        <v>150</v>
      </c>
      <c r="E155" s="136" t="s">
        <v>913</v>
      </c>
      <c r="F155" s="137" t="s">
        <v>914</v>
      </c>
      <c r="G155" s="138" t="s">
        <v>888</v>
      </c>
      <c r="H155" s="139">
        <v>1</v>
      </c>
      <c r="I155" s="140"/>
      <c r="J155" s="141">
        <f>ROUND(I155*H155,2)</f>
        <v>0</v>
      </c>
      <c r="K155" s="137" t="s">
        <v>1</v>
      </c>
      <c r="L155" s="31"/>
      <c r="M155" s="142" t="s">
        <v>1</v>
      </c>
      <c r="N155" s="143" t="s">
        <v>45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155</v>
      </c>
      <c r="AT155" s="146" t="s">
        <v>150</v>
      </c>
      <c r="AU155" s="146" t="s">
        <v>89</v>
      </c>
      <c r="AY155" s="16" t="s">
        <v>148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6" t="s">
        <v>87</v>
      </c>
      <c r="BK155" s="147">
        <f>ROUND(I155*H155,2)</f>
        <v>0</v>
      </c>
      <c r="BL155" s="16" t="s">
        <v>155</v>
      </c>
      <c r="BM155" s="146" t="s">
        <v>915</v>
      </c>
    </row>
    <row r="156" spans="2:65" s="12" customFormat="1" ht="11.25">
      <c r="B156" s="148"/>
      <c r="D156" s="149" t="s">
        <v>157</v>
      </c>
      <c r="E156" s="150" t="s">
        <v>1</v>
      </c>
      <c r="F156" s="151" t="s">
        <v>891</v>
      </c>
      <c r="H156" s="150" t="s">
        <v>1</v>
      </c>
      <c r="I156" s="152"/>
      <c r="L156" s="148"/>
      <c r="M156" s="153"/>
      <c r="T156" s="154"/>
      <c r="AT156" s="150" t="s">
        <v>157</v>
      </c>
      <c r="AU156" s="150" t="s">
        <v>89</v>
      </c>
      <c r="AV156" s="12" t="s">
        <v>87</v>
      </c>
      <c r="AW156" s="12" t="s">
        <v>35</v>
      </c>
      <c r="AX156" s="12" t="s">
        <v>80</v>
      </c>
      <c r="AY156" s="150" t="s">
        <v>148</v>
      </c>
    </row>
    <row r="157" spans="2:65" s="12" customFormat="1" ht="22.5">
      <c r="B157" s="148"/>
      <c r="D157" s="149" t="s">
        <v>157</v>
      </c>
      <c r="E157" s="150" t="s">
        <v>1</v>
      </c>
      <c r="F157" s="151" t="s">
        <v>916</v>
      </c>
      <c r="H157" s="150" t="s">
        <v>1</v>
      </c>
      <c r="I157" s="152"/>
      <c r="L157" s="148"/>
      <c r="M157" s="153"/>
      <c r="T157" s="154"/>
      <c r="AT157" s="150" t="s">
        <v>157</v>
      </c>
      <c r="AU157" s="150" t="s">
        <v>89</v>
      </c>
      <c r="AV157" s="12" t="s">
        <v>87</v>
      </c>
      <c r="AW157" s="12" t="s">
        <v>35</v>
      </c>
      <c r="AX157" s="12" t="s">
        <v>80</v>
      </c>
      <c r="AY157" s="150" t="s">
        <v>148</v>
      </c>
    </row>
    <row r="158" spans="2:65" s="12" customFormat="1" ht="11.25">
      <c r="B158" s="148"/>
      <c r="D158" s="149" t="s">
        <v>157</v>
      </c>
      <c r="E158" s="150" t="s">
        <v>1</v>
      </c>
      <c r="F158" s="151" t="s">
        <v>917</v>
      </c>
      <c r="H158" s="150" t="s">
        <v>1</v>
      </c>
      <c r="I158" s="152"/>
      <c r="L158" s="148"/>
      <c r="M158" s="153"/>
      <c r="T158" s="154"/>
      <c r="AT158" s="150" t="s">
        <v>157</v>
      </c>
      <c r="AU158" s="150" t="s">
        <v>89</v>
      </c>
      <c r="AV158" s="12" t="s">
        <v>87</v>
      </c>
      <c r="AW158" s="12" t="s">
        <v>35</v>
      </c>
      <c r="AX158" s="12" t="s">
        <v>80</v>
      </c>
      <c r="AY158" s="150" t="s">
        <v>148</v>
      </c>
    </row>
    <row r="159" spans="2:65" s="13" customFormat="1" ht="11.25">
      <c r="B159" s="155"/>
      <c r="D159" s="149" t="s">
        <v>157</v>
      </c>
      <c r="E159" s="156" t="s">
        <v>1</v>
      </c>
      <c r="F159" s="157" t="s">
        <v>87</v>
      </c>
      <c r="H159" s="158">
        <v>1</v>
      </c>
      <c r="I159" s="159"/>
      <c r="L159" s="155"/>
      <c r="M159" s="160"/>
      <c r="T159" s="161"/>
      <c r="AT159" s="156" t="s">
        <v>157</v>
      </c>
      <c r="AU159" s="156" t="s">
        <v>89</v>
      </c>
      <c r="AV159" s="13" t="s">
        <v>89</v>
      </c>
      <c r="AW159" s="13" t="s">
        <v>35</v>
      </c>
      <c r="AX159" s="13" t="s">
        <v>80</v>
      </c>
      <c r="AY159" s="156" t="s">
        <v>148</v>
      </c>
    </row>
    <row r="160" spans="2:65" s="14" customFormat="1" ht="11.25">
      <c r="B160" s="162"/>
      <c r="D160" s="149" t="s">
        <v>157</v>
      </c>
      <c r="E160" s="163" t="s">
        <v>1</v>
      </c>
      <c r="F160" s="164" t="s">
        <v>183</v>
      </c>
      <c r="H160" s="165">
        <v>1</v>
      </c>
      <c r="I160" s="166"/>
      <c r="L160" s="162"/>
      <c r="M160" s="167"/>
      <c r="T160" s="168"/>
      <c r="AT160" s="163" t="s">
        <v>157</v>
      </c>
      <c r="AU160" s="163" t="s">
        <v>89</v>
      </c>
      <c r="AV160" s="14" t="s">
        <v>155</v>
      </c>
      <c r="AW160" s="14" t="s">
        <v>35</v>
      </c>
      <c r="AX160" s="14" t="s">
        <v>87</v>
      </c>
      <c r="AY160" s="163" t="s">
        <v>148</v>
      </c>
    </row>
    <row r="161" spans="2:65" s="11" customFormat="1" ht="22.9" customHeight="1">
      <c r="B161" s="123"/>
      <c r="D161" s="124" t="s">
        <v>79</v>
      </c>
      <c r="E161" s="133" t="s">
        <v>918</v>
      </c>
      <c r="F161" s="133" t="s">
        <v>919</v>
      </c>
      <c r="I161" s="126"/>
      <c r="J161" s="134">
        <f>BK161</f>
        <v>0</v>
      </c>
      <c r="L161" s="123"/>
      <c r="M161" s="128"/>
      <c r="P161" s="129">
        <f>SUM(P162:P184)</f>
        <v>0</v>
      </c>
      <c r="R161" s="129">
        <f>SUM(R162:R184)</f>
        <v>0</v>
      </c>
      <c r="T161" s="130">
        <f>SUM(T162:T184)</f>
        <v>0</v>
      </c>
      <c r="AR161" s="124" t="s">
        <v>174</v>
      </c>
      <c r="AT161" s="131" t="s">
        <v>79</v>
      </c>
      <c r="AU161" s="131" t="s">
        <v>87</v>
      </c>
      <c r="AY161" s="124" t="s">
        <v>148</v>
      </c>
      <c r="BK161" s="132">
        <f>SUM(BK162:BK184)</f>
        <v>0</v>
      </c>
    </row>
    <row r="162" spans="2:65" s="1" customFormat="1" ht="16.5" customHeight="1">
      <c r="B162" s="31"/>
      <c r="C162" s="135" t="s">
        <v>189</v>
      </c>
      <c r="D162" s="135" t="s">
        <v>150</v>
      </c>
      <c r="E162" s="136" t="s">
        <v>920</v>
      </c>
      <c r="F162" s="137" t="s">
        <v>921</v>
      </c>
      <c r="G162" s="138" t="s">
        <v>888</v>
      </c>
      <c r="H162" s="139">
        <v>1</v>
      </c>
      <c r="I162" s="140"/>
      <c r="J162" s="141">
        <f>ROUND(I162*H162,2)</f>
        <v>0</v>
      </c>
      <c r="K162" s="137" t="s">
        <v>1</v>
      </c>
      <c r="L162" s="31"/>
      <c r="M162" s="142" t="s">
        <v>1</v>
      </c>
      <c r="N162" s="143" t="s">
        <v>45</v>
      </c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AR162" s="146" t="s">
        <v>155</v>
      </c>
      <c r="AT162" s="146" t="s">
        <v>150</v>
      </c>
      <c r="AU162" s="146" t="s">
        <v>89</v>
      </c>
      <c r="AY162" s="16" t="s">
        <v>148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87</v>
      </c>
      <c r="BK162" s="147">
        <f>ROUND(I162*H162,2)</f>
        <v>0</v>
      </c>
      <c r="BL162" s="16" t="s">
        <v>155</v>
      </c>
      <c r="BM162" s="146" t="s">
        <v>922</v>
      </c>
    </row>
    <row r="163" spans="2:65" s="12" customFormat="1" ht="11.25">
      <c r="B163" s="148"/>
      <c r="D163" s="149" t="s">
        <v>157</v>
      </c>
      <c r="E163" s="150" t="s">
        <v>1</v>
      </c>
      <c r="F163" s="151" t="s">
        <v>923</v>
      </c>
      <c r="H163" s="150" t="s">
        <v>1</v>
      </c>
      <c r="I163" s="152"/>
      <c r="L163" s="148"/>
      <c r="M163" s="153"/>
      <c r="T163" s="154"/>
      <c r="AT163" s="150" t="s">
        <v>157</v>
      </c>
      <c r="AU163" s="150" t="s">
        <v>89</v>
      </c>
      <c r="AV163" s="12" t="s">
        <v>87</v>
      </c>
      <c r="AW163" s="12" t="s">
        <v>35</v>
      </c>
      <c r="AX163" s="12" t="s">
        <v>80</v>
      </c>
      <c r="AY163" s="150" t="s">
        <v>148</v>
      </c>
    </row>
    <row r="164" spans="2:65" s="12" customFormat="1" ht="11.25">
      <c r="B164" s="148"/>
      <c r="D164" s="149" t="s">
        <v>157</v>
      </c>
      <c r="E164" s="150" t="s">
        <v>1</v>
      </c>
      <c r="F164" s="151" t="s">
        <v>891</v>
      </c>
      <c r="H164" s="150" t="s">
        <v>1</v>
      </c>
      <c r="I164" s="152"/>
      <c r="L164" s="148"/>
      <c r="M164" s="153"/>
      <c r="T164" s="154"/>
      <c r="AT164" s="150" t="s">
        <v>157</v>
      </c>
      <c r="AU164" s="150" t="s">
        <v>89</v>
      </c>
      <c r="AV164" s="12" t="s">
        <v>87</v>
      </c>
      <c r="AW164" s="12" t="s">
        <v>35</v>
      </c>
      <c r="AX164" s="12" t="s">
        <v>80</v>
      </c>
      <c r="AY164" s="150" t="s">
        <v>148</v>
      </c>
    </row>
    <row r="165" spans="2:65" s="12" customFormat="1" ht="22.5">
      <c r="B165" s="148"/>
      <c r="D165" s="149" t="s">
        <v>157</v>
      </c>
      <c r="E165" s="150" t="s">
        <v>1</v>
      </c>
      <c r="F165" s="151" t="s">
        <v>924</v>
      </c>
      <c r="H165" s="150" t="s">
        <v>1</v>
      </c>
      <c r="I165" s="152"/>
      <c r="L165" s="148"/>
      <c r="M165" s="153"/>
      <c r="T165" s="154"/>
      <c r="AT165" s="150" t="s">
        <v>157</v>
      </c>
      <c r="AU165" s="150" t="s">
        <v>89</v>
      </c>
      <c r="AV165" s="12" t="s">
        <v>87</v>
      </c>
      <c r="AW165" s="12" t="s">
        <v>35</v>
      </c>
      <c r="AX165" s="12" t="s">
        <v>80</v>
      </c>
      <c r="AY165" s="150" t="s">
        <v>148</v>
      </c>
    </row>
    <row r="166" spans="2:65" s="12" customFormat="1" ht="11.25">
      <c r="B166" s="148"/>
      <c r="D166" s="149" t="s">
        <v>157</v>
      </c>
      <c r="E166" s="150" t="s">
        <v>1</v>
      </c>
      <c r="F166" s="151" t="s">
        <v>925</v>
      </c>
      <c r="H166" s="150" t="s">
        <v>1</v>
      </c>
      <c r="I166" s="152"/>
      <c r="L166" s="148"/>
      <c r="M166" s="153"/>
      <c r="T166" s="154"/>
      <c r="AT166" s="150" t="s">
        <v>157</v>
      </c>
      <c r="AU166" s="150" t="s">
        <v>89</v>
      </c>
      <c r="AV166" s="12" t="s">
        <v>87</v>
      </c>
      <c r="AW166" s="12" t="s">
        <v>35</v>
      </c>
      <c r="AX166" s="12" t="s">
        <v>80</v>
      </c>
      <c r="AY166" s="150" t="s">
        <v>148</v>
      </c>
    </row>
    <row r="167" spans="2:65" s="13" customFormat="1" ht="11.25">
      <c r="B167" s="155"/>
      <c r="D167" s="149" t="s">
        <v>157</v>
      </c>
      <c r="E167" s="156" t="s">
        <v>1</v>
      </c>
      <c r="F167" s="157" t="s">
        <v>87</v>
      </c>
      <c r="H167" s="158">
        <v>1</v>
      </c>
      <c r="I167" s="159"/>
      <c r="L167" s="155"/>
      <c r="M167" s="160"/>
      <c r="T167" s="161"/>
      <c r="AT167" s="156" t="s">
        <v>157</v>
      </c>
      <c r="AU167" s="156" t="s">
        <v>89</v>
      </c>
      <c r="AV167" s="13" t="s">
        <v>89</v>
      </c>
      <c r="AW167" s="13" t="s">
        <v>35</v>
      </c>
      <c r="AX167" s="13" t="s">
        <v>80</v>
      </c>
      <c r="AY167" s="156" t="s">
        <v>148</v>
      </c>
    </row>
    <row r="168" spans="2:65" s="14" customFormat="1" ht="11.25">
      <c r="B168" s="162"/>
      <c r="D168" s="149" t="s">
        <v>157</v>
      </c>
      <c r="E168" s="163" t="s">
        <v>1</v>
      </c>
      <c r="F168" s="164" t="s">
        <v>183</v>
      </c>
      <c r="H168" s="165">
        <v>1</v>
      </c>
      <c r="I168" s="166"/>
      <c r="L168" s="162"/>
      <c r="M168" s="167"/>
      <c r="T168" s="168"/>
      <c r="AT168" s="163" t="s">
        <v>157</v>
      </c>
      <c r="AU168" s="163" t="s">
        <v>89</v>
      </c>
      <c r="AV168" s="14" t="s">
        <v>155</v>
      </c>
      <c r="AW168" s="14" t="s">
        <v>35</v>
      </c>
      <c r="AX168" s="14" t="s">
        <v>87</v>
      </c>
      <c r="AY168" s="163" t="s">
        <v>148</v>
      </c>
    </row>
    <row r="169" spans="2:65" s="1" customFormat="1" ht="16.5" customHeight="1">
      <c r="B169" s="31"/>
      <c r="C169" s="135" t="s">
        <v>195</v>
      </c>
      <c r="D169" s="135" t="s">
        <v>150</v>
      </c>
      <c r="E169" s="136" t="s">
        <v>926</v>
      </c>
      <c r="F169" s="137" t="s">
        <v>927</v>
      </c>
      <c r="G169" s="138" t="s">
        <v>888</v>
      </c>
      <c r="H169" s="139">
        <v>1</v>
      </c>
      <c r="I169" s="140"/>
      <c r="J169" s="141">
        <f>ROUND(I169*H169,2)</f>
        <v>0</v>
      </c>
      <c r="K169" s="137" t="s">
        <v>1</v>
      </c>
      <c r="L169" s="31"/>
      <c r="M169" s="142" t="s">
        <v>1</v>
      </c>
      <c r="N169" s="143" t="s">
        <v>45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155</v>
      </c>
      <c r="AT169" s="146" t="s">
        <v>150</v>
      </c>
      <c r="AU169" s="146" t="s">
        <v>89</v>
      </c>
      <c r="AY169" s="16" t="s">
        <v>148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6" t="s">
        <v>87</v>
      </c>
      <c r="BK169" s="147">
        <f>ROUND(I169*H169,2)</f>
        <v>0</v>
      </c>
      <c r="BL169" s="16" t="s">
        <v>155</v>
      </c>
      <c r="BM169" s="146" t="s">
        <v>928</v>
      </c>
    </row>
    <row r="170" spans="2:65" s="12" customFormat="1" ht="11.25">
      <c r="B170" s="148"/>
      <c r="D170" s="149" t="s">
        <v>157</v>
      </c>
      <c r="E170" s="150" t="s">
        <v>1</v>
      </c>
      <c r="F170" s="151" t="s">
        <v>923</v>
      </c>
      <c r="H170" s="150" t="s">
        <v>1</v>
      </c>
      <c r="I170" s="152"/>
      <c r="L170" s="148"/>
      <c r="M170" s="153"/>
      <c r="T170" s="154"/>
      <c r="AT170" s="150" t="s">
        <v>157</v>
      </c>
      <c r="AU170" s="150" t="s">
        <v>89</v>
      </c>
      <c r="AV170" s="12" t="s">
        <v>87</v>
      </c>
      <c r="AW170" s="12" t="s">
        <v>35</v>
      </c>
      <c r="AX170" s="12" t="s">
        <v>80</v>
      </c>
      <c r="AY170" s="150" t="s">
        <v>148</v>
      </c>
    </row>
    <row r="171" spans="2:65" s="12" customFormat="1" ht="11.25">
      <c r="B171" s="148"/>
      <c r="D171" s="149" t="s">
        <v>157</v>
      </c>
      <c r="E171" s="150" t="s">
        <v>1</v>
      </c>
      <c r="F171" s="151" t="s">
        <v>891</v>
      </c>
      <c r="H171" s="150" t="s">
        <v>1</v>
      </c>
      <c r="I171" s="152"/>
      <c r="L171" s="148"/>
      <c r="M171" s="153"/>
      <c r="T171" s="154"/>
      <c r="AT171" s="150" t="s">
        <v>157</v>
      </c>
      <c r="AU171" s="150" t="s">
        <v>89</v>
      </c>
      <c r="AV171" s="12" t="s">
        <v>87</v>
      </c>
      <c r="AW171" s="12" t="s">
        <v>35</v>
      </c>
      <c r="AX171" s="12" t="s">
        <v>80</v>
      </c>
      <c r="AY171" s="150" t="s">
        <v>148</v>
      </c>
    </row>
    <row r="172" spans="2:65" s="12" customFormat="1" ht="22.5">
      <c r="B172" s="148"/>
      <c r="D172" s="149" t="s">
        <v>157</v>
      </c>
      <c r="E172" s="150" t="s">
        <v>1</v>
      </c>
      <c r="F172" s="151" t="s">
        <v>929</v>
      </c>
      <c r="H172" s="150" t="s">
        <v>1</v>
      </c>
      <c r="I172" s="152"/>
      <c r="L172" s="148"/>
      <c r="M172" s="153"/>
      <c r="T172" s="154"/>
      <c r="AT172" s="150" t="s">
        <v>157</v>
      </c>
      <c r="AU172" s="150" t="s">
        <v>89</v>
      </c>
      <c r="AV172" s="12" t="s">
        <v>87</v>
      </c>
      <c r="AW172" s="12" t="s">
        <v>35</v>
      </c>
      <c r="AX172" s="12" t="s">
        <v>80</v>
      </c>
      <c r="AY172" s="150" t="s">
        <v>148</v>
      </c>
    </row>
    <row r="173" spans="2:65" s="12" customFormat="1" ht="11.25">
      <c r="B173" s="148"/>
      <c r="D173" s="149" t="s">
        <v>157</v>
      </c>
      <c r="E173" s="150" t="s">
        <v>1</v>
      </c>
      <c r="F173" s="151" t="s">
        <v>930</v>
      </c>
      <c r="H173" s="150" t="s">
        <v>1</v>
      </c>
      <c r="I173" s="152"/>
      <c r="L173" s="148"/>
      <c r="M173" s="153"/>
      <c r="T173" s="154"/>
      <c r="AT173" s="150" t="s">
        <v>157</v>
      </c>
      <c r="AU173" s="150" t="s">
        <v>89</v>
      </c>
      <c r="AV173" s="12" t="s">
        <v>87</v>
      </c>
      <c r="AW173" s="12" t="s">
        <v>35</v>
      </c>
      <c r="AX173" s="12" t="s">
        <v>80</v>
      </c>
      <c r="AY173" s="150" t="s">
        <v>148</v>
      </c>
    </row>
    <row r="174" spans="2:65" s="13" customFormat="1" ht="11.25">
      <c r="B174" s="155"/>
      <c r="D174" s="149" t="s">
        <v>157</v>
      </c>
      <c r="E174" s="156" t="s">
        <v>1</v>
      </c>
      <c r="F174" s="157" t="s">
        <v>87</v>
      </c>
      <c r="H174" s="158">
        <v>1</v>
      </c>
      <c r="I174" s="159"/>
      <c r="L174" s="155"/>
      <c r="M174" s="160"/>
      <c r="T174" s="161"/>
      <c r="AT174" s="156" t="s">
        <v>157</v>
      </c>
      <c r="AU174" s="156" t="s">
        <v>89</v>
      </c>
      <c r="AV174" s="13" t="s">
        <v>89</v>
      </c>
      <c r="AW174" s="13" t="s">
        <v>35</v>
      </c>
      <c r="AX174" s="13" t="s">
        <v>80</v>
      </c>
      <c r="AY174" s="156" t="s">
        <v>148</v>
      </c>
    </row>
    <row r="175" spans="2:65" s="14" customFormat="1" ht="11.25">
      <c r="B175" s="162"/>
      <c r="D175" s="149" t="s">
        <v>157</v>
      </c>
      <c r="E175" s="163" t="s">
        <v>1</v>
      </c>
      <c r="F175" s="164" t="s">
        <v>183</v>
      </c>
      <c r="H175" s="165">
        <v>1</v>
      </c>
      <c r="I175" s="166"/>
      <c r="L175" s="162"/>
      <c r="M175" s="167"/>
      <c r="T175" s="168"/>
      <c r="AT175" s="163" t="s">
        <v>157</v>
      </c>
      <c r="AU175" s="163" t="s">
        <v>89</v>
      </c>
      <c r="AV175" s="14" t="s">
        <v>155</v>
      </c>
      <c r="AW175" s="14" t="s">
        <v>35</v>
      </c>
      <c r="AX175" s="14" t="s">
        <v>87</v>
      </c>
      <c r="AY175" s="163" t="s">
        <v>148</v>
      </c>
    </row>
    <row r="176" spans="2:65" s="1" customFormat="1" ht="16.5" customHeight="1">
      <c r="B176" s="31"/>
      <c r="C176" s="135" t="s">
        <v>202</v>
      </c>
      <c r="D176" s="135" t="s">
        <v>150</v>
      </c>
      <c r="E176" s="136" t="s">
        <v>931</v>
      </c>
      <c r="F176" s="137" t="s">
        <v>932</v>
      </c>
      <c r="G176" s="138" t="s">
        <v>888</v>
      </c>
      <c r="H176" s="139">
        <v>1</v>
      </c>
      <c r="I176" s="140"/>
      <c r="J176" s="141">
        <f>ROUND(I176*H176,2)</f>
        <v>0</v>
      </c>
      <c r="K176" s="137" t="s">
        <v>1</v>
      </c>
      <c r="L176" s="31"/>
      <c r="M176" s="142" t="s">
        <v>1</v>
      </c>
      <c r="N176" s="143" t="s">
        <v>45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933</v>
      </c>
      <c r="AT176" s="146" t="s">
        <v>150</v>
      </c>
      <c r="AU176" s="146" t="s">
        <v>89</v>
      </c>
      <c r="AY176" s="16" t="s">
        <v>148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87</v>
      </c>
      <c r="BK176" s="147">
        <f>ROUND(I176*H176,2)</f>
        <v>0</v>
      </c>
      <c r="BL176" s="16" t="s">
        <v>933</v>
      </c>
      <c r="BM176" s="146" t="s">
        <v>934</v>
      </c>
    </row>
    <row r="177" spans="2:65" s="12" customFormat="1" ht="11.25">
      <c r="B177" s="148"/>
      <c r="D177" s="149" t="s">
        <v>157</v>
      </c>
      <c r="E177" s="150" t="s">
        <v>1</v>
      </c>
      <c r="F177" s="151" t="s">
        <v>935</v>
      </c>
      <c r="H177" s="150" t="s">
        <v>1</v>
      </c>
      <c r="I177" s="152"/>
      <c r="L177" s="148"/>
      <c r="M177" s="153"/>
      <c r="T177" s="154"/>
      <c r="AT177" s="150" t="s">
        <v>157</v>
      </c>
      <c r="AU177" s="150" t="s">
        <v>89</v>
      </c>
      <c r="AV177" s="12" t="s">
        <v>87</v>
      </c>
      <c r="AW177" s="12" t="s">
        <v>35</v>
      </c>
      <c r="AX177" s="12" t="s">
        <v>80</v>
      </c>
      <c r="AY177" s="150" t="s">
        <v>148</v>
      </c>
    </row>
    <row r="178" spans="2:65" s="13" customFormat="1" ht="11.25">
      <c r="B178" s="155"/>
      <c r="D178" s="149" t="s">
        <v>157</v>
      </c>
      <c r="E178" s="156" t="s">
        <v>1</v>
      </c>
      <c r="F178" s="157" t="s">
        <v>87</v>
      </c>
      <c r="H178" s="158">
        <v>1</v>
      </c>
      <c r="I178" s="159"/>
      <c r="L178" s="155"/>
      <c r="M178" s="160"/>
      <c r="T178" s="161"/>
      <c r="AT178" s="156" t="s">
        <v>157</v>
      </c>
      <c r="AU178" s="156" t="s">
        <v>89</v>
      </c>
      <c r="AV178" s="13" t="s">
        <v>89</v>
      </c>
      <c r="AW178" s="13" t="s">
        <v>35</v>
      </c>
      <c r="AX178" s="13" t="s">
        <v>87</v>
      </c>
      <c r="AY178" s="156" t="s">
        <v>148</v>
      </c>
    </row>
    <row r="179" spans="2:65" s="1" customFormat="1" ht="16.5" customHeight="1">
      <c r="B179" s="31"/>
      <c r="C179" s="135" t="s">
        <v>209</v>
      </c>
      <c r="D179" s="135" t="s">
        <v>150</v>
      </c>
      <c r="E179" s="136" t="s">
        <v>936</v>
      </c>
      <c r="F179" s="137" t="s">
        <v>937</v>
      </c>
      <c r="G179" s="138" t="s">
        <v>905</v>
      </c>
      <c r="H179" s="139">
        <v>1</v>
      </c>
      <c r="I179" s="140"/>
      <c r="J179" s="141">
        <f>ROUND(I179*H179,2)</f>
        <v>0</v>
      </c>
      <c r="K179" s="137" t="s">
        <v>1</v>
      </c>
      <c r="L179" s="31"/>
      <c r="M179" s="142" t="s">
        <v>1</v>
      </c>
      <c r="N179" s="143" t="s">
        <v>45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155</v>
      </c>
      <c r="AT179" s="146" t="s">
        <v>150</v>
      </c>
      <c r="AU179" s="146" t="s">
        <v>89</v>
      </c>
      <c r="AY179" s="16" t="s">
        <v>148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6" t="s">
        <v>87</v>
      </c>
      <c r="BK179" s="147">
        <f>ROUND(I179*H179,2)</f>
        <v>0</v>
      </c>
      <c r="BL179" s="16" t="s">
        <v>155</v>
      </c>
      <c r="BM179" s="146" t="s">
        <v>938</v>
      </c>
    </row>
    <row r="180" spans="2:65" s="12" customFormat="1" ht="11.25">
      <c r="B180" s="148"/>
      <c r="D180" s="149" t="s">
        <v>157</v>
      </c>
      <c r="E180" s="150" t="s">
        <v>1</v>
      </c>
      <c r="F180" s="151" t="s">
        <v>939</v>
      </c>
      <c r="H180" s="150" t="s">
        <v>1</v>
      </c>
      <c r="I180" s="152"/>
      <c r="L180" s="148"/>
      <c r="M180" s="153"/>
      <c r="T180" s="154"/>
      <c r="AT180" s="150" t="s">
        <v>157</v>
      </c>
      <c r="AU180" s="150" t="s">
        <v>89</v>
      </c>
      <c r="AV180" s="12" t="s">
        <v>87</v>
      </c>
      <c r="AW180" s="12" t="s">
        <v>35</v>
      </c>
      <c r="AX180" s="12" t="s">
        <v>80</v>
      </c>
      <c r="AY180" s="150" t="s">
        <v>148</v>
      </c>
    </row>
    <row r="181" spans="2:65" s="12" customFormat="1" ht="11.25">
      <c r="B181" s="148"/>
      <c r="D181" s="149" t="s">
        <v>157</v>
      </c>
      <c r="E181" s="150" t="s">
        <v>1</v>
      </c>
      <c r="F181" s="151" t="s">
        <v>891</v>
      </c>
      <c r="H181" s="150" t="s">
        <v>1</v>
      </c>
      <c r="I181" s="152"/>
      <c r="L181" s="148"/>
      <c r="M181" s="153"/>
      <c r="T181" s="154"/>
      <c r="AT181" s="150" t="s">
        <v>157</v>
      </c>
      <c r="AU181" s="150" t="s">
        <v>89</v>
      </c>
      <c r="AV181" s="12" t="s">
        <v>87</v>
      </c>
      <c r="AW181" s="12" t="s">
        <v>35</v>
      </c>
      <c r="AX181" s="12" t="s">
        <v>80</v>
      </c>
      <c r="AY181" s="150" t="s">
        <v>148</v>
      </c>
    </row>
    <row r="182" spans="2:65" s="12" customFormat="1" ht="22.5">
      <c r="B182" s="148"/>
      <c r="D182" s="149" t="s">
        <v>157</v>
      </c>
      <c r="E182" s="150" t="s">
        <v>1</v>
      </c>
      <c r="F182" s="151" t="s">
        <v>940</v>
      </c>
      <c r="H182" s="150" t="s">
        <v>1</v>
      </c>
      <c r="I182" s="152"/>
      <c r="L182" s="148"/>
      <c r="M182" s="153"/>
      <c r="T182" s="154"/>
      <c r="AT182" s="150" t="s">
        <v>157</v>
      </c>
      <c r="AU182" s="150" t="s">
        <v>89</v>
      </c>
      <c r="AV182" s="12" t="s">
        <v>87</v>
      </c>
      <c r="AW182" s="12" t="s">
        <v>35</v>
      </c>
      <c r="AX182" s="12" t="s">
        <v>80</v>
      </c>
      <c r="AY182" s="150" t="s">
        <v>148</v>
      </c>
    </row>
    <row r="183" spans="2:65" s="13" customFormat="1" ht="11.25">
      <c r="B183" s="155"/>
      <c r="D183" s="149" t="s">
        <v>157</v>
      </c>
      <c r="E183" s="156" t="s">
        <v>1</v>
      </c>
      <c r="F183" s="157" t="s">
        <v>87</v>
      </c>
      <c r="H183" s="158">
        <v>1</v>
      </c>
      <c r="I183" s="159"/>
      <c r="L183" s="155"/>
      <c r="M183" s="160"/>
      <c r="T183" s="161"/>
      <c r="AT183" s="156" t="s">
        <v>157</v>
      </c>
      <c r="AU183" s="156" t="s">
        <v>89</v>
      </c>
      <c r="AV183" s="13" t="s">
        <v>89</v>
      </c>
      <c r="AW183" s="13" t="s">
        <v>35</v>
      </c>
      <c r="AX183" s="13" t="s">
        <v>80</v>
      </c>
      <c r="AY183" s="156" t="s">
        <v>148</v>
      </c>
    </row>
    <row r="184" spans="2:65" s="14" customFormat="1" ht="11.25">
      <c r="B184" s="162"/>
      <c r="D184" s="149" t="s">
        <v>157</v>
      </c>
      <c r="E184" s="163" t="s">
        <v>1</v>
      </c>
      <c r="F184" s="164" t="s">
        <v>183</v>
      </c>
      <c r="H184" s="165">
        <v>1</v>
      </c>
      <c r="I184" s="166"/>
      <c r="L184" s="162"/>
      <c r="M184" s="167"/>
      <c r="T184" s="168"/>
      <c r="AT184" s="163" t="s">
        <v>157</v>
      </c>
      <c r="AU184" s="163" t="s">
        <v>89</v>
      </c>
      <c r="AV184" s="14" t="s">
        <v>155</v>
      </c>
      <c r="AW184" s="14" t="s">
        <v>35</v>
      </c>
      <c r="AX184" s="14" t="s">
        <v>87</v>
      </c>
      <c r="AY184" s="163" t="s">
        <v>148</v>
      </c>
    </row>
    <row r="185" spans="2:65" s="11" customFormat="1" ht="22.9" customHeight="1">
      <c r="B185" s="123"/>
      <c r="D185" s="124" t="s">
        <v>79</v>
      </c>
      <c r="E185" s="133" t="s">
        <v>941</v>
      </c>
      <c r="F185" s="133" t="s">
        <v>942</v>
      </c>
      <c r="I185" s="126"/>
      <c r="J185" s="134">
        <f>BK185</f>
        <v>0</v>
      </c>
      <c r="L185" s="123"/>
      <c r="M185" s="128"/>
      <c r="P185" s="129">
        <f>SUM(P186:P192)</f>
        <v>0</v>
      </c>
      <c r="R185" s="129">
        <f>SUM(R186:R192)</f>
        <v>0</v>
      </c>
      <c r="T185" s="130">
        <f>SUM(T186:T192)</f>
        <v>0</v>
      </c>
      <c r="AR185" s="124" t="s">
        <v>174</v>
      </c>
      <c r="AT185" s="131" t="s">
        <v>79</v>
      </c>
      <c r="AU185" s="131" t="s">
        <v>87</v>
      </c>
      <c r="AY185" s="124" t="s">
        <v>148</v>
      </c>
      <c r="BK185" s="132">
        <f>SUM(BK186:BK192)</f>
        <v>0</v>
      </c>
    </row>
    <row r="186" spans="2:65" s="1" customFormat="1" ht="16.5" customHeight="1">
      <c r="B186" s="31"/>
      <c r="C186" s="135" t="s">
        <v>218</v>
      </c>
      <c r="D186" s="135" t="s">
        <v>150</v>
      </c>
      <c r="E186" s="136" t="s">
        <v>943</v>
      </c>
      <c r="F186" s="137" t="s">
        <v>944</v>
      </c>
      <c r="G186" s="138" t="s">
        <v>905</v>
      </c>
      <c r="H186" s="139">
        <v>1</v>
      </c>
      <c r="I186" s="140"/>
      <c r="J186" s="141">
        <f>ROUND(I186*H186,2)</f>
        <v>0</v>
      </c>
      <c r="K186" s="137" t="s">
        <v>1</v>
      </c>
      <c r="L186" s="31"/>
      <c r="M186" s="142" t="s">
        <v>1</v>
      </c>
      <c r="N186" s="143" t="s">
        <v>45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AR186" s="146" t="s">
        <v>155</v>
      </c>
      <c r="AT186" s="146" t="s">
        <v>150</v>
      </c>
      <c r="AU186" s="146" t="s">
        <v>89</v>
      </c>
      <c r="AY186" s="16" t="s">
        <v>148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87</v>
      </c>
      <c r="BK186" s="147">
        <f>ROUND(I186*H186,2)</f>
        <v>0</v>
      </c>
      <c r="BL186" s="16" t="s">
        <v>155</v>
      </c>
      <c r="BM186" s="146" t="s">
        <v>945</v>
      </c>
    </row>
    <row r="187" spans="2:65" s="12" customFormat="1" ht="22.5">
      <c r="B187" s="148"/>
      <c r="D187" s="149" t="s">
        <v>157</v>
      </c>
      <c r="E187" s="150" t="s">
        <v>1</v>
      </c>
      <c r="F187" s="151" t="s">
        <v>946</v>
      </c>
      <c r="H187" s="150" t="s">
        <v>1</v>
      </c>
      <c r="I187" s="152"/>
      <c r="L187" s="148"/>
      <c r="M187" s="153"/>
      <c r="T187" s="154"/>
      <c r="AT187" s="150" t="s">
        <v>157</v>
      </c>
      <c r="AU187" s="150" t="s">
        <v>89</v>
      </c>
      <c r="AV187" s="12" t="s">
        <v>87</v>
      </c>
      <c r="AW187" s="12" t="s">
        <v>35</v>
      </c>
      <c r="AX187" s="12" t="s">
        <v>80</v>
      </c>
      <c r="AY187" s="150" t="s">
        <v>148</v>
      </c>
    </row>
    <row r="188" spans="2:65" s="12" customFormat="1" ht="11.25">
      <c r="B188" s="148"/>
      <c r="D188" s="149" t="s">
        <v>157</v>
      </c>
      <c r="E188" s="150" t="s">
        <v>1</v>
      </c>
      <c r="F188" s="151" t="s">
        <v>891</v>
      </c>
      <c r="H188" s="150" t="s">
        <v>1</v>
      </c>
      <c r="I188" s="152"/>
      <c r="L188" s="148"/>
      <c r="M188" s="153"/>
      <c r="T188" s="154"/>
      <c r="AT188" s="150" t="s">
        <v>157</v>
      </c>
      <c r="AU188" s="150" t="s">
        <v>89</v>
      </c>
      <c r="AV188" s="12" t="s">
        <v>87</v>
      </c>
      <c r="AW188" s="12" t="s">
        <v>35</v>
      </c>
      <c r="AX188" s="12" t="s">
        <v>80</v>
      </c>
      <c r="AY188" s="150" t="s">
        <v>148</v>
      </c>
    </row>
    <row r="189" spans="2:65" s="12" customFormat="1" ht="11.25">
      <c r="B189" s="148"/>
      <c r="D189" s="149" t="s">
        <v>157</v>
      </c>
      <c r="E189" s="150" t="s">
        <v>1</v>
      </c>
      <c r="F189" s="151" t="s">
        <v>947</v>
      </c>
      <c r="H189" s="150" t="s">
        <v>1</v>
      </c>
      <c r="I189" s="152"/>
      <c r="L189" s="148"/>
      <c r="M189" s="153"/>
      <c r="T189" s="154"/>
      <c r="AT189" s="150" t="s">
        <v>157</v>
      </c>
      <c r="AU189" s="150" t="s">
        <v>89</v>
      </c>
      <c r="AV189" s="12" t="s">
        <v>87</v>
      </c>
      <c r="AW189" s="12" t="s">
        <v>35</v>
      </c>
      <c r="AX189" s="12" t="s">
        <v>80</v>
      </c>
      <c r="AY189" s="150" t="s">
        <v>148</v>
      </c>
    </row>
    <row r="190" spans="2:65" s="12" customFormat="1" ht="11.25">
      <c r="B190" s="148"/>
      <c r="D190" s="149" t="s">
        <v>157</v>
      </c>
      <c r="E190" s="150" t="s">
        <v>1</v>
      </c>
      <c r="F190" s="151" t="s">
        <v>948</v>
      </c>
      <c r="H190" s="150" t="s">
        <v>1</v>
      </c>
      <c r="I190" s="152"/>
      <c r="L190" s="148"/>
      <c r="M190" s="153"/>
      <c r="T190" s="154"/>
      <c r="AT190" s="150" t="s">
        <v>157</v>
      </c>
      <c r="AU190" s="150" t="s">
        <v>89</v>
      </c>
      <c r="AV190" s="12" t="s">
        <v>87</v>
      </c>
      <c r="AW190" s="12" t="s">
        <v>35</v>
      </c>
      <c r="AX190" s="12" t="s">
        <v>80</v>
      </c>
      <c r="AY190" s="150" t="s">
        <v>148</v>
      </c>
    </row>
    <row r="191" spans="2:65" s="12" customFormat="1" ht="11.25">
      <c r="B191" s="148"/>
      <c r="D191" s="149" t="s">
        <v>157</v>
      </c>
      <c r="E191" s="150" t="s">
        <v>1</v>
      </c>
      <c r="F191" s="151" t="s">
        <v>949</v>
      </c>
      <c r="H191" s="150" t="s">
        <v>1</v>
      </c>
      <c r="I191" s="152"/>
      <c r="L191" s="148"/>
      <c r="M191" s="153"/>
      <c r="T191" s="154"/>
      <c r="AT191" s="150" t="s">
        <v>157</v>
      </c>
      <c r="AU191" s="150" t="s">
        <v>89</v>
      </c>
      <c r="AV191" s="12" t="s">
        <v>87</v>
      </c>
      <c r="AW191" s="12" t="s">
        <v>35</v>
      </c>
      <c r="AX191" s="12" t="s">
        <v>80</v>
      </c>
      <c r="AY191" s="150" t="s">
        <v>148</v>
      </c>
    </row>
    <row r="192" spans="2:65" s="13" customFormat="1" ht="11.25">
      <c r="B192" s="155"/>
      <c r="D192" s="149" t="s">
        <v>157</v>
      </c>
      <c r="E192" s="156" t="s">
        <v>1</v>
      </c>
      <c r="F192" s="157" t="s">
        <v>87</v>
      </c>
      <c r="H192" s="158">
        <v>1</v>
      </c>
      <c r="I192" s="159"/>
      <c r="L192" s="155"/>
      <c r="M192" s="160"/>
      <c r="T192" s="161"/>
      <c r="AT192" s="156" t="s">
        <v>157</v>
      </c>
      <c r="AU192" s="156" t="s">
        <v>89</v>
      </c>
      <c r="AV192" s="13" t="s">
        <v>89</v>
      </c>
      <c r="AW192" s="13" t="s">
        <v>35</v>
      </c>
      <c r="AX192" s="13" t="s">
        <v>87</v>
      </c>
      <c r="AY192" s="156" t="s">
        <v>148</v>
      </c>
    </row>
    <row r="193" spans="2:65" s="11" customFormat="1" ht="22.9" customHeight="1">
      <c r="B193" s="123"/>
      <c r="D193" s="124" t="s">
        <v>79</v>
      </c>
      <c r="E193" s="133" t="s">
        <v>950</v>
      </c>
      <c r="F193" s="133" t="s">
        <v>951</v>
      </c>
      <c r="I193" s="126"/>
      <c r="J193" s="134">
        <f>BK193</f>
        <v>0</v>
      </c>
      <c r="L193" s="123"/>
      <c r="M193" s="128"/>
      <c r="P193" s="129">
        <f>SUM(P194:P196)</f>
        <v>0</v>
      </c>
      <c r="R193" s="129">
        <f>SUM(R194:R196)</f>
        <v>0</v>
      </c>
      <c r="T193" s="130">
        <f>SUM(T194:T196)</f>
        <v>0</v>
      </c>
      <c r="AR193" s="124" t="s">
        <v>174</v>
      </c>
      <c r="AT193" s="131" t="s">
        <v>79</v>
      </c>
      <c r="AU193" s="131" t="s">
        <v>87</v>
      </c>
      <c r="AY193" s="124" t="s">
        <v>148</v>
      </c>
      <c r="BK193" s="132">
        <f>SUM(BK194:BK196)</f>
        <v>0</v>
      </c>
    </row>
    <row r="194" spans="2:65" s="1" customFormat="1" ht="16.5" customHeight="1">
      <c r="B194" s="31"/>
      <c r="C194" s="135" t="s">
        <v>223</v>
      </c>
      <c r="D194" s="135" t="s">
        <v>150</v>
      </c>
      <c r="E194" s="136" t="s">
        <v>952</v>
      </c>
      <c r="F194" s="137" t="s">
        <v>953</v>
      </c>
      <c r="G194" s="138" t="s">
        <v>888</v>
      </c>
      <c r="H194" s="139">
        <v>1</v>
      </c>
      <c r="I194" s="140"/>
      <c r="J194" s="141">
        <f>ROUND(I194*H194,2)</f>
        <v>0</v>
      </c>
      <c r="K194" s="137" t="s">
        <v>1</v>
      </c>
      <c r="L194" s="31"/>
      <c r="M194" s="142" t="s">
        <v>1</v>
      </c>
      <c r="N194" s="143" t="s">
        <v>45</v>
      </c>
      <c r="P194" s="144">
        <f>O194*H194</f>
        <v>0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AR194" s="146" t="s">
        <v>155</v>
      </c>
      <c r="AT194" s="146" t="s">
        <v>150</v>
      </c>
      <c r="AU194" s="146" t="s">
        <v>89</v>
      </c>
      <c r="AY194" s="16" t="s">
        <v>148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6" t="s">
        <v>87</v>
      </c>
      <c r="BK194" s="147">
        <f>ROUND(I194*H194,2)</f>
        <v>0</v>
      </c>
      <c r="BL194" s="16" t="s">
        <v>155</v>
      </c>
      <c r="BM194" s="146" t="s">
        <v>954</v>
      </c>
    </row>
    <row r="195" spans="2:65" s="12" customFormat="1" ht="11.25">
      <c r="B195" s="148"/>
      <c r="D195" s="149" t="s">
        <v>157</v>
      </c>
      <c r="E195" s="150" t="s">
        <v>1</v>
      </c>
      <c r="F195" s="151" t="s">
        <v>955</v>
      </c>
      <c r="H195" s="150" t="s">
        <v>1</v>
      </c>
      <c r="I195" s="152"/>
      <c r="L195" s="148"/>
      <c r="M195" s="153"/>
      <c r="T195" s="154"/>
      <c r="AT195" s="150" t="s">
        <v>157</v>
      </c>
      <c r="AU195" s="150" t="s">
        <v>89</v>
      </c>
      <c r="AV195" s="12" t="s">
        <v>87</v>
      </c>
      <c r="AW195" s="12" t="s">
        <v>35</v>
      </c>
      <c r="AX195" s="12" t="s">
        <v>80</v>
      </c>
      <c r="AY195" s="150" t="s">
        <v>148</v>
      </c>
    </row>
    <row r="196" spans="2:65" s="13" customFormat="1" ht="11.25">
      <c r="B196" s="155"/>
      <c r="D196" s="149" t="s">
        <v>157</v>
      </c>
      <c r="E196" s="156" t="s">
        <v>1</v>
      </c>
      <c r="F196" s="157" t="s">
        <v>87</v>
      </c>
      <c r="H196" s="158">
        <v>1</v>
      </c>
      <c r="I196" s="159"/>
      <c r="L196" s="155"/>
      <c r="M196" s="184"/>
      <c r="N196" s="185"/>
      <c r="O196" s="185"/>
      <c r="P196" s="185"/>
      <c r="Q196" s="185"/>
      <c r="R196" s="185"/>
      <c r="S196" s="185"/>
      <c r="T196" s="186"/>
      <c r="AT196" s="156" t="s">
        <v>157</v>
      </c>
      <c r="AU196" s="156" t="s">
        <v>89</v>
      </c>
      <c r="AV196" s="13" t="s">
        <v>89</v>
      </c>
      <c r="AW196" s="13" t="s">
        <v>35</v>
      </c>
      <c r="AX196" s="13" t="s">
        <v>87</v>
      </c>
      <c r="AY196" s="156" t="s">
        <v>148</v>
      </c>
    </row>
    <row r="197" spans="2:65" s="1" customFormat="1" ht="6.95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31"/>
    </row>
  </sheetData>
  <sheetProtection algorithmName="SHA-512" hashValue="/evTR6pTFisW7LhL7Xk2DtUQFOk8Wx3PGM0WwFu4RoTwixgZIijJkKXMCOi0kKpmdcL6GN8USRaazbf6zHWWpA==" saltValue="A/hwXvqL8l71nU2b1tMT9Ta1Qggm1zQkqpE11zYw/m88XBGynfVjYL4sRN6XfUe1vBD7bCFtXQihavkBf4FJaw==" spinCount="100000" sheet="1" objects="1" scenarios="1" formatColumns="0" formatRows="0" autoFilter="0"/>
  <autoFilter ref="C124:K196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108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956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957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ROUND(J124,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ROUND((SUM(BE124:BE169)),  2)</f>
        <v>0</v>
      </c>
      <c r="I35" s="95">
        <v>0.21</v>
      </c>
      <c r="J35" s="85">
        <f>ROUND(((SUM(BE124:BE169))*I35),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ROUND((SUM(BF124:BF169)),  2)</f>
        <v>0</v>
      </c>
      <c r="I36" s="95">
        <v>0.15</v>
      </c>
      <c r="J36" s="85">
        <f>ROUND(((SUM(BF124:BF169))*I36),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ROUND((SUM(BG124:BG169)),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ROUND((SUM(BH124:BH169)),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ROUND((SUM(BI124:BI169)),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956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SO 101.3_n - Stezka pro pěší a cyklisty km 0,715 - 0,981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J124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J125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J126</f>
        <v>0</v>
      </c>
      <c r="L100" s="111"/>
    </row>
    <row r="101" spans="2:47" s="9" customFormat="1" ht="19.899999999999999" customHeight="1">
      <c r="B101" s="111"/>
      <c r="D101" s="112" t="s">
        <v>126</v>
      </c>
      <c r="E101" s="113"/>
      <c r="F101" s="113"/>
      <c r="G101" s="113"/>
      <c r="H101" s="113"/>
      <c r="I101" s="113"/>
      <c r="J101" s="114">
        <f>J152</f>
        <v>0</v>
      </c>
      <c r="L101" s="111"/>
    </row>
    <row r="102" spans="2:47" s="9" customFormat="1" ht="19.899999999999999" customHeight="1">
      <c r="B102" s="111"/>
      <c r="D102" s="112" t="s">
        <v>130</v>
      </c>
      <c r="E102" s="113"/>
      <c r="F102" s="113"/>
      <c r="G102" s="113"/>
      <c r="H102" s="113"/>
      <c r="I102" s="113"/>
      <c r="J102" s="114">
        <f>J168</f>
        <v>0</v>
      </c>
      <c r="L102" s="111"/>
    </row>
    <row r="103" spans="2:47" s="1" customFormat="1" ht="21.75" customHeight="1">
      <c r="B103" s="31"/>
      <c r="L103" s="31"/>
    </row>
    <row r="104" spans="2:47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1"/>
    </row>
    <row r="108" spans="2:47" s="1" customFormat="1" ht="6.95" customHeight="1">
      <c r="B108" s="45"/>
      <c r="C108" s="46"/>
      <c r="D108" s="46"/>
      <c r="E108" s="46"/>
      <c r="F108" s="46"/>
      <c r="G108" s="46"/>
      <c r="H108" s="46"/>
      <c r="I108" s="46"/>
      <c r="J108" s="46"/>
      <c r="K108" s="46"/>
      <c r="L108" s="31"/>
    </row>
    <row r="109" spans="2:47" s="1" customFormat="1" ht="24.95" customHeight="1">
      <c r="B109" s="31"/>
      <c r="C109" s="20" t="s">
        <v>133</v>
      </c>
      <c r="L109" s="31"/>
    </row>
    <row r="110" spans="2:47" s="1" customFormat="1" ht="6.95" customHeight="1">
      <c r="B110" s="31"/>
      <c r="L110" s="31"/>
    </row>
    <row r="111" spans="2:47" s="1" customFormat="1" ht="12" customHeight="1">
      <c r="B111" s="31"/>
      <c r="C111" s="26" t="s">
        <v>16</v>
      </c>
      <c r="L111" s="31"/>
    </row>
    <row r="112" spans="2:47" s="1" customFormat="1" ht="16.5" customHeight="1">
      <c r="B112" s="31"/>
      <c r="E112" s="232" t="str">
        <f>E7</f>
        <v>Cyklostezka Šternberk - Dolní Žleb - III. etapa</v>
      </c>
      <c r="F112" s="233"/>
      <c r="G112" s="233"/>
      <c r="H112" s="233"/>
      <c r="L112" s="31"/>
    </row>
    <row r="113" spans="2:65" ht="12" customHeight="1">
      <c r="B113" s="19"/>
      <c r="C113" s="26" t="s">
        <v>112</v>
      </c>
      <c r="L113" s="19"/>
    </row>
    <row r="114" spans="2:65" s="1" customFormat="1" ht="16.5" customHeight="1">
      <c r="B114" s="31"/>
      <c r="E114" s="232" t="s">
        <v>956</v>
      </c>
      <c r="F114" s="234"/>
      <c r="G114" s="234"/>
      <c r="H114" s="234"/>
      <c r="L114" s="31"/>
    </row>
    <row r="115" spans="2:65" s="1" customFormat="1" ht="12" customHeight="1">
      <c r="B115" s="31"/>
      <c r="C115" s="26" t="s">
        <v>114</v>
      </c>
      <c r="L115" s="31"/>
    </row>
    <row r="116" spans="2:65" s="1" customFormat="1" ht="16.5" customHeight="1">
      <c r="B116" s="31"/>
      <c r="E116" s="190" t="str">
        <f>E11</f>
        <v>SO 101.3_n - Stezka pro pěší a cyklisty km 0,715 - 0,981</v>
      </c>
      <c r="F116" s="234"/>
      <c r="G116" s="234"/>
      <c r="H116" s="234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F14</f>
        <v>Šternberk - Dolní Žleb</v>
      </c>
      <c r="I118" s="26" t="s">
        <v>22</v>
      </c>
      <c r="J118" s="51" t="str">
        <f>IF(J14="","",J14)</f>
        <v>18. 2. 2021</v>
      </c>
      <c r="L118" s="31"/>
    </row>
    <row r="119" spans="2:65" s="1" customFormat="1" ht="6.95" customHeight="1">
      <c r="B119" s="31"/>
      <c r="L119" s="31"/>
    </row>
    <row r="120" spans="2:65" s="1" customFormat="1" ht="25.7" customHeight="1">
      <c r="B120" s="31"/>
      <c r="C120" s="26" t="s">
        <v>24</v>
      </c>
      <c r="F120" s="24" t="str">
        <f>E17</f>
        <v>Město Šternberk</v>
      </c>
      <c r="I120" s="26" t="s">
        <v>32</v>
      </c>
      <c r="J120" s="29" t="str">
        <f>E23</f>
        <v>Dopravní projektování s.r.o.</v>
      </c>
      <c r="L120" s="31"/>
    </row>
    <row r="121" spans="2:65" s="1" customFormat="1" ht="15.2" customHeight="1">
      <c r="B121" s="31"/>
      <c r="C121" s="26" t="s">
        <v>30</v>
      </c>
      <c r="F121" s="24" t="str">
        <f>IF(E20="","",E20)</f>
        <v>Vyplň údaj</v>
      </c>
      <c r="I121" s="26" t="s">
        <v>36</v>
      </c>
      <c r="J121" s="29" t="str">
        <f>E26</f>
        <v>Ing. Milena Uhlárová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5"/>
      <c r="C123" s="116" t="s">
        <v>134</v>
      </c>
      <c r="D123" s="117" t="s">
        <v>65</v>
      </c>
      <c r="E123" s="117" t="s">
        <v>61</v>
      </c>
      <c r="F123" s="117" t="s">
        <v>62</v>
      </c>
      <c r="G123" s="117" t="s">
        <v>135</v>
      </c>
      <c r="H123" s="117" t="s">
        <v>136</v>
      </c>
      <c r="I123" s="117" t="s">
        <v>137</v>
      </c>
      <c r="J123" s="117" t="s">
        <v>118</v>
      </c>
      <c r="K123" s="118" t="s">
        <v>138</v>
      </c>
      <c r="L123" s="115"/>
      <c r="M123" s="58" t="s">
        <v>1</v>
      </c>
      <c r="N123" s="59" t="s">
        <v>44</v>
      </c>
      <c r="O123" s="59" t="s">
        <v>139</v>
      </c>
      <c r="P123" s="59" t="s">
        <v>140</v>
      </c>
      <c r="Q123" s="59" t="s">
        <v>141</v>
      </c>
      <c r="R123" s="59" t="s">
        <v>142</v>
      </c>
      <c r="S123" s="59" t="s">
        <v>143</v>
      </c>
      <c r="T123" s="60" t="s">
        <v>144</v>
      </c>
    </row>
    <row r="124" spans="2:65" s="1" customFormat="1" ht="22.9" customHeight="1">
      <c r="B124" s="31"/>
      <c r="C124" s="63" t="s">
        <v>145</v>
      </c>
      <c r="J124" s="119">
        <f>BK124</f>
        <v>0</v>
      </c>
      <c r="L124" s="31"/>
      <c r="M124" s="61"/>
      <c r="N124" s="52"/>
      <c r="O124" s="52"/>
      <c r="P124" s="120">
        <f>P125</f>
        <v>0</v>
      </c>
      <c r="Q124" s="52"/>
      <c r="R124" s="120">
        <f>R125</f>
        <v>1.3100000000000002E-3</v>
      </c>
      <c r="S124" s="52"/>
      <c r="T124" s="121">
        <f>T125</f>
        <v>2.6550000000000002</v>
      </c>
      <c r="AT124" s="16" t="s">
        <v>79</v>
      </c>
      <c r="AU124" s="16" t="s">
        <v>120</v>
      </c>
      <c r="BK124" s="122">
        <f>BK125</f>
        <v>0</v>
      </c>
    </row>
    <row r="125" spans="2:65" s="11" customFormat="1" ht="25.9" customHeight="1">
      <c r="B125" s="123"/>
      <c r="D125" s="124" t="s">
        <v>79</v>
      </c>
      <c r="E125" s="125" t="s">
        <v>146</v>
      </c>
      <c r="F125" s="125" t="s">
        <v>147</v>
      </c>
      <c r="I125" s="126"/>
      <c r="J125" s="127">
        <f>BK125</f>
        <v>0</v>
      </c>
      <c r="L125" s="123"/>
      <c r="M125" s="128"/>
      <c r="P125" s="129">
        <f>P126+P152+P168</f>
        <v>0</v>
      </c>
      <c r="R125" s="129">
        <f>R126+R152+R168</f>
        <v>1.3100000000000002E-3</v>
      </c>
      <c r="T125" s="130">
        <f>T126+T152+T168</f>
        <v>2.6550000000000002</v>
      </c>
      <c r="AR125" s="124" t="s">
        <v>87</v>
      </c>
      <c r="AT125" s="131" t="s">
        <v>79</v>
      </c>
      <c r="AU125" s="131" t="s">
        <v>80</v>
      </c>
      <c r="AY125" s="124" t="s">
        <v>148</v>
      </c>
      <c r="BK125" s="132">
        <f>BK126+BK152+BK168</f>
        <v>0</v>
      </c>
    </row>
    <row r="126" spans="2:65" s="11" customFormat="1" ht="22.9" customHeight="1">
      <c r="B126" s="123"/>
      <c r="D126" s="124" t="s">
        <v>79</v>
      </c>
      <c r="E126" s="133" t="s">
        <v>87</v>
      </c>
      <c r="F126" s="133" t="s">
        <v>149</v>
      </c>
      <c r="I126" s="126"/>
      <c r="J126" s="134">
        <f>BK126</f>
        <v>0</v>
      </c>
      <c r="L126" s="123"/>
      <c r="M126" s="128"/>
      <c r="P126" s="129">
        <f>SUM(P127:P151)</f>
        <v>0</v>
      </c>
      <c r="R126" s="129">
        <f>SUM(R127:R151)</f>
        <v>1.3100000000000002E-3</v>
      </c>
      <c r="T126" s="130">
        <f>SUM(T127:T151)</f>
        <v>0</v>
      </c>
      <c r="AR126" s="124" t="s">
        <v>87</v>
      </c>
      <c r="AT126" s="131" t="s">
        <v>79</v>
      </c>
      <c r="AU126" s="131" t="s">
        <v>87</v>
      </c>
      <c r="AY126" s="124" t="s">
        <v>148</v>
      </c>
      <c r="BK126" s="132">
        <f>SUM(BK127:BK151)</f>
        <v>0</v>
      </c>
    </row>
    <row r="127" spans="2:65" s="1" customFormat="1" ht="16.5" customHeight="1">
      <c r="B127" s="31"/>
      <c r="C127" s="135" t="s">
        <v>87</v>
      </c>
      <c r="D127" s="135" t="s">
        <v>150</v>
      </c>
      <c r="E127" s="136" t="s">
        <v>958</v>
      </c>
      <c r="F127" s="137" t="s">
        <v>959</v>
      </c>
      <c r="G127" s="138" t="s">
        <v>212</v>
      </c>
      <c r="H127" s="139">
        <v>4.24</v>
      </c>
      <c r="I127" s="140"/>
      <c r="J127" s="141">
        <f>ROUND(I127*H127,2)</f>
        <v>0</v>
      </c>
      <c r="K127" s="137" t="s">
        <v>1</v>
      </c>
      <c r="L127" s="31"/>
      <c r="M127" s="142" t="s">
        <v>1</v>
      </c>
      <c r="N127" s="143" t="s">
        <v>45</v>
      </c>
      <c r="P127" s="144">
        <f>O127*H127</f>
        <v>0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AR127" s="146" t="s">
        <v>155</v>
      </c>
      <c r="AT127" s="146" t="s">
        <v>150</v>
      </c>
      <c r="AU127" s="146" t="s">
        <v>89</v>
      </c>
      <c r="AY127" s="16" t="s">
        <v>148</v>
      </c>
      <c r="BE127" s="147">
        <f>IF(N127="základní",J127,0)</f>
        <v>0</v>
      </c>
      <c r="BF127" s="147">
        <f>IF(N127="snížená",J127,0)</f>
        <v>0</v>
      </c>
      <c r="BG127" s="147">
        <f>IF(N127="zákl. přenesená",J127,0)</f>
        <v>0</v>
      </c>
      <c r="BH127" s="147">
        <f>IF(N127="sníž. přenesená",J127,0)</f>
        <v>0</v>
      </c>
      <c r="BI127" s="147">
        <f>IF(N127="nulová",J127,0)</f>
        <v>0</v>
      </c>
      <c r="BJ127" s="16" t="s">
        <v>87</v>
      </c>
      <c r="BK127" s="147">
        <f>ROUND(I127*H127,2)</f>
        <v>0</v>
      </c>
      <c r="BL127" s="16" t="s">
        <v>155</v>
      </c>
      <c r="BM127" s="146" t="s">
        <v>960</v>
      </c>
    </row>
    <row r="128" spans="2:65" s="13" customFormat="1" ht="11.25">
      <c r="B128" s="155"/>
      <c r="D128" s="149" t="s">
        <v>157</v>
      </c>
      <c r="E128" s="156" t="s">
        <v>1</v>
      </c>
      <c r="F128" s="157" t="s">
        <v>961</v>
      </c>
      <c r="H128" s="158">
        <v>4.24</v>
      </c>
      <c r="I128" s="159"/>
      <c r="L128" s="155"/>
      <c r="M128" s="160"/>
      <c r="T128" s="161"/>
      <c r="AT128" s="156" t="s">
        <v>157</v>
      </c>
      <c r="AU128" s="156" t="s">
        <v>89</v>
      </c>
      <c r="AV128" s="13" t="s">
        <v>89</v>
      </c>
      <c r="AW128" s="13" t="s">
        <v>35</v>
      </c>
      <c r="AX128" s="13" t="s">
        <v>87</v>
      </c>
      <c r="AY128" s="156" t="s">
        <v>148</v>
      </c>
    </row>
    <row r="129" spans="2:65" s="1" customFormat="1" ht="16.5" customHeight="1">
      <c r="B129" s="31"/>
      <c r="C129" s="135" t="s">
        <v>89</v>
      </c>
      <c r="D129" s="135" t="s">
        <v>150</v>
      </c>
      <c r="E129" s="136" t="s">
        <v>962</v>
      </c>
      <c r="F129" s="137" t="s">
        <v>963</v>
      </c>
      <c r="G129" s="138" t="s">
        <v>153</v>
      </c>
      <c r="H129" s="139">
        <v>42.4</v>
      </c>
      <c r="I129" s="140"/>
      <c r="J129" s="141">
        <f>ROUND(I129*H129,2)</f>
        <v>0</v>
      </c>
      <c r="K129" s="137" t="s">
        <v>154</v>
      </c>
      <c r="L129" s="31"/>
      <c r="M129" s="142" t="s">
        <v>1</v>
      </c>
      <c r="N129" s="143" t="s">
        <v>45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155</v>
      </c>
      <c r="AT129" s="146" t="s">
        <v>150</v>
      </c>
      <c r="AU129" s="146" t="s">
        <v>89</v>
      </c>
      <c r="AY129" s="16" t="s">
        <v>148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6" t="s">
        <v>87</v>
      </c>
      <c r="BK129" s="147">
        <f>ROUND(I129*H129,2)</f>
        <v>0</v>
      </c>
      <c r="BL129" s="16" t="s">
        <v>155</v>
      </c>
      <c r="BM129" s="146" t="s">
        <v>964</v>
      </c>
    </row>
    <row r="130" spans="2:65" s="12" customFormat="1" ht="11.25">
      <c r="B130" s="148"/>
      <c r="D130" s="149" t="s">
        <v>157</v>
      </c>
      <c r="E130" s="150" t="s">
        <v>1</v>
      </c>
      <c r="F130" s="151" t="s">
        <v>239</v>
      </c>
      <c r="H130" s="150" t="s">
        <v>1</v>
      </c>
      <c r="I130" s="152"/>
      <c r="L130" s="148"/>
      <c r="M130" s="153"/>
      <c r="T130" s="154"/>
      <c r="AT130" s="150" t="s">
        <v>157</v>
      </c>
      <c r="AU130" s="150" t="s">
        <v>89</v>
      </c>
      <c r="AV130" s="12" t="s">
        <v>87</v>
      </c>
      <c r="AW130" s="12" t="s">
        <v>35</v>
      </c>
      <c r="AX130" s="12" t="s">
        <v>80</v>
      </c>
      <c r="AY130" s="150" t="s">
        <v>148</v>
      </c>
    </row>
    <row r="131" spans="2:65" s="12" customFormat="1" ht="11.25">
      <c r="B131" s="148"/>
      <c r="D131" s="149" t="s">
        <v>157</v>
      </c>
      <c r="E131" s="150" t="s">
        <v>1</v>
      </c>
      <c r="F131" s="151" t="s">
        <v>207</v>
      </c>
      <c r="H131" s="150" t="s">
        <v>1</v>
      </c>
      <c r="I131" s="152"/>
      <c r="L131" s="148"/>
      <c r="M131" s="153"/>
      <c r="T131" s="154"/>
      <c r="AT131" s="150" t="s">
        <v>157</v>
      </c>
      <c r="AU131" s="150" t="s">
        <v>89</v>
      </c>
      <c r="AV131" s="12" t="s">
        <v>87</v>
      </c>
      <c r="AW131" s="12" t="s">
        <v>35</v>
      </c>
      <c r="AX131" s="12" t="s">
        <v>80</v>
      </c>
      <c r="AY131" s="150" t="s">
        <v>148</v>
      </c>
    </row>
    <row r="132" spans="2:65" s="13" customFormat="1" ht="11.25">
      <c r="B132" s="155"/>
      <c r="D132" s="149" t="s">
        <v>157</v>
      </c>
      <c r="E132" s="156" t="s">
        <v>1</v>
      </c>
      <c r="F132" s="157" t="s">
        <v>965</v>
      </c>
      <c r="H132" s="158">
        <v>42.4</v>
      </c>
      <c r="I132" s="159"/>
      <c r="L132" s="155"/>
      <c r="M132" s="160"/>
      <c r="T132" s="161"/>
      <c r="AT132" s="156" t="s">
        <v>157</v>
      </c>
      <c r="AU132" s="156" t="s">
        <v>89</v>
      </c>
      <c r="AV132" s="13" t="s">
        <v>89</v>
      </c>
      <c r="AW132" s="13" t="s">
        <v>35</v>
      </c>
      <c r="AX132" s="13" t="s">
        <v>87</v>
      </c>
      <c r="AY132" s="156" t="s">
        <v>148</v>
      </c>
    </row>
    <row r="133" spans="2:65" s="1" customFormat="1" ht="16.5" customHeight="1">
      <c r="B133" s="31"/>
      <c r="C133" s="135" t="s">
        <v>165</v>
      </c>
      <c r="D133" s="135" t="s">
        <v>150</v>
      </c>
      <c r="E133" s="136" t="s">
        <v>966</v>
      </c>
      <c r="F133" s="137" t="s">
        <v>967</v>
      </c>
      <c r="G133" s="138" t="s">
        <v>153</v>
      </c>
      <c r="H133" s="139">
        <v>42.4</v>
      </c>
      <c r="I133" s="140"/>
      <c r="J133" s="141">
        <f>ROUND(I133*H133,2)</f>
        <v>0</v>
      </c>
      <c r="K133" s="137" t="s">
        <v>154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155</v>
      </c>
      <c r="AT133" s="146" t="s">
        <v>150</v>
      </c>
      <c r="AU133" s="146" t="s">
        <v>89</v>
      </c>
      <c r="AY133" s="16" t="s">
        <v>148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155</v>
      </c>
      <c r="BM133" s="146" t="s">
        <v>968</v>
      </c>
    </row>
    <row r="134" spans="2:65" s="12" customFormat="1" ht="11.25">
      <c r="B134" s="148"/>
      <c r="D134" s="149" t="s">
        <v>157</v>
      </c>
      <c r="E134" s="150" t="s">
        <v>1</v>
      </c>
      <c r="F134" s="151" t="s">
        <v>239</v>
      </c>
      <c r="H134" s="150" t="s">
        <v>1</v>
      </c>
      <c r="I134" s="152"/>
      <c r="L134" s="148"/>
      <c r="M134" s="153"/>
      <c r="T134" s="154"/>
      <c r="AT134" s="150" t="s">
        <v>157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148</v>
      </c>
    </row>
    <row r="135" spans="2:65" s="12" customFormat="1" ht="11.25">
      <c r="B135" s="148"/>
      <c r="D135" s="149" t="s">
        <v>157</v>
      </c>
      <c r="E135" s="150" t="s">
        <v>1</v>
      </c>
      <c r="F135" s="151" t="s">
        <v>207</v>
      </c>
      <c r="H135" s="150" t="s">
        <v>1</v>
      </c>
      <c r="I135" s="152"/>
      <c r="L135" s="148"/>
      <c r="M135" s="153"/>
      <c r="T135" s="154"/>
      <c r="AT135" s="150" t="s">
        <v>157</v>
      </c>
      <c r="AU135" s="150" t="s">
        <v>89</v>
      </c>
      <c r="AV135" s="12" t="s">
        <v>87</v>
      </c>
      <c r="AW135" s="12" t="s">
        <v>35</v>
      </c>
      <c r="AX135" s="12" t="s">
        <v>80</v>
      </c>
      <c r="AY135" s="150" t="s">
        <v>148</v>
      </c>
    </row>
    <row r="136" spans="2:65" s="13" customFormat="1" ht="11.25">
      <c r="B136" s="155"/>
      <c r="D136" s="149" t="s">
        <v>157</v>
      </c>
      <c r="E136" s="156" t="s">
        <v>1</v>
      </c>
      <c r="F136" s="157" t="s">
        <v>965</v>
      </c>
      <c r="H136" s="158">
        <v>42.4</v>
      </c>
      <c r="I136" s="159"/>
      <c r="L136" s="155"/>
      <c r="M136" s="160"/>
      <c r="T136" s="161"/>
      <c r="AT136" s="156" t="s">
        <v>157</v>
      </c>
      <c r="AU136" s="156" t="s">
        <v>89</v>
      </c>
      <c r="AV136" s="13" t="s">
        <v>89</v>
      </c>
      <c r="AW136" s="13" t="s">
        <v>35</v>
      </c>
      <c r="AX136" s="13" t="s">
        <v>87</v>
      </c>
      <c r="AY136" s="156" t="s">
        <v>148</v>
      </c>
    </row>
    <row r="137" spans="2:65" s="1" customFormat="1" ht="16.5" customHeight="1">
      <c r="B137" s="31"/>
      <c r="C137" s="169" t="s">
        <v>155</v>
      </c>
      <c r="D137" s="169" t="s">
        <v>292</v>
      </c>
      <c r="E137" s="170" t="s">
        <v>969</v>
      </c>
      <c r="F137" s="171" t="s">
        <v>970</v>
      </c>
      <c r="G137" s="172" t="s">
        <v>612</v>
      </c>
      <c r="H137" s="173">
        <v>1.31</v>
      </c>
      <c r="I137" s="174"/>
      <c r="J137" s="175">
        <f>ROUND(I137*H137,2)</f>
        <v>0</v>
      </c>
      <c r="K137" s="171" t="s">
        <v>154</v>
      </c>
      <c r="L137" s="176"/>
      <c r="M137" s="177" t="s">
        <v>1</v>
      </c>
      <c r="N137" s="178" t="s">
        <v>45</v>
      </c>
      <c r="P137" s="144">
        <f>O137*H137</f>
        <v>0</v>
      </c>
      <c r="Q137" s="144">
        <v>1E-3</v>
      </c>
      <c r="R137" s="144">
        <f>Q137*H137</f>
        <v>1.3100000000000002E-3</v>
      </c>
      <c r="S137" s="144">
        <v>0</v>
      </c>
      <c r="T137" s="145">
        <f>S137*H137</f>
        <v>0</v>
      </c>
      <c r="AR137" s="146" t="s">
        <v>195</v>
      </c>
      <c r="AT137" s="146" t="s">
        <v>292</v>
      </c>
      <c r="AU137" s="146" t="s">
        <v>89</v>
      </c>
      <c r="AY137" s="16" t="s">
        <v>148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155</v>
      </c>
      <c r="BM137" s="146" t="s">
        <v>971</v>
      </c>
    </row>
    <row r="138" spans="2:65" s="13" customFormat="1" ht="11.25">
      <c r="B138" s="155"/>
      <c r="D138" s="149" t="s">
        <v>157</v>
      </c>
      <c r="E138" s="156" t="s">
        <v>1</v>
      </c>
      <c r="F138" s="157" t="s">
        <v>972</v>
      </c>
      <c r="H138" s="158">
        <v>1.31</v>
      </c>
      <c r="I138" s="159"/>
      <c r="L138" s="155"/>
      <c r="M138" s="160"/>
      <c r="T138" s="161"/>
      <c r="AT138" s="156" t="s">
        <v>157</v>
      </c>
      <c r="AU138" s="156" t="s">
        <v>89</v>
      </c>
      <c r="AV138" s="13" t="s">
        <v>89</v>
      </c>
      <c r="AW138" s="13" t="s">
        <v>35</v>
      </c>
      <c r="AX138" s="13" t="s">
        <v>87</v>
      </c>
      <c r="AY138" s="156" t="s">
        <v>148</v>
      </c>
    </row>
    <row r="139" spans="2:65" s="1" customFormat="1" ht="16.5" customHeight="1">
      <c r="B139" s="31"/>
      <c r="C139" s="135" t="s">
        <v>174</v>
      </c>
      <c r="D139" s="135" t="s">
        <v>150</v>
      </c>
      <c r="E139" s="136" t="s">
        <v>973</v>
      </c>
      <c r="F139" s="137" t="s">
        <v>974</v>
      </c>
      <c r="G139" s="138" t="s">
        <v>153</v>
      </c>
      <c r="H139" s="139">
        <v>42.4</v>
      </c>
      <c r="I139" s="140"/>
      <c r="J139" s="141">
        <f>ROUND(I139*H139,2)</f>
        <v>0</v>
      </c>
      <c r="K139" s="137" t="s">
        <v>154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155</v>
      </c>
      <c r="AT139" s="146" t="s">
        <v>150</v>
      </c>
      <c r="AU139" s="146" t="s">
        <v>89</v>
      </c>
      <c r="AY139" s="16" t="s">
        <v>148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155</v>
      </c>
      <c r="BM139" s="146" t="s">
        <v>975</v>
      </c>
    </row>
    <row r="140" spans="2:65" s="13" customFormat="1" ht="11.25">
      <c r="B140" s="155"/>
      <c r="D140" s="149" t="s">
        <v>157</v>
      </c>
      <c r="E140" s="156" t="s">
        <v>1</v>
      </c>
      <c r="F140" s="157" t="s">
        <v>965</v>
      </c>
      <c r="H140" s="158">
        <v>42.4</v>
      </c>
      <c r="I140" s="159"/>
      <c r="L140" s="155"/>
      <c r="M140" s="160"/>
      <c r="T140" s="161"/>
      <c r="AT140" s="156" t="s">
        <v>157</v>
      </c>
      <c r="AU140" s="156" t="s">
        <v>89</v>
      </c>
      <c r="AV140" s="13" t="s">
        <v>89</v>
      </c>
      <c r="AW140" s="13" t="s">
        <v>35</v>
      </c>
      <c r="AX140" s="13" t="s">
        <v>87</v>
      </c>
      <c r="AY140" s="156" t="s">
        <v>148</v>
      </c>
    </row>
    <row r="141" spans="2:65" s="1" customFormat="1" ht="16.5" customHeight="1">
      <c r="B141" s="31"/>
      <c r="C141" s="135" t="s">
        <v>184</v>
      </c>
      <c r="D141" s="135" t="s">
        <v>150</v>
      </c>
      <c r="E141" s="136" t="s">
        <v>976</v>
      </c>
      <c r="F141" s="137" t="s">
        <v>977</v>
      </c>
      <c r="G141" s="138" t="s">
        <v>153</v>
      </c>
      <c r="H141" s="139">
        <v>42.4</v>
      </c>
      <c r="I141" s="140"/>
      <c r="J141" s="141">
        <f>ROUND(I141*H141,2)</f>
        <v>0</v>
      </c>
      <c r="K141" s="137" t="s">
        <v>154</v>
      </c>
      <c r="L141" s="31"/>
      <c r="M141" s="142" t="s">
        <v>1</v>
      </c>
      <c r="N141" s="143" t="s">
        <v>45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155</v>
      </c>
      <c r="AT141" s="146" t="s">
        <v>150</v>
      </c>
      <c r="AU141" s="146" t="s">
        <v>89</v>
      </c>
      <c r="AY141" s="16" t="s">
        <v>148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87</v>
      </c>
      <c r="BK141" s="147">
        <f>ROUND(I141*H141,2)</f>
        <v>0</v>
      </c>
      <c r="BL141" s="16" t="s">
        <v>155</v>
      </c>
      <c r="BM141" s="146" t="s">
        <v>978</v>
      </c>
    </row>
    <row r="142" spans="2:65" s="13" customFormat="1" ht="11.25">
      <c r="B142" s="155"/>
      <c r="D142" s="149" t="s">
        <v>157</v>
      </c>
      <c r="E142" s="156" t="s">
        <v>1</v>
      </c>
      <c r="F142" s="157" t="s">
        <v>965</v>
      </c>
      <c r="H142" s="158">
        <v>42.4</v>
      </c>
      <c r="I142" s="159"/>
      <c r="L142" s="155"/>
      <c r="M142" s="160"/>
      <c r="T142" s="161"/>
      <c r="AT142" s="156" t="s">
        <v>157</v>
      </c>
      <c r="AU142" s="156" t="s">
        <v>89</v>
      </c>
      <c r="AV142" s="13" t="s">
        <v>89</v>
      </c>
      <c r="AW142" s="13" t="s">
        <v>35</v>
      </c>
      <c r="AX142" s="13" t="s">
        <v>87</v>
      </c>
      <c r="AY142" s="156" t="s">
        <v>148</v>
      </c>
    </row>
    <row r="143" spans="2:65" s="1" customFormat="1" ht="16.5" customHeight="1">
      <c r="B143" s="31"/>
      <c r="C143" s="135" t="s">
        <v>189</v>
      </c>
      <c r="D143" s="135" t="s">
        <v>150</v>
      </c>
      <c r="E143" s="136" t="s">
        <v>979</v>
      </c>
      <c r="F143" s="137" t="s">
        <v>980</v>
      </c>
      <c r="G143" s="138" t="s">
        <v>153</v>
      </c>
      <c r="H143" s="139">
        <v>42.4</v>
      </c>
      <c r="I143" s="140"/>
      <c r="J143" s="141">
        <f>ROUND(I143*H143,2)</f>
        <v>0</v>
      </c>
      <c r="K143" s="137" t="s">
        <v>154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155</v>
      </c>
      <c r="AT143" s="146" t="s">
        <v>150</v>
      </c>
      <c r="AU143" s="146" t="s">
        <v>89</v>
      </c>
      <c r="AY143" s="16" t="s">
        <v>148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155</v>
      </c>
      <c r="BM143" s="146" t="s">
        <v>981</v>
      </c>
    </row>
    <row r="144" spans="2:65" s="13" customFormat="1" ht="11.25">
      <c r="B144" s="155"/>
      <c r="D144" s="149" t="s">
        <v>157</v>
      </c>
      <c r="E144" s="156" t="s">
        <v>1</v>
      </c>
      <c r="F144" s="157" t="s">
        <v>965</v>
      </c>
      <c r="H144" s="158">
        <v>42.4</v>
      </c>
      <c r="I144" s="159"/>
      <c r="L144" s="155"/>
      <c r="M144" s="160"/>
      <c r="T144" s="161"/>
      <c r="AT144" s="156" t="s">
        <v>157</v>
      </c>
      <c r="AU144" s="156" t="s">
        <v>89</v>
      </c>
      <c r="AV144" s="13" t="s">
        <v>89</v>
      </c>
      <c r="AW144" s="13" t="s">
        <v>35</v>
      </c>
      <c r="AX144" s="13" t="s">
        <v>87</v>
      </c>
      <c r="AY144" s="156" t="s">
        <v>148</v>
      </c>
    </row>
    <row r="145" spans="2:65" s="1" customFormat="1" ht="16.5" customHeight="1">
      <c r="B145" s="31"/>
      <c r="C145" s="135" t="s">
        <v>195</v>
      </c>
      <c r="D145" s="135" t="s">
        <v>150</v>
      </c>
      <c r="E145" s="136" t="s">
        <v>982</v>
      </c>
      <c r="F145" s="137" t="s">
        <v>983</v>
      </c>
      <c r="G145" s="138" t="s">
        <v>153</v>
      </c>
      <c r="H145" s="139">
        <v>42.4</v>
      </c>
      <c r="I145" s="140"/>
      <c r="J145" s="141">
        <f>ROUND(I145*H145,2)</f>
        <v>0</v>
      </c>
      <c r="K145" s="137" t="s">
        <v>154</v>
      </c>
      <c r="L145" s="31"/>
      <c r="M145" s="142" t="s">
        <v>1</v>
      </c>
      <c r="N145" s="143" t="s">
        <v>45</v>
      </c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155</v>
      </c>
      <c r="AT145" s="146" t="s">
        <v>150</v>
      </c>
      <c r="AU145" s="146" t="s">
        <v>89</v>
      </c>
      <c r="AY145" s="16" t="s">
        <v>148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155</v>
      </c>
      <c r="BM145" s="146" t="s">
        <v>984</v>
      </c>
    </row>
    <row r="146" spans="2:65" s="13" customFormat="1" ht="11.25">
      <c r="B146" s="155"/>
      <c r="D146" s="149" t="s">
        <v>157</v>
      </c>
      <c r="E146" s="156" t="s">
        <v>1</v>
      </c>
      <c r="F146" s="157" t="s">
        <v>965</v>
      </c>
      <c r="H146" s="158">
        <v>42.4</v>
      </c>
      <c r="I146" s="159"/>
      <c r="L146" s="155"/>
      <c r="M146" s="160"/>
      <c r="T146" s="161"/>
      <c r="AT146" s="156" t="s">
        <v>157</v>
      </c>
      <c r="AU146" s="156" t="s">
        <v>89</v>
      </c>
      <c r="AV146" s="13" t="s">
        <v>89</v>
      </c>
      <c r="AW146" s="13" t="s">
        <v>35</v>
      </c>
      <c r="AX146" s="13" t="s">
        <v>87</v>
      </c>
      <c r="AY146" s="156" t="s">
        <v>148</v>
      </c>
    </row>
    <row r="147" spans="2:65" s="1" customFormat="1" ht="16.5" customHeight="1">
      <c r="B147" s="31"/>
      <c r="C147" s="135" t="s">
        <v>202</v>
      </c>
      <c r="D147" s="135" t="s">
        <v>150</v>
      </c>
      <c r="E147" s="136" t="s">
        <v>985</v>
      </c>
      <c r="F147" s="137" t="s">
        <v>986</v>
      </c>
      <c r="G147" s="138" t="s">
        <v>153</v>
      </c>
      <c r="H147" s="139">
        <v>127.2</v>
      </c>
      <c r="I147" s="140"/>
      <c r="J147" s="141">
        <f>ROUND(I147*H147,2)</f>
        <v>0</v>
      </c>
      <c r="K147" s="137" t="s">
        <v>154</v>
      </c>
      <c r="L147" s="31"/>
      <c r="M147" s="142" t="s">
        <v>1</v>
      </c>
      <c r="N147" s="143" t="s">
        <v>45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155</v>
      </c>
      <c r="AT147" s="146" t="s">
        <v>150</v>
      </c>
      <c r="AU147" s="146" t="s">
        <v>89</v>
      </c>
      <c r="AY147" s="16" t="s">
        <v>148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87</v>
      </c>
      <c r="BK147" s="147">
        <f>ROUND(I147*H147,2)</f>
        <v>0</v>
      </c>
      <c r="BL147" s="16" t="s">
        <v>155</v>
      </c>
      <c r="BM147" s="146" t="s">
        <v>987</v>
      </c>
    </row>
    <row r="148" spans="2:65" s="12" customFormat="1" ht="11.25">
      <c r="B148" s="148"/>
      <c r="D148" s="149" t="s">
        <v>157</v>
      </c>
      <c r="E148" s="150" t="s">
        <v>1</v>
      </c>
      <c r="F148" s="151" t="s">
        <v>988</v>
      </c>
      <c r="H148" s="150" t="s">
        <v>1</v>
      </c>
      <c r="I148" s="152"/>
      <c r="L148" s="148"/>
      <c r="M148" s="153"/>
      <c r="T148" s="154"/>
      <c r="AT148" s="150" t="s">
        <v>157</v>
      </c>
      <c r="AU148" s="150" t="s">
        <v>89</v>
      </c>
      <c r="AV148" s="12" t="s">
        <v>87</v>
      </c>
      <c r="AW148" s="12" t="s">
        <v>35</v>
      </c>
      <c r="AX148" s="12" t="s">
        <v>80</v>
      </c>
      <c r="AY148" s="150" t="s">
        <v>148</v>
      </c>
    </row>
    <row r="149" spans="2:65" s="13" customFormat="1" ht="11.25">
      <c r="B149" s="155"/>
      <c r="D149" s="149" t="s">
        <v>157</v>
      </c>
      <c r="E149" s="156" t="s">
        <v>1</v>
      </c>
      <c r="F149" s="157" t="s">
        <v>989</v>
      </c>
      <c r="H149" s="158">
        <v>127.2</v>
      </c>
      <c r="I149" s="159"/>
      <c r="L149" s="155"/>
      <c r="M149" s="160"/>
      <c r="T149" s="161"/>
      <c r="AT149" s="156" t="s">
        <v>157</v>
      </c>
      <c r="AU149" s="156" t="s">
        <v>89</v>
      </c>
      <c r="AV149" s="13" t="s">
        <v>89</v>
      </c>
      <c r="AW149" s="13" t="s">
        <v>35</v>
      </c>
      <c r="AX149" s="13" t="s">
        <v>87</v>
      </c>
      <c r="AY149" s="156" t="s">
        <v>148</v>
      </c>
    </row>
    <row r="150" spans="2:65" s="1" customFormat="1" ht="16.5" customHeight="1">
      <c r="B150" s="31"/>
      <c r="C150" s="135" t="s">
        <v>209</v>
      </c>
      <c r="D150" s="135" t="s">
        <v>150</v>
      </c>
      <c r="E150" s="136" t="s">
        <v>990</v>
      </c>
      <c r="F150" s="137" t="s">
        <v>991</v>
      </c>
      <c r="G150" s="138" t="s">
        <v>212</v>
      </c>
      <c r="H150" s="139">
        <v>1.06</v>
      </c>
      <c r="I150" s="140"/>
      <c r="J150" s="141">
        <f>ROUND(I150*H150,2)</f>
        <v>0</v>
      </c>
      <c r="K150" s="137" t="s">
        <v>154</v>
      </c>
      <c r="L150" s="31"/>
      <c r="M150" s="142" t="s">
        <v>1</v>
      </c>
      <c r="N150" s="143" t="s">
        <v>45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155</v>
      </c>
      <c r="AT150" s="146" t="s">
        <v>150</v>
      </c>
      <c r="AU150" s="146" t="s">
        <v>89</v>
      </c>
      <c r="AY150" s="16" t="s">
        <v>148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87</v>
      </c>
      <c r="BK150" s="147">
        <f>ROUND(I150*H150,2)</f>
        <v>0</v>
      </c>
      <c r="BL150" s="16" t="s">
        <v>155</v>
      </c>
      <c r="BM150" s="146" t="s">
        <v>992</v>
      </c>
    </row>
    <row r="151" spans="2:65" s="13" customFormat="1" ht="11.25">
      <c r="B151" s="155"/>
      <c r="D151" s="149" t="s">
        <v>157</v>
      </c>
      <c r="E151" s="156" t="s">
        <v>1</v>
      </c>
      <c r="F151" s="157" t="s">
        <v>993</v>
      </c>
      <c r="H151" s="158">
        <v>1.06</v>
      </c>
      <c r="I151" s="159"/>
      <c r="L151" s="155"/>
      <c r="M151" s="160"/>
      <c r="T151" s="161"/>
      <c r="AT151" s="156" t="s">
        <v>157</v>
      </c>
      <c r="AU151" s="156" t="s">
        <v>89</v>
      </c>
      <c r="AV151" s="13" t="s">
        <v>89</v>
      </c>
      <c r="AW151" s="13" t="s">
        <v>35</v>
      </c>
      <c r="AX151" s="13" t="s">
        <v>87</v>
      </c>
      <c r="AY151" s="156" t="s">
        <v>148</v>
      </c>
    </row>
    <row r="152" spans="2:65" s="11" customFormat="1" ht="22.9" customHeight="1">
      <c r="B152" s="123"/>
      <c r="D152" s="124" t="s">
        <v>79</v>
      </c>
      <c r="E152" s="133" t="s">
        <v>174</v>
      </c>
      <c r="F152" s="133" t="s">
        <v>337</v>
      </c>
      <c r="I152" s="126"/>
      <c r="J152" s="134">
        <f>BK152</f>
        <v>0</v>
      </c>
      <c r="L152" s="123"/>
      <c r="M152" s="128"/>
      <c r="P152" s="129">
        <f>SUM(P153:P167)</f>
        <v>0</v>
      </c>
      <c r="R152" s="129">
        <f>SUM(R153:R167)</f>
        <v>0</v>
      </c>
      <c r="T152" s="130">
        <f>SUM(T153:T167)</f>
        <v>2.6550000000000002</v>
      </c>
      <c r="AR152" s="124" t="s">
        <v>87</v>
      </c>
      <c r="AT152" s="131" t="s">
        <v>79</v>
      </c>
      <c r="AU152" s="131" t="s">
        <v>87</v>
      </c>
      <c r="AY152" s="124" t="s">
        <v>148</v>
      </c>
      <c r="BK152" s="132">
        <f>SUM(BK153:BK167)</f>
        <v>0</v>
      </c>
    </row>
    <row r="153" spans="2:65" s="1" customFormat="1" ht="16.5" customHeight="1">
      <c r="B153" s="31"/>
      <c r="C153" s="135" t="s">
        <v>218</v>
      </c>
      <c r="D153" s="135" t="s">
        <v>150</v>
      </c>
      <c r="E153" s="136" t="s">
        <v>365</v>
      </c>
      <c r="F153" s="137" t="s">
        <v>366</v>
      </c>
      <c r="G153" s="138" t="s">
        <v>153</v>
      </c>
      <c r="H153" s="139">
        <v>38.700000000000003</v>
      </c>
      <c r="I153" s="140"/>
      <c r="J153" s="141">
        <f>ROUND(I153*H153,2)</f>
        <v>0</v>
      </c>
      <c r="K153" s="137" t="s">
        <v>154</v>
      </c>
      <c r="L153" s="31"/>
      <c r="M153" s="142" t="s">
        <v>1</v>
      </c>
      <c r="N153" s="143" t="s">
        <v>45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AR153" s="146" t="s">
        <v>155</v>
      </c>
      <c r="AT153" s="146" t="s">
        <v>150</v>
      </c>
      <c r="AU153" s="146" t="s">
        <v>89</v>
      </c>
      <c r="AY153" s="16" t="s">
        <v>148</v>
      </c>
      <c r="BE153" s="147">
        <f>IF(N153="základní",J153,0)</f>
        <v>0</v>
      </c>
      <c r="BF153" s="147">
        <f>IF(N153="snížená",J153,0)</f>
        <v>0</v>
      </c>
      <c r="BG153" s="147">
        <f>IF(N153="zákl. přenesená",J153,0)</f>
        <v>0</v>
      </c>
      <c r="BH153" s="147">
        <f>IF(N153="sníž. přenesená",J153,0)</f>
        <v>0</v>
      </c>
      <c r="BI153" s="147">
        <f>IF(N153="nulová",J153,0)</f>
        <v>0</v>
      </c>
      <c r="BJ153" s="16" t="s">
        <v>87</v>
      </c>
      <c r="BK153" s="147">
        <f>ROUND(I153*H153,2)</f>
        <v>0</v>
      </c>
      <c r="BL153" s="16" t="s">
        <v>155</v>
      </c>
      <c r="BM153" s="146" t="s">
        <v>367</v>
      </c>
    </row>
    <row r="154" spans="2:65" s="12" customFormat="1" ht="11.25">
      <c r="B154" s="148"/>
      <c r="D154" s="149" t="s">
        <v>157</v>
      </c>
      <c r="E154" s="150" t="s">
        <v>1</v>
      </c>
      <c r="F154" s="151" t="s">
        <v>239</v>
      </c>
      <c r="H154" s="150" t="s">
        <v>1</v>
      </c>
      <c r="I154" s="152"/>
      <c r="L154" s="148"/>
      <c r="M154" s="153"/>
      <c r="T154" s="154"/>
      <c r="AT154" s="150" t="s">
        <v>157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148</v>
      </c>
    </row>
    <row r="155" spans="2:65" s="12" customFormat="1" ht="11.25">
      <c r="B155" s="148"/>
      <c r="D155" s="149" t="s">
        <v>157</v>
      </c>
      <c r="E155" s="150" t="s">
        <v>1</v>
      </c>
      <c r="F155" s="151" t="s">
        <v>379</v>
      </c>
      <c r="H155" s="150" t="s">
        <v>1</v>
      </c>
      <c r="I155" s="152"/>
      <c r="L155" s="148"/>
      <c r="M155" s="153"/>
      <c r="T155" s="154"/>
      <c r="AT155" s="150" t="s">
        <v>157</v>
      </c>
      <c r="AU155" s="150" t="s">
        <v>89</v>
      </c>
      <c r="AV155" s="12" t="s">
        <v>87</v>
      </c>
      <c r="AW155" s="12" t="s">
        <v>35</v>
      </c>
      <c r="AX155" s="12" t="s">
        <v>80</v>
      </c>
      <c r="AY155" s="150" t="s">
        <v>148</v>
      </c>
    </row>
    <row r="156" spans="2:65" s="13" customFormat="1" ht="11.25">
      <c r="B156" s="155"/>
      <c r="D156" s="149" t="s">
        <v>157</v>
      </c>
      <c r="E156" s="156" t="s">
        <v>1</v>
      </c>
      <c r="F156" s="157" t="s">
        <v>994</v>
      </c>
      <c r="H156" s="158">
        <v>38.700000000000003</v>
      </c>
      <c r="I156" s="159"/>
      <c r="L156" s="155"/>
      <c r="M156" s="160"/>
      <c r="T156" s="161"/>
      <c r="AT156" s="156" t="s">
        <v>157</v>
      </c>
      <c r="AU156" s="156" t="s">
        <v>89</v>
      </c>
      <c r="AV156" s="13" t="s">
        <v>89</v>
      </c>
      <c r="AW156" s="13" t="s">
        <v>35</v>
      </c>
      <c r="AX156" s="13" t="s">
        <v>87</v>
      </c>
      <c r="AY156" s="156" t="s">
        <v>148</v>
      </c>
    </row>
    <row r="157" spans="2:65" s="1" customFormat="1" ht="21.75" customHeight="1">
      <c r="B157" s="31"/>
      <c r="C157" s="135" t="s">
        <v>223</v>
      </c>
      <c r="D157" s="135" t="s">
        <v>150</v>
      </c>
      <c r="E157" s="136" t="s">
        <v>376</v>
      </c>
      <c r="F157" s="137" t="s">
        <v>377</v>
      </c>
      <c r="G157" s="138" t="s">
        <v>153</v>
      </c>
      <c r="H157" s="139">
        <v>38.65</v>
      </c>
      <c r="I157" s="140"/>
      <c r="J157" s="141">
        <f>ROUND(I157*H157,2)</f>
        <v>0</v>
      </c>
      <c r="K157" s="137" t="s">
        <v>154</v>
      </c>
      <c r="L157" s="31"/>
      <c r="M157" s="142" t="s">
        <v>1</v>
      </c>
      <c r="N157" s="143" t="s">
        <v>45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155</v>
      </c>
      <c r="AT157" s="146" t="s">
        <v>150</v>
      </c>
      <c r="AU157" s="146" t="s">
        <v>89</v>
      </c>
      <c r="AY157" s="16" t="s">
        <v>148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87</v>
      </c>
      <c r="BK157" s="147">
        <f>ROUND(I157*H157,2)</f>
        <v>0</v>
      </c>
      <c r="BL157" s="16" t="s">
        <v>155</v>
      </c>
      <c r="BM157" s="146" t="s">
        <v>378</v>
      </c>
    </row>
    <row r="158" spans="2:65" s="12" customFormat="1" ht="11.25">
      <c r="B158" s="148"/>
      <c r="D158" s="149" t="s">
        <v>157</v>
      </c>
      <c r="E158" s="150" t="s">
        <v>1</v>
      </c>
      <c r="F158" s="151" t="s">
        <v>239</v>
      </c>
      <c r="H158" s="150" t="s">
        <v>1</v>
      </c>
      <c r="I158" s="152"/>
      <c r="L158" s="148"/>
      <c r="M158" s="153"/>
      <c r="T158" s="154"/>
      <c r="AT158" s="150" t="s">
        <v>157</v>
      </c>
      <c r="AU158" s="150" t="s">
        <v>89</v>
      </c>
      <c r="AV158" s="12" t="s">
        <v>87</v>
      </c>
      <c r="AW158" s="12" t="s">
        <v>35</v>
      </c>
      <c r="AX158" s="12" t="s">
        <v>80</v>
      </c>
      <c r="AY158" s="150" t="s">
        <v>148</v>
      </c>
    </row>
    <row r="159" spans="2:65" s="12" customFormat="1" ht="11.25">
      <c r="B159" s="148"/>
      <c r="D159" s="149" t="s">
        <v>157</v>
      </c>
      <c r="E159" s="150" t="s">
        <v>1</v>
      </c>
      <c r="F159" s="151" t="s">
        <v>379</v>
      </c>
      <c r="H159" s="150" t="s">
        <v>1</v>
      </c>
      <c r="I159" s="152"/>
      <c r="L159" s="148"/>
      <c r="M159" s="153"/>
      <c r="T159" s="154"/>
      <c r="AT159" s="150" t="s">
        <v>157</v>
      </c>
      <c r="AU159" s="150" t="s">
        <v>89</v>
      </c>
      <c r="AV159" s="12" t="s">
        <v>87</v>
      </c>
      <c r="AW159" s="12" t="s">
        <v>35</v>
      </c>
      <c r="AX159" s="12" t="s">
        <v>80</v>
      </c>
      <c r="AY159" s="150" t="s">
        <v>148</v>
      </c>
    </row>
    <row r="160" spans="2:65" s="13" customFormat="1" ht="11.25">
      <c r="B160" s="155"/>
      <c r="D160" s="149" t="s">
        <v>157</v>
      </c>
      <c r="E160" s="156" t="s">
        <v>1</v>
      </c>
      <c r="F160" s="157" t="s">
        <v>995</v>
      </c>
      <c r="H160" s="158">
        <v>38.65</v>
      </c>
      <c r="I160" s="159"/>
      <c r="L160" s="155"/>
      <c r="M160" s="160"/>
      <c r="T160" s="161"/>
      <c r="AT160" s="156" t="s">
        <v>157</v>
      </c>
      <c r="AU160" s="156" t="s">
        <v>89</v>
      </c>
      <c r="AV160" s="13" t="s">
        <v>89</v>
      </c>
      <c r="AW160" s="13" t="s">
        <v>35</v>
      </c>
      <c r="AX160" s="13" t="s">
        <v>87</v>
      </c>
      <c r="AY160" s="156" t="s">
        <v>148</v>
      </c>
    </row>
    <row r="161" spans="2:65" s="1" customFormat="1" ht="16.5" customHeight="1">
      <c r="B161" s="31"/>
      <c r="C161" s="135" t="s">
        <v>228</v>
      </c>
      <c r="D161" s="135" t="s">
        <v>150</v>
      </c>
      <c r="E161" s="136" t="s">
        <v>996</v>
      </c>
      <c r="F161" s="137" t="s">
        <v>997</v>
      </c>
      <c r="G161" s="138" t="s">
        <v>198</v>
      </c>
      <c r="H161" s="139">
        <v>10</v>
      </c>
      <c r="I161" s="140"/>
      <c r="J161" s="141">
        <f>ROUND(I161*H161,2)</f>
        <v>0</v>
      </c>
      <c r="K161" s="137" t="s">
        <v>154</v>
      </c>
      <c r="L161" s="31"/>
      <c r="M161" s="142" t="s">
        <v>1</v>
      </c>
      <c r="N161" s="143" t="s">
        <v>45</v>
      </c>
      <c r="P161" s="144">
        <f>O161*H161</f>
        <v>0</v>
      </c>
      <c r="Q161" s="144">
        <v>0</v>
      </c>
      <c r="R161" s="144">
        <f>Q161*H161</f>
        <v>0</v>
      </c>
      <c r="S161" s="144">
        <v>0.19400000000000001</v>
      </c>
      <c r="T161" s="145">
        <f>S161*H161</f>
        <v>1.94</v>
      </c>
      <c r="AR161" s="146" t="s">
        <v>155</v>
      </c>
      <c r="AT161" s="146" t="s">
        <v>150</v>
      </c>
      <c r="AU161" s="146" t="s">
        <v>89</v>
      </c>
      <c r="AY161" s="16" t="s">
        <v>148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6" t="s">
        <v>87</v>
      </c>
      <c r="BK161" s="147">
        <f>ROUND(I161*H161,2)</f>
        <v>0</v>
      </c>
      <c r="BL161" s="16" t="s">
        <v>155</v>
      </c>
      <c r="BM161" s="146" t="s">
        <v>998</v>
      </c>
    </row>
    <row r="162" spans="2:65" s="12" customFormat="1" ht="11.25">
      <c r="B162" s="148"/>
      <c r="D162" s="149" t="s">
        <v>157</v>
      </c>
      <c r="E162" s="150" t="s">
        <v>1</v>
      </c>
      <c r="F162" s="151" t="s">
        <v>326</v>
      </c>
      <c r="H162" s="150" t="s">
        <v>1</v>
      </c>
      <c r="I162" s="152"/>
      <c r="L162" s="148"/>
      <c r="M162" s="153"/>
      <c r="T162" s="154"/>
      <c r="AT162" s="150" t="s">
        <v>157</v>
      </c>
      <c r="AU162" s="150" t="s">
        <v>89</v>
      </c>
      <c r="AV162" s="12" t="s">
        <v>87</v>
      </c>
      <c r="AW162" s="12" t="s">
        <v>35</v>
      </c>
      <c r="AX162" s="12" t="s">
        <v>80</v>
      </c>
      <c r="AY162" s="150" t="s">
        <v>148</v>
      </c>
    </row>
    <row r="163" spans="2:65" s="13" customFormat="1" ht="11.25">
      <c r="B163" s="155"/>
      <c r="D163" s="149" t="s">
        <v>157</v>
      </c>
      <c r="E163" s="156" t="s">
        <v>1</v>
      </c>
      <c r="F163" s="157" t="s">
        <v>209</v>
      </c>
      <c r="H163" s="158">
        <v>10</v>
      </c>
      <c r="I163" s="159"/>
      <c r="L163" s="155"/>
      <c r="M163" s="160"/>
      <c r="T163" s="161"/>
      <c r="AT163" s="156" t="s">
        <v>157</v>
      </c>
      <c r="AU163" s="156" t="s">
        <v>89</v>
      </c>
      <c r="AV163" s="13" t="s">
        <v>89</v>
      </c>
      <c r="AW163" s="13" t="s">
        <v>35</v>
      </c>
      <c r="AX163" s="13" t="s">
        <v>87</v>
      </c>
      <c r="AY163" s="156" t="s">
        <v>148</v>
      </c>
    </row>
    <row r="164" spans="2:65" s="1" customFormat="1" ht="16.5" customHeight="1">
      <c r="B164" s="31"/>
      <c r="C164" s="135" t="s">
        <v>235</v>
      </c>
      <c r="D164" s="135" t="s">
        <v>150</v>
      </c>
      <c r="E164" s="136" t="s">
        <v>999</v>
      </c>
      <c r="F164" s="137" t="s">
        <v>1000</v>
      </c>
      <c r="G164" s="138" t="s">
        <v>198</v>
      </c>
      <c r="H164" s="139">
        <v>11</v>
      </c>
      <c r="I164" s="140"/>
      <c r="J164" s="141">
        <f>ROUND(I164*H164,2)</f>
        <v>0</v>
      </c>
      <c r="K164" s="137" t="s">
        <v>154</v>
      </c>
      <c r="L164" s="31"/>
      <c r="M164" s="142" t="s">
        <v>1</v>
      </c>
      <c r="N164" s="143" t="s">
        <v>45</v>
      </c>
      <c r="P164" s="144">
        <f>O164*H164</f>
        <v>0</v>
      </c>
      <c r="Q164" s="144">
        <v>0</v>
      </c>
      <c r="R164" s="144">
        <f>Q164*H164</f>
        <v>0</v>
      </c>
      <c r="S164" s="144">
        <v>6.5000000000000002E-2</v>
      </c>
      <c r="T164" s="145">
        <f>S164*H164</f>
        <v>0.71500000000000008</v>
      </c>
      <c r="AR164" s="146" t="s">
        <v>155</v>
      </c>
      <c r="AT164" s="146" t="s">
        <v>150</v>
      </c>
      <c r="AU164" s="146" t="s">
        <v>89</v>
      </c>
      <c r="AY164" s="16" t="s">
        <v>148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6" t="s">
        <v>87</v>
      </c>
      <c r="BK164" s="147">
        <f>ROUND(I164*H164,2)</f>
        <v>0</v>
      </c>
      <c r="BL164" s="16" t="s">
        <v>155</v>
      </c>
      <c r="BM164" s="146" t="s">
        <v>1001</v>
      </c>
    </row>
    <row r="165" spans="2:65" s="12" customFormat="1" ht="11.25">
      <c r="B165" s="148"/>
      <c r="D165" s="149" t="s">
        <v>157</v>
      </c>
      <c r="E165" s="150" t="s">
        <v>1</v>
      </c>
      <c r="F165" s="151" t="s">
        <v>1002</v>
      </c>
      <c r="H165" s="150" t="s">
        <v>1</v>
      </c>
      <c r="I165" s="152"/>
      <c r="L165" s="148"/>
      <c r="M165" s="153"/>
      <c r="T165" s="154"/>
      <c r="AT165" s="150" t="s">
        <v>157</v>
      </c>
      <c r="AU165" s="150" t="s">
        <v>89</v>
      </c>
      <c r="AV165" s="12" t="s">
        <v>87</v>
      </c>
      <c r="AW165" s="12" t="s">
        <v>35</v>
      </c>
      <c r="AX165" s="12" t="s">
        <v>80</v>
      </c>
      <c r="AY165" s="150" t="s">
        <v>148</v>
      </c>
    </row>
    <row r="166" spans="2:65" s="12" customFormat="1" ht="11.25">
      <c r="B166" s="148"/>
      <c r="D166" s="149" t="s">
        <v>157</v>
      </c>
      <c r="E166" s="150" t="s">
        <v>1</v>
      </c>
      <c r="F166" s="151" t="s">
        <v>326</v>
      </c>
      <c r="H166" s="150" t="s">
        <v>1</v>
      </c>
      <c r="I166" s="152"/>
      <c r="L166" s="148"/>
      <c r="M166" s="153"/>
      <c r="T166" s="154"/>
      <c r="AT166" s="150" t="s">
        <v>157</v>
      </c>
      <c r="AU166" s="150" t="s">
        <v>89</v>
      </c>
      <c r="AV166" s="12" t="s">
        <v>87</v>
      </c>
      <c r="AW166" s="12" t="s">
        <v>35</v>
      </c>
      <c r="AX166" s="12" t="s">
        <v>80</v>
      </c>
      <c r="AY166" s="150" t="s">
        <v>148</v>
      </c>
    </row>
    <row r="167" spans="2:65" s="13" customFormat="1" ht="11.25">
      <c r="B167" s="155"/>
      <c r="D167" s="149" t="s">
        <v>157</v>
      </c>
      <c r="E167" s="156" t="s">
        <v>1</v>
      </c>
      <c r="F167" s="157" t="s">
        <v>218</v>
      </c>
      <c r="H167" s="158">
        <v>11</v>
      </c>
      <c r="I167" s="159"/>
      <c r="L167" s="155"/>
      <c r="M167" s="160"/>
      <c r="T167" s="161"/>
      <c r="AT167" s="156" t="s">
        <v>157</v>
      </c>
      <c r="AU167" s="156" t="s">
        <v>89</v>
      </c>
      <c r="AV167" s="13" t="s">
        <v>89</v>
      </c>
      <c r="AW167" s="13" t="s">
        <v>35</v>
      </c>
      <c r="AX167" s="13" t="s">
        <v>87</v>
      </c>
      <c r="AY167" s="156" t="s">
        <v>148</v>
      </c>
    </row>
    <row r="168" spans="2:65" s="11" customFormat="1" ht="22.9" customHeight="1">
      <c r="B168" s="123"/>
      <c r="D168" s="124" t="s">
        <v>79</v>
      </c>
      <c r="E168" s="133" t="s">
        <v>599</v>
      </c>
      <c r="F168" s="133" t="s">
        <v>600</v>
      </c>
      <c r="I168" s="126"/>
      <c r="J168" s="134">
        <f>BK168</f>
        <v>0</v>
      </c>
      <c r="L168" s="123"/>
      <c r="M168" s="128"/>
      <c r="P168" s="129">
        <f>P169</f>
        <v>0</v>
      </c>
      <c r="R168" s="129">
        <f>R169</f>
        <v>0</v>
      </c>
      <c r="T168" s="130">
        <f>T169</f>
        <v>0</v>
      </c>
      <c r="AR168" s="124" t="s">
        <v>87</v>
      </c>
      <c r="AT168" s="131" t="s">
        <v>79</v>
      </c>
      <c r="AU168" s="131" t="s">
        <v>87</v>
      </c>
      <c r="AY168" s="124" t="s">
        <v>148</v>
      </c>
      <c r="BK168" s="132">
        <f>BK169</f>
        <v>0</v>
      </c>
    </row>
    <row r="169" spans="2:65" s="1" customFormat="1" ht="21.75" customHeight="1">
      <c r="B169" s="31"/>
      <c r="C169" s="135" t="s">
        <v>8</v>
      </c>
      <c r="D169" s="135" t="s">
        <v>150</v>
      </c>
      <c r="E169" s="136" t="s">
        <v>602</v>
      </c>
      <c r="F169" s="137" t="s">
        <v>603</v>
      </c>
      <c r="G169" s="138" t="s">
        <v>276</v>
      </c>
      <c r="H169" s="139">
        <v>1E-3</v>
      </c>
      <c r="I169" s="140"/>
      <c r="J169" s="141">
        <f>ROUND(I169*H169,2)</f>
        <v>0</v>
      </c>
      <c r="K169" s="137" t="s">
        <v>154</v>
      </c>
      <c r="L169" s="31"/>
      <c r="M169" s="179" t="s">
        <v>1</v>
      </c>
      <c r="N169" s="180" t="s">
        <v>45</v>
      </c>
      <c r="O169" s="181"/>
      <c r="P169" s="182">
        <f>O169*H169</f>
        <v>0</v>
      </c>
      <c r="Q169" s="182">
        <v>0</v>
      </c>
      <c r="R169" s="182">
        <f>Q169*H169</f>
        <v>0</v>
      </c>
      <c r="S169" s="182">
        <v>0</v>
      </c>
      <c r="T169" s="183">
        <f>S169*H169</f>
        <v>0</v>
      </c>
      <c r="AR169" s="146" t="s">
        <v>155</v>
      </c>
      <c r="AT169" s="146" t="s">
        <v>150</v>
      </c>
      <c r="AU169" s="146" t="s">
        <v>89</v>
      </c>
      <c r="AY169" s="16" t="s">
        <v>148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6" t="s">
        <v>87</v>
      </c>
      <c r="BK169" s="147">
        <f>ROUND(I169*H169,2)</f>
        <v>0</v>
      </c>
      <c r="BL169" s="16" t="s">
        <v>155</v>
      </c>
      <c r="BM169" s="146" t="s">
        <v>604</v>
      </c>
    </row>
    <row r="170" spans="2:65" s="1" customFormat="1" ht="6.95" customHeight="1">
      <c r="B170" s="43"/>
      <c r="C170" s="44"/>
      <c r="D170" s="44"/>
      <c r="E170" s="44"/>
      <c r="F170" s="44"/>
      <c r="G170" s="44"/>
      <c r="H170" s="44"/>
      <c r="I170" s="44"/>
      <c r="J170" s="44"/>
      <c r="K170" s="44"/>
      <c r="L170" s="31"/>
    </row>
  </sheetData>
  <sheetProtection algorithmName="SHA-512" hashValue="XV5fR7poNGt85XjEDD0Xjx+7HU5tsNKsbdkANX0JnKbu2691mBcYUP7fi5Z5/VHsPT4GUQGL+FhUqlf63vGmdQ==" saltValue="A6s5+YW9ay54vgSiDe7+qH62VMxdg65Bo4LiIuanxMpniD79x95aSIAquzOSBsOXnnyeUg2NCHFdJILMqYOKFQ==" spinCount="100000" sheet="1" objects="1" scenarios="1" formatColumns="0" formatRows="0" autoFilter="0"/>
  <autoFilter ref="C123:K169" xr:uid="{00000000-0009-0000-0000-000005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32" t="str">
        <f>'Rekapitulace stavby'!K6</f>
        <v>Cyklostezka Šternberk - Dolní Žleb - III. etapa</v>
      </c>
      <c r="F7" s="233"/>
      <c r="G7" s="233"/>
      <c r="H7" s="233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32" t="s">
        <v>956</v>
      </c>
      <c r="F9" s="234"/>
      <c r="G9" s="234"/>
      <c r="H9" s="234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90" t="s">
        <v>1003</v>
      </c>
      <c r="F11" s="234"/>
      <c r="G11" s="234"/>
      <c r="H11" s="234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18. 2. 2021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5" t="str">
        <f>'Rekapitulace stavby'!E14</f>
        <v>Vyplň údaj</v>
      </c>
      <c r="F20" s="216"/>
      <c r="G20" s="216"/>
      <c r="H20" s="216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21" t="s">
        <v>1</v>
      </c>
      <c r="F29" s="221"/>
      <c r="G29" s="221"/>
      <c r="H29" s="221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ROUND(J123,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ROUND((SUM(BE123:BE157)),  2)</f>
        <v>0</v>
      </c>
      <c r="I35" s="95">
        <v>0.21</v>
      </c>
      <c r="J35" s="85">
        <f>ROUND(((SUM(BE123:BE157))*I35),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ROUND((SUM(BF123:BF157)),  2)</f>
        <v>0</v>
      </c>
      <c r="I36" s="95">
        <v>0.15</v>
      </c>
      <c r="J36" s="85">
        <f>ROUND(((SUM(BF123:BF157))*I36),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ROUND((SUM(BG123:BG157)),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ROUND((SUM(BH123:BH157)),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ROUND((SUM(BI123:BI157)),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32" t="str">
        <f>E7</f>
        <v>Cyklostezka Šternberk - Dolní Žleb - III. etapa</v>
      </c>
      <c r="F85" s="233"/>
      <c r="G85" s="233"/>
      <c r="H85" s="233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32" t="s">
        <v>956</v>
      </c>
      <c r="F87" s="234"/>
      <c r="G87" s="234"/>
      <c r="H87" s="234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90" t="str">
        <f>E11</f>
        <v>VON_n - Vedlejší a ostatní náklady</v>
      </c>
      <c r="F89" s="234"/>
      <c r="G89" s="234"/>
      <c r="H89" s="234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18. 2. 2021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J123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877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47" s="9" customFormat="1" ht="19.899999999999999" customHeight="1">
      <c r="B100" s="111"/>
      <c r="D100" s="112" t="s">
        <v>878</v>
      </c>
      <c r="E100" s="113"/>
      <c r="F100" s="113"/>
      <c r="G100" s="113"/>
      <c r="H100" s="113"/>
      <c r="I100" s="113"/>
      <c r="J100" s="114">
        <f>J125</f>
        <v>0</v>
      </c>
      <c r="L100" s="111"/>
    </row>
    <row r="101" spans="2:47" s="9" customFormat="1" ht="19.899999999999999" customHeight="1">
      <c r="B101" s="111"/>
      <c r="D101" s="112" t="s">
        <v>879</v>
      </c>
      <c r="E101" s="113"/>
      <c r="F101" s="113"/>
      <c r="G101" s="113"/>
      <c r="H101" s="113"/>
      <c r="I101" s="113"/>
      <c r="J101" s="114">
        <f>J132</f>
        <v>0</v>
      </c>
      <c r="L101" s="111"/>
    </row>
    <row r="102" spans="2:47" s="1" customFormat="1" ht="21.75" customHeight="1">
      <c r="B102" s="31"/>
      <c r="L102" s="31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47" s="1" customFormat="1" ht="24.95" customHeight="1">
      <c r="B108" s="31"/>
      <c r="C108" s="20" t="s">
        <v>133</v>
      </c>
      <c r="L108" s="31"/>
    </row>
    <row r="109" spans="2:47" s="1" customFormat="1" ht="6.95" customHeight="1">
      <c r="B109" s="31"/>
      <c r="L109" s="31"/>
    </row>
    <row r="110" spans="2:47" s="1" customFormat="1" ht="12" customHeight="1">
      <c r="B110" s="31"/>
      <c r="C110" s="26" t="s">
        <v>16</v>
      </c>
      <c r="L110" s="31"/>
    </row>
    <row r="111" spans="2:47" s="1" customFormat="1" ht="16.5" customHeight="1">
      <c r="B111" s="31"/>
      <c r="E111" s="232" t="str">
        <f>E7</f>
        <v>Cyklostezka Šternberk - Dolní Žleb - III. etapa</v>
      </c>
      <c r="F111" s="233"/>
      <c r="G111" s="233"/>
      <c r="H111" s="233"/>
      <c r="L111" s="31"/>
    </row>
    <row r="112" spans="2:47" ht="12" customHeight="1">
      <c r="B112" s="19"/>
      <c r="C112" s="26" t="s">
        <v>112</v>
      </c>
      <c r="L112" s="19"/>
    </row>
    <row r="113" spans="2:65" s="1" customFormat="1" ht="16.5" customHeight="1">
      <c r="B113" s="31"/>
      <c r="E113" s="232" t="s">
        <v>956</v>
      </c>
      <c r="F113" s="234"/>
      <c r="G113" s="234"/>
      <c r="H113" s="234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90" t="str">
        <f>E11</f>
        <v>VON_n - Vedlejší a ostatní náklady</v>
      </c>
      <c r="F115" s="234"/>
      <c r="G115" s="234"/>
      <c r="H115" s="23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F14</f>
        <v>Šternberk - Dolní Žleb</v>
      </c>
      <c r="I117" s="26" t="s">
        <v>22</v>
      </c>
      <c r="J117" s="51" t="str">
        <f>IF(J14="","",J14)</f>
        <v>18. 2. 2021</v>
      </c>
      <c r="L117" s="31"/>
    </row>
    <row r="118" spans="2:65" s="1" customFormat="1" ht="6.95" customHeight="1">
      <c r="B118" s="31"/>
      <c r="L118" s="31"/>
    </row>
    <row r="119" spans="2:65" s="1" customFormat="1" ht="25.7" customHeight="1">
      <c r="B119" s="31"/>
      <c r="C119" s="26" t="s">
        <v>24</v>
      </c>
      <c r="F119" s="24" t="str">
        <f>E17</f>
        <v>Město Šternberk</v>
      </c>
      <c r="I119" s="26" t="s">
        <v>32</v>
      </c>
      <c r="J119" s="29" t="str">
        <f>E23</f>
        <v>Dopravní projektování s.r.o.</v>
      </c>
      <c r="L119" s="31"/>
    </row>
    <row r="120" spans="2:65" s="1" customFormat="1" ht="15.2" customHeight="1">
      <c r="B120" s="31"/>
      <c r="C120" s="26" t="s">
        <v>30</v>
      </c>
      <c r="F120" s="24" t="str">
        <f>IF(E20="","",E20)</f>
        <v>Vyplň údaj</v>
      </c>
      <c r="I120" s="26" t="s">
        <v>36</v>
      </c>
      <c r="J120" s="29" t="str">
        <f>E26</f>
        <v>Ing. Milena Uhlárová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5"/>
      <c r="C122" s="116" t="s">
        <v>134</v>
      </c>
      <c r="D122" s="117" t="s">
        <v>65</v>
      </c>
      <c r="E122" s="117" t="s">
        <v>61</v>
      </c>
      <c r="F122" s="117" t="s">
        <v>62</v>
      </c>
      <c r="G122" s="117" t="s">
        <v>135</v>
      </c>
      <c r="H122" s="117" t="s">
        <v>136</v>
      </c>
      <c r="I122" s="117" t="s">
        <v>137</v>
      </c>
      <c r="J122" s="117" t="s">
        <v>118</v>
      </c>
      <c r="K122" s="118" t="s">
        <v>138</v>
      </c>
      <c r="L122" s="115"/>
      <c r="M122" s="58" t="s">
        <v>1</v>
      </c>
      <c r="N122" s="59" t="s">
        <v>44</v>
      </c>
      <c r="O122" s="59" t="s">
        <v>139</v>
      </c>
      <c r="P122" s="59" t="s">
        <v>140</v>
      </c>
      <c r="Q122" s="59" t="s">
        <v>141</v>
      </c>
      <c r="R122" s="59" t="s">
        <v>142</v>
      </c>
      <c r="S122" s="59" t="s">
        <v>143</v>
      </c>
      <c r="T122" s="60" t="s">
        <v>144</v>
      </c>
    </row>
    <row r="123" spans="2:65" s="1" customFormat="1" ht="22.9" customHeight="1">
      <c r="B123" s="31"/>
      <c r="C123" s="63" t="s">
        <v>145</v>
      </c>
      <c r="J123" s="119">
        <f>BK123</f>
        <v>0</v>
      </c>
      <c r="L123" s="31"/>
      <c r="M123" s="61"/>
      <c r="N123" s="52"/>
      <c r="O123" s="52"/>
      <c r="P123" s="120">
        <f>P124</f>
        <v>0</v>
      </c>
      <c r="Q123" s="52"/>
      <c r="R123" s="120">
        <f>R124</f>
        <v>0</v>
      </c>
      <c r="S123" s="52"/>
      <c r="T123" s="121">
        <f>T124</f>
        <v>0</v>
      </c>
      <c r="AT123" s="16" t="s">
        <v>79</v>
      </c>
      <c r="AU123" s="16" t="s">
        <v>120</v>
      </c>
      <c r="BK123" s="122">
        <f>BK124</f>
        <v>0</v>
      </c>
    </row>
    <row r="124" spans="2:65" s="11" customFormat="1" ht="25.9" customHeight="1">
      <c r="B124" s="123"/>
      <c r="D124" s="124" t="s">
        <v>79</v>
      </c>
      <c r="E124" s="125" t="s">
        <v>882</v>
      </c>
      <c r="F124" s="125" t="s">
        <v>883</v>
      </c>
      <c r="I124" s="126"/>
      <c r="J124" s="127">
        <f>BK124</f>
        <v>0</v>
      </c>
      <c r="L124" s="123"/>
      <c r="M124" s="128"/>
      <c r="P124" s="129">
        <f>P125+P132</f>
        <v>0</v>
      </c>
      <c r="R124" s="129">
        <f>R125+R132</f>
        <v>0</v>
      </c>
      <c r="T124" s="130">
        <f>T125+T132</f>
        <v>0</v>
      </c>
      <c r="AR124" s="124" t="s">
        <v>174</v>
      </c>
      <c r="AT124" s="131" t="s">
        <v>79</v>
      </c>
      <c r="AU124" s="131" t="s">
        <v>80</v>
      </c>
      <c r="AY124" s="124" t="s">
        <v>148</v>
      </c>
      <c r="BK124" s="132">
        <f>BK125+BK132</f>
        <v>0</v>
      </c>
    </row>
    <row r="125" spans="2:65" s="11" customFormat="1" ht="22.9" customHeight="1">
      <c r="B125" s="123"/>
      <c r="D125" s="124" t="s">
        <v>79</v>
      </c>
      <c r="E125" s="133" t="s">
        <v>884</v>
      </c>
      <c r="F125" s="133" t="s">
        <v>885</v>
      </c>
      <c r="I125" s="126"/>
      <c r="J125" s="134">
        <f>BK125</f>
        <v>0</v>
      </c>
      <c r="L125" s="123"/>
      <c r="M125" s="128"/>
      <c r="P125" s="129">
        <f>SUM(P126:P131)</f>
        <v>0</v>
      </c>
      <c r="R125" s="129">
        <f>SUM(R126:R131)</f>
        <v>0</v>
      </c>
      <c r="T125" s="130">
        <f>SUM(T126:T131)</f>
        <v>0</v>
      </c>
      <c r="AR125" s="124" t="s">
        <v>174</v>
      </c>
      <c r="AT125" s="131" t="s">
        <v>79</v>
      </c>
      <c r="AU125" s="131" t="s">
        <v>87</v>
      </c>
      <c r="AY125" s="124" t="s">
        <v>148</v>
      </c>
      <c r="BK125" s="132">
        <f>SUM(BK126:BK131)</f>
        <v>0</v>
      </c>
    </row>
    <row r="126" spans="2:65" s="1" customFormat="1" ht="16.5" customHeight="1">
      <c r="B126" s="31"/>
      <c r="C126" s="135" t="s">
        <v>87</v>
      </c>
      <c r="D126" s="135" t="s">
        <v>150</v>
      </c>
      <c r="E126" s="136" t="s">
        <v>1004</v>
      </c>
      <c r="F126" s="137" t="s">
        <v>1005</v>
      </c>
      <c r="G126" s="138" t="s">
        <v>888</v>
      </c>
      <c r="H126" s="139">
        <v>1</v>
      </c>
      <c r="I126" s="140"/>
      <c r="J126" s="141">
        <f>ROUND(I126*H126,2)</f>
        <v>0</v>
      </c>
      <c r="K126" s="137" t="s">
        <v>1</v>
      </c>
      <c r="L126" s="31"/>
      <c r="M126" s="142" t="s">
        <v>1</v>
      </c>
      <c r="N126" s="143" t="s">
        <v>45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155</v>
      </c>
      <c r="AT126" s="146" t="s">
        <v>150</v>
      </c>
      <c r="AU126" s="146" t="s">
        <v>89</v>
      </c>
      <c r="AY126" s="16" t="s">
        <v>148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6" t="s">
        <v>87</v>
      </c>
      <c r="BK126" s="147">
        <f>ROUND(I126*H126,2)</f>
        <v>0</v>
      </c>
      <c r="BL126" s="16" t="s">
        <v>155</v>
      </c>
      <c r="BM126" s="146" t="s">
        <v>1006</v>
      </c>
    </row>
    <row r="127" spans="2:65" s="12" customFormat="1" ht="22.5">
      <c r="B127" s="148"/>
      <c r="D127" s="149" t="s">
        <v>157</v>
      </c>
      <c r="E127" s="150" t="s">
        <v>1</v>
      </c>
      <c r="F127" s="151" t="s">
        <v>1007</v>
      </c>
      <c r="H127" s="150" t="s">
        <v>1</v>
      </c>
      <c r="I127" s="152"/>
      <c r="L127" s="148"/>
      <c r="M127" s="153"/>
      <c r="T127" s="154"/>
      <c r="AT127" s="150" t="s">
        <v>157</v>
      </c>
      <c r="AU127" s="150" t="s">
        <v>89</v>
      </c>
      <c r="AV127" s="12" t="s">
        <v>87</v>
      </c>
      <c r="AW127" s="12" t="s">
        <v>35</v>
      </c>
      <c r="AX127" s="12" t="s">
        <v>80</v>
      </c>
      <c r="AY127" s="150" t="s">
        <v>148</v>
      </c>
    </row>
    <row r="128" spans="2:65" s="12" customFormat="1" ht="11.25">
      <c r="B128" s="148"/>
      <c r="D128" s="149" t="s">
        <v>157</v>
      </c>
      <c r="E128" s="150" t="s">
        <v>1</v>
      </c>
      <c r="F128" s="151" t="s">
        <v>891</v>
      </c>
      <c r="H128" s="150" t="s">
        <v>1</v>
      </c>
      <c r="I128" s="152"/>
      <c r="L128" s="148"/>
      <c r="M128" s="153"/>
      <c r="T128" s="154"/>
      <c r="AT128" s="150" t="s">
        <v>157</v>
      </c>
      <c r="AU128" s="150" t="s">
        <v>89</v>
      </c>
      <c r="AV128" s="12" t="s">
        <v>87</v>
      </c>
      <c r="AW128" s="12" t="s">
        <v>35</v>
      </c>
      <c r="AX128" s="12" t="s">
        <v>80</v>
      </c>
      <c r="AY128" s="150" t="s">
        <v>148</v>
      </c>
    </row>
    <row r="129" spans="2:65" s="12" customFormat="1" ht="11.25">
      <c r="B129" s="148"/>
      <c r="D129" s="149" t="s">
        <v>157</v>
      </c>
      <c r="E129" s="150" t="s">
        <v>1</v>
      </c>
      <c r="F129" s="151" t="s">
        <v>1008</v>
      </c>
      <c r="H129" s="150" t="s">
        <v>1</v>
      </c>
      <c r="I129" s="152"/>
      <c r="L129" s="148"/>
      <c r="M129" s="153"/>
      <c r="T129" s="154"/>
      <c r="AT129" s="150" t="s">
        <v>157</v>
      </c>
      <c r="AU129" s="150" t="s">
        <v>89</v>
      </c>
      <c r="AV129" s="12" t="s">
        <v>87</v>
      </c>
      <c r="AW129" s="12" t="s">
        <v>35</v>
      </c>
      <c r="AX129" s="12" t="s">
        <v>80</v>
      </c>
      <c r="AY129" s="150" t="s">
        <v>148</v>
      </c>
    </row>
    <row r="130" spans="2:65" s="13" customFormat="1" ht="11.25">
      <c r="B130" s="155"/>
      <c r="D130" s="149" t="s">
        <v>157</v>
      </c>
      <c r="E130" s="156" t="s">
        <v>1</v>
      </c>
      <c r="F130" s="157" t="s">
        <v>87</v>
      </c>
      <c r="H130" s="158">
        <v>1</v>
      </c>
      <c r="I130" s="159"/>
      <c r="L130" s="155"/>
      <c r="M130" s="160"/>
      <c r="T130" s="161"/>
      <c r="AT130" s="156" t="s">
        <v>157</v>
      </c>
      <c r="AU130" s="156" t="s">
        <v>89</v>
      </c>
      <c r="AV130" s="13" t="s">
        <v>89</v>
      </c>
      <c r="AW130" s="13" t="s">
        <v>35</v>
      </c>
      <c r="AX130" s="13" t="s">
        <v>80</v>
      </c>
      <c r="AY130" s="156" t="s">
        <v>148</v>
      </c>
    </row>
    <row r="131" spans="2:65" s="14" customFormat="1" ht="11.25">
      <c r="B131" s="162"/>
      <c r="D131" s="149" t="s">
        <v>157</v>
      </c>
      <c r="E131" s="163" t="s">
        <v>1</v>
      </c>
      <c r="F131" s="164" t="s">
        <v>183</v>
      </c>
      <c r="H131" s="165">
        <v>1</v>
      </c>
      <c r="I131" s="166"/>
      <c r="L131" s="162"/>
      <c r="M131" s="167"/>
      <c r="T131" s="168"/>
      <c r="AT131" s="163" t="s">
        <v>157</v>
      </c>
      <c r="AU131" s="163" t="s">
        <v>89</v>
      </c>
      <c r="AV131" s="14" t="s">
        <v>155</v>
      </c>
      <c r="AW131" s="14" t="s">
        <v>35</v>
      </c>
      <c r="AX131" s="14" t="s">
        <v>87</v>
      </c>
      <c r="AY131" s="163" t="s">
        <v>148</v>
      </c>
    </row>
    <row r="132" spans="2:65" s="11" customFormat="1" ht="22.9" customHeight="1">
      <c r="B132" s="123"/>
      <c r="D132" s="124" t="s">
        <v>79</v>
      </c>
      <c r="E132" s="133" t="s">
        <v>918</v>
      </c>
      <c r="F132" s="133" t="s">
        <v>919</v>
      </c>
      <c r="I132" s="126"/>
      <c r="J132" s="134">
        <f>BK132</f>
        <v>0</v>
      </c>
      <c r="L132" s="123"/>
      <c r="M132" s="128"/>
      <c r="P132" s="129">
        <f>SUM(P133:P157)</f>
        <v>0</v>
      </c>
      <c r="R132" s="129">
        <f>SUM(R133:R157)</f>
        <v>0</v>
      </c>
      <c r="T132" s="130">
        <f>SUM(T133:T157)</f>
        <v>0</v>
      </c>
      <c r="AR132" s="124" t="s">
        <v>174</v>
      </c>
      <c r="AT132" s="131" t="s">
        <v>79</v>
      </c>
      <c r="AU132" s="131" t="s">
        <v>87</v>
      </c>
      <c r="AY132" s="124" t="s">
        <v>148</v>
      </c>
      <c r="BK132" s="132">
        <f>SUM(BK133:BK157)</f>
        <v>0</v>
      </c>
    </row>
    <row r="133" spans="2:65" s="1" customFormat="1" ht="16.5" customHeight="1">
      <c r="B133" s="31"/>
      <c r="C133" s="135" t="s">
        <v>89</v>
      </c>
      <c r="D133" s="135" t="s">
        <v>150</v>
      </c>
      <c r="E133" s="136" t="s">
        <v>1009</v>
      </c>
      <c r="F133" s="137" t="s">
        <v>1010</v>
      </c>
      <c r="G133" s="138" t="s">
        <v>888</v>
      </c>
      <c r="H133" s="139">
        <v>1</v>
      </c>
      <c r="I133" s="140"/>
      <c r="J133" s="141">
        <f>ROUND(I133*H133,2)</f>
        <v>0</v>
      </c>
      <c r="K133" s="137" t="s">
        <v>1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155</v>
      </c>
      <c r="AT133" s="146" t="s">
        <v>150</v>
      </c>
      <c r="AU133" s="146" t="s">
        <v>89</v>
      </c>
      <c r="AY133" s="16" t="s">
        <v>148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155</v>
      </c>
      <c r="BM133" s="146" t="s">
        <v>1011</v>
      </c>
    </row>
    <row r="134" spans="2:65" s="12" customFormat="1" ht="11.25">
      <c r="B134" s="148"/>
      <c r="D134" s="149" t="s">
        <v>157</v>
      </c>
      <c r="E134" s="150" t="s">
        <v>1</v>
      </c>
      <c r="F134" s="151" t="s">
        <v>1012</v>
      </c>
      <c r="H134" s="150" t="s">
        <v>1</v>
      </c>
      <c r="I134" s="152"/>
      <c r="L134" s="148"/>
      <c r="M134" s="153"/>
      <c r="T134" s="154"/>
      <c r="AT134" s="150" t="s">
        <v>157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148</v>
      </c>
    </row>
    <row r="135" spans="2:65" s="12" customFormat="1" ht="11.25">
      <c r="B135" s="148"/>
      <c r="D135" s="149" t="s">
        <v>157</v>
      </c>
      <c r="E135" s="150" t="s">
        <v>1</v>
      </c>
      <c r="F135" s="151" t="s">
        <v>891</v>
      </c>
      <c r="H135" s="150" t="s">
        <v>1</v>
      </c>
      <c r="I135" s="152"/>
      <c r="L135" s="148"/>
      <c r="M135" s="153"/>
      <c r="T135" s="154"/>
      <c r="AT135" s="150" t="s">
        <v>157</v>
      </c>
      <c r="AU135" s="150" t="s">
        <v>89</v>
      </c>
      <c r="AV135" s="12" t="s">
        <v>87</v>
      </c>
      <c r="AW135" s="12" t="s">
        <v>35</v>
      </c>
      <c r="AX135" s="12" t="s">
        <v>80</v>
      </c>
      <c r="AY135" s="150" t="s">
        <v>148</v>
      </c>
    </row>
    <row r="136" spans="2:65" s="12" customFormat="1" ht="11.25">
      <c r="B136" s="148"/>
      <c r="D136" s="149" t="s">
        <v>157</v>
      </c>
      <c r="E136" s="150" t="s">
        <v>1</v>
      </c>
      <c r="F136" s="151" t="s">
        <v>1013</v>
      </c>
      <c r="H136" s="150" t="s">
        <v>1</v>
      </c>
      <c r="I136" s="152"/>
      <c r="L136" s="148"/>
      <c r="M136" s="153"/>
      <c r="T136" s="154"/>
      <c r="AT136" s="150" t="s">
        <v>157</v>
      </c>
      <c r="AU136" s="150" t="s">
        <v>89</v>
      </c>
      <c r="AV136" s="12" t="s">
        <v>87</v>
      </c>
      <c r="AW136" s="12" t="s">
        <v>35</v>
      </c>
      <c r="AX136" s="12" t="s">
        <v>80</v>
      </c>
      <c r="AY136" s="150" t="s">
        <v>148</v>
      </c>
    </row>
    <row r="137" spans="2:65" s="12" customFormat="1" ht="11.25">
      <c r="B137" s="148"/>
      <c r="D137" s="149" t="s">
        <v>157</v>
      </c>
      <c r="E137" s="150" t="s">
        <v>1</v>
      </c>
      <c r="F137" s="151" t="s">
        <v>1014</v>
      </c>
      <c r="H137" s="150" t="s">
        <v>1</v>
      </c>
      <c r="I137" s="152"/>
      <c r="L137" s="148"/>
      <c r="M137" s="153"/>
      <c r="T137" s="154"/>
      <c r="AT137" s="150" t="s">
        <v>157</v>
      </c>
      <c r="AU137" s="150" t="s">
        <v>89</v>
      </c>
      <c r="AV137" s="12" t="s">
        <v>87</v>
      </c>
      <c r="AW137" s="12" t="s">
        <v>35</v>
      </c>
      <c r="AX137" s="12" t="s">
        <v>80</v>
      </c>
      <c r="AY137" s="150" t="s">
        <v>148</v>
      </c>
    </row>
    <row r="138" spans="2:65" s="12" customFormat="1" ht="11.25">
      <c r="B138" s="148"/>
      <c r="D138" s="149" t="s">
        <v>157</v>
      </c>
      <c r="E138" s="150" t="s">
        <v>1</v>
      </c>
      <c r="F138" s="151" t="s">
        <v>1015</v>
      </c>
      <c r="H138" s="150" t="s">
        <v>1</v>
      </c>
      <c r="I138" s="152"/>
      <c r="L138" s="148"/>
      <c r="M138" s="153"/>
      <c r="T138" s="154"/>
      <c r="AT138" s="150" t="s">
        <v>157</v>
      </c>
      <c r="AU138" s="150" t="s">
        <v>89</v>
      </c>
      <c r="AV138" s="12" t="s">
        <v>87</v>
      </c>
      <c r="AW138" s="12" t="s">
        <v>35</v>
      </c>
      <c r="AX138" s="12" t="s">
        <v>80</v>
      </c>
      <c r="AY138" s="150" t="s">
        <v>148</v>
      </c>
    </row>
    <row r="139" spans="2:65" s="12" customFormat="1" ht="11.25">
      <c r="B139" s="148"/>
      <c r="D139" s="149" t="s">
        <v>157</v>
      </c>
      <c r="E139" s="150" t="s">
        <v>1</v>
      </c>
      <c r="F139" s="151" t="s">
        <v>1016</v>
      </c>
      <c r="H139" s="150" t="s">
        <v>1</v>
      </c>
      <c r="I139" s="152"/>
      <c r="L139" s="148"/>
      <c r="M139" s="153"/>
      <c r="T139" s="154"/>
      <c r="AT139" s="150" t="s">
        <v>157</v>
      </c>
      <c r="AU139" s="150" t="s">
        <v>89</v>
      </c>
      <c r="AV139" s="12" t="s">
        <v>87</v>
      </c>
      <c r="AW139" s="12" t="s">
        <v>35</v>
      </c>
      <c r="AX139" s="12" t="s">
        <v>80</v>
      </c>
      <c r="AY139" s="150" t="s">
        <v>148</v>
      </c>
    </row>
    <row r="140" spans="2:65" s="12" customFormat="1" ht="11.25">
      <c r="B140" s="148"/>
      <c r="D140" s="149" t="s">
        <v>157</v>
      </c>
      <c r="E140" s="150" t="s">
        <v>1</v>
      </c>
      <c r="F140" s="151" t="s">
        <v>1017</v>
      </c>
      <c r="H140" s="150" t="s">
        <v>1</v>
      </c>
      <c r="I140" s="152"/>
      <c r="L140" s="148"/>
      <c r="M140" s="153"/>
      <c r="T140" s="154"/>
      <c r="AT140" s="150" t="s">
        <v>157</v>
      </c>
      <c r="AU140" s="150" t="s">
        <v>89</v>
      </c>
      <c r="AV140" s="12" t="s">
        <v>87</v>
      </c>
      <c r="AW140" s="12" t="s">
        <v>35</v>
      </c>
      <c r="AX140" s="12" t="s">
        <v>80</v>
      </c>
      <c r="AY140" s="150" t="s">
        <v>148</v>
      </c>
    </row>
    <row r="141" spans="2:65" s="13" customFormat="1" ht="11.25">
      <c r="B141" s="155"/>
      <c r="D141" s="149" t="s">
        <v>157</v>
      </c>
      <c r="E141" s="156" t="s">
        <v>1</v>
      </c>
      <c r="F141" s="157" t="s">
        <v>87</v>
      </c>
      <c r="H141" s="158">
        <v>1</v>
      </c>
      <c r="I141" s="159"/>
      <c r="L141" s="155"/>
      <c r="M141" s="160"/>
      <c r="T141" s="161"/>
      <c r="AT141" s="156" t="s">
        <v>157</v>
      </c>
      <c r="AU141" s="156" t="s">
        <v>89</v>
      </c>
      <c r="AV141" s="13" t="s">
        <v>89</v>
      </c>
      <c r="AW141" s="13" t="s">
        <v>35</v>
      </c>
      <c r="AX141" s="13" t="s">
        <v>80</v>
      </c>
      <c r="AY141" s="156" t="s">
        <v>148</v>
      </c>
    </row>
    <row r="142" spans="2:65" s="14" customFormat="1" ht="11.25">
      <c r="B142" s="162"/>
      <c r="D142" s="149" t="s">
        <v>157</v>
      </c>
      <c r="E142" s="163" t="s">
        <v>1</v>
      </c>
      <c r="F142" s="164" t="s">
        <v>183</v>
      </c>
      <c r="H142" s="165">
        <v>1</v>
      </c>
      <c r="I142" s="166"/>
      <c r="L142" s="162"/>
      <c r="M142" s="167"/>
      <c r="T142" s="168"/>
      <c r="AT142" s="163" t="s">
        <v>157</v>
      </c>
      <c r="AU142" s="163" t="s">
        <v>89</v>
      </c>
      <c r="AV142" s="14" t="s">
        <v>155</v>
      </c>
      <c r="AW142" s="14" t="s">
        <v>35</v>
      </c>
      <c r="AX142" s="14" t="s">
        <v>87</v>
      </c>
      <c r="AY142" s="163" t="s">
        <v>148</v>
      </c>
    </row>
    <row r="143" spans="2:65" s="1" customFormat="1" ht="16.5" customHeight="1">
      <c r="B143" s="31"/>
      <c r="C143" s="135" t="s">
        <v>165</v>
      </c>
      <c r="D143" s="135" t="s">
        <v>150</v>
      </c>
      <c r="E143" s="136" t="s">
        <v>1018</v>
      </c>
      <c r="F143" s="137" t="s">
        <v>1019</v>
      </c>
      <c r="G143" s="138" t="s">
        <v>888</v>
      </c>
      <c r="H143" s="139">
        <v>1</v>
      </c>
      <c r="I143" s="140"/>
      <c r="J143" s="141">
        <f>ROUND(I143*H143,2)</f>
        <v>0</v>
      </c>
      <c r="K143" s="137" t="s">
        <v>1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155</v>
      </c>
      <c r="AT143" s="146" t="s">
        <v>150</v>
      </c>
      <c r="AU143" s="146" t="s">
        <v>89</v>
      </c>
      <c r="AY143" s="16" t="s">
        <v>148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155</v>
      </c>
      <c r="BM143" s="146" t="s">
        <v>1020</v>
      </c>
    </row>
    <row r="144" spans="2:65" s="12" customFormat="1" ht="11.25">
      <c r="B144" s="148"/>
      <c r="D144" s="149" t="s">
        <v>157</v>
      </c>
      <c r="E144" s="150" t="s">
        <v>1</v>
      </c>
      <c r="F144" s="151" t="s">
        <v>1021</v>
      </c>
      <c r="H144" s="150" t="s">
        <v>1</v>
      </c>
      <c r="I144" s="152"/>
      <c r="L144" s="148"/>
      <c r="M144" s="153"/>
      <c r="T144" s="154"/>
      <c r="AT144" s="150" t="s">
        <v>157</v>
      </c>
      <c r="AU144" s="150" t="s">
        <v>89</v>
      </c>
      <c r="AV144" s="12" t="s">
        <v>87</v>
      </c>
      <c r="AW144" s="12" t="s">
        <v>35</v>
      </c>
      <c r="AX144" s="12" t="s">
        <v>80</v>
      </c>
      <c r="AY144" s="150" t="s">
        <v>148</v>
      </c>
    </row>
    <row r="145" spans="2:65" s="12" customFormat="1" ht="11.25">
      <c r="B145" s="148"/>
      <c r="D145" s="149" t="s">
        <v>157</v>
      </c>
      <c r="E145" s="150" t="s">
        <v>1</v>
      </c>
      <c r="F145" s="151" t="s">
        <v>891</v>
      </c>
      <c r="H145" s="150" t="s">
        <v>1</v>
      </c>
      <c r="I145" s="152"/>
      <c r="L145" s="148"/>
      <c r="M145" s="153"/>
      <c r="T145" s="154"/>
      <c r="AT145" s="150" t="s">
        <v>157</v>
      </c>
      <c r="AU145" s="150" t="s">
        <v>89</v>
      </c>
      <c r="AV145" s="12" t="s">
        <v>87</v>
      </c>
      <c r="AW145" s="12" t="s">
        <v>35</v>
      </c>
      <c r="AX145" s="12" t="s">
        <v>80</v>
      </c>
      <c r="AY145" s="150" t="s">
        <v>148</v>
      </c>
    </row>
    <row r="146" spans="2:65" s="12" customFormat="1" ht="22.5">
      <c r="B146" s="148"/>
      <c r="D146" s="149" t="s">
        <v>157</v>
      </c>
      <c r="E146" s="150" t="s">
        <v>1</v>
      </c>
      <c r="F146" s="151" t="s">
        <v>1022</v>
      </c>
      <c r="H146" s="150" t="s">
        <v>1</v>
      </c>
      <c r="I146" s="152"/>
      <c r="L146" s="148"/>
      <c r="M146" s="153"/>
      <c r="T146" s="154"/>
      <c r="AT146" s="150" t="s">
        <v>157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148</v>
      </c>
    </row>
    <row r="147" spans="2:65" s="13" customFormat="1" ht="11.25">
      <c r="B147" s="155"/>
      <c r="D147" s="149" t="s">
        <v>157</v>
      </c>
      <c r="E147" s="156" t="s">
        <v>1</v>
      </c>
      <c r="F147" s="157" t="s">
        <v>87</v>
      </c>
      <c r="H147" s="158">
        <v>1</v>
      </c>
      <c r="I147" s="159"/>
      <c r="L147" s="155"/>
      <c r="M147" s="160"/>
      <c r="T147" s="161"/>
      <c r="AT147" s="156" t="s">
        <v>157</v>
      </c>
      <c r="AU147" s="156" t="s">
        <v>89</v>
      </c>
      <c r="AV147" s="13" t="s">
        <v>89</v>
      </c>
      <c r="AW147" s="13" t="s">
        <v>35</v>
      </c>
      <c r="AX147" s="13" t="s">
        <v>80</v>
      </c>
      <c r="AY147" s="156" t="s">
        <v>148</v>
      </c>
    </row>
    <row r="148" spans="2:65" s="14" customFormat="1" ht="11.25">
      <c r="B148" s="162"/>
      <c r="D148" s="149" t="s">
        <v>157</v>
      </c>
      <c r="E148" s="163" t="s">
        <v>1</v>
      </c>
      <c r="F148" s="164" t="s">
        <v>183</v>
      </c>
      <c r="H148" s="165">
        <v>1</v>
      </c>
      <c r="I148" s="166"/>
      <c r="L148" s="162"/>
      <c r="M148" s="167"/>
      <c r="T148" s="168"/>
      <c r="AT148" s="163" t="s">
        <v>157</v>
      </c>
      <c r="AU148" s="163" t="s">
        <v>89</v>
      </c>
      <c r="AV148" s="14" t="s">
        <v>155</v>
      </c>
      <c r="AW148" s="14" t="s">
        <v>35</v>
      </c>
      <c r="AX148" s="14" t="s">
        <v>87</v>
      </c>
      <c r="AY148" s="163" t="s">
        <v>148</v>
      </c>
    </row>
    <row r="149" spans="2:65" s="1" customFormat="1" ht="16.5" customHeight="1">
      <c r="B149" s="31"/>
      <c r="C149" s="135" t="s">
        <v>155</v>
      </c>
      <c r="D149" s="135" t="s">
        <v>150</v>
      </c>
      <c r="E149" s="136" t="s">
        <v>1023</v>
      </c>
      <c r="F149" s="137" t="s">
        <v>1024</v>
      </c>
      <c r="G149" s="138" t="s">
        <v>888</v>
      </c>
      <c r="H149" s="139">
        <v>1</v>
      </c>
      <c r="I149" s="140"/>
      <c r="J149" s="141">
        <f>ROUND(I149*H149,2)</f>
        <v>0</v>
      </c>
      <c r="K149" s="137" t="s">
        <v>1</v>
      </c>
      <c r="L149" s="31"/>
      <c r="M149" s="142" t="s">
        <v>1</v>
      </c>
      <c r="N149" s="143" t="s">
        <v>45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155</v>
      </c>
      <c r="AT149" s="146" t="s">
        <v>150</v>
      </c>
      <c r="AU149" s="146" t="s">
        <v>89</v>
      </c>
      <c r="AY149" s="16" t="s">
        <v>148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6" t="s">
        <v>87</v>
      </c>
      <c r="BK149" s="147">
        <f>ROUND(I149*H149,2)</f>
        <v>0</v>
      </c>
      <c r="BL149" s="16" t="s">
        <v>155</v>
      </c>
      <c r="BM149" s="146" t="s">
        <v>1025</v>
      </c>
    </row>
    <row r="150" spans="2:65" s="12" customFormat="1" ht="11.25">
      <c r="B150" s="148"/>
      <c r="D150" s="149" t="s">
        <v>157</v>
      </c>
      <c r="E150" s="150" t="s">
        <v>1</v>
      </c>
      <c r="F150" s="151" t="s">
        <v>1026</v>
      </c>
      <c r="H150" s="150" t="s">
        <v>1</v>
      </c>
      <c r="I150" s="152"/>
      <c r="L150" s="148"/>
      <c r="M150" s="153"/>
      <c r="T150" s="154"/>
      <c r="AT150" s="150" t="s">
        <v>157</v>
      </c>
      <c r="AU150" s="150" t="s">
        <v>89</v>
      </c>
      <c r="AV150" s="12" t="s">
        <v>87</v>
      </c>
      <c r="AW150" s="12" t="s">
        <v>35</v>
      </c>
      <c r="AX150" s="12" t="s">
        <v>80</v>
      </c>
      <c r="AY150" s="150" t="s">
        <v>148</v>
      </c>
    </row>
    <row r="151" spans="2:65" s="12" customFormat="1" ht="11.25">
      <c r="B151" s="148"/>
      <c r="D151" s="149" t="s">
        <v>157</v>
      </c>
      <c r="E151" s="150" t="s">
        <v>1</v>
      </c>
      <c r="F151" s="151" t="s">
        <v>891</v>
      </c>
      <c r="H151" s="150" t="s">
        <v>1</v>
      </c>
      <c r="I151" s="152"/>
      <c r="L151" s="148"/>
      <c r="M151" s="153"/>
      <c r="T151" s="154"/>
      <c r="AT151" s="150" t="s">
        <v>157</v>
      </c>
      <c r="AU151" s="150" t="s">
        <v>89</v>
      </c>
      <c r="AV151" s="12" t="s">
        <v>87</v>
      </c>
      <c r="AW151" s="12" t="s">
        <v>35</v>
      </c>
      <c r="AX151" s="12" t="s">
        <v>80</v>
      </c>
      <c r="AY151" s="150" t="s">
        <v>148</v>
      </c>
    </row>
    <row r="152" spans="2:65" s="12" customFormat="1" ht="11.25">
      <c r="B152" s="148"/>
      <c r="D152" s="149" t="s">
        <v>157</v>
      </c>
      <c r="E152" s="150" t="s">
        <v>1</v>
      </c>
      <c r="F152" s="151" t="s">
        <v>1027</v>
      </c>
      <c r="H152" s="150" t="s">
        <v>1</v>
      </c>
      <c r="I152" s="152"/>
      <c r="L152" s="148"/>
      <c r="M152" s="153"/>
      <c r="T152" s="154"/>
      <c r="AT152" s="150" t="s">
        <v>157</v>
      </c>
      <c r="AU152" s="150" t="s">
        <v>89</v>
      </c>
      <c r="AV152" s="12" t="s">
        <v>87</v>
      </c>
      <c r="AW152" s="12" t="s">
        <v>35</v>
      </c>
      <c r="AX152" s="12" t="s">
        <v>80</v>
      </c>
      <c r="AY152" s="150" t="s">
        <v>148</v>
      </c>
    </row>
    <row r="153" spans="2:65" s="12" customFormat="1" ht="11.25">
      <c r="B153" s="148"/>
      <c r="D153" s="149" t="s">
        <v>157</v>
      </c>
      <c r="E153" s="150" t="s">
        <v>1</v>
      </c>
      <c r="F153" s="151" t="s">
        <v>1028</v>
      </c>
      <c r="H153" s="150" t="s">
        <v>1</v>
      </c>
      <c r="I153" s="152"/>
      <c r="L153" s="148"/>
      <c r="M153" s="153"/>
      <c r="T153" s="154"/>
      <c r="AT153" s="150" t="s">
        <v>157</v>
      </c>
      <c r="AU153" s="150" t="s">
        <v>89</v>
      </c>
      <c r="AV153" s="12" t="s">
        <v>87</v>
      </c>
      <c r="AW153" s="12" t="s">
        <v>35</v>
      </c>
      <c r="AX153" s="12" t="s">
        <v>80</v>
      </c>
      <c r="AY153" s="150" t="s">
        <v>148</v>
      </c>
    </row>
    <row r="154" spans="2:65" s="12" customFormat="1" ht="11.25">
      <c r="B154" s="148"/>
      <c r="D154" s="149" t="s">
        <v>157</v>
      </c>
      <c r="E154" s="150" t="s">
        <v>1</v>
      </c>
      <c r="F154" s="151" t="s">
        <v>1029</v>
      </c>
      <c r="H154" s="150" t="s">
        <v>1</v>
      </c>
      <c r="I154" s="152"/>
      <c r="L154" s="148"/>
      <c r="M154" s="153"/>
      <c r="T154" s="154"/>
      <c r="AT154" s="150" t="s">
        <v>157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148</v>
      </c>
    </row>
    <row r="155" spans="2:65" s="12" customFormat="1" ht="11.25">
      <c r="B155" s="148"/>
      <c r="D155" s="149" t="s">
        <v>157</v>
      </c>
      <c r="E155" s="150" t="s">
        <v>1</v>
      </c>
      <c r="F155" s="151" t="s">
        <v>1030</v>
      </c>
      <c r="H155" s="150" t="s">
        <v>1</v>
      </c>
      <c r="I155" s="152"/>
      <c r="L155" s="148"/>
      <c r="M155" s="153"/>
      <c r="T155" s="154"/>
      <c r="AT155" s="150" t="s">
        <v>157</v>
      </c>
      <c r="AU155" s="150" t="s">
        <v>89</v>
      </c>
      <c r="AV155" s="12" t="s">
        <v>87</v>
      </c>
      <c r="AW155" s="12" t="s">
        <v>35</v>
      </c>
      <c r="AX155" s="12" t="s">
        <v>80</v>
      </c>
      <c r="AY155" s="150" t="s">
        <v>148</v>
      </c>
    </row>
    <row r="156" spans="2:65" s="13" customFormat="1" ht="11.25">
      <c r="B156" s="155"/>
      <c r="D156" s="149" t="s">
        <v>157</v>
      </c>
      <c r="E156" s="156" t="s">
        <v>1</v>
      </c>
      <c r="F156" s="157" t="s">
        <v>87</v>
      </c>
      <c r="H156" s="158">
        <v>1</v>
      </c>
      <c r="I156" s="159"/>
      <c r="L156" s="155"/>
      <c r="M156" s="160"/>
      <c r="T156" s="161"/>
      <c r="AT156" s="156" t="s">
        <v>157</v>
      </c>
      <c r="AU156" s="156" t="s">
        <v>89</v>
      </c>
      <c r="AV156" s="13" t="s">
        <v>89</v>
      </c>
      <c r="AW156" s="13" t="s">
        <v>35</v>
      </c>
      <c r="AX156" s="13" t="s">
        <v>80</v>
      </c>
      <c r="AY156" s="156" t="s">
        <v>148</v>
      </c>
    </row>
    <row r="157" spans="2:65" s="14" customFormat="1" ht="11.25">
      <c r="B157" s="162"/>
      <c r="D157" s="149" t="s">
        <v>157</v>
      </c>
      <c r="E157" s="163" t="s">
        <v>1</v>
      </c>
      <c r="F157" s="164" t="s">
        <v>183</v>
      </c>
      <c r="H157" s="165">
        <v>1</v>
      </c>
      <c r="I157" s="166"/>
      <c r="L157" s="162"/>
      <c r="M157" s="187"/>
      <c r="N157" s="188"/>
      <c r="O157" s="188"/>
      <c r="P157" s="188"/>
      <c r="Q157" s="188"/>
      <c r="R157" s="188"/>
      <c r="S157" s="188"/>
      <c r="T157" s="189"/>
      <c r="AT157" s="163" t="s">
        <v>157</v>
      </c>
      <c r="AU157" s="163" t="s">
        <v>89</v>
      </c>
      <c r="AV157" s="14" t="s">
        <v>155</v>
      </c>
      <c r="AW157" s="14" t="s">
        <v>35</v>
      </c>
      <c r="AX157" s="14" t="s">
        <v>87</v>
      </c>
      <c r="AY157" s="163" t="s">
        <v>148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1"/>
    </row>
  </sheetData>
  <sheetProtection algorithmName="SHA-512" hashValue="3j9hKgcxzuKOVy8aY8xEJ0ntzzNPZRE9k7uLOQ32mV0YKGq0Q17a9ha9qSTIb+OrV5HWJl/U+Vqa51pYLRkoHA==" saltValue="uDLqyR5CGruMl1vB70SmRIAviQ/fEyQE69nD1mVCbwLJa3jTkg8xX/l8iEnbEB2hQurfMwYhPpTt/MmFP6V+aA==" spinCount="100000" sheet="1" objects="1" scenarios="1" formatColumns="0" formatRows="0" autoFilter="0"/>
  <autoFilter ref="C122:K157" xr:uid="{00000000-0009-0000-0000-000006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101.3_u - Stezka pro p...</vt:lpstr>
      <vt:lpstr>SO 201.2_u - Opěrné zdi k...</vt:lpstr>
      <vt:lpstr>SO 401.3_u - Přeložka VO ...</vt:lpstr>
      <vt:lpstr>VON_u - Vedlejší a ostatn...</vt:lpstr>
      <vt:lpstr>SO 101.3_n - Stezka pro p...</vt:lpstr>
      <vt:lpstr>VON_n - Vedlejší a ostatn...</vt:lpstr>
      <vt:lpstr>'Rekapitulace stavby'!Názvy_tisku</vt:lpstr>
      <vt:lpstr>'SO 101.3_n - Stezka pro p...'!Názvy_tisku</vt:lpstr>
      <vt:lpstr>'SO 101.3_u - Stezka pro p...'!Názvy_tisku</vt:lpstr>
      <vt:lpstr>'SO 201.2_u - Opěrné zdi k...'!Názvy_tisku</vt:lpstr>
      <vt:lpstr>'SO 401.3_u - Přeložka VO ...'!Názvy_tisku</vt:lpstr>
      <vt:lpstr>'VON_n - Vedlejší a ostatn...'!Názvy_tisku</vt:lpstr>
      <vt:lpstr>'VON_u - Vedlejší a ostatn...'!Názvy_tisku</vt:lpstr>
      <vt:lpstr>'Rekapitulace stavby'!Oblast_tisku</vt:lpstr>
      <vt:lpstr>'SO 101.3_n - Stezka pro p...'!Oblast_tisku</vt:lpstr>
      <vt:lpstr>'SO 101.3_u - Stezka pro p...'!Oblast_tisku</vt:lpstr>
      <vt:lpstr>'SO 201.2_u - Opěrné zdi k...'!Oblast_tisku</vt:lpstr>
      <vt:lpstr>'SO 401.3_u - Přeložka VO ...'!Oblast_tisku</vt:lpstr>
      <vt:lpstr>'VON_n - Vedlejší a ostatn...'!Oblast_tisku</vt:lpstr>
      <vt:lpstr>'VON_u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Uhlárová</dc:creator>
  <cp:lastModifiedBy>Sehnal Pavel, Ing.</cp:lastModifiedBy>
  <dcterms:created xsi:type="dcterms:W3CDTF">2021-12-22T14:51:40Z</dcterms:created>
  <dcterms:modified xsi:type="dcterms:W3CDTF">2023-09-11T08:18:02Z</dcterms:modified>
</cp:coreProperties>
</file>