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 2022\golias 2022\aktualizacia 092023\"/>
    </mc:Choice>
  </mc:AlternateContent>
  <xr:revisionPtr revIDLastSave="0" documentId="13_ncr:1_{B2CCFB07-E3F8-4938-BD49-E5D6C69D50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1 - Zateplenie obvodového..." sheetId="2" r:id="rId2"/>
  </sheets>
  <definedNames>
    <definedName name="_xlnm._FilterDatabase" localSheetId="1" hidden="1">'1 - Zateplenie obvodového...'!$C$131:$K$166</definedName>
    <definedName name="_xlnm.Print_Titles" localSheetId="1">'1 - Zateplenie obvodového...'!$131:$131</definedName>
    <definedName name="_xlnm.Print_Titles" localSheetId="0">'Rekapitulácia stavby'!$92:$92</definedName>
    <definedName name="_xlnm.Print_Area" localSheetId="1">'1 - Zateplenie obvodového...'!$C$4:$J$76,'1 - Zateplenie obvodového...'!$C$82:$J$113,'1 - Zateplenie obvodového...'!$C$119:$J$166</definedName>
    <definedName name="_xlnm.Print_Area" localSheetId="0">'Rekapitulácia stavby'!$D$4:$AO$76,'Rekapitulácia stavby'!$C$82:$AQ$103</definedName>
  </definedNames>
  <calcPr calcId="191029"/>
</workbook>
</file>

<file path=xl/calcChain.xml><?xml version="1.0" encoding="utf-8"?>
<calcChain xmlns="http://schemas.openxmlformats.org/spreadsheetml/2006/main">
  <c r="J39" i="2" l="1"/>
  <c r="J38" i="2"/>
  <c r="AY95" i="1"/>
  <c r="J37" i="2"/>
  <c r="AX95" i="1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P164" i="2" s="1"/>
  <c r="P163" i="2" s="1"/>
  <c r="BI162" i="2"/>
  <c r="BH162" i="2"/>
  <c r="BG162" i="2"/>
  <c r="BE162" i="2"/>
  <c r="T162" i="2"/>
  <c r="T161" i="2"/>
  <c r="R162" i="2"/>
  <c r="R161" i="2"/>
  <c r="P162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J128" i="2"/>
  <c r="F128" i="2"/>
  <c r="F126" i="2"/>
  <c r="E124" i="2"/>
  <c r="BI111" i="2"/>
  <c r="BH111" i="2"/>
  <c r="BG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F38" i="2" s="1"/>
  <c r="BG107" i="2"/>
  <c r="F37" i="2" s="1"/>
  <c r="BF107" i="2"/>
  <c r="BE107" i="2"/>
  <c r="BI106" i="2"/>
  <c r="F39" i="2" s="1"/>
  <c r="BH106" i="2"/>
  <c r="BG106" i="2"/>
  <c r="BF106" i="2"/>
  <c r="BE106" i="2"/>
  <c r="J35" i="2" s="1"/>
  <c r="J91" i="2"/>
  <c r="F91" i="2"/>
  <c r="F89" i="2"/>
  <c r="E87" i="2"/>
  <c r="J24" i="2"/>
  <c r="E24" i="2"/>
  <c r="J129" i="2" s="1"/>
  <c r="J23" i="2"/>
  <c r="J18" i="2"/>
  <c r="E18" i="2"/>
  <c r="F129" i="2"/>
  <c r="J17" i="2"/>
  <c r="J12" i="2"/>
  <c r="J126" i="2"/>
  <c r="E7" i="2"/>
  <c r="E122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62" i="2"/>
  <c r="J155" i="2"/>
  <c r="J148" i="2"/>
  <c r="J142" i="2"/>
  <c r="AS94" i="1"/>
  <c r="BK162" i="2"/>
  <c r="J154" i="2"/>
  <c r="BK149" i="2"/>
  <c r="BK139" i="2"/>
  <c r="J165" i="2"/>
  <c r="BK159" i="2"/>
  <c r="BK157" i="2"/>
  <c r="J156" i="2"/>
  <c r="BK152" i="2"/>
  <c r="BK150" i="2"/>
  <c r="BK147" i="2"/>
  <c r="J144" i="2"/>
  <c r="BK141" i="2"/>
  <c r="BK138" i="2"/>
  <c r="BK136" i="2"/>
  <c r="J166" i="2"/>
  <c r="J160" i="2"/>
  <c r="J158" i="2"/>
  <c r="BK154" i="2"/>
  <c r="J151" i="2"/>
  <c r="BK148" i="2"/>
  <c r="J145" i="2"/>
  <c r="J143" i="2"/>
  <c r="J140" i="2"/>
  <c r="BK137" i="2"/>
  <c r="J135" i="2"/>
  <c r="BK166" i="2"/>
  <c r="J159" i="2"/>
  <c r="J157" i="2"/>
  <c r="BK155" i="2"/>
  <c r="J152" i="2"/>
  <c r="J150" i="2"/>
  <c r="BK144" i="2"/>
  <c r="BK142" i="2"/>
  <c r="BK140" i="2"/>
  <c r="J138" i="2"/>
  <c r="BK135" i="2"/>
  <c r="BK160" i="2"/>
  <c r="J153" i="2"/>
  <c r="BK145" i="2"/>
  <c r="J141" i="2"/>
  <c r="J136" i="2"/>
  <c r="BK165" i="2"/>
  <c r="BK158" i="2"/>
  <c r="BK156" i="2"/>
  <c r="BK153" i="2"/>
  <c r="BK151" i="2"/>
  <c r="J149" i="2"/>
  <c r="J147" i="2"/>
  <c r="BK143" i="2"/>
  <c r="J139" i="2"/>
  <c r="J137" i="2"/>
  <c r="F35" i="2" l="1"/>
  <c r="BK134" i="2"/>
  <c r="P134" i="2"/>
  <c r="P133" i="2" s="1"/>
  <c r="P132" i="2" s="1"/>
  <c r="AU95" i="1" s="1"/>
  <c r="AU94" i="1" s="1"/>
  <c r="P146" i="2"/>
  <c r="T146" i="2"/>
  <c r="R134" i="2"/>
  <c r="R146" i="2"/>
  <c r="BK164" i="2"/>
  <c r="BK163" i="2" s="1"/>
  <c r="J163" i="2" s="1"/>
  <c r="J101" i="2" s="1"/>
  <c r="T134" i="2"/>
  <c r="R164" i="2"/>
  <c r="R163" i="2" s="1"/>
  <c r="BK146" i="2"/>
  <c r="J146" i="2"/>
  <c r="J99" i="2" s="1"/>
  <c r="T164" i="2"/>
  <c r="T163" i="2"/>
  <c r="BK161" i="2"/>
  <c r="J161" i="2"/>
  <c r="J100" i="2" s="1"/>
  <c r="BC95" i="1"/>
  <c r="BB95" i="1"/>
  <c r="AV95" i="1"/>
  <c r="AZ95" i="1"/>
  <c r="E85" i="2"/>
  <c r="J89" i="2"/>
  <c r="F92" i="2"/>
  <c r="J92" i="2"/>
  <c r="BF135" i="2"/>
  <c r="BF136" i="2"/>
  <c r="BF137" i="2"/>
  <c r="BF138" i="2"/>
  <c r="BF139" i="2"/>
  <c r="BF140" i="2"/>
  <c r="BF141" i="2"/>
  <c r="BF142" i="2"/>
  <c r="BF143" i="2"/>
  <c r="BF144" i="2"/>
  <c r="BF145" i="2"/>
  <c r="BF147" i="2"/>
  <c r="BF148" i="2"/>
  <c r="BF149" i="2"/>
  <c r="BF150" i="2"/>
  <c r="BF151" i="2"/>
  <c r="BF152" i="2"/>
  <c r="BF153" i="2"/>
  <c r="BF154" i="2"/>
  <c r="BF155" i="2"/>
  <c r="BF156" i="2"/>
  <c r="BF157" i="2"/>
  <c r="BF158" i="2"/>
  <c r="BF159" i="2"/>
  <c r="BF160" i="2"/>
  <c r="BF162" i="2"/>
  <c r="BF165" i="2"/>
  <c r="BF166" i="2"/>
  <c r="BD95" i="1"/>
  <c r="BD94" i="1" s="1"/>
  <c r="W36" i="1" s="1"/>
  <c r="BB94" i="1"/>
  <c r="W34" i="1" s="1"/>
  <c r="BC94" i="1"/>
  <c r="W35" i="1"/>
  <c r="AZ94" i="1"/>
  <c r="T133" i="2" l="1"/>
  <c r="T132" i="2"/>
  <c r="R133" i="2"/>
  <c r="R132" i="2"/>
  <c r="BK133" i="2"/>
  <c r="BK132" i="2" s="1"/>
  <c r="J132" i="2" s="1"/>
  <c r="J96" i="2" s="1"/>
  <c r="J134" i="2"/>
  <c r="J98" i="2"/>
  <c r="J164" i="2"/>
  <c r="J102" i="2"/>
  <c r="AX94" i="1"/>
  <c r="AV94" i="1"/>
  <c r="AY94" i="1"/>
  <c r="J30" i="2" l="1"/>
  <c r="J111" i="2" s="1"/>
  <c r="J105" i="2" s="1"/>
  <c r="J113" i="2" s="1"/>
  <c r="BF111" i="2"/>
  <c r="J133" i="2"/>
  <c r="J97" i="2"/>
  <c r="J31" i="2"/>
  <c r="J32" i="2" s="1"/>
  <c r="AG95" i="1" s="1"/>
  <c r="AG94" i="1" s="1"/>
  <c r="AK26" i="1" s="1"/>
  <c r="J36" i="2"/>
  <c r="AW95" i="1" s="1"/>
  <c r="AT95" i="1" s="1"/>
  <c r="AN95" i="1" l="1"/>
  <c r="J41" i="2"/>
  <c r="AG100" i="1"/>
  <c r="CD100" i="1"/>
  <c r="AG99" i="1"/>
  <c r="CD99" i="1"/>
  <c r="F36" i="2"/>
  <c r="BA95" i="1"/>
  <c r="BA94" i="1" s="1"/>
  <c r="W33" i="1" s="1"/>
  <c r="AG98" i="1"/>
  <c r="CD98" i="1"/>
  <c r="AG101" i="1"/>
  <c r="CD101" i="1"/>
  <c r="AV99" i="1" l="1"/>
  <c r="BY99" i="1"/>
  <c r="AW94" i="1"/>
  <c r="AK33" i="1" s="1"/>
  <c r="AV101" i="1"/>
  <c r="BY101" i="1"/>
  <c r="W32" i="1"/>
  <c r="AV98" i="1"/>
  <c r="BY98" i="1" s="1"/>
  <c r="AG97" i="1"/>
  <c r="AK27" i="1"/>
  <c r="AK29" i="1"/>
  <c r="AV100" i="1"/>
  <c r="BY100" i="1"/>
  <c r="AN99" i="1" l="1"/>
  <c r="AN98" i="1"/>
  <c r="AN101" i="1"/>
  <c r="AG103" i="1"/>
  <c r="AK32" i="1"/>
  <c r="AK38" i="1" s="1"/>
  <c r="AN100" i="1"/>
  <c r="AT94" i="1"/>
  <c r="AN94" i="1" s="1"/>
  <c r="AN97" i="1" l="1"/>
  <c r="AN103" i="1" l="1"/>
</calcChain>
</file>

<file path=xl/sharedStrings.xml><?xml version="1.0" encoding="utf-8"?>
<sst xmlns="http://schemas.openxmlformats.org/spreadsheetml/2006/main" count="737" uniqueCount="255">
  <si>
    <t>Export Komplet</t>
  </si>
  <si>
    <t/>
  </si>
  <si>
    <t>2.0</t>
  </si>
  <si>
    <t>False</t>
  </si>
  <si>
    <t>{b15aa7c2-6c39-4ad8-890b-b709dc72a840}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</si>
  <si>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</si>
  <si>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</si>
  <si>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</si>
  <si>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</si>
  <si>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</si>
  <si>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</si>
  <si>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</si>
  <si>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</si>
  <si>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35/2023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</si>
  <si>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</si>
  <si>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</si>
  <si>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v potravinárskej výrobe Liana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</si>
  <si>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</si>
  <si>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</si>
  <si>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</si>
  <si>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</si>
  <si>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</si>
  <si>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</si>
  <si>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</si>
  <si>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LIANA GOLIAŠ s.r.o., Raslavice</t>
  </si>
  <si>
    <t>IČ DPH:</t>
  </si>
  <si>
    <t>Zhotoviteľ:</t>
  </si>
  <si>
    <t>Vyplň údaj</t>
  </si>
  <si>
    <t>Projektant:</t>
  </si>
  <si>
    <t>OLICON plus s.r.o. - Ing. Oleár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</si>
  <si>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</si>
  <si>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</si>
  <si>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</si>
  <si>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</si>
  <si>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</si>
  <si>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</si>
  <si>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</si>
  <si>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</si>
  <si>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</si>
  <si>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</si>
  <si>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</si>
  <si>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</si>
  <si>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</si>
  <si>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</si>
  <si>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</si>
  <si>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</si>
  <si>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</si>
  <si>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</si>
  <si>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</si>
  <si>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</si>
  <si>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</si>
  <si>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</si>
  <si>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</si>
  <si>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</si>
  <si>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</si>
  <si>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</si>
  <si>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</si>
  <si>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</si>
  <si>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</si>
  <si>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</si>
  <si>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</si>
  <si>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</si>
  <si>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</si>
  <si>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</si>
  <si>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</si>
  <si>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</si>
  <si>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</si>
  <si>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</si>
  <si>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</si>
  <si>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</si>
  <si>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</si>
  <si>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</si>
  <si>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</si>
  <si>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</si>
  <si>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</si>
  <si>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</si>
  <si>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</si>
  <si>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</si>
  <si>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</si>
  <si>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</si>
  <si>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</si>
  <si>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Zateplenie obvodového plášťa</t>
  </si>
  <si>
    <t>STA</t>
  </si>
  <si>
    <t>{bc00acae-2237-4822-b602-ac23cb5c72dc}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</si>
  <si>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</si>
  <si>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</si>
  <si>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</si>
  <si>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</si>
  <si>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</si>
  <si>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</si>
  <si>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</si>
  <si>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</si>
  <si>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</si>
  <si>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</si>
  <si>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</si>
  <si>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1 - Zateplenie obvodového plášťa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</si>
  <si>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</si>
  <si>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</si>
  <si>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</si>
  <si>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</si>
  <si>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</si>
  <si>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</si>
  <si>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</si>
  <si>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</si>
  <si>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</si>
  <si>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</si>
  <si>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</si>
  <si>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</si>
  <si>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</si>
  <si>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</si>
  <si>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</si>
  <si>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</si>
  <si>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</si>
  <si>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</si>
  <si>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</si>
  <si>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</si>
  <si>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</si>
  <si>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</si>
  <si>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</si>
  <si>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</si>
  <si>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</si>
  <si>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</si>
  <si>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</si>
  <si>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</si>
  <si>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</si>
  <si>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</si>
  <si>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</si>
  <si>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</si>
  <si>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</si>
  <si>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</si>
  <si>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</si>
  <si>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</si>
  <si>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</si>
  <si>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</si>
  <si>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</si>
  <si>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</si>
  <si>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622460121.S</t>
  </si>
  <si>
    <t>Príprava vonkajšieho podkladu stien penetráciou základnou</t>
  </si>
  <si>
    <t>m2</t>
  </si>
  <si>
    <t>4</t>
  </si>
  <si>
    <t>-1774412747</t>
  </si>
  <si>
    <t>622461052.S</t>
  </si>
  <si>
    <t>Vonkajšia omietka stien pastovitá silikónová roztieraná, hr. 1,5 mm</t>
  </si>
  <si>
    <t>486404124</t>
  </si>
  <si>
    <t>3</t>
  </si>
  <si>
    <t>622481119.S</t>
  </si>
  <si>
    <t>Potiahnutie stien sklotextilnou mriežkou s celoplošným prilepením</t>
  </si>
  <si>
    <t>228316906</t>
  </si>
  <si>
    <t>625250710.S</t>
  </si>
  <si>
    <t>Kontaktný zatepľovací systém z minerálnej vlny hr. 150 mm, skrutkovacie kotvy - "F1"</t>
  </si>
  <si>
    <t>-2124077657</t>
  </si>
  <si>
    <t>5</t>
  </si>
  <si>
    <t>625250553.S</t>
  </si>
  <si>
    <t>Kontaktný zatepľovací systém soklovej alebo vodou namáhanej časti XPS hr. 150 mm, skrutkovacie kotvy</t>
  </si>
  <si>
    <t>-760055318</t>
  </si>
  <si>
    <t>625250712.S</t>
  </si>
  <si>
    <t>Kontaktný zatepľovací systém z minerálnej vlny hr. 180 mm, skrutkovacie kotvy - "F2"</t>
  </si>
  <si>
    <t>-1678845917</t>
  </si>
  <si>
    <t>7</t>
  </si>
  <si>
    <t>625250556.S</t>
  </si>
  <si>
    <t>Kontaktný zatepľovací systém soklovej alebo vodou namáhanej časti XPS hr. 180 mm, skrutkovacie kotvy</t>
  </si>
  <si>
    <t>-1828802019</t>
  </si>
  <si>
    <t>8</t>
  </si>
  <si>
    <t>625250762.S</t>
  </si>
  <si>
    <t>Kontaktný zatepľovací systém ostenia z minerálnej vlny hr. 30 mm</t>
  </si>
  <si>
    <t>-1139831350</t>
  </si>
  <si>
    <t>9</t>
  </si>
  <si>
    <t>625250762.S-1</t>
  </si>
  <si>
    <t>Kontaktný zatepľovací systém ostenia z minerálnej vlny hr. 30 mm - pod parapety</t>
  </si>
  <si>
    <t>1244563902</t>
  </si>
  <si>
    <t>10</t>
  </si>
  <si>
    <t>624601111.S-1</t>
  </si>
  <si>
    <t xml:space="preserve">Tmelenie škár tmelom (s dodaním hmôt) </t>
  </si>
  <si>
    <t>m</t>
  </si>
  <si>
    <t>-703632298</t>
  </si>
  <si>
    <t>11</t>
  </si>
  <si>
    <t>624601111.S</t>
  </si>
  <si>
    <t>Tmelenie škár PUR penou (s dodaním hmôt) - pod parapety</t>
  </si>
  <si>
    <t>-1788772757</t>
  </si>
  <si>
    <t>Ostatné konštrukcie a práce-búranie</t>
  </si>
  <si>
    <t>12</t>
  </si>
  <si>
    <t>938902071.S</t>
  </si>
  <si>
    <t>Očistenie povrchu betónových konštrukcií tlakovou vodou</t>
  </si>
  <si>
    <t>1721651997</t>
  </si>
  <si>
    <t>13</t>
  </si>
  <si>
    <t>941941032.S</t>
  </si>
  <si>
    <t>Montáž lešenia ľahkého pracovného radového s podlahami šírky od 0,80 do 1,00 m, výšky nad 10 do 30 m</t>
  </si>
  <si>
    <t>795204079</t>
  </si>
  <si>
    <t>14</t>
  </si>
  <si>
    <t>941941192.S</t>
  </si>
  <si>
    <t>Príplatok za prvý a každý ďalší i začatý mesiac použitia lešenia ľahkého pracovného radového s podlahami šírky od 0,80 do 1,00 m, výšky nad 10 do 30 m</t>
  </si>
  <si>
    <t>-21125083</t>
  </si>
  <si>
    <t>15</t>
  </si>
  <si>
    <t>941941832.S</t>
  </si>
  <si>
    <t>Demontáž lešenia ľahkého pracovného radového s podlahami šírky nad 0,80 do 1,00 m, výšky nad 10 do 30 m</t>
  </si>
  <si>
    <t>-1523173664</t>
  </si>
  <si>
    <t>16</t>
  </si>
  <si>
    <t>944944103.S</t>
  </si>
  <si>
    <t>Ochranná sieť na boku lešenia</t>
  </si>
  <si>
    <t>-1227163588</t>
  </si>
  <si>
    <t>17</t>
  </si>
  <si>
    <t>944944803.S</t>
  </si>
  <si>
    <t>Demontáž ochrannej siete na boku lešenia</t>
  </si>
  <si>
    <t>946864916</t>
  </si>
  <si>
    <t>18</t>
  </si>
  <si>
    <t>944945013.S</t>
  </si>
  <si>
    <t>Montáž záchytnej striešky zriadenej súčasne s ľahkým alebo ťažkým lešením šírky nad 2 m</t>
  </si>
  <si>
    <t>1572682560</t>
  </si>
  <si>
    <t>19</t>
  </si>
  <si>
    <t>944945813.S</t>
  </si>
  <si>
    <t>Demontáž záchytnej striešky zriaďovanej súčasne s ľahkým alebo ťažkým lešením šírky nad 2 m</t>
  </si>
  <si>
    <t>919925305</t>
  </si>
  <si>
    <t>953946131</t>
  </si>
  <si>
    <t>Soklový profil hr. 0,8 mm SP 150 (hliníkový)</t>
  </si>
  <si>
    <t>-1981164957</t>
  </si>
  <si>
    <t>21</t>
  </si>
  <si>
    <t>953947814</t>
  </si>
  <si>
    <t>Soklový profil SP 180 mm (hliníkový)</t>
  </si>
  <si>
    <t>-1065440500</t>
  </si>
  <si>
    <t>22</t>
  </si>
  <si>
    <t>953995427.S</t>
  </si>
  <si>
    <t>Dilatačný profil typ E - priebežný</t>
  </si>
  <si>
    <t>2144314979</t>
  </si>
  <si>
    <t>23</t>
  </si>
  <si>
    <t>953996121</t>
  </si>
  <si>
    <t>PCI okenný APU profil s integrovanou tkaninou</t>
  </si>
  <si>
    <t>-1358376368</t>
  </si>
  <si>
    <t>24</t>
  </si>
  <si>
    <t>953996131</t>
  </si>
  <si>
    <t>PCI Rohový PVC profil s integrovanou tkaninou 100x100</t>
  </si>
  <si>
    <t>862454617</t>
  </si>
  <si>
    <t>25</t>
  </si>
  <si>
    <t>953996142</t>
  </si>
  <si>
    <t>PCI Nadokenný PVC profil PLY XS s integrovanou tkaninou 100x100 - nepriznaný vo fasáde</t>
  </si>
  <si>
    <t>1264304857</t>
  </si>
  <si>
    <t>99</t>
  </si>
  <si>
    <t>Presun hmôt HSV</t>
  </si>
  <si>
    <t>26</t>
  </si>
  <si>
    <t>998011002.S</t>
  </si>
  <si>
    <t>Presun hmôt pre budovy (801, 803, 812), zvislá konštr. z tehál, tvárnic, z kovu výšky do 12 m</t>
  </si>
  <si>
    <t>t</t>
  </si>
  <si>
    <t>-1639905578</t>
  </si>
  <si>
    <t>PSV</t>
  </si>
  <si>
    <t>Práce a dodávky PSV</t>
  </si>
  <si>
    <t>764</t>
  </si>
  <si>
    <t>Konštrukcie klampiarske</t>
  </si>
  <si>
    <t>27</t>
  </si>
  <si>
    <t>764410360.S</t>
  </si>
  <si>
    <t>Oplechovanie parapetov z hliníkového Al plechu</t>
  </si>
  <si>
    <t>407654280</t>
  </si>
  <si>
    <t>28</t>
  </si>
  <si>
    <t>998764202.S</t>
  </si>
  <si>
    <t>Presun hmôt pre konštrukcie klampiarske v objektoch výšky nad 6 do 12 m</t>
  </si>
  <si>
    <t>%</t>
  </si>
  <si>
    <t>-1009255140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</si>
</sst>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2" fillId="6" borderId="23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7" borderId="23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AC4" sqref="AC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2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89" t="s">
        <v>13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R5" s="16"/>
      <c r="BE5" s="18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90" t="s">
        <v>16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R6" s="16"/>
      <c r="BE6" s="187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87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70">
        <v>45187</v>
      </c>
      <c r="AR8" s="16"/>
      <c r="BE8" s="187"/>
      <c r="BS8" s="13" t="s">
        <v>6</v>
      </c>
    </row>
    <row r="9" spans="1:74" ht="14.45" customHeight="1">
      <c r="B9" s="16"/>
      <c r="AR9" s="16"/>
      <c r="BE9" s="18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8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87"/>
      <c r="BS11" s="13" t="s">
        <v>6</v>
      </c>
    </row>
    <row r="12" spans="1:74" ht="6.95" customHeight="1">
      <c r="B12" s="16"/>
      <c r="AR12" s="16"/>
      <c r="BE12" s="18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187"/>
      <c r="BS13" s="13" t="s">
        <v>6</v>
      </c>
    </row>
    <row r="14" spans="1:74" ht="12.75">
      <c r="B14" s="16"/>
      <c r="E14" s="191" t="s">
        <v>27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3" t="s">
        <v>25</v>
      </c>
      <c r="AN14" s="25" t="s">
        <v>27</v>
      </c>
      <c r="AR14" s="16"/>
      <c r="BE14" s="187"/>
      <c r="BS14" s="13" t="s">
        <v>6</v>
      </c>
    </row>
    <row r="15" spans="1:74" ht="6.95" customHeight="1">
      <c r="B15" s="16"/>
      <c r="AR15" s="16"/>
      <c r="BE15" s="18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18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187"/>
      <c r="BS17" s="13" t="s">
        <v>30</v>
      </c>
    </row>
    <row r="18" spans="2:71" ht="6.95" customHeight="1">
      <c r="B18" s="16"/>
      <c r="AR18" s="16"/>
      <c r="BE18" s="18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187"/>
      <c r="BS19" s="13" t="s">
        <v>6</v>
      </c>
    </row>
    <row r="20" spans="2:71" ht="18.399999999999999" customHeight="1">
      <c r="B20" s="16"/>
      <c r="E20" s="21" t="s">
        <v>20</v>
      </c>
      <c r="AK20" s="23" t="s">
        <v>25</v>
      </c>
      <c r="AN20" s="21" t="s">
        <v>1</v>
      </c>
      <c r="AR20" s="16"/>
      <c r="BE20" s="187"/>
      <c r="BS20" s="13" t="s">
        <v>30</v>
      </c>
    </row>
    <row r="21" spans="2:71" ht="6.95" customHeight="1">
      <c r="B21" s="16"/>
      <c r="AR21" s="16"/>
      <c r="BE21" s="187"/>
    </row>
    <row r="22" spans="2:71" ht="12" customHeight="1">
      <c r="B22" s="16"/>
      <c r="D22" s="23" t="s">
        <v>32</v>
      </c>
      <c r="AR22" s="16"/>
      <c r="BE22" s="187"/>
    </row>
    <row r="23" spans="2:71" ht="16.5" customHeight="1">
      <c r="B23" s="16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6"/>
      <c r="BE23" s="187"/>
    </row>
    <row r="24" spans="2:71" ht="6.95" customHeight="1">
      <c r="B24" s="16"/>
      <c r="AR24" s="16"/>
      <c r="BE24" s="18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7"/>
    </row>
    <row r="26" spans="2:71" ht="14.45" customHeight="1">
      <c r="B26" s="16"/>
      <c r="D26" s="28" t="s">
        <v>33</v>
      </c>
      <c r="AK26" s="194">
        <f>ROUND(AG94,2)</f>
        <v>0</v>
      </c>
      <c r="AL26" s="173"/>
      <c r="AM26" s="173"/>
      <c r="AN26" s="173"/>
      <c r="AO26" s="173"/>
      <c r="AR26" s="16"/>
      <c r="BE26" s="187"/>
    </row>
    <row r="27" spans="2:71" ht="14.45" customHeight="1">
      <c r="B27" s="16"/>
      <c r="D27" s="28" t="s">
        <v>34</v>
      </c>
      <c r="AK27" s="194">
        <f>ROUND(AG97, 2)</f>
        <v>0</v>
      </c>
      <c r="AL27" s="194"/>
      <c r="AM27" s="194"/>
      <c r="AN27" s="194"/>
      <c r="AO27" s="194"/>
      <c r="AR27" s="16"/>
      <c r="BE27" s="187"/>
    </row>
    <row r="28" spans="2:71" s="1" customFormat="1" ht="6.95" customHeight="1">
      <c r="B28" s="30"/>
      <c r="AR28" s="30"/>
      <c r="BE28" s="187"/>
    </row>
    <row r="29" spans="2:71" s="1" customFormat="1" ht="25.9" customHeight="1">
      <c r="B29" s="30"/>
      <c r="D29" s="31" t="s">
        <v>35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195">
        <f>ROUND(AK26 + AK27, 2)</f>
        <v>0</v>
      </c>
      <c r="AL29" s="196"/>
      <c r="AM29" s="196"/>
      <c r="AN29" s="196"/>
      <c r="AO29" s="196"/>
      <c r="AR29" s="30"/>
      <c r="BE29" s="187"/>
    </row>
    <row r="30" spans="2:71" s="1" customFormat="1" ht="6.95" customHeight="1">
      <c r="B30" s="30"/>
      <c r="AR30" s="30"/>
      <c r="BE30" s="187"/>
    </row>
    <row r="31" spans="2:71" s="1" customFormat="1" ht="12.75">
      <c r="B31" s="30"/>
      <c r="L31" s="197" t="s">
        <v>36</v>
      </c>
      <c r="M31" s="197"/>
      <c r="N31" s="197"/>
      <c r="O31" s="197"/>
      <c r="P31" s="197"/>
      <c r="W31" s="197" t="s">
        <v>37</v>
      </c>
      <c r="X31" s="197"/>
      <c r="Y31" s="197"/>
      <c r="Z31" s="197"/>
      <c r="AA31" s="197"/>
      <c r="AB31" s="197"/>
      <c r="AC31" s="197"/>
      <c r="AD31" s="197"/>
      <c r="AE31" s="197"/>
      <c r="AK31" s="197" t="s">
        <v>38</v>
      </c>
      <c r="AL31" s="197"/>
      <c r="AM31" s="197"/>
      <c r="AN31" s="197"/>
      <c r="AO31" s="197"/>
      <c r="AR31" s="30"/>
      <c r="BE31" s="187"/>
    </row>
    <row r="32" spans="2:71" s="2" customFormat="1" ht="14.45" customHeight="1">
      <c r="B32" s="34"/>
      <c r="D32" s="23" t="s">
        <v>39</v>
      </c>
      <c r="F32" s="35" t="s">
        <v>40</v>
      </c>
      <c r="L32" s="176">
        <v>0.2</v>
      </c>
      <c r="M32" s="175"/>
      <c r="N32" s="175"/>
      <c r="O32" s="175"/>
      <c r="P32" s="175"/>
      <c r="Q32" s="36"/>
      <c r="R32" s="36"/>
      <c r="S32" s="36"/>
      <c r="T32" s="36"/>
      <c r="U32" s="36"/>
      <c r="V32" s="36"/>
      <c r="W32" s="174">
        <f>ROUND(AZ94 + SUM(CD97:CD101), 2)</f>
        <v>0</v>
      </c>
      <c r="X32" s="175"/>
      <c r="Y32" s="175"/>
      <c r="Z32" s="175"/>
      <c r="AA32" s="175"/>
      <c r="AB32" s="175"/>
      <c r="AC32" s="175"/>
      <c r="AD32" s="175"/>
      <c r="AE32" s="175"/>
      <c r="AF32" s="36"/>
      <c r="AG32" s="36"/>
      <c r="AH32" s="36"/>
      <c r="AI32" s="36"/>
      <c r="AJ32" s="36"/>
      <c r="AK32" s="174">
        <f>ROUND(AV94 + SUM(BY97:BY101), 2)</f>
        <v>0</v>
      </c>
      <c r="AL32" s="175"/>
      <c r="AM32" s="175"/>
      <c r="AN32" s="175"/>
      <c r="AO32" s="175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  <c r="BE32" s="188"/>
    </row>
    <row r="33" spans="2:57" s="2" customFormat="1" ht="14.45" customHeight="1">
      <c r="B33" s="34"/>
      <c r="F33" s="35" t="s">
        <v>41</v>
      </c>
      <c r="L33" s="176">
        <v>0.2</v>
      </c>
      <c r="M33" s="175"/>
      <c r="N33" s="175"/>
      <c r="O33" s="175"/>
      <c r="P33" s="175"/>
      <c r="Q33" s="36"/>
      <c r="R33" s="36"/>
      <c r="S33" s="36"/>
      <c r="T33" s="36"/>
      <c r="U33" s="36"/>
      <c r="V33" s="36"/>
      <c r="W33" s="174">
        <f>ROUND(BA94 + SUM(CE97:CE101), 2)</f>
        <v>0</v>
      </c>
      <c r="X33" s="175"/>
      <c r="Y33" s="175"/>
      <c r="Z33" s="175"/>
      <c r="AA33" s="175"/>
      <c r="AB33" s="175"/>
      <c r="AC33" s="175"/>
      <c r="AD33" s="175"/>
      <c r="AE33" s="175"/>
      <c r="AF33" s="36"/>
      <c r="AG33" s="36"/>
      <c r="AH33" s="36"/>
      <c r="AI33" s="36"/>
      <c r="AJ33" s="36"/>
      <c r="AK33" s="174">
        <f>ROUND(AW94 + SUM(BZ97:BZ101), 2)</f>
        <v>0</v>
      </c>
      <c r="AL33" s="175"/>
      <c r="AM33" s="175"/>
      <c r="AN33" s="175"/>
      <c r="AO33" s="175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88"/>
    </row>
    <row r="34" spans="2:57" s="2" customFormat="1" ht="14.45" hidden="1" customHeight="1">
      <c r="B34" s="34"/>
      <c r="F34" s="23" t="s">
        <v>42</v>
      </c>
      <c r="L34" s="181">
        <v>0.2</v>
      </c>
      <c r="M34" s="182"/>
      <c r="N34" s="182"/>
      <c r="O34" s="182"/>
      <c r="P34" s="182"/>
      <c r="W34" s="183">
        <f>ROUND(BB94 + SUM(CF97:CF101), 2)</f>
        <v>0</v>
      </c>
      <c r="X34" s="182"/>
      <c r="Y34" s="182"/>
      <c r="Z34" s="182"/>
      <c r="AA34" s="182"/>
      <c r="AB34" s="182"/>
      <c r="AC34" s="182"/>
      <c r="AD34" s="182"/>
      <c r="AE34" s="182"/>
      <c r="AK34" s="183">
        <v>0</v>
      </c>
      <c r="AL34" s="182"/>
      <c r="AM34" s="182"/>
      <c r="AN34" s="182"/>
      <c r="AO34" s="182"/>
      <c r="AR34" s="34"/>
      <c r="BE34" s="188"/>
    </row>
    <row r="35" spans="2:57" s="2" customFormat="1" ht="14.45" hidden="1" customHeight="1">
      <c r="B35" s="34"/>
      <c r="F35" s="23" t="s">
        <v>43</v>
      </c>
      <c r="L35" s="181">
        <v>0.2</v>
      </c>
      <c r="M35" s="182"/>
      <c r="N35" s="182"/>
      <c r="O35" s="182"/>
      <c r="P35" s="182"/>
      <c r="W35" s="183">
        <f>ROUND(BC94 + SUM(CG97:CG101), 2)</f>
        <v>0</v>
      </c>
      <c r="X35" s="182"/>
      <c r="Y35" s="182"/>
      <c r="Z35" s="182"/>
      <c r="AA35" s="182"/>
      <c r="AB35" s="182"/>
      <c r="AC35" s="182"/>
      <c r="AD35" s="182"/>
      <c r="AE35" s="182"/>
      <c r="AK35" s="183">
        <v>0</v>
      </c>
      <c r="AL35" s="182"/>
      <c r="AM35" s="182"/>
      <c r="AN35" s="182"/>
      <c r="AO35" s="182"/>
      <c r="AR35" s="34"/>
    </row>
    <row r="36" spans="2:57" s="2" customFormat="1" ht="14.45" hidden="1" customHeight="1">
      <c r="B36" s="34"/>
      <c r="F36" s="35" t="s">
        <v>44</v>
      </c>
      <c r="L36" s="176">
        <v>0</v>
      </c>
      <c r="M36" s="175"/>
      <c r="N36" s="175"/>
      <c r="O36" s="175"/>
      <c r="P36" s="175"/>
      <c r="Q36" s="36"/>
      <c r="R36" s="36"/>
      <c r="S36" s="36"/>
      <c r="T36" s="36"/>
      <c r="U36" s="36"/>
      <c r="V36" s="36"/>
      <c r="W36" s="174">
        <f>ROUND(BD94 + SUM(CH97:CH101), 2)</f>
        <v>0</v>
      </c>
      <c r="X36" s="175"/>
      <c r="Y36" s="175"/>
      <c r="Z36" s="175"/>
      <c r="AA36" s="175"/>
      <c r="AB36" s="175"/>
      <c r="AC36" s="175"/>
      <c r="AD36" s="175"/>
      <c r="AE36" s="175"/>
      <c r="AF36" s="36"/>
      <c r="AG36" s="36"/>
      <c r="AH36" s="36"/>
      <c r="AI36" s="36"/>
      <c r="AJ36" s="36"/>
      <c r="AK36" s="174">
        <v>0</v>
      </c>
      <c r="AL36" s="175"/>
      <c r="AM36" s="175"/>
      <c r="AN36" s="175"/>
      <c r="AO36" s="175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2:57" s="1" customFormat="1" ht="6.95" customHeight="1">
      <c r="B37" s="30"/>
      <c r="AR37" s="30"/>
    </row>
    <row r="38" spans="2:57" s="1" customFormat="1" ht="25.9" customHeight="1">
      <c r="B38" s="30"/>
      <c r="C38" s="38"/>
      <c r="D38" s="39" t="s">
        <v>45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46</v>
      </c>
      <c r="U38" s="40"/>
      <c r="V38" s="40"/>
      <c r="W38" s="40"/>
      <c r="X38" s="177" t="s">
        <v>47</v>
      </c>
      <c r="Y38" s="178"/>
      <c r="Z38" s="178"/>
      <c r="AA38" s="178"/>
      <c r="AB38" s="178"/>
      <c r="AC38" s="40"/>
      <c r="AD38" s="40"/>
      <c r="AE38" s="40"/>
      <c r="AF38" s="40"/>
      <c r="AG38" s="40"/>
      <c r="AH38" s="40"/>
      <c r="AI38" s="40"/>
      <c r="AJ38" s="40"/>
      <c r="AK38" s="179">
        <f>SUM(AK29:AK36)</f>
        <v>0</v>
      </c>
      <c r="AL38" s="178"/>
      <c r="AM38" s="178"/>
      <c r="AN38" s="178"/>
      <c r="AO38" s="180"/>
      <c r="AP38" s="38"/>
      <c r="AQ38" s="38"/>
      <c r="AR38" s="30"/>
    </row>
    <row r="39" spans="2:57" s="1" customFormat="1" ht="6.95" customHeight="1">
      <c r="B39" s="30"/>
      <c r="AR39" s="30"/>
    </row>
    <row r="40" spans="2:57" s="1" customFormat="1" ht="14.45" customHeight="1">
      <c r="B40" s="30"/>
      <c r="AR40" s="30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30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30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30"/>
      <c r="D60" s="44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50</v>
      </c>
      <c r="AI60" s="32"/>
      <c r="AJ60" s="32"/>
      <c r="AK60" s="32"/>
      <c r="AL60" s="32"/>
      <c r="AM60" s="44" t="s">
        <v>51</v>
      </c>
      <c r="AN60" s="32"/>
      <c r="AO60" s="32"/>
      <c r="AR60" s="30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30"/>
      <c r="D64" s="42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53</v>
      </c>
      <c r="AI64" s="43"/>
      <c r="AJ64" s="43"/>
      <c r="AK64" s="43"/>
      <c r="AL64" s="43"/>
      <c r="AM64" s="43"/>
      <c r="AN64" s="43"/>
      <c r="AO64" s="43"/>
      <c r="AR64" s="30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30"/>
      <c r="D75" s="44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50</v>
      </c>
      <c r="AI75" s="32"/>
      <c r="AJ75" s="32"/>
      <c r="AK75" s="32"/>
      <c r="AL75" s="32"/>
      <c r="AM75" s="44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5" customHeight="1">
      <c r="B82" s="30"/>
      <c r="C82" s="17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9"/>
      <c r="C84" s="23" t="s">
        <v>12</v>
      </c>
      <c r="L84" s="3" t="str">
        <f>K5</f>
        <v>35/2023</v>
      </c>
      <c r="AR84" s="49"/>
    </row>
    <row r="85" spans="1:91" s="4" customFormat="1" ht="36.950000000000003" customHeight="1">
      <c r="B85" s="50"/>
      <c r="C85" s="51" t="s">
        <v>15</v>
      </c>
      <c r="L85" s="211" t="str">
        <f>K6</f>
        <v>Stavebné úpravy v potravinárskej výrobe Liana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50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3" t="s">
        <v>19</v>
      </c>
      <c r="L87" s="52" t="str">
        <f>IF(K8="","",K8)</f>
        <v xml:space="preserve"> </v>
      </c>
      <c r="AI87" s="23" t="s">
        <v>21</v>
      </c>
      <c r="AM87" s="213">
        <f>IF(AN8= "","",AN8)</f>
        <v>45187</v>
      </c>
      <c r="AN87" s="213"/>
      <c r="AR87" s="30"/>
    </row>
    <row r="88" spans="1:91" s="1" customFormat="1" ht="6.95" customHeight="1">
      <c r="B88" s="30"/>
      <c r="AR88" s="30"/>
    </row>
    <row r="89" spans="1:91" s="1" customFormat="1" ht="25.7" customHeight="1">
      <c r="B89" s="30"/>
      <c r="C89" s="23" t="s">
        <v>22</v>
      </c>
      <c r="L89" s="3" t="str">
        <f>IF(E11= "","",E11)</f>
        <v>LIANA GOLIAŠ s.r.o., Raslavice</v>
      </c>
      <c r="AI89" s="23" t="s">
        <v>28</v>
      </c>
      <c r="AM89" s="218" t="str">
        <f>IF(E17="","",E17)</f>
        <v>OLICON plus s.r.o. - Ing. Oleár</v>
      </c>
      <c r="AN89" s="219"/>
      <c r="AO89" s="219"/>
      <c r="AP89" s="219"/>
      <c r="AR89" s="30"/>
      <c r="AS89" s="214" t="s">
        <v>55</v>
      </c>
      <c r="AT89" s="215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0"/>
      <c r="C90" s="23" t="s">
        <v>26</v>
      </c>
      <c r="L90" s="3" t="str">
        <f>IF(E14= "Vyplň údaj","",E14)</f>
        <v/>
      </c>
      <c r="AI90" s="23" t="s">
        <v>31</v>
      </c>
      <c r="AM90" s="218" t="str">
        <f>IF(E20="","",E20)</f>
        <v xml:space="preserve"> </v>
      </c>
      <c r="AN90" s="219"/>
      <c r="AO90" s="219"/>
      <c r="AP90" s="219"/>
      <c r="AR90" s="30"/>
      <c r="AS90" s="216"/>
      <c r="AT90" s="217"/>
      <c r="BD90" s="57"/>
    </row>
    <row r="91" spans="1:91" s="1" customFormat="1" ht="10.9" customHeight="1">
      <c r="B91" s="30"/>
      <c r="AR91" s="30"/>
      <c r="AS91" s="216"/>
      <c r="AT91" s="217"/>
      <c r="BD91" s="57"/>
    </row>
    <row r="92" spans="1:91" s="1" customFormat="1" ht="29.25" customHeight="1">
      <c r="B92" s="30"/>
      <c r="C92" s="205" t="s">
        <v>56</v>
      </c>
      <c r="D92" s="203"/>
      <c r="E92" s="203"/>
      <c r="F92" s="203"/>
      <c r="G92" s="203"/>
      <c r="H92" s="58"/>
      <c r="I92" s="202" t="s">
        <v>57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6" t="s">
        <v>58</v>
      </c>
      <c r="AH92" s="203"/>
      <c r="AI92" s="203"/>
      <c r="AJ92" s="203"/>
      <c r="AK92" s="203"/>
      <c r="AL92" s="203"/>
      <c r="AM92" s="203"/>
      <c r="AN92" s="202" t="s">
        <v>59</v>
      </c>
      <c r="AO92" s="203"/>
      <c r="AP92" s="204"/>
      <c r="AQ92" s="59" t="s">
        <v>60</v>
      </c>
      <c r="AR92" s="30"/>
      <c r="AS92" s="60" t="s">
        <v>61</v>
      </c>
      <c r="AT92" s="61" t="s">
        <v>62</v>
      </c>
      <c r="AU92" s="61" t="s">
        <v>63</v>
      </c>
      <c r="AV92" s="61" t="s">
        <v>64</v>
      </c>
      <c r="AW92" s="61" t="s">
        <v>65</v>
      </c>
      <c r="AX92" s="61" t="s">
        <v>66</v>
      </c>
      <c r="AY92" s="61" t="s">
        <v>67</v>
      </c>
      <c r="AZ92" s="61" t="s">
        <v>68</v>
      </c>
      <c r="BA92" s="61" t="s">
        <v>69</v>
      </c>
      <c r="BB92" s="61" t="s">
        <v>70</v>
      </c>
      <c r="BC92" s="61" t="s">
        <v>71</v>
      </c>
      <c r="BD92" s="62" t="s">
        <v>72</v>
      </c>
    </row>
    <row r="93" spans="1:91" s="1" customFormat="1" ht="10.9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73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10">
        <f>ROUND(AG95,2)</f>
        <v>0</v>
      </c>
      <c r="AH94" s="210"/>
      <c r="AI94" s="210"/>
      <c r="AJ94" s="210"/>
      <c r="AK94" s="210"/>
      <c r="AL94" s="210"/>
      <c r="AM94" s="210"/>
      <c r="AN94" s="184">
        <f>SUM(AG94,AT94)</f>
        <v>0</v>
      </c>
      <c r="AO94" s="184"/>
      <c r="AP94" s="184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0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74</v>
      </c>
      <c r="BT94" s="73" t="s">
        <v>75</v>
      </c>
      <c r="BU94" s="74" t="s">
        <v>76</v>
      </c>
      <c r="BV94" s="73" t="s">
        <v>77</v>
      </c>
      <c r="BW94" s="73" t="s">
        <v>4</v>
      </c>
      <c r="BX94" s="73" t="s">
        <v>78</v>
      </c>
      <c r="CL94" s="73" t="s">
        <v>1</v>
      </c>
    </row>
    <row r="95" spans="1:91" s="6" customFormat="1" ht="16.5" customHeight="1">
      <c r="A95" s="75" t="s">
        <v>79</v>
      </c>
      <c r="B95" s="76"/>
      <c r="C95" s="77"/>
      <c r="D95" s="207" t="s">
        <v>80</v>
      </c>
      <c r="E95" s="207"/>
      <c r="F95" s="207"/>
      <c r="G95" s="207"/>
      <c r="H95" s="207"/>
      <c r="I95" s="78"/>
      <c r="J95" s="207" t="s">
        <v>81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8">
        <f>'1 - Zateplenie obvodového...'!J32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79" t="s">
        <v>82</v>
      </c>
      <c r="AR95" s="76"/>
      <c r="AS95" s="80">
        <v>0</v>
      </c>
      <c r="AT95" s="81">
        <f>ROUND(SUM(AV95:AW95),2)</f>
        <v>0</v>
      </c>
      <c r="AU95" s="82">
        <f>'1 - Zateplenie obvodového...'!P132</f>
        <v>0</v>
      </c>
      <c r="AV95" s="81">
        <f>'1 - Zateplenie obvodového...'!J35</f>
        <v>0</v>
      </c>
      <c r="AW95" s="81">
        <f>'1 - Zateplenie obvodového...'!J36</f>
        <v>0</v>
      </c>
      <c r="AX95" s="81">
        <f>'1 - Zateplenie obvodového...'!J37</f>
        <v>0</v>
      </c>
      <c r="AY95" s="81">
        <f>'1 - Zateplenie obvodového...'!J38</f>
        <v>0</v>
      </c>
      <c r="AZ95" s="81">
        <f>'1 - Zateplenie obvodového...'!F35</f>
        <v>0</v>
      </c>
      <c r="BA95" s="81">
        <f>'1 - Zateplenie obvodového...'!F36</f>
        <v>0</v>
      </c>
      <c r="BB95" s="81">
        <f>'1 - Zateplenie obvodového...'!F37</f>
        <v>0</v>
      </c>
      <c r="BC95" s="81">
        <f>'1 - Zateplenie obvodového...'!F38</f>
        <v>0</v>
      </c>
      <c r="BD95" s="83">
        <f>'1 - Zateplenie obvodového...'!F39</f>
        <v>0</v>
      </c>
      <c r="BT95" s="84" t="s">
        <v>80</v>
      </c>
      <c r="BV95" s="84" t="s">
        <v>77</v>
      </c>
      <c r="BW95" s="84" t="s">
        <v>83</v>
      </c>
      <c r="BX95" s="84" t="s">
        <v>4</v>
      </c>
      <c r="CL95" s="84" t="s">
        <v>1</v>
      </c>
      <c r="CM95" s="84" t="s">
        <v>75</v>
      </c>
    </row>
    <row r="96" spans="1:91">
      <c r="B96" s="16"/>
      <c r="AR96" s="16"/>
    </row>
    <row r="97" spans="2:89" s="1" customFormat="1" ht="30" customHeight="1">
      <c r="B97" s="30"/>
      <c r="C97" s="65" t="s">
        <v>84</v>
      </c>
      <c r="AG97" s="184">
        <f>ROUND(SUM(AG98:AG101), 2)</f>
        <v>0</v>
      </c>
      <c r="AH97" s="184"/>
      <c r="AI97" s="184"/>
      <c r="AJ97" s="184"/>
      <c r="AK97" s="184"/>
      <c r="AL97" s="184"/>
      <c r="AM97" s="184"/>
      <c r="AN97" s="184">
        <f>ROUND(SUM(AN98:AN101), 2)</f>
        <v>0</v>
      </c>
      <c r="AO97" s="184"/>
      <c r="AP97" s="184"/>
      <c r="AQ97" s="85"/>
      <c r="AR97" s="30"/>
      <c r="AS97" s="60" t="s">
        <v>85</v>
      </c>
      <c r="AT97" s="61" t="s">
        <v>86</v>
      </c>
      <c r="AU97" s="61" t="s">
        <v>39</v>
      </c>
      <c r="AV97" s="62" t="s">
        <v>62</v>
      </c>
    </row>
    <row r="98" spans="2:89" s="1" customFormat="1" ht="19.899999999999999" customHeight="1">
      <c r="B98" s="30"/>
      <c r="D98" s="199" t="s">
        <v>87</v>
      </c>
      <c r="E98" s="199"/>
      <c r="F98" s="199"/>
      <c r="G98" s="199"/>
      <c r="H98" s="199"/>
      <c r="I98" s="199"/>
      <c r="J98" s="199"/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G98" s="200">
        <f>ROUND(AG94 * AS98, 2)</f>
        <v>0</v>
      </c>
      <c r="AH98" s="201"/>
      <c r="AI98" s="201"/>
      <c r="AJ98" s="201"/>
      <c r="AK98" s="201"/>
      <c r="AL98" s="201"/>
      <c r="AM98" s="201"/>
      <c r="AN98" s="201">
        <f>ROUND(AG98 + AV98, 2)</f>
        <v>0</v>
      </c>
      <c r="AO98" s="201"/>
      <c r="AP98" s="201"/>
      <c r="AR98" s="30"/>
      <c r="AS98" s="87">
        <v>0</v>
      </c>
      <c r="AT98" s="88" t="s">
        <v>88</v>
      </c>
      <c r="AU98" s="88" t="s">
        <v>40</v>
      </c>
      <c r="AV98" s="89">
        <f>ROUND(IF(AU98="základná",AG98*L32,IF(AU98="znížená",AG98*L33,0)), 2)</f>
        <v>0</v>
      </c>
      <c r="BV98" s="13" t="s">
        <v>89</v>
      </c>
      <c r="BY98" s="90">
        <f>IF(AU98="základná",AV98,0)</f>
        <v>0</v>
      </c>
      <c r="BZ98" s="90">
        <f>IF(AU98="znížená",AV98,0)</f>
        <v>0</v>
      </c>
      <c r="CA98" s="90">
        <v>0</v>
      </c>
      <c r="CB98" s="90">
        <v>0</v>
      </c>
      <c r="CC98" s="90">
        <v>0</v>
      </c>
      <c r="CD98" s="90">
        <f>IF(AU98="základná",AG98,0)</f>
        <v>0</v>
      </c>
      <c r="CE98" s="90">
        <f>IF(AU98="znížená",AG98,0)</f>
        <v>0</v>
      </c>
      <c r="CF98" s="90">
        <f>IF(AU98="zákl. prenesená",AG98,0)</f>
        <v>0</v>
      </c>
      <c r="CG98" s="90">
        <f>IF(AU98="zníž. prenesená",AG98,0)</f>
        <v>0</v>
      </c>
      <c r="CH98" s="90">
        <f>IF(AU98="nulová",AG98,0)</f>
        <v>0</v>
      </c>
      <c r="CI98" s="13">
        <f>IF(AU98="základná",1,IF(AU98="znížená",2,IF(AU98="zákl. prenesená",4,IF(AU98="zníž. prenesená",5,3))))</f>
        <v>1</v>
      </c>
      <c r="CJ98" s="13">
        <f>IF(AT98="stavebná časť",1,IF(AT98="investičná časť",2,3))</f>
        <v>1</v>
      </c>
      <c r="CK98" s="13" t="str">
        <f>IF(D98="Vyplň vlastné","","x")</f>
        <v>x</v>
      </c>
    </row>
    <row r="99" spans="2:89" s="1" customFormat="1" ht="19.899999999999999" customHeight="1">
      <c r="B99" s="30"/>
      <c r="D99" s="198" t="s">
        <v>90</v>
      </c>
      <c r="E99" s="199"/>
      <c r="F99" s="199"/>
      <c r="G99" s="199"/>
      <c r="H99" s="199"/>
      <c r="I99" s="199"/>
      <c r="J99" s="199"/>
      <c r="K99" s="199"/>
      <c r="L99" s="199"/>
      <c r="M99" s="199"/>
      <c r="N99" s="199"/>
      <c r="O99" s="199"/>
      <c r="P99" s="199"/>
      <c r="Q99" s="199"/>
      <c r="R99" s="199"/>
      <c r="S99" s="199"/>
      <c r="T99" s="199"/>
      <c r="U99" s="199"/>
      <c r="V99" s="199"/>
      <c r="W99" s="199"/>
      <c r="X99" s="199"/>
      <c r="Y99" s="199"/>
      <c r="Z99" s="199"/>
      <c r="AA99" s="199"/>
      <c r="AB99" s="199"/>
      <c r="AG99" s="200">
        <f>ROUND(AG94 * AS99, 2)</f>
        <v>0</v>
      </c>
      <c r="AH99" s="201"/>
      <c r="AI99" s="201"/>
      <c r="AJ99" s="201"/>
      <c r="AK99" s="201"/>
      <c r="AL99" s="201"/>
      <c r="AM99" s="201"/>
      <c r="AN99" s="201">
        <f>ROUND(AG99 + AV99, 2)</f>
        <v>0</v>
      </c>
      <c r="AO99" s="201"/>
      <c r="AP99" s="201"/>
      <c r="AR99" s="30"/>
      <c r="AS99" s="87">
        <v>0</v>
      </c>
      <c r="AT99" s="88" t="s">
        <v>88</v>
      </c>
      <c r="AU99" s="88" t="s">
        <v>40</v>
      </c>
      <c r="AV99" s="89">
        <f>ROUND(IF(AU99="základná",AG99*L32,IF(AU99="znížená",AG99*L33,0)), 2)</f>
        <v>0</v>
      </c>
      <c r="BV99" s="13" t="s">
        <v>91</v>
      </c>
      <c r="BY99" s="90">
        <f>IF(AU99="základná",AV99,0)</f>
        <v>0</v>
      </c>
      <c r="BZ99" s="90">
        <f>IF(AU99="znížená",AV99,0)</f>
        <v>0</v>
      </c>
      <c r="CA99" s="90">
        <v>0</v>
      </c>
      <c r="CB99" s="90">
        <v>0</v>
      </c>
      <c r="CC99" s="90">
        <v>0</v>
      </c>
      <c r="CD99" s="90">
        <f>IF(AU99="základná",AG99,0)</f>
        <v>0</v>
      </c>
      <c r="CE99" s="90">
        <f>IF(AU99="znížená",AG99,0)</f>
        <v>0</v>
      </c>
      <c r="CF99" s="90">
        <f>IF(AU99="zákl. prenesená",AG99,0)</f>
        <v>0</v>
      </c>
      <c r="CG99" s="90">
        <f>IF(AU99="zníž. prenesená",AG99,0)</f>
        <v>0</v>
      </c>
      <c r="CH99" s="90">
        <f>IF(AU99="nulová",AG99,0)</f>
        <v>0</v>
      </c>
      <c r="CI99" s="13">
        <f>IF(AU99="základná",1,IF(AU99="znížená",2,IF(AU99="zákl. prenesená",4,IF(AU99="zníž. prenesená",5,3))))</f>
        <v>1</v>
      </c>
      <c r="CJ99" s="13">
        <f>IF(AT99="stavebná časť",1,IF(AT99="investičná časť",2,3))</f>
        <v>1</v>
      </c>
      <c r="CK99" s="13" t="str">
        <f>IF(D99="Vyplň vlastné","","x")</f>
        <v/>
      </c>
    </row>
    <row r="100" spans="2:89" s="1" customFormat="1" ht="19.899999999999999" customHeight="1">
      <c r="B100" s="30"/>
      <c r="D100" s="198" t="s">
        <v>90</v>
      </c>
      <c r="E100" s="199"/>
      <c r="F100" s="199"/>
      <c r="G100" s="199"/>
      <c r="H100" s="199"/>
      <c r="I100" s="199"/>
      <c r="J100" s="199"/>
      <c r="K100" s="199"/>
      <c r="L100" s="199"/>
      <c r="M100" s="199"/>
      <c r="N100" s="199"/>
      <c r="O100" s="199"/>
      <c r="P100" s="199"/>
      <c r="Q100" s="199"/>
      <c r="R100" s="199"/>
      <c r="S100" s="199"/>
      <c r="T100" s="199"/>
      <c r="U100" s="199"/>
      <c r="V100" s="199"/>
      <c r="W100" s="199"/>
      <c r="X100" s="199"/>
      <c r="Y100" s="199"/>
      <c r="Z100" s="199"/>
      <c r="AA100" s="199"/>
      <c r="AB100" s="199"/>
      <c r="AG100" s="200">
        <f>ROUND(AG94 * AS100, 2)</f>
        <v>0</v>
      </c>
      <c r="AH100" s="201"/>
      <c r="AI100" s="201"/>
      <c r="AJ100" s="201"/>
      <c r="AK100" s="201"/>
      <c r="AL100" s="201"/>
      <c r="AM100" s="201"/>
      <c r="AN100" s="201">
        <f>ROUND(AG100 + AV100, 2)</f>
        <v>0</v>
      </c>
      <c r="AO100" s="201"/>
      <c r="AP100" s="201"/>
      <c r="AR100" s="30"/>
      <c r="AS100" s="87">
        <v>0</v>
      </c>
      <c r="AT100" s="88" t="s">
        <v>88</v>
      </c>
      <c r="AU100" s="88" t="s">
        <v>40</v>
      </c>
      <c r="AV100" s="89">
        <f>ROUND(IF(AU100="základná",AG100*L32,IF(AU100="znížená",AG100*L33,0)), 2)</f>
        <v>0</v>
      </c>
      <c r="BV100" s="13" t="s">
        <v>91</v>
      </c>
      <c r="BY100" s="90">
        <f>IF(AU100="základná",AV100,0)</f>
        <v>0</v>
      </c>
      <c r="BZ100" s="90">
        <f>IF(AU100="znížená",AV100,0)</f>
        <v>0</v>
      </c>
      <c r="CA100" s="90">
        <v>0</v>
      </c>
      <c r="CB100" s="90">
        <v>0</v>
      </c>
      <c r="CC100" s="90">
        <v>0</v>
      </c>
      <c r="CD100" s="90">
        <f>IF(AU100="základná",AG100,0)</f>
        <v>0</v>
      </c>
      <c r="CE100" s="90">
        <f>IF(AU100="znížená",AG100,0)</f>
        <v>0</v>
      </c>
      <c r="CF100" s="90">
        <f>IF(AU100="zákl. prenesená",AG100,0)</f>
        <v>0</v>
      </c>
      <c r="CG100" s="90">
        <f>IF(AU100="zníž. prenesená",AG100,0)</f>
        <v>0</v>
      </c>
      <c r="CH100" s="90">
        <f>IF(AU100="nulová",AG100,0)</f>
        <v>0</v>
      </c>
      <c r="CI100" s="13">
        <f>IF(AU100="základná",1,IF(AU100="znížená",2,IF(AU100="zákl. prenesená",4,IF(AU100="zníž. prenesená",5,3))))</f>
        <v>1</v>
      </c>
      <c r="CJ100" s="13">
        <f>IF(AT100="stavebná časť",1,IF(AT100="investičná časť",2,3))</f>
        <v>1</v>
      </c>
      <c r="CK100" s="13" t="str">
        <f>IF(D100="Vyplň vlastné","","x")</f>
        <v/>
      </c>
    </row>
    <row r="101" spans="2:89" s="1" customFormat="1" ht="19.899999999999999" customHeight="1">
      <c r="B101" s="30"/>
      <c r="D101" s="198" t="s">
        <v>90</v>
      </c>
      <c r="E101" s="199"/>
      <c r="F101" s="199"/>
      <c r="G101" s="199"/>
      <c r="H101" s="199"/>
      <c r="I101" s="199"/>
      <c r="J101" s="199"/>
      <c r="K101" s="199"/>
      <c r="L101" s="199"/>
      <c r="M101" s="199"/>
      <c r="N101" s="199"/>
      <c r="O101" s="199"/>
      <c r="P101" s="199"/>
      <c r="Q101" s="199"/>
      <c r="R101" s="199"/>
      <c r="S101" s="199"/>
      <c r="T101" s="199"/>
      <c r="U101" s="199"/>
      <c r="V101" s="199"/>
      <c r="W101" s="199"/>
      <c r="X101" s="199"/>
      <c r="Y101" s="199"/>
      <c r="Z101" s="199"/>
      <c r="AA101" s="199"/>
      <c r="AB101" s="199"/>
      <c r="AG101" s="200">
        <f>ROUND(AG94 * AS101, 2)</f>
        <v>0</v>
      </c>
      <c r="AH101" s="201"/>
      <c r="AI101" s="201"/>
      <c r="AJ101" s="201"/>
      <c r="AK101" s="201"/>
      <c r="AL101" s="201"/>
      <c r="AM101" s="201"/>
      <c r="AN101" s="201">
        <f>ROUND(AG101 + AV101, 2)</f>
        <v>0</v>
      </c>
      <c r="AO101" s="201"/>
      <c r="AP101" s="201"/>
      <c r="AR101" s="30"/>
      <c r="AS101" s="91">
        <v>0</v>
      </c>
      <c r="AT101" s="92" t="s">
        <v>88</v>
      </c>
      <c r="AU101" s="92" t="s">
        <v>40</v>
      </c>
      <c r="AV101" s="93">
        <f>ROUND(IF(AU101="základná",AG101*L32,IF(AU101="znížená",AG101*L33,0)), 2)</f>
        <v>0</v>
      </c>
      <c r="BV101" s="13" t="s">
        <v>91</v>
      </c>
      <c r="BY101" s="90">
        <f>IF(AU101="základná",AV101,0)</f>
        <v>0</v>
      </c>
      <c r="BZ101" s="90">
        <f>IF(AU101="znížená",AV101,0)</f>
        <v>0</v>
      </c>
      <c r="CA101" s="90">
        <v>0</v>
      </c>
      <c r="CB101" s="90">
        <v>0</v>
      </c>
      <c r="CC101" s="90">
        <v>0</v>
      </c>
      <c r="CD101" s="90">
        <f>IF(AU101="základná",AG101,0)</f>
        <v>0</v>
      </c>
      <c r="CE101" s="90">
        <f>IF(AU101="znížená",AG101,0)</f>
        <v>0</v>
      </c>
      <c r="CF101" s="90">
        <f>IF(AU101="zákl. prenesená",AG101,0)</f>
        <v>0</v>
      </c>
      <c r="CG101" s="90">
        <f>IF(AU101="zníž. prenesená",AG101,0)</f>
        <v>0</v>
      </c>
      <c r="CH101" s="90">
        <f>IF(AU101="nulová",AG101,0)</f>
        <v>0</v>
      </c>
      <c r="CI101" s="13">
        <f>IF(AU101="základná",1,IF(AU101="znížená",2,IF(AU101="zákl. prenesená",4,IF(AU101="zníž. prenesená",5,3))))</f>
        <v>1</v>
      </c>
      <c r="CJ101" s="13">
        <f>IF(AT101="stavebná časť",1,IF(AT101="investičná časť",2,3))</f>
        <v>1</v>
      </c>
      <c r="CK101" s="13" t="str">
        <f>IF(D101="Vyplň vlastné","","x")</f>
        <v/>
      </c>
    </row>
    <row r="102" spans="2:89" s="1" customFormat="1" ht="10.9" customHeight="1">
      <c r="B102" s="30"/>
      <c r="AR102" s="30"/>
    </row>
    <row r="103" spans="2:89" s="1" customFormat="1" ht="30" customHeight="1">
      <c r="B103" s="30"/>
      <c r="C103" s="94" t="s">
        <v>92</v>
      </c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  <c r="AG103" s="185">
        <f>ROUND(AG94 + AG97, 2)</f>
        <v>0</v>
      </c>
      <c r="AH103" s="185"/>
      <c r="AI103" s="185"/>
      <c r="AJ103" s="185"/>
      <c r="AK103" s="185"/>
      <c r="AL103" s="185"/>
      <c r="AM103" s="185"/>
      <c r="AN103" s="185">
        <f>ROUND(AN94 + AN97, 2)</f>
        <v>0</v>
      </c>
      <c r="AO103" s="185"/>
      <c r="AP103" s="185"/>
      <c r="AQ103" s="95"/>
      <c r="AR103" s="30"/>
    </row>
    <row r="104" spans="2:89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6"/>
      <c r="M104" s="46"/>
      <c r="N104" s="46"/>
      <c r="O104" s="46"/>
      <c r="P104" s="46"/>
      <c r="Q104" s="46"/>
      <c r="R104" s="46"/>
      <c r="S104" s="46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  <c r="AJ104" s="46"/>
      <c r="AK104" s="46"/>
      <c r="AL104" s="46"/>
      <c r="AM104" s="46"/>
      <c r="AN104" s="46"/>
      <c r="AO104" s="46"/>
      <c r="AP104" s="46"/>
      <c r="AQ104" s="46"/>
      <c r="AR104" s="30"/>
    </row>
  </sheetData>
  <mergeCells count="60">
    <mergeCell ref="L85:AJ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1 - Zateplenie obvodového...'!C2" display="/" xr:uid="{00000000-0004-0000-0000-000000000000}"/>
  </hyperlinks>
  <pageMargins left="0.39370078740157483" right="0.39370078740157483" top="0.39370078740157483" bottom="0.39370078740157483" header="0" footer="0"/>
  <pageSetup paperSize="9" scale="74" fitToHeight="100" orientation="portrait" verticalDpi="598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7"/>
  <sheetViews>
    <sheetView showGridLines="0" topLeftCell="A146" workbookViewId="0">
      <selection activeCell="F165" sqref="F16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4.95" customHeight="1">
      <c r="B4" s="16"/>
      <c r="D4" s="17" t="s">
        <v>93</v>
      </c>
      <c r="L4" s="16"/>
      <c r="M4" s="97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1" t="str">
        <f>'Rekapitulácia stavby'!K6</f>
        <v>Stavebné úpravy v potravinárskej výrobe Liana</v>
      </c>
      <c r="F7" s="222"/>
      <c r="G7" s="222"/>
      <c r="H7" s="222"/>
      <c r="L7" s="16"/>
    </row>
    <row r="8" spans="2:46" s="1" customFormat="1" ht="12" customHeight="1">
      <c r="B8" s="30"/>
      <c r="D8" s="23" t="s">
        <v>94</v>
      </c>
      <c r="L8" s="30"/>
    </row>
    <row r="9" spans="2:46" s="1" customFormat="1" ht="16.5" customHeight="1">
      <c r="B9" s="30"/>
      <c r="E9" s="211" t="s">
        <v>95</v>
      </c>
      <c r="F9" s="223"/>
      <c r="G9" s="223"/>
      <c r="H9" s="223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3" t="s">
        <v>17</v>
      </c>
      <c r="F11" s="21" t="s">
        <v>1</v>
      </c>
      <c r="I11" s="23" t="s">
        <v>18</v>
      </c>
      <c r="J11" s="21" t="s">
        <v>1</v>
      </c>
      <c r="L11" s="30"/>
    </row>
    <row r="12" spans="2:46" s="1" customFormat="1" ht="12" customHeight="1">
      <c r="B12" s="30"/>
      <c r="D12" s="23" t="s">
        <v>19</v>
      </c>
      <c r="F12" s="21" t="s">
        <v>20</v>
      </c>
      <c r="I12" s="23" t="s">
        <v>21</v>
      </c>
      <c r="J12" s="53">
        <f>'Rekapitulácia stavby'!AN8</f>
        <v>45187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3" t="s">
        <v>22</v>
      </c>
      <c r="I14" s="23" t="s">
        <v>23</v>
      </c>
      <c r="J14" s="21" t="s">
        <v>1</v>
      </c>
      <c r="L14" s="30"/>
    </row>
    <row r="15" spans="2:46" s="1" customFormat="1" ht="18" customHeight="1">
      <c r="B15" s="30"/>
      <c r="E15" s="21" t="s">
        <v>24</v>
      </c>
      <c r="I15" s="23" t="s">
        <v>25</v>
      </c>
      <c r="J15" s="21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3" t="s">
        <v>26</v>
      </c>
      <c r="I17" s="23" t="s">
        <v>23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24" t="str">
        <f>'Rekapitulácia stavby'!E14</f>
        <v>Vyplň údaj</v>
      </c>
      <c r="F18" s="189"/>
      <c r="G18" s="189"/>
      <c r="H18" s="189"/>
      <c r="I18" s="23" t="s">
        <v>25</v>
      </c>
      <c r="J18" s="24" t="str">
        <f>'Rekapitulácia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3" t="s">
        <v>28</v>
      </c>
      <c r="I20" s="23" t="s">
        <v>23</v>
      </c>
      <c r="J20" s="21" t="s">
        <v>1</v>
      </c>
      <c r="L20" s="30"/>
    </row>
    <row r="21" spans="2:12" s="1" customFormat="1" ht="18" customHeight="1">
      <c r="B21" s="30"/>
      <c r="E21" s="21" t="s">
        <v>29</v>
      </c>
      <c r="I21" s="23" t="s">
        <v>25</v>
      </c>
      <c r="J21" s="21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3" t="s">
        <v>31</v>
      </c>
      <c r="I23" s="23" t="s">
        <v>23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3" t="s">
        <v>32</v>
      </c>
      <c r="L26" s="30"/>
    </row>
    <row r="27" spans="2:12" s="7" customFormat="1" ht="16.5" customHeight="1">
      <c r="B27" s="98"/>
      <c r="E27" s="193" t="s">
        <v>1</v>
      </c>
      <c r="F27" s="193"/>
      <c r="G27" s="193"/>
      <c r="H27" s="193"/>
      <c r="L27" s="98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5" customHeight="1">
      <c r="B30" s="30"/>
      <c r="D30" s="21" t="s">
        <v>96</v>
      </c>
      <c r="J30" s="29">
        <f>J96</f>
        <v>0</v>
      </c>
      <c r="L30" s="30"/>
    </row>
    <row r="31" spans="2:12" s="1" customFormat="1" ht="14.45" customHeight="1">
      <c r="B31" s="30"/>
      <c r="D31" s="28" t="s">
        <v>87</v>
      </c>
      <c r="J31" s="29">
        <f>J105</f>
        <v>0</v>
      </c>
      <c r="L31" s="30"/>
    </row>
    <row r="32" spans="2:12" s="1" customFormat="1" ht="25.35" customHeight="1">
      <c r="B32" s="30"/>
      <c r="D32" s="99" t="s">
        <v>35</v>
      </c>
      <c r="J32" s="67">
        <f>ROUND(J30 + J31, 2)</f>
        <v>0</v>
      </c>
      <c r="L32" s="30"/>
    </row>
    <row r="33" spans="2:12" s="1" customFormat="1" ht="6.95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5" customHeight="1">
      <c r="B34" s="30"/>
      <c r="F34" s="33" t="s">
        <v>37</v>
      </c>
      <c r="I34" s="33" t="s">
        <v>36</v>
      </c>
      <c r="J34" s="33" t="s">
        <v>38</v>
      </c>
      <c r="L34" s="30"/>
    </row>
    <row r="35" spans="2:12" s="1" customFormat="1" ht="14.45" customHeight="1">
      <c r="B35" s="30"/>
      <c r="D35" s="56" t="s">
        <v>39</v>
      </c>
      <c r="E35" s="35" t="s">
        <v>40</v>
      </c>
      <c r="F35" s="100">
        <f>ROUND((SUM(BE105:BE112) + SUM(BE132:BE166)),  2)</f>
        <v>0</v>
      </c>
      <c r="G35" s="101"/>
      <c r="H35" s="101"/>
      <c r="I35" s="102">
        <v>0.2</v>
      </c>
      <c r="J35" s="100">
        <f>ROUND(((SUM(BE105:BE112) + SUM(BE132:BE166))*I35),  2)</f>
        <v>0</v>
      </c>
      <c r="L35" s="30"/>
    </row>
    <row r="36" spans="2:12" s="1" customFormat="1" ht="14.45" customHeight="1">
      <c r="B36" s="30"/>
      <c r="E36" s="35" t="s">
        <v>41</v>
      </c>
      <c r="F36" s="100">
        <f>ROUND((SUM(BF105:BF112) + SUM(BF132:BF166)),  2)</f>
        <v>0</v>
      </c>
      <c r="G36" s="101"/>
      <c r="H36" s="101"/>
      <c r="I36" s="102">
        <v>0.2</v>
      </c>
      <c r="J36" s="100">
        <f>ROUND(((SUM(BF105:BF112) + SUM(BF132:BF166))*I36),  2)</f>
        <v>0</v>
      </c>
      <c r="L36" s="30"/>
    </row>
    <row r="37" spans="2:12" s="1" customFormat="1" ht="14.45" hidden="1" customHeight="1">
      <c r="B37" s="30"/>
      <c r="E37" s="23" t="s">
        <v>42</v>
      </c>
      <c r="F37" s="103">
        <f>ROUND((SUM(BG105:BG112) + SUM(BG132:BG166)),  2)</f>
        <v>0</v>
      </c>
      <c r="I37" s="104">
        <v>0.2</v>
      </c>
      <c r="J37" s="103">
        <f>0</f>
        <v>0</v>
      </c>
      <c r="L37" s="30"/>
    </row>
    <row r="38" spans="2:12" s="1" customFormat="1" ht="14.45" hidden="1" customHeight="1">
      <c r="B38" s="30"/>
      <c r="E38" s="23" t="s">
        <v>43</v>
      </c>
      <c r="F38" s="103">
        <f>ROUND((SUM(BH105:BH112) + SUM(BH132:BH166)),  2)</f>
        <v>0</v>
      </c>
      <c r="I38" s="104">
        <v>0.2</v>
      </c>
      <c r="J38" s="103">
        <f>0</f>
        <v>0</v>
      </c>
      <c r="L38" s="30"/>
    </row>
    <row r="39" spans="2:12" s="1" customFormat="1" ht="14.45" hidden="1" customHeight="1">
      <c r="B39" s="30"/>
      <c r="E39" s="35" t="s">
        <v>44</v>
      </c>
      <c r="F39" s="100">
        <f>ROUND((SUM(BI105:BI112) + SUM(BI132:BI166)),  2)</f>
        <v>0</v>
      </c>
      <c r="G39" s="101"/>
      <c r="H39" s="101"/>
      <c r="I39" s="102">
        <v>0</v>
      </c>
      <c r="J39" s="100">
        <f>0</f>
        <v>0</v>
      </c>
      <c r="L39" s="30"/>
    </row>
    <row r="40" spans="2:12" s="1" customFormat="1" ht="6.95" customHeight="1">
      <c r="B40" s="30"/>
      <c r="L40" s="30"/>
    </row>
    <row r="41" spans="2:12" s="1" customFormat="1" ht="25.35" customHeight="1">
      <c r="B41" s="30"/>
      <c r="C41" s="95"/>
      <c r="D41" s="105" t="s">
        <v>45</v>
      </c>
      <c r="E41" s="58"/>
      <c r="F41" s="58"/>
      <c r="G41" s="106" t="s">
        <v>46</v>
      </c>
      <c r="H41" s="107" t="s">
        <v>47</v>
      </c>
      <c r="I41" s="58"/>
      <c r="J41" s="108">
        <f>SUM(J32:J39)</f>
        <v>0</v>
      </c>
      <c r="K41" s="109"/>
      <c r="L41" s="30"/>
    </row>
    <row r="42" spans="2:12" s="1" customFormat="1" ht="14.45" customHeight="1">
      <c r="B42" s="30"/>
      <c r="L42" s="30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30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30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30"/>
      <c r="D61" s="44" t="s">
        <v>50</v>
      </c>
      <c r="E61" s="32"/>
      <c r="F61" s="110" t="s">
        <v>51</v>
      </c>
      <c r="G61" s="44" t="s">
        <v>50</v>
      </c>
      <c r="H61" s="32"/>
      <c r="I61" s="32"/>
      <c r="J61" s="111" t="s">
        <v>51</v>
      </c>
      <c r="K61" s="32"/>
      <c r="L61" s="30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30"/>
      <c r="D65" s="42" t="s">
        <v>52</v>
      </c>
      <c r="E65" s="43"/>
      <c r="F65" s="43"/>
      <c r="G65" s="42" t="s">
        <v>53</v>
      </c>
      <c r="H65" s="43"/>
      <c r="I65" s="43"/>
      <c r="J65" s="43"/>
      <c r="K65" s="43"/>
      <c r="L65" s="30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30"/>
      <c r="D76" s="44" t="s">
        <v>50</v>
      </c>
      <c r="E76" s="32"/>
      <c r="F76" s="110" t="s">
        <v>51</v>
      </c>
      <c r="G76" s="44" t="s">
        <v>50</v>
      </c>
      <c r="H76" s="32"/>
      <c r="I76" s="32"/>
      <c r="J76" s="111" t="s">
        <v>51</v>
      </c>
      <c r="K76" s="32"/>
      <c r="L76" s="30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5" customHeight="1">
      <c r="B82" s="30"/>
      <c r="C82" s="17" t="s">
        <v>97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3" t="s">
        <v>15</v>
      </c>
      <c r="L84" s="30"/>
    </row>
    <row r="85" spans="2:47" s="1" customFormat="1" ht="16.5" customHeight="1">
      <c r="B85" s="30"/>
      <c r="E85" s="221" t="str">
        <f>E7</f>
        <v>Stavebné úpravy v potravinárskej výrobe Liana</v>
      </c>
      <c r="F85" s="222"/>
      <c r="G85" s="222"/>
      <c r="H85" s="222"/>
      <c r="L85" s="30"/>
    </row>
    <row r="86" spans="2:47" s="1" customFormat="1" ht="12" customHeight="1">
      <c r="B86" s="30"/>
      <c r="C86" s="23" t="s">
        <v>94</v>
      </c>
      <c r="L86" s="30"/>
    </row>
    <row r="87" spans="2:47" s="1" customFormat="1" ht="16.5" customHeight="1">
      <c r="B87" s="30"/>
      <c r="E87" s="211" t="str">
        <f>E9</f>
        <v>1 - Zateplenie obvodového plášťa</v>
      </c>
      <c r="F87" s="223"/>
      <c r="G87" s="223"/>
      <c r="H87" s="223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3" t="s">
        <v>19</v>
      </c>
      <c r="F89" s="21" t="str">
        <f>F12</f>
        <v xml:space="preserve"> </v>
      </c>
      <c r="I89" s="23" t="s">
        <v>21</v>
      </c>
      <c r="J89" s="53">
        <f>IF(J12="","",J12)</f>
        <v>45187</v>
      </c>
      <c r="L89" s="30"/>
    </row>
    <row r="90" spans="2:47" s="1" customFormat="1" ht="6.95" customHeight="1">
      <c r="B90" s="30"/>
      <c r="L90" s="30"/>
    </row>
    <row r="91" spans="2:47" s="1" customFormat="1" ht="25.7" customHeight="1">
      <c r="B91" s="30"/>
      <c r="C91" s="23" t="s">
        <v>22</v>
      </c>
      <c r="F91" s="21" t="str">
        <f>E15</f>
        <v>LIANA GOLIAŠ s.r.o., Raslavice</v>
      </c>
      <c r="I91" s="23" t="s">
        <v>28</v>
      </c>
      <c r="J91" s="26" t="str">
        <f>E21</f>
        <v>OLICON plus s.r.o. - Ing. Oleár</v>
      </c>
      <c r="L91" s="30"/>
    </row>
    <row r="92" spans="2:47" s="1" customFormat="1" ht="15.2" customHeight="1">
      <c r="B92" s="30"/>
      <c r="C92" s="23" t="s">
        <v>26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2" t="s">
        <v>98</v>
      </c>
      <c r="D94" s="95"/>
      <c r="E94" s="95"/>
      <c r="F94" s="95"/>
      <c r="G94" s="95"/>
      <c r="H94" s="95"/>
      <c r="I94" s="95"/>
      <c r="J94" s="113" t="s">
        <v>99</v>
      </c>
      <c r="K94" s="95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14" t="s">
        <v>100</v>
      </c>
      <c r="J96" s="67">
        <f>J132</f>
        <v>0</v>
      </c>
      <c r="L96" s="30"/>
      <c r="AU96" s="13" t="s">
        <v>101</v>
      </c>
    </row>
    <row r="97" spans="2:65" s="8" customFormat="1" ht="24.95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J133</f>
        <v>0</v>
      </c>
      <c r="L97" s="115"/>
    </row>
    <row r="98" spans="2:65" s="9" customFormat="1" ht="19.899999999999999" customHeight="1">
      <c r="B98" s="119"/>
      <c r="D98" s="120" t="s">
        <v>103</v>
      </c>
      <c r="E98" s="121"/>
      <c r="F98" s="121"/>
      <c r="G98" s="121"/>
      <c r="H98" s="121"/>
      <c r="I98" s="121"/>
      <c r="J98" s="122">
        <f>J134</f>
        <v>0</v>
      </c>
      <c r="L98" s="119"/>
    </row>
    <row r="99" spans="2:65" s="9" customFormat="1" ht="19.899999999999999" customHeight="1">
      <c r="B99" s="119"/>
      <c r="D99" s="120" t="s">
        <v>104</v>
      </c>
      <c r="E99" s="121"/>
      <c r="F99" s="121"/>
      <c r="G99" s="121"/>
      <c r="H99" s="121"/>
      <c r="I99" s="121"/>
      <c r="J99" s="122">
        <f>J146</f>
        <v>0</v>
      </c>
      <c r="L99" s="119"/>
    </row>
    <row r="100" spans="2:65" s="9" customFormat="1" ht="19.899999999999999" customHeight="1">
      <c r="B100" s="119"/>
      <c r="D100" s="120" t="s">
        <v>105</v>
      </c>
      <c r="E100" s="121"/>
      <c r="F100" s="121"/>
      <c r="G100" s="121"/>
      <c r="H100" s="121"/>
      <c r="I100" s="121"/>
      <c r="J100" s="122">
        <f>J161</f>
        <v>0</v>
      </c>
      <c r="L100" s="119"/>
    </row>
    <row r="101" spans="2:65" s="8" customFormat="1" ht="24.95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J163</f>
        <v>0</v>
      </c>
      <c r="L101" s="115"/>
    </row>
    <row r="102" spans="2:65" s="9" customFormat="1" ht="19.899999999999999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J164</f>
        <v>0</v>
      </c>
      <c r="L102" s="119"/>
    </row>
    <row r="103" spans="2:65" s="1" customFormat="1" ht="21.75" customHeight="1">
      <c r="B103" s="30"/>
      <c r="L103" s="30"/>
    </row>
    <row r="104" spans="2:65" s="1" customFormat="1" ht="6.95" customHeight="1">
      <c r="B104" s="30"/>
      <c r="L104" s="30"/>
    </row>
    <row r="105" spans="2:65" s="1" customFormat="1" ht="29.25" customHeight="1">
      <c r="B105" s="30"/>
      <c r="C105" s="114" t="s">
        <v>108</v>
      </c>
      <c r="J105" s="123">
        <f>ROUND(J106 + J107 + J108 + J109 + J110 + J111,2)</f>
        <v>0</v>
      </c>
      <c r="L105" s="30"/>
      <c r="N105" s="124" t="s">
        <v>39</v>
      </c>
    </row>
    <row r="106" spans="2:65" s="1" customFormat="1" ht="18" customHeight="1">
      <c r="B106" s="125"/>
      <c r="C106" s="126"/>
      <c r="D106" s="198" t="s">
        <v>109</v>
      </c>
      <c r="E106" s="220"/>
      <c r="F106" s="220"/>
      <c r="G106" s="126"/>
      <c r="H106" s="126"/>
      <c r="I106" s="126"/>
      <c r="J106" s="86">
        <v>0</v>
      </c>
      <c r="K106" s="126"/>
      <c r="L106" s="125"/>
      <c r="M106" s="126"/>
      <c r="N106" s="128" t="s">
        <v>41</v>
      </c>
      <c r="O106" s="126"/>
      <c r="P106" s="126"/>
      <c r="Q106" s="126"/>
      <c r="R106" s="126"/>
      <c r="S106" s="126"/>
      <c r="T106" s="126"/>
      <c r="U106" s="126"/>
      <c r="V106" s="126"/>
      <c r="W106" s="126"/>
      <c r="X106" s="126"/>
      <c r="Y106" s="126"/>
      <c r="Z106" s="126"/>
      <c r="AA106" s="126"/>
      <c r="AB106" s="126"/>
      <c r="AC106" s="126"/>
      <c r="AD106" s="126"/>
      <c r="AE106" s="126"/>
      <c r="AF106" s="126"/>
      <c r="AG106" s="126"/>
      <c r="AH106" s="126"/>
      <c r="AI106" s="126"/>
      <c r="AJ106" s="126"/>
      <c r="AK106" s="126"/>
      <c r="AL106" s="126"/>
      <c r="AM106" s="126"/>
      <c r="AN106" s="126"/>
      <c r="AO106" s="126"/>
      <c r="AP106" s="126"/>
      <c r="AQ106" s="126"/>
      <c r="AR106" s="126"/>
      <c r="AS106" s="126"/>
      <c r="AT106" s="126"/>
      <c r="AU106" s="126"/>
      <c r="AV106" s="126"/>
      <c r="AW106" s="126"/>
      <c r="AX106" s="126"/>
      <c r="AY106" s="129" t="s">
        <v>110</v>
      </c>
      <c r="AZ106" s="126"/>
      <c r="BA106" s="126"/>
      <c r="BB106" s="126"/>
      <c r="BC106" s="126"/>
      <c r="BD106" s="126"/>
      <c r="BE106" s="130">
        <f t="shared" ref="BE106:BE111" si="0">IF(N106="základná",J106,0)</f>
        <v>0</v>
      </c>
      <c r="BF106" s="130">
        <f t="shared" ref="BF106:BF111" si="1">IF(N106="znížená",J106,0)</f>
        <v>0</v>
      </c>
      <c r="BG106" s="130">
        <f t="shared" ref="BG106:BG111" si="2">IF(N106="zákl. prenesená",J106,0)</f>
        <v>0</v>
      </c>
      <c r="BH106" s="130">
        <f t="shared" ref="BH106:BH111" si="3">IF(N106="zníž. prenesená",J106,0)</f>
        <v>0</v>
      </c>
      <c r="BI106" s="130">
        <f t="shared" ref="BI106:BI111" si="4">IF(N106="nulová",J106,0)</f>
        <v>0</v>
      </c>
      <c r="BJ106" s="129" t="s">
        <v>111</v>
      </c>
      <c r="BK106" s="126"/>
      <c r="BL106" s="126"/>
      <c r="BM106" s="126"/>
    </row>
    <row r="107" spans="2:65" s="1" customFormat="1" ht="18" customHeight="1">
      <c r="B107" s="125"/>
      <c r="C107" s="126"/>
      <c r="D107" s="198" t="s">
        <v>112</v>
      </c>
      <c r="E107" s="220"/>
      <c r="F107" s="220"/>
      <c r="G107" s="126"/>
      <c r="H107" s="126"/>
      <c r="I107" s="126"/>
      <c r="J107" s="86">
        <v>0</v>
      </c>
      <c r="K107" s="126"/>
      <c r="L107" s="125"/>
      <c r="M107" s="126"/>
      <c r="N107" s="128" t="s">
        <v>41</v>
      </c>
      <c r="O107" s="126"/>
      <c r="P107" s="126"/>
      <c r="Q107" s="126"/>
      <c r="R107" s="126"/>
      <c r="S107" s="126"/>
      <c r="T107" s="126"/>
      <c r="U107" s="126"/>
      <c r="V107" s="126"/>
      <c r="W107" s="126"/>
      <c r="X107" s="126"/>
      <c r="Y107" s="126"/>
      <c r="Z107" s="126"/>
      <c r="AA107" s="126"/>
      <c r="AB107" s="126"/>
      <c r="AC107" s="126"/>
      <c r="AD107" s="126"/>
      <c r="AE107" s="126"/>
      <c r="AF107" s="126"/>
      <c r="AG107" s="126"/>
      <c r="AH107" s="126"/>
      <c r="AI107" s="126"/>
      <c r="AJ107" s="126"/>
      <c r="AK107" s="126"/>
      <c r="AL107" s="126"/>
      <c r="AM107" s="126"/>
      <c r="AN107" s="126"/>
      <c r="AO107" s="126"/>
      <c r="AP107" s="126"/>
      <c r="AQ107" s="126"/>
      <c r="AR107" s="126"/>
      <c r="AS107" s="126"/>
      <c r="AT107" s="126"/>
      <c r="AU107" s="126"/>
      <c r="AV107" s="126"/>
      <c r="AW107" s="126"/>
      <c r="AX107" s="126"/>
      <c r="AY107" s="129" t="s">
        <v>110</v>
      </c>
      <c r="AZ107" s="126"/>
      <c r="BA107" s="126"/>
      <c r="BB107" s="126"/>
      <c r="BC107" s="126"/>
      <c r="BD107" s="126"/>
      <c r="BE107" s="130">
        <f t="shared" si="0"/>
        <v>0</v>
      </c>
      <c r="BF107" s="130">
        <f t="shared" si="1"/>
        <v>0</v>
      </c>
      <c r="BG107" s="130">
        <f t="shared" si="2"/>
        <v>0</v>
      </c>
      <c r="BH107" s="130">
        <f t="shared" si="3"/>
        <v>0</v>
      </c>
      <c r="BI107" s="130">
        <f t="shared" si="4"/>
        <v>0</v>
      </c>
      <c r="BJ107" s="129" t="s">
        <v>111</v>
      </c>
      <c r="BK107" s="126"/>
      <c r="BL107" s="126"/>
      <c r="BM107" s="126"/>
    </row>
    <row r="108" spans="2:65" s="1" customFormat="1" ht="18" customHeight="1">
      <c r="B108" s="125"/>
      <c r="C108" s="126"/>
      <c r="D108" s="198" t="s">
        <v>113</v>
      </c>
      <c r="E108" s="220"/>
      <c r="F108" s="220"/>
      <c r="G108" s="126"/>
      <c r="H108" s="126"/>
      <c r="I108" s="126"/>
      <c r="J108" s="86">
        <v>0</v>
      </c>
      <c r="K108" s="126"/>
      <c r="L108" s="125"/>
      <c r="M108" s="126"/>
      <c r="N108" s="128" t="s">
        <v>41</v>
      </c>
      <c r="O108" s="126"/>
      <c r="P108" s="126"/>
      <c r="Q108" s="126"/>
      <c r="R108" s="126"/>
      <c r="S108" s="126"/>
      <c r="T108" s="126"/>
      <c r="U108" s="126"/>
      <c r="V108" s="126"/>
      <c r="W108" s="126"/>
      <c r="X108" s="126"/>
      <c r="Y108" s="126"/>
      <c r="Z108" s="126"/>
      <c r="AA108" s="126"/>
      <c r="AB108" s="126"/>
      <c r="AC108" s="126"/>
      <c r="AD108" s="126"/>
      <c r="AE108" s="126"/>
      <c r="AF108" s="126"/>
      <c r="AG108" s="126"/>
      <c r="AH108" s="126"/>
      <c r="AI108" s="126"/>
      <c r="AJ108" s="126"/>
      <c r="AK108" s="126"/>
      <c r="AL108" s="126"/>
      <c r="AM108" s="126"/>
      <c r="AN108" s="126"/>
      <c r="AO108" s="126"/>
      <c r="AP108" s="126"/>
      <c r="AQ108" s="126"/>
      <c r="AR108" s="126"/>
      <c r="AS108" s="126"/>
      <c r="AT108" s="126"/>
      <c r="AU108" s="126"/>
      <c r="AV108" s="126"/>
      <c r="AW108" s="126"/>
      <c r="AX108" s="126"/>
      <c r="AY108" s="129" t="s">
        <v>110</v>
      </c>
      <c r="AZ108" s="126"/>
      <c r="BA108" s="126"/>
      <c r="BB108" s="126"/>
      <c r="BC108" s="126"/>
      <c r="BD108" s="126"/>
      <c r="BE108" s="130">
        <f t="shared" si="0"/>
        <v>0</v>
      </c>
      <c r="BF108" s="130">
        <f t="shared" si="1"/>
        <v>0</v>
      </c>
      <c r="BG108" s="130">
        <f t="shared" si="2"/>
        <v>0</v>
      </c>
      <c r="BH108" s="130">
        <f t="shared" si="3"/>
        <v>0</v>
      </c>
      <c r="BI108" s="130">
        <f t="shared" si="4"/>
        <v>0</v>
      </c>
      <c r="BJ108" s="129" t="s">
        <v>111</v>
      </c>
      <c r="BK108" s="126"/>
      <c r="BL108" s="126"/>
      <c r="BM108" s="126"/>
    </row>
    <row r="109" spans="2:65" s="1" customFormat="1" ht="18" customHeight="1">
      <c r="B109" s="125"/>
      <c r="C109" s="126"/>
      <c r="D109" s="198" t="s">
        <v>114</v>
      </c>
      <c r="E109" s="220"/>
      <c r="F109" s="220"/>
      <c r="G109" s="126"/>
      <c r="H109" s="126"/>
      <c r="I109" s="126"/>
      <c r="J109" s="86">
        <v>0</v>
      </c>
      <c r="K109" s="126"/>
      <c r="L109" s="125"/>
      <c r="M109" s="126"/>
      <c r="N109" s="128" t="s">
        <v>41</v>
      </c>
      <c r="O109" s="126"/>
      <c r="P109" s="126"/>
      <c r="Q109" s="126"/>
      <c r="R109" s="126"/>
      <c r="S109" s="126"/>
      <c r="T109" s="126"/>
      <c r="U109" s="126"/>
      <c r="V109" s="126"/>
      <c r="W109" s="126"/>
      <c r="X109" s="126"/>
      <c r="Y109" s="126"/>
      <c r="Z109" s="126"/>
      <c r="AA109" s="126"/>
      <c r="AB109" s="126"/>
      <c r="AC109" s="126"/>
      <c r="AD109" s="126"/>
      <c r="AE109" s="126"/>
      <c r="AF109" s="126"/>
      <c r="AG109" s="126"/>
      <c r="AH109" s="126"/>
      <c r="AI109" s="126"/>
      <c r="AJ109" s="126"/>
      <c r="AK109" s="126"/>
      <c r="AL109" s="126"/>
      <c r="AM109" s="126"/>
      <c r="AN109" s="126"/>
      <c r="AO109" s="126"/>
      <c r="AP109" s="126"/>
      <c r="AQ109" s="126"/>
      <c r="AR109" s="126"/>
      <c r="AS109" s="126"/>
      <c r="AT109" s="126"/>
      <c r="AU109" s="126"/>
      <c r="AV109" s="126"/>
      <c r="AW109" s="126"/>
      <c r="AX109" s="126"/>
      <c r="AY109" s="129" t="s">
        <v>110</v>
      </c>
      <c r="AZ109" s="126"/>
      <c r="BA109" s="126"/>
      <c r="BB109" s="126"/>
      <c r="BC109" s="126"/>
      <c r="BD109" s="126"/>
      <c r="BE109" s="130">
        <f t="shared" si="0"/>
        <v>0</v>
      </c>
      <c r="BF109" s="130">
        <f t="shared" si="1"/>
        <v>0</v>
      </c>
      <c r="BG109" s="130">
        <f t="shared" si="2"/>
        <v>0</v>
      </c>
      <c r="BH109" s="130">
        <f t="shared" si="3"/>
        <v>0</v>
      </c>
      <c r="BI109" s="130">
        <f t="shared" si="4"/>
        <v>0</v>
      </c>
      <c r="BJ109" s="129" t="s">
        <v>111</v>
      </c>
      <c r="BK109" s="126"/>
      <c r="BL109" s="126"/>
      <c r="BM109" s="126"/>
    </row>
    <row r="110" spans="2:65" s="1" customFormat="1" ht="18" customHeight="1">
      <c r="B110" s="125"/>
      <c r="C110" s="126"/>
      <c r="D110" s="198" t="s">
        <v>115</v>
      </c>
      <c r="E110" s="220"/>
      <c r="F110" s="220"/>
      <c r="G110" s="126"/>
      <c r="H110" s="126"/>
      <c r="I110" s="126"/>
      <c r="J110" s="86">
        <v>0</v>
      </c>
      <c r="K110" s="126"/>
      <c r="L110" s="125"/>
      <c r="M110" s="126"/>
      <c r="N110" s="128" t="s">
        <v>41</v>
      </c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6"/>
      <c r="AA110" s="126"/>
      <c r="AB110" s="126"/>
      <c r="AC110" s="126"/>
      <c r="AD110" s="126"/>
      <c r="AE110" s="126"/>
      <c r="AF110" s="126"/>
      <c r="AG110" s="126"/>
      <c r="AH110" s="126"/>
      <c r="AI110" s="126"/>
      <c r="AJ110" s="126"/>
      <c r="AK110" s="126"/>
      <c r="AL110" s="126"/>
      <c r="AM110" s="126"/>
      <c r="AN110" s="126"/>
      <c r="AO110" s="126"/>
      <c r="AP110" s="126"/>
      <c r="AQ110" s="126"/>
      <c r="AR110" s="126"/>
      <c r="AS110" s="126"/>
      <c r="AT110" s="126"/>
      <c r="AU110" s="126"/>
      <c r="AV110" s="126"/>
      <c r="AW110" s="126"/>
      <c r="AX110" s="126"/>
      <c r="AY110" s="129" t="s">
        <v>110</v>
      </c>
      <c r="AZ110" s="126"/>
      <c r="BA110" s="126"/>
      <c r="BB110" s="126"/>
      <c r="BC110" s="126"/>
      <c r="BD110" s="126"/>
      <c r="BE110" s="130">
        <f t="shared" si="0"/>
        <v>0</v>
      </c>
      <c r="BF110" s="130">
        <f t="shared" si="1"/>
        <v>0</v>
      </c>
      <c r="BG110" s="130">
        <f t="shared" si="2"/>
        <v>0</v>
      </c>
      <c r="BH110" s="130">
        <f t="shared" si="3"/>
        <v>0</v>
      </c>
      <c r="BI110" s="130">
        <f t="shared" si="4"/>
        <v>0</v>
      </c>
      <c r="BJ110" s="129" t="s">
        <v>111</v>
      </c>
      <c r="BK110" s="126"/>
      <c r="BL110" s="126"/>
      <c r="BM110" s="126"/>
    </row>
    <row r="111" spans="2:65" s="1" customFormat="1" ht="18" customHeight="1">
      <c r="B111" s="125"/>
      <c r="C111" s="126"/>
      <c r="D111" s="127" t="s">
        <v>116</v>
      </c>
      <c r="E111" s="126"/>
      <c r="F111" s="126"/>
      <c r="G111" s="126"/>
      <c r="H111" s="126"/>
      <c r="I111" s="126"/>
      <c r="J111" s="86">
        <f>ROUND(J30*T111,2)</f>
        <v>0</v>
      </c>
      <c r="K111" s="126"/>
      <c r="L111" s="125"/>
      <c r="M111" s="126"/>
      <c r="N111" s="128" t="s">
        <v>41</v>
      </c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9" t="s">
        <v>117</v>
      </c>
      <c r="AZ111" s="126"/>
      <c r="BA111" s="126"/>
      <c r="BB111" s="126"/>
      <c r="BC111" s="126"/>
      <c r="BD111" s="126"/>
      <c r="BE111" s="130">
        <f t="shared" si="0"/>
        <v>0</v>
      </c>
      <c r="BF111" s="130">
        <f t="shared" si="1"/>
        <v>0</v>
      </c>
      <c r="BG111" s="130">
        <f t="shared" si="2"/>
        <v>0</v>
      </c>
      <c r="BH111" s="130">
        <f t="shared" si="3"/>
        <v>0</v>
      </c>
      <c r="BI111" s="130">
        <f t="shared" si="4"/>
        <v>0</v>
      </c>
      <c r="BJ111" s="129" t="s">
        <v>111</v>
      </c>
      <c r="BK111" s="126"/>
      <c r="BL111" s="126"/>
      <c r="BM111" s="126"/>
    </row>
    <row r="112" spans="2:65" s="1" customFormat="1">
      <c r="B112" s="30"/>
      <c r="L112" s="30"/>
    </row>
    <row r="113" spans="2:12" s="1" customFormat="1" ht="29.25" customHeight="1">
      <c r="B113" s="30"/>
      <c r="C113" s="94" t="s">
        <v>92</v>
      </c>
      <c r="D113" s="95"/>
      <c r="E113" s="95"/>
      <c r="F113" s="95"/>
      <c r="G113" s="95"/>
      <c r="H113" s="95"/>
      <c r="I113" s="95"/>
      <c r="J113" s="96">
        <f>ROUND(J96+J105,2)</f>
        <v>0</v>
      </c>
      <c r="K113" s="95"/>
      <c r="L113" s="30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0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0"/>
    </row>
    <row r="119" spans="2:12" s="1" customFormat="1" ht="24.95" customHeight="1">
      <c r="B119" s="30"/>
      <c r="C119" s="17" t="s">
        <v>118</v>
      </c>
      <c r="L119" s="30"/>
    </row>
    <row r="120" spans="2:12" s="1" customFormat="1" ht="6.95" customHeight="1">
      <c r="B120" s="30"/>
      <c r="L120" s="30"/>
    </row>
    <row r="121" spans="2:12" s="1" customFormat="1" ht="12" customHeight="1">
      <c r="B121" s="30"/>
      <c r="C121" s="23" t="s">
        <v>15</v>
      </c>
      <c r="L121" s="30"/>
    </row>
    <row r="122" spans="2:12" s="1" customFormat="1" ht="16.5" customHeight="1">
      <c r="B122" s="30"/>
      <c r="E122" s="221" t="str">
        <f>E7</f>
        <v>Stavebné úpravy v potravinárskej výrobe Liana</v>
      </c>
      <c r="F122" s="222"/>
      <c r="G122" s="222"/>
      <c r="H122" s="222"/>
      <c r="L122" s="30"/>
    </row>
    <row r="123" spans="2:12" s="1" customFormat="1" ht="12" customHeight="1">
      <c r="B123" s="30"/>
      <c r="C123" s="23" t="s">
        <v>94</v>
      </c>
      <c r="L123" s="30"/>
    </row>
    <row r="124" spans="2:12" s="1" customFormat="1" ht="16.5" customHeight="1">
      <c r="B124" s="30"/>
      <c r="E124" s="211" t="str">
        <f>E9</f>
        <v>1 - Zateplenie obvodového plášťa</v>
      </c>
      <c r="F124" s="223"/>
      <c r="G124" s="223"/>
      <c r="H124" s="223"/>
      <c r="L124" s="30"/>
    </row>
    <row r="125" spans="2:12" s="1" customFormat="1" ht="6.95" customHeight="1">
      <c r="B125" s="30"/>
      <c r="L125" s="30"/>
    </row>
    <row r="126" spans="2:12" s="1" customFormat="1" ht="12" customHeight="1">
      <c r="B126" s="30"/>
      <c r="C126" s="23" t="s">
        <v>19</v>
      </c>
      <c r="F126" s="21" t="str">
        <f>F12</f>
        <v xml:space="preserve"> </v>
      </c>
      <c r="I126" s="23" t="s">
        <v>21</v>
      </c>
      <c r="J126" s="53">
        <f>IF(J12="","",J12)</f>
        <v>45187</v>
      </c>
      <c r="L126" s="30"/>
    </row>
    <row r="127" spans="2:12" s="1" customFormat="1" ht="6.95" customHeight="1">
      <c r="B127" s="30"/>
      <c r="L127" s="30"/>
    </row>
    <row r="128" spans="2:12" s="1" customFormat="1" ht="25.7" customHeight="1">
      <c r="B128" s="30"/>
      <c r="C128" s="23" t="s">
        <v>22</v>
      </c>
      <c r="F128" s="21" t="str">
        <f>E15</f>
        <v>LIANA GOLIAŠ s.r.o., Raslavice</v>
      </c>
      <c r="I128" s="23" t="s">
        <v>28</v>
      </c>
      <c r="J128" s="26" t="str">
        <f>E21</f>
        <v>OLICON plus s.r.o. - Ing. Oleár</v>
      </c>
      <c r="L128" s="30"/>
    </row>
    <row r="129" spans="2:65" s="1" customFormat="1" ht="15.2" customHeight="1">
      <c r="B129" s="30"/>
      <c r="C129" s="23" t="s">
        <v>26</v>
      </c>
      <c r="F129" s="21" t="str">
        <f>IF(E18="","",E18)</f>
        <v>Vyplň údaj</v>
      </c>
      <c r="I129" s="23" t="s">
        <v>31</v>
      </c>
      <c r="J129" s="26" t="str">
        <f>E24</f>
        <v xml:space="preserve"> </v>
      </c>
      <c r="L129" s="30"/>
    </row>
    <row r="130" spans="2:65" s="1" customFormat="1" ht="10.35" customHeight="1">
      <c r="B130" s="30"/>
      <c r="L130" s="30"/>
    </row>
    <row r="131" spans="2:65" s="10" customFormat="1" ht="29.25" customHeight="1">
      <c r="B131" s="131"/>
      <c r="C131" s="132" t="s">
        <v>119</v>
      </c>
      <c r="D131" s="133" t="s">
        <v>60</v>
      </c>
      <c r="E131" s="133" t="s">
        <v>56</v>
      </c>
      <c r="F131" s="133" t="s">
        <v>57</v>
      </c>
      <c r="G131" s="133" t="s">
        <v>120</v>
      </c>
      <c r="H131" s="133" t="s">
        <v>121</v>
      </c>
      <c r="I131" s="133" t="s">
        <v>122</v>
      </c>
      <c r="J131" s="134" t="s">
        <v>99</v>
      </c>
      <c r="K131" s="135" t="s">
        <v>123</v>
      </c>
      <c r="L131" s="131"/>
      <c r="M131" s="60" t="s">
        <v>1</v>
      </c>
      <c r="N131" s="61" t="s">
        <v>39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</row>
    <row r="132" spans="2:65" s="1" customFormat="1" ht="22.9" customHeight="1">
      <c r="B132" s="30"/>
      <c r="C132" s="65" t="s">
        <v>96</v>
      </c>
      <c r="J132" s="136">
        <f>BK132</f>
        <v>0</v>
      </c>
      <c r="L132" s="30"/>
      <c r="M132" s="63"/>
      <c r="N132" s="54"/>
      <c r="O132" s="54"/>
      <c r="P132" s="137">
        <f>P133+P163</f>
        <v>0</v>
      </c>
      <c r="Q132" s="54"/>
      <c r="R132" s="137">
        <f>R133+R163</f>
        <v>113.70433701000002</v>
      </c>
      <c r="S132" s="54"/>
      <c r="T132" s="138">
        <f>T133+T163</f>
        <v>0</v>
      </c>
      <c r="AT132" s="13" t="s">
        <v>74</v>
      </c>
      <c r="AU132" s="13" t="s">
        <v>101</v>
      </c>
      <c r="BK132" s="139">
        <f>BK133+BK163</f>
        <v>0</v>
      </c>
    </row>
    <row r="133" spans="2:65" s="11" customFormat="1" ht="25.9" customHeight="1">
      <c r="B133" s="140"/>
      <c r="D133" s="141" t="s">
        <v>74</v>
      </c>
      <c r="E133" s="142" t="s">
        <v>130</v>
      </c>
      <c r="F133" s="142" t="s">
        <v>131</v>
      </c>
      <c r="I133" s="143"/>
      <c r="J133" s="144">
        <f>BK133</f>
        <v>0</v>
      </c>
      <c r="L133" s="140"/>
      <c r="M133" s="145"/>
      <c r="P133" s="146">
        <f>P134+P146+P161</f>
        <v>0</v>
      </c>
      <c r="R133" s="146">
        <f>R134+R146+R161</f>
        <v>113.65402701000002</v>
      </c>
      <c r="T133" s="147">
        <f>T134+T146+T161</f>
        <v>0</v>
      </c>
      <c r="AR133" s="141" t="s">
        <v>80</v>
      </c>
      <c r="AT133" s="148" t="s">
        <v>74</v>
      </c>
      <c r="AU133" s="148" t="s">
        <v>75</v>
      </c>
      <c r="AY133" s="141" t="s">
        <v>132</v>
      </c>
      <c r="BK133" s="149">
        <f>BK134+BK146+BK161</f>
        <v>0</v>
      </c>
    </row>
    <row r="134" spans="2:65" s="11" customFormat="1" ht="22.9" customHeight="1">
      <c r="B134" s="140"/>
      <c r="D134" s="141" t="s">
        <v>74</v>
      </c>
      <c r="E134" s="150" t="s">
        <v>133</v>
      </c>
      <c r="F134" s="150" t="s">
        <v>134</v>
      </c>
      <c r="I134" s="143"/>
      <c r="J134" s="151">
        <f>BK134</f>
        <v>0</v>
      </c>
      <c r="L134" s="140"/>
      <c r="M134" s="145"/>
      <c r="P134" s="146">
        <f>SUM(P135:P145)</f>
        <v>0</v>
      </c>
      <c r="R134" s="146">
        <f>SUM(R135:R145)</f>
        <v>38.809034210000007</v>
      </c>
      <c r="T134" s="147">
        <f>SUM(T135:T145)</f>
        <v>0</v>
      </c>
      <c r="AR134" s="141" t="s">
        <v>80</v>
      </c>
      <c r="AT134" s="148" t="s">
        <v>74</v>
      </c>
      <c r="AU134" s="148" t="s">
        <v>80</v>
      </c>
      <c r="AY134" s="141" t="s">
        <v>132</v>
      </c>
      <c r="BK134" s="149">
        <f>SUM(BK135:BK145)</f>
        <v>0</v>
      </c>
    </row>
    <row r="135" spans="2:65" s="1" customFormat="1" ht="24.2" customHeight="1">
      <c r="B135" s="125"/>
      <c r="C135" s="152" t="s">
        <v>80</v>
      </c>
      <c r="D135" s="152" t="s">
        <v>135</v>
      </c>
      <c r="E135" s="153" t="s">
        <v>136</v>
      </c>
      <c r="F135" s="225" t="s">
        <v>137</v>
      </c>
      <c r="G135" s="155" t="s">
        <v>138</v>
      </c>
      <c r="H135" s="156">
        <v>1184.0920000000001</v>
      </c>
      <c r="I135" s="157"/>
      <c r="J135" s="158">
        <f t="shared" ref="J135:J145" si="5">ROUND(I135*H135,2)</f>
        <v>0</v>
      </c>
      <c r="K135" s="159"/>
      <c r="L135" s="30"/>
      <c r="M135" s="160" t="s">
        <v>1</v>
      </c>
      <c r="N135" s="124" t="s">
        <v>41</v>
      </c>
      <c r="P135" s="161">
        <f t="shared" ref="P135:P145" si="6">O135*H135</f>
        <v>0</v>
      </c>
      <c r="Q135" s="161">
        <v>2.3000000000000001E-4</v>
      </c>
      <c r="R135" s="161">
        <f t="shared" ref="R135:R145" si="7">Q135*H135</f>
        <v>0.27234116000000003</v>
      </c>
      <c r="S135" s="161">
        <v>0</v>
      </c>
      <c r="T135" s="162">
        <f t="shared" ref="T135:T145" si="8">S135*H135</f>
        <v>0</v>
      </c>
      <c r="AR135" s="163" t="s">
        <v>139</v>
      </c>
      <c r="AT135" s="163" t="s">
        <v>135</v>
      </c>
      <c r="AU135" s="163" t="s">
        <v>111</v>
      </c>
      <c r="AY135" s="13" t="s">
        <v>132</v>
      </c>
      <c r="BE135" s="90">
        <f t="shared" ref="BE135:BE145" si="9">IF(N135="základná",J135,0)</f>
        <v>0</v>
      </c>
      <c r="BF135" s="90">
        <f t="shared" ref="BF135:BF145" si="10">IF(N135="znížená",J135,0)</f>
        <v>0</v>
      </c>
      <c r="BG135" s="90">
        <f t="shared" ref="BG135:BG145" si="11">IF(N135="zákl. prenesená",J135,0)</f>
        <v>0</v>
      </c>
      <c r="BH135" s="90">
        <f t="shared" ref="BH135:BH145" si="12">IF(N135="zníž. prenesená",J135,0)</f>
        <v>0</v>
      </c>
      <c r="BI135" s="90">
        <f t="shared" ref="BI135:BI145" si="13">IF(N135="nulová",J135,0)</f>
        <v>0</v>
      </c>
      <c r="BJ135" s="13" t="s">
        <v>111</v>
      </c>
      <c r="BK135" s="90">
        <f t="shared" ref="BK135:BK145" si="14">ROUND(I135*H135,2)</f>
        <v>0</v>
      </c>
      <c r="BL135" s="13" t="s">
        <v>139</v>
      </c>
      <c r="BM135" s="163" t="s">
        <v>140</v>
      </c>
    </row>
    <row r="136" spans="2:65" s="1" customFormat="1" ht="24.2" customHeight="1">
      <c r="B136" s="125"/>
      <c r="C136" s="152" t="s">
        <v>111</v>
      </c>
      <c r="D136" s="152" t="s">
        <v>135</v>
      </c>
      <c r="E136" s="153" t="s">
        <v>141</v>
      </c>
      <c r="F136" s="225" t="s">
        <v>142</v>
      </c>
      <c r="G136" s="155" t="s">
        <v>138</v>
      </c>
      <c r="H136" s="156">
        <v>1169.722</v>
      </c>
      <c r="I136" s="157"/>
      <c r="J136" s="158">
        <f t="shared" si="5"/>
        <v>0</v>
      </c>
      <c r="K136" s="159"/>
      <c r="L136" s="30"/>
      <c r="M136" s="160" t="s">
        <v>1</v>
      </c>
      <c r="N136" s="124" t="s">
        <v>41</v>
      </c>
      <c r="P136" s="161">
        <f t="shared" si="6"/>
        <v>0</v>
      </c>
      <c r="Q136" s="161">
        <v>2.32E-3</v>
      </c>
      <c r="R136" s="161">
        <f t="shared" si="7"/>
        <v>2.7137550400000001</v>
      </c>
      <c r="S136" s="161">
        <v>0</v>
      </c>
      <c r="T136" s="162">
        <f t="shared" si="8"/>
        <v>0</v>
      </c>
      <c r="AR136" s="163" t="s">
        <v>139</v>
      </c>
      <c r="AT136" s="163" t="s">
        <v>135</v>
      </c>
      <c r="AU136" s="163" t="s">
        <v>111</v>
      </c>
      <c r="AY136" s="13" t="s">
        <v>132</v>
      </c>
      <c r="BE136" s="90">
        <f t="shared" si="9"/>
        <v>0</v>
      </c>
      <c r="BF136" s="90">
        <f t="shared" si="10"/>
        <v>0</v>
      </c>
      <c r="BG136" s="90">
        <f t="shared" si="11"/>
        <v>0</v>
      </c>
      <c r="BH136" s="90">
        <f t="shared" si="12"/>
        <v>0</v>
      </c>
      <c r="BI136" s="90">
        <f t="shared" si="13"/>
        <v>0</v>
      </c>
      <c r="BJ136" s="13" t="s">
        <v>111</v>
      </c>
      <c r="BK136" s="90">
        <f t="shared" si="14"/>
        <v>0</v>
      </c>
      <c r="BL136" s="13" t="s">
        <v>139</v>
      </c>
      <c r="BM136" s="163" t="s">
        <v>143</v>
      </c>
    </row>
    <row r="137" spans="2:65" s="1" customFormat="1" ht="24.2" customHeight="1">
      <c r="B137" s="125"/>
      <c r="C137" s="152" t="s">
        <v>144</v>
      </c>
      <c r="D137" s="152" t="s">
        <v>135</v>
      </c>
      <c r="E137" s="153" t="s">
        <v>145</v>
      </c>
      <c r="F137" s="225" t="s">
        <v>146</v>
      </c>
      <c r="G137" s="155" t="s">
        <v>138</v>
      </c>
      <c r="H137" s="156">
        <v>115.63800000000001</v>
      </c>
      <c r="I137" s="157"/>
      <c r="J137" s="158">
        <f t="shared" si="5"/>
        <v>0</v>
      </c>
      <c r="K137" s="159"/>
      <c r="L137" s="30"/>
      <c r="M137" s="160" t="s">
        <v>1</v>
      </c>
      <c r="N137" s="124" t="s">
        <v>41</v>
      </c>
      <c r="P137" s="161">
        <f t="shared" si="6"/>
        <v>0</v>
      </c>
      <c r="Q137" s="161">
        <v>5.1500000000000001E-3</v>
      </c>
      <c r="R137" s="161">
        <f t="shared" si="7"/>
        <v>0.5955357</v>
      </c>
      <c r="S137" s="161">
        <v>0</v>
      </c>
      <c r="T137" s="162">
        <f t="shared" si="8"/>
        <v>0</v>
      </c>
      <c r="AR137" s="163" t="s">
        <v>139</v>
      </c>
      <c r="AT137" s="163" t="s">
        <v>135</v>
      </c>
      <c r="AU137" s="163" t="s">
        <v>111</v>
      </c>
      <c r="AY137" s="13" t="s">
        <v>132</v>
      </c>
      <c r="BE137" s="90">
        <f t="shared" si="9"/>
        <v>0</v>
      </c>
      <c r="BF137" s="90">
        <f t="shared" si="10"/>
        <v>0</v>
      </c>
      <c r="BG137" s="90">
        <f t="shared" si="11"/>
        <v>0</v>
      </c>
      <c r="BH137" s="90">
        <f t="shared" si="12"/>
        <v>0</v>
      </c>
      <c r="BI137" s="90">
        <f t="shared" si="13"/>
        <v>0</v>
      </c>
      <c r="BJ137" s="13" t="s">
        <v>111</v>
      </c>
      <c r="BK137" s="90">
        <f t="shared" si="14"/>
        <v>0</v>
      </c>
      <c r="BL137" s="13" t="s">
        <v>139</v>
      </c>
      <c r="BM137" s="163" t="s">
        <v>147</v>
      </c>
    </row>
    <row r="138" spans="2:65" s="1" customFormat="1" ht="24.2" customHeight="1">
      <c r="B138" s="125"/>
      <c r="C138" s="152" t="s">
        <v>139</v>
      </c>
      <c r="D138" s="152" t="s">
        <v>135</v>
      </c>
      <c r="E138" s="153" t="s">
        <v>148</v>
      </c>
      <c r="F138" s="225" t="s">
        <v>149</v>
      </c>
      <c r="G138" s="155" t="s">
        <v>138</v>
      </c>
      <c r="H138" s="156">
        <v>772.14499999999998</v>
      </c>
      <c r="I138" s="157"/>
      <c r="J138" s="158">
        <f t="shared" si="5"/>
        <v>0</v>
      </c>
      <c r="K138" s="159"/>
      <c r="L138" s="30"/>
      <c r="M138" s="160" t="s">
        <v>1</v>
      </c>
      <c r="N138" s="124" t="s">
        <v>41</v>
      </c>
      <c r="P138" s="161">
        <f t="shared" si="6"/>
        <v>0</v>
      </c>
      <c r="Q138" s="161">
        <v>3.363E-2</v>
      </c>
      <c r="R138" s="161">
        <f t="shared" si="7"/>
        <v>25.96723635</v>
      </c>
      <c r="S138" s="161">
        <v>0</v>
      </c>
      <c r="T138" s="162">
        <f t="shared" si="8"/>
        <v>0</v>
      </c>
      <c r="AR138" s="163" t="s">
        <v>139</v>
      </c>
      <c r="AT138" s="163" t="s">
        <v>135</v>
      </c>
      <c r="AU138" s="163" t="s">
        <v>111</v>
      </c>
      <c r="AY138" s="13" t="s">
        <v>132</v>
      </c>
      <c r="BE138" s="90">
        <f t="shared" si="9"/>
        <v>0</v>
      </c>
      <c r="BF138" s="90">
        <f t="shared" si="10"/>
        <v>0</v>
      </c>
      <c r="BG138" s="90">
        <f t="shared" si="11"/>
        <v>0</v>
      </c>
      <c r="BH138" s="90">
        <f t="shared" si="12"/>
        <v>0</v>
      </c>
      <c r="BI138" s="90">
        <f t="shared" si="13"/>
        <v>0</v>
      </c>
      <c r="BJ138" s="13" t="s">
        <v>111</v>
      </c>
      <c r="BK138" s="90">
        <f t="shared" si="14"/>
        <v>0</v>
      </c>
      <c r="BL138" s="13" t="s">
        <v>139</v>
      </c>
      <c r="BM138" s="163" t="s">
        <v>150</v>
      </c>
    </row>
    <row r="139" spans="2:65" s="1" customFormat="1" ht="33" customHeight="1">
      <c r="B139" s="125"/>
      <c r="C139" s="152" t="s">
        <v>151</v>
      </c>
      <c r="D139" s="152" t="s">
        <v>135</v>
      </c>
      <c r="E139" s="153" t="s">
        <v>152</v>
      </c>
      <c r="F139" s="171" t="s">
        <v>153</v>
      </c>
      <c r="G139" s="155" t="s">
        <v>138</v>
      </c>
      <c r="H139" s="156">
        <v>15.18</v>
      </c>
      <c r="I139" s="157"/>
      <c r="J139" s="158">
        <f t="shared" si="5"/>
        <v>0</v>
      </c>
      <c r="K139" s="159"/>
      <c r="L139" s="30"/>
      <c r="M139" s="160" t="s">
        <v>1</v>
      </c>
      <c r="N139" s="124" t="s">
        <v>41</v>
      </c>
      <c r="P139" s="161">
        <f t="shared" si="6"/>
        <v>0</v>
      </c>
      <c r="Q139" s="161">
        <v>1.4630000000000001E-2</v>
      </c>
      <c r="R139" s="161">
        <f t="shared" si="7"/>
        <v>0.22208340000000001</v>
      </c>
      <c r="S139" s="161">
        <v>0</v>
      </c>
      <c r="T139" s="162">
        <f t="shared" si="8"/>
        <v>0</v>
      </c>
      <c r="AR139" s="163" t="s">
        <v>139</v>
      </c>
      <c r="AT139" s="163" t="s">
        <v>135</v>
      </c>
      <c r="AU139" s="163" t="s">
        <v>111</v>
      </c>
      <c r="AY139" s="13" t="s">
        <v>132</v>
      </c>
      <c r="BE139" s="90">
        <f t="shared" si="9"/>
        <v>0</v>
      </c>
      <c r="BF139" s="90">
        <f t="shared" si="10"/>
        <v>0</v>
      </c>
      <c r="BG139" s="90">
        <f t="shared" si="11"/>
        <v>0</v>
      </c>
      <c r="BH139" s="90">
        <f t="shared" si="12"/>
        <v>0</v>
      </c>
      <c r="BI139" s="90">
        <f t="shared" si="13"/>
        <v>0</v>
      </c>
      <c r="BJ139" s="13" t="s">
        <v>111</v>
      </c>
      <c r="BK139" s="90">
        <f t="shared" si="14"/>
        <v>0</v>
      </c>
      <c r="BL139" s="13" t="s">
        <v>139</v>
      </c>
      <c r="BM139" s="163" t="s">
        <v>154</v>
      </c>
    </row>
    <row r="140" spans="2:65" s="1" customFormat="1" ht="24.2" customHeight="1">
      <c r="B140" s="125"/>
      <c r="C140" s="152" t="s">
        <v>133</v>
      </c>
      <c r="D140" s="152" t="s">
        <v>135</v>
      </c>
      <c r="E140" s="153" t="s">
        <v>155</v>
      </c>
      <c r="F140" s="225" t="s">
        <v>156</v>
      </c>
      <c r="G140" s="155" t="s">
        <v>138</v>
      </c>
      <c r="H140" s="156">
        <v>195.626</v>
      </c>
      <c r="I140" s="157"/>
      <c r="J140" s="158">
        <f t="shared" si="5"/>
        <v>0</v>
      </c>
      <c r="K140" s="159"/>
      <c r="L140" s="30"/>
      <c r="M140" s="160" t="s">
        <v>1</v>
      </c>
      <c r="N140" s="124" t="s">
        <v>41</v>
      </c>
      <c r="P140" s="161">
        <f t="shared" si="6"/>
        <v>0</v>
      </c>
      <c r="Q140" s="161">
        <v>3.737E-2</v>
      </c>
      <c r="R140" s="161">
        <f t="shared" si="7"/>
        <v>7.3105436200000007</v>
      </c>
      <c r="S140" s="161">
        <v>0</v>
      </c>
      <c r="T140" s="162">
        <f t="shared" si="8"/>
        <v>0</v>
      </c>
      <c r="AR140" s="163" t="s">
        <v>139</v>
      </c>
      <c r="AT140" s="163" t="s">
        <v>135</v>
      </c>
      <c r="AU140" s="163" t="s">
        <v>111</v>
      </c>
      <c r="AY140" s="13" t="s">
        <v>132</v>
      </c>
      <c r="BE140" s="90">
        <f t="shared" si="9"/>
        <v>0</v>
      </c>
      <c r="BF140" s="90">
        <f t="shared" si="10"/>
        <v>0</v>
      </c>
      <c r="BG140" s="90">
        <f t="shared" si="11"/>
        <v>0</v>
      </c>
      <c r="BH140" s="90">
        <f t="shared" si="12"/>
        <v>0</v>
      </c>
      <c r="BI140" s="90">
        <f t="shared" si="13"/>
        <v>0</v>
      </c>
      <c r="BJ140" s="13" t="s">
        <v>111</v>
      </c>
      <c r="BK140" s="90">
        <f t="shared" si="14"/>
        <v>0</v>
      </c>
      <c r="BL140" s="13" t="s">
        <v>139</v>
      </c>
      <c r="BM140" s="163" t="s">
        <v>157</v>
      </c>
    </row>
    <row r="141" spans="2:65" s="1" customFormat="1" ht="33" customHeight="1">
      <c r="B141" s="125"/>
      <c r="C141" s="152" t="s">
        <v>158</v>
      </c>
      <c r="D141" s="152" t="s">
        <v>135</v>
      </c>
      <c r="E141" s="153" t="s">
        <v>159</v>
      </c>
      <c r="F141" s="171" t="s">
        <v>160</v>
      </c>
      <c r="G141" s="155" t="s">
        <v>138</v>
      </c>
      <c r="H141" s="156">
        <v>3.4980000000000002</v>
      </c>
      <c r="I141" s="157"/>
      <c r="J141" s="158">
        <f t="shared" si="5"/>
        <v>0</v>
      </c>
      <c r="K141" s="159"/>
      <c r="L141" s="30"/>
      <c r="M141" s="160" t="s">
        <v>1</v>
      </c>
      <c r="N141" s="124" t="s">
        <v>41</v>
      </c>
      <c r="P141" s="161">
        <f t="shared" si="6"/>
        <v>0</v>
      </c>
      <c r="Q141" s="161">
        <v>1.5630000000000002E-2</v>
      </c>
      <c r="R141" s="161">
        <f t="shared" si="7"/>
        <v>5.4673740000000005E-2</v>
      </c>
      <c r="S141" s="161">
        <v>0</v>
      </c>
      <c r="T141" s="162">
        <f t="shared" si="8"/>
        <v>0</v>
      </c>
      <c r="AR141" s="163" t="s">
        <v>139</v>
      </c>
      <c r="AT141" s="163" t="s">
        <v>135</v>
      </c>
      <c r="AU141" s="163" t="s">
        <v>111</v>
      </c>
      <c r="AY141" s="13" t="s">
        <v>132</v>
      </c>
      <c r="BE141" s="90">
        <f t="shared" si="9"/>
        <v>0</v>
      </c>
      <c r="BF141" s="90">
        <f t="shared" si="10"/>
        <v>0</v>
      </c>
      <c r="BG141" s="90">
        <f t="shared" si="11"/>
        <v>0</v>
      </c>
      <c r="BH141" s="90">
        <f t="shared" si="12"/>
        <v>0</v>
      </c>
      <c r="BI141" s="90">
        <f t="shared" si="13"/>
        <v>0</v>
      </c>
      <c r="BJ141" s="13" t="s">
        <v>111</v>
      </c>
      <c r="BK141" s="90">
        <f t="shared" si="14"/>
        <v>0</v>
      </c>
      <c r="BL141" s="13" t="s">
        <v>139</v>
      </c>
      <c r="BM141" s="163" t="s">
        <v>161</v>
      </c>
    </row>
    <row r="142" spans="2:65" s="1" customFormat="1" ht="24.2" customHeight="1">
      <c r="B142" s="125"/>
      <c r="C142" s="152" t="s">
        <v>162</v>
      </c>
      <c r="D142" s="152" t="s">
        <v>135</v>
      </c>
      <c r="E142" s="153" t="s">
        <v>163</v>
      </c>
      <c r="F142" s="225" t="s">
        <v>164</v>
      </c>
      <c r="G142" s="155" t="s">
        <v>138</v>
      </c>
      <c r="H142" s="156">
        <v>67.635000000000005</v>
      </c>
      <c r="I142" s="157"/>
      <c r="J142" s="158">
        <f t="shared" si="5"/>
        <v>0</v>
      </c>
      <c r="K142" s="159"/>
      <c r="L142" s="30"/>
      <c r="M142" s="160" t="s">
        <v>1</v>
      </c>
      <c r="N142" s="124" t="s">
        <v>41</v>
      </c>
      <c r="P142" s="161">
        <f t="shared" si="6"/>
        <v>0</v>
      </c>
      <c r="Q142" s="161">
        <v>1.8679999999999999E-2</v>
      </c>
      <c r="R142" s="161">
        <f t="shared" si="7"/>
        <v>1.2634217999999999</v>
      </c>
      <c r="S142" s="161">
        <v>0</v>
      </c>
      <c r="T142" s="162">
        <f t="shared" si="8"/>
        <v>0</v>
      </c>
      <c r="AR142" s="163" t="s">
        <v>139</v>
      </c>
      <c r="AT142" s="163" t="s">
        <v>135</v>
      </c>
      <c r="AU142" s="163" t="s">
        <v>111</v>
      </c>
      <c r="AY142" s="13" t="s">
        <v>132</v>
      </c>
      <c r="BE142" s="90">
        <f t="shared" si="9"/>
        <v>0</v>
      </c>
      <c r="BF142" s="90">
        <f t="shared" si="10"/>
        <v>0</v>
      </c>
      <c r="BG142" s="90">
        <f t="shared" si="11"/>
        <v>0</v>
      </c>
      <c r="BH142" s="90">
        <f t="shared" si="12"/>
        <v>0</v>
      </c>
      <c r="BI142" s="90">
        <f t="shared" si="13"/>
        <v>0</v>
      </c>
      <c r="BJ142" s="13" t="s">
        <v>111</v>
      </c>
      <c r="BK142" s="90">
        <f t="shared" si="14"/>
        <v>0</v>
      </c>
      <c r="BL142" s="13" t="s">
        <v>139</v>
      </c>
      <c r="BM142" s="163" t="s">
        <v>165</v>
      </c>
    </row>
    <row r="143" spans="2:65" s="1" customFormat="1" ht="24.2" customHeight="1">
      <c r="B143" s="125"/>
      <c r="C143" s="152" t="s">
        <v>166</v>
      </c>
      <c r="D143" s="152" t="s">
        <v>135</v>
      </c>
      <c r="E143" s="153" t="s">
        <v>167</v>
      </c>
      <c r="F143" s="225" t="s">
        <v>168</v>
      </c>
      <c r="G143" s="155" t="s">
        <v>138</v>
      </c>
      <c r="H143" s="156">
        <v>14.37</v>
      </c>
      <c r="I143" s="157"/>
      <c r="J143" s="158">
        <f t="shared" si="5"/>
        <v>0</v>
      </c>
      <c r="K143" s="159"/>
      <c r="L143" s="30"/>
      <c r="M143" s="160" t="s">
        <v>1</v>
      </c>
      <c r="N143" s="124" t="s">
        <v>41</v>
      </c>
      <c r="P143" s="161">
        <f t="shared" si="6"/>
        <v>0</v>
      </c>
      <c r="Q143" s="161">
        <v>1.8679999999999999E-2</v>
      </c>
      <c r="R143" s="161">
        <f t="shared" si="7"/>
        <v>0.26843159999999999</v>
      </c>
      <c r="S143" s="161">
        <v>0</v>
      </c>
      <c r="T143" s="162">
        <f t="shared" si="8"/>
        <v>0</v>
      </c>
      <c r="AR143" s="163" t="s">
        <v>139</v>
      </c>
      <c r="AT143" s="163" t="s">
        <v>135</v>
      </c>
      <c r="AU143" s="163" t="s">
        <v>111</v>
      </c>
      <c r="AY143" s="13" t="s">
        <v>132</v>
      </c>
      <c r="BE143" s="90">
        <f t="shared" si="9"/>
        <v>0</v>
      </c>
      <c r="BF143" s="90">
        <f t="shared" si="10"/>
        <v>0</v>
      </c>
      <c r="BG143" s="90">
        <f t="shared" si="11"/>
        <v>0</v>
      </c>
      <c r="BH143" s="90">
        <f t="shared" si="12"/>
        <v>0</v>
      </c>
      <c r="BI143" s="90">
        <f t="shared" si="13"/>
        <v>0</v>
      </c>
      <c r="BJ143" s="13" t="s">
        <v>111</v>
      </c>
      <c r="BK143" s="90">
        <f t="shared" si="14"/>
        <v>0</v>
      </c>
      <c r="BL143" s="13" t="s">
        <v>139</v>
      </c>
      <c r="BM143" s="163" t="s">
        <v>169</v>
      </c>
    </row>
    <row r="144" spans="2:65" s="1" customFormat="1" ht="16.5" customHeight="1">
      <c r="B144" s="125"/>
      <c r="C144" s="152" t="s">
        <v>170</v>
      </c>
      <c r="D144" s="152" t="s">
        <v>135</v>
      </c>
      <c r="E144" s="153" t="s">
        <v>171</v>
      </c>
      <c r="F144" s="225" t="s">
        <v>172</v>
      </c>
      <c r="G144" s="155" t="s">
        <v>173</v>
      </c>
      <c r="H144" s="156">
        <v>210.16</v>
      </c>
      <c r="I144" s="157"/>
      <c r="J144" s="158">
        <f t="shared" si="5"/>
        <v>0</v>
      </c>
      <c r="K144" s="159"/>
      <c r="L144" s="30"/>
      <c r="M144" s="160" t="s">
        <v>1</v>
      </c>
      <c r="N144" s="124" t="s">
        <v>41</v>
      </c>
      <c r="P144" s="161">
        <f t="shared" si="6"/>
        <v>0</v>
      </c>
      <c r="Q144" s="161">
        <v>5.2999999999999998E-4</v>
      </c>
      <c r="R144" s="161">
        <f t="shared" si="7"/>
        <v>0.11138479999999999</v>
      </c>
      <c r="S144" s="161">
        <v>0</v>
      </c>
      <c r="T144" s="162">
        <f t="shared" si="8"/>
        <v>0</v>
      </c>
      <c r="AR144" s="163" t="s">
        <v>139</v>
      </c>
      <c r="AT144" s="163" t="s">
        <v>135</v>
      </c>
      <c r="AU144" s="163" t="s">
        <v>111</v>
      </c>
      <c r="AY144" s="13" t="s">
        <v>132</v>
      </c>
      <c r="BE144" s="90">
        <f t="shared" si="9"/>
        <v>0</v>
      </c>
      <c r="BF144" s="90">
        <f t="shared" si="10"/>
        <v>0</v>
      </c>
      <c r="BG144" s="90">
        <f t="shared" si="11"/>
        <v>0</v>
      </c>
      <c r="BH144" s="90">
        <f t="shared" si="12"/>
        <v>0</v>
      </c>
      <c r="BI144" s="90">
        <f t="shared" si="13"/>
        <v>0</v>
      </c>
      <c r="BJ144" s="13" t="s">
        <v>111</v>
      </c>
      <c r="BK144" s="90">
        <f t="shared" si="14"/>
        <v>0</v>
      </c>
      <c r="BL144" s="13" t="s">
        <v>139</v>
      </c>
      <c r="BM144" s="163" t="s">
        <v>174</v>
      </c>
    </row>
    <row r="145" spans="2:65" s="1" customFormat="1" ht="24.2" customHeight="1">
      <c r="B145" s="125"/>
      <c r="C145" s="152" t="s">
        <v>175</v>
      </c>
      <c r="D145" s="152" t="s">
        <v>135</v>
      </c>
      <c r="E145" s="153" t="s">
        <v>176</v>
      </c>
      <c r="F145" s="225" t="s">
        <v>177</v>
      </c>
      <c r="G145" s="155" t="s">
        <v>173</v>
      </c>
      <c r="H145" s="156">
        <v>55.9</v>
      </c>
      <c r="I145" s="157"/>
      <c r="J145" s="158">
        <f t="shared" si="5"/>
        <v>0</v>
      </c>
      <c r="K145" s="159"/>
      <c r="L145" s="30"/>
      <c r="M145" s="160" t="s">
        <v>1</v>
      </c>
      <c r="N145" s="124" t="s">
        <v>41</v>
      </c>
      <c r="P145" s="161">
        <f t="shared" si="6"/>
        <v>0</v>
      </c>
      <c r="Q145" s="161">
        <v>5.2999999999999998E-4</v>
      </c>
      <c r="R145" s="161">
        <f t="shared" si="7"/>
        <v>2.9626999999999997E-2</v>
      </c>
      <c r="S145" s="161">
        <v>0</v>
      </c>
      <c r="T145" s="162">
        <f t="shared" si="8"/>
        <v>0</v>
      </c>
      <c r="AR145" s="163" t="s">
        <v>139</v>
      </c>
      <c r="AT145" s="163" t="s">
        <v>135</v>
      </c>
      <c r="AU145" s="163" t="s">
        <v>111</v>
      </c>
      <c r="AY145" s="13" t="s">
        <v>132</v>
      </c>
      <c r="BE145" s="90">
        <f t="shared" si="9"/>
        <v>0</v>
      </c>
      <c r="BF145" s="90">
        <f t="shared" si="10"/>
        <v>0</v>
      </c>
      <c r="BG145" s="90">
        <f t="shared" si="11"/>
        <v>0</v>
      </c>
      <c r="BH145" s="90">
        <f t="shared" si="12"/>
        <v>0</v>
      </c>
      <c r="BI145" s="90">
        <f t="shared" si="13"/>
        <v>0</v>
      </c>
      <c r="BJ145" s="13" t="s">
        <v>111</v>
      </c>
      <c r="BK145" s="90">
        <f t="shared" si="14"/>
        <v>0</v>
      </c>
      <c r="BL145" s="13" t="s">
        <v>139</v>
      </c>
      <c r="BM145" s="163" t="s">
        <v>178</v>
      </c>
    </row>
    <row r="146" spans="2:65" s="11" customFormat="1" ht="22.9" customHeight="1">
      <c r="B146" s="140"/>
      <c r="D146" s="141" t="s">
        <v>74</v>
      </c>
      <c r="E146" s="150" t="s">
        <v>166</v>
      </c>
      <c r="F146" s="150" t="s">
        <v>179</v>
      </c>
      <c r="I146" s="143"/>
      <c r="J146" s="151">
        <f>BK146</f>
        <v>0</v>
      </c>
      <c r="L146" s="140"/>
      <c r="M146" s="145"/>
      <c r="P146" s="146">
        <f>SUM(P147:P160)</f>
        <v>0</v>
      </c>
      <c r="R146" s="146">
        <f>SUM(R147:R160)</f>
        <v>74.844992800000014</v>
      </c>
      <c r="T146" s="147">
        <f>SUM(T147:T160)</f>
        <v>0</v>
      </c>
      <c r="AR146" s="141" t="s">
        <v>80</v>
      </c>
      <c r="AT146" s="148" t="s">
        <v>74</v>
      </c>
      <c r="AU146" s="148" t="s">
        <v>80</v>
      </c>
      <c r="AY146" s="141" t="s">
        <v>132</v>
      </c>
      <c r="BK146" s="149">
        <f>SUM(BK147:BK160)</f>
        <v>0</v>
      </c>
    </row>
    <row r="147" spans="2:65" s="1" customFormat="1" ht="24.2" customHeight="1">
      <c r="B147" s="125"/>
      <c r="C147" s="152" t="s">
        <v>180</v>
      </c>
      <c r="D147" s="152" t="s">
        <v>135</v>
      </c>
      <c r="E147" s="153" t="s">
        <v>181</v>
      </c>
      <c r="F147" s="225" t="s">
        <v>182</v>
      </c>
      <c r="G147" s="155" t="s">
        <v>138</v>
      </c>
      <c r="H147" s="156">
        <v>1184.0920000000001</v>
      </c>
      <c r="I147" s="157"/>
      <c r="J147" s="158">
        <f t="shared" ref="J147:J160" si="15">ROUND(I147*H147,2)</f>
        <v>0</v>
      </c>
      <c r="K147" s="159"/>
      <c r="L147" s="30"/>
      <c r="M147" s="160" t="s">
        <v>1</v>
      </c>
      <c r="N147" s="124" t="s">
        <v>41</v>
      </c>
      <c r="P147" s="161">
        <f t="shared" ref="P147:P160" si="16">O147*H147</f>
        <v>0</v>
      </c>
      <c r="Q147" s="161">
        <v>0</v>
      </c>
      <c r="R147" s="161">
        <f t="shared" ref="R147:R160" si="17">Q147*H147</f>
        <v>0</v>
      </c>
      <c r="S147" s="161">
        <v>0</v>
      </c>
      <c r="T147" s="162">
        <f t="shared" ref="T147:T160" si="18">S147*H147</f>
        <v>0</v>
      </c>
      <c r="AR147" s="163" t="s">
        <v>139</v>
      </c>
      <c r="AT147" s="163" t="s">
        <v>135</v>
      </c>
      <c r="AU147" s="163" t="s">
        <v>111</v>
      </c>
      <c r="AY147" s="13" t="s">
        <v>132</v>
      </c>
      <c r="BE147" s="90">
        <f t="shared" ref="BE147:BE160" si="19">IF(N147="základná",J147,0)</f>
        <v>0</v>
      </c>
      <c r="BF147" s="90">
        <f t="shared" ref="BF147:BF160" si="20">IF(N147="znížená",J147,0)</f>
        <v>0</v>
      </c>
      <c r="BG147" s="90">
        <f t="shared" ref="BG147:BG160" si="21">IF(N147="zákl. prenesená",J147,0)</f>
        <v>0</v>
      </c>
      <c r="BH147" s="90">
        <f t="shared" ref="BH147:BH160" si="22">IF(N147="zníž. prenesená",J147,0)</f>
        <v>0</v>
      </c>
      <c r="BI147" s="90">
        <f t="shared" ref="BI147:BI160" si="23">IF(N147="nulová",J147,0)</f>
        <v>0</v>
      </c>
      <c r="BJ147" s="13" t="s">
        <v>111</v>
      </c>
      <c r="BK147" s="90">
        <f t="shared" ref="BK147:BK160" si="24">ROUND(I147*H147,2)</f>
        <v>0</v>
      </c>
      <c r="BL147" s="13" t="s">
        <v>139</v>
      </c>
      <c r="BM147" s="163" t="s">
        <v>183</v>
      </c>
    </row>
    <row r="148" spans="2:65" s="1" customFormat="1" ht="37.9" customHeight="1">
      <c r="B148" s="125"/>
      <c r="C148" s="152" t="s">
        <v>184</v>
      </c>
      <c r="D148" s="152" t="s">
        <v>135</v>
      </c>
      <c r="E148" s="153" t="s">
        <v>185</v>
      </c>
      <c r="F148" s="154" t="s">
        <v>186</v>
      </c>
      <c r="G148" s="155" t="s">
        <v>138</v>
      </c>
      <c r="H148" s="156">
        <v>1555.71</v>
      </c>
      <c r="I148" s="157"/>
      <c r="J148" s="158">
        <f t="shared" si="15"/>
        <v>0</v>
      </c>
      <c r="K148" s="159"/>
      <c r="L148" s="30"/>
      <c r="M148" s="160" t="s">
        <v>1</v>
      </c>
      <c r="N148" s="124" t="s">
        <v>41</v>
      </c>
      <c r="P148" s="161">
        <f t="shared" si="16"/>
        <v>0</v>
      </c>
      <c r="Q148" s="161">
        <v>2.3990000000000001E-2</v>
      </c>
      <c r="R148" s="161">
        <f t="shared" si="17"/>
        <v>37.321482899999999</v>
      </c>
      <c r="S148" s="161">
        <v>0</v>
      </c>
      <c r="T148" s="162">
        <f t="shared" si="18"/>
        <v>0</v>
      </c>
      <c r="AR148" s="163" t="s">
        <v>139</v>
      </c>
      <c r="AT148" s="163" t="s">
        <v>135</v>
      </c>
      <c r="AU148" s="163" t="s">
        <v>111</v>
      </c>
      <c r="AY148" s="13" t="s">
        <v>132</v>
      </c>
      <c r="BE148" s="90">
        <f t="shared" si="19"/>
        <v>0</v>
      </c>
      <c r="BF148" s="90">
        <f t="shared" si="20"/>
        <v>0</v>
      </c>
      <c r="BG148" s="90">
        <f t="shared" si="21"/>
        <v>0</v>
      </c>
      <c r="BH148" s="90">
        <f t="shared" si="22"/>
        <v>0</v>
      </c>
      <c r="BI148" s="90">
        <f t="shared" si="23"/>
        <v>0</v>
      </c>
      <c r="BJ148" s="13" t="s">
        <v>111</v>
      </c>
      <c r="BK148" s="90">
        <f t="shared" si="24"/>
        <v>0</v>
      </c>
      <c r="BL148" s="13" t="s">
        <v>139</v>
      </c>
      <c r="BM148" s="163" t="s">
        <v>187</v>
      </c>
    </row>
    <row r="149" spans="2:65" s="1" customFormat="1" ht="44.25" customHeight="1">
      <c r="B149" s="125"/>
      <c r="C149" s="152" t="s">
        <v>188</v>
      </c>
      <c r="D149" s="152" t="s">
        <v>135</v>
      </c>
      <c r="E149" s="153" t="s">
        <v>189</v>
      </c>
      <c r="F149" s="154" t="s">
        <v>190</v>
      </c>
      <c r="G149" s="155" t="s">
        <v>138</v>
      </c>
      <c r="H149" s="156">
        <v>1555.71</v>
      </c>
      <c r="I149" s="157"/>
      <c r="J149" s="158">
        <f t="shared" si="15"/>
        <v>0</v>
      </c>
      <c r="K149" s="159"/>
      <c r="L149" s="30"/>
      <c r="M149" s="160" t="s">
        <v>1</v>
      </c>
      <c r="N149" s="124" t="s">
        <v>41</v>
      </c>
      <c r="P149" s="161">
        <f t="shared" si="16"/>
        <v>0</v>
      </c>
      <c r="Q149" s="161">
        <v>0</v>
      </c>
      <c r="R149" s="161">
        <f t="shared" si="17"/>
        <v>0</v>
      </c>
      <c r="S149" s="161">
        <v>0</v>
      </c>
      <c r="T149" s="162">
        <f t="shared" si="18"/>
        <v>0</v>
      </c>
      <c r="AR149" s="163" t="s">
        <v>139</v>
      </c>
      <c r="AT149" s="163" t="s">
        <v>135</v>
      </c>
      <c r="AU149" s="163" t="s">
        <v>111</v>
      </c>
      <c r="AY149" s="13" t="s">
        <v>132</v>
      </c>
      <c r="BE149" s="90">
        <f t="shared" si="19"/>
        <v>0</v>
      </c>
      <c r="BF149" s="90">
        <f t="shared" si="20"/>
        <v>0</v>
      </c>
      <c r="BG149" s="90">
        <f t="shared" si="21"/>
        <v>0</v>
      </c>
      <c r="BH149" s="90">
        <f t="shared" si="22"/>
        <v>0</v>
      </c>
      <c r="BI149" s="90">
        <f t="shared" si="23"/>
        <v>0</v>
      </c>
      <c r="BJ149" s="13" t="s">
        <v>111</v>
      </c>
      <c r="BK149" s="90">
        <f t="shared" si="24"/>
        <v>0</v>
      </c>
      <c r="BL149" s="13" t="s">
        <v>139</v>
      </c>
      <c r="BM149" s="163" t="s">
        <v>191</v>
      </c>
    </row>
    <row r="150" spans="2:65" s="1" customFormat="1" ht="37.9" customHeight="1">
      <c r="B150" s="125"/>
      <c r="C150" s="152" t="s">
        <v>192</v>
      </c>
      <c r="D150" s="152" t="s">
        <v>135</v>
      </c>
      <c r="E150" s="153" t="s">
        <v>193</v>
      </c>
      <c r="F150" s="154" t="s">
        <v>194</v>
      </c>
      <c r="G150" s="155" t="s">
        <v>138</v>
      </c>
      <c r="H150" s="156">
        <v>1555.71</v>
      </c>
      <c r="I150" s="157"/>
      <c r="J150" s="158">
        <f t="shared" si="15"/>
        <v>0</v>
      </c>
      <c r="K150" s="159"/>
      <c r="L150" s="30"/>
      <c r="M150" s="160" t="s">
        <v>1</v>
      </c>
      <c r="N150" s="124" t="s">
        <v>41</v>
      </c>
      <c r="P150" s="161">
        <f t="shared" si="16"/>
        <v>0</v>
      </c>
      <c r="Q150" s="161">
        <v>2.3990000000000001E-2</v>
      </c>
      <c r="R150" s="161">
        <f t="shared" si="17"/>
        <v>37.321482899999999</v>
      </c>
      <c r="S150" s="161">
        <v>0</v>
      </c>
      <c r="T150" s="162">
        <f t="shared" si="18"/>
        <v>0</v>
      </c>
      <c r="AR150" s="163" t="s">
        <v>139</v>
      </c>
      <c r="AT150" s="163" t="s">
        <v>135</v>
      </c>
      <c r="AU150" s="163" t="s">
        <v>111</v>
      </c>
      <c r="AY150" s="13" t="s">
        <v>132</v>
      </c>
      <c r="BE150" s="90">
        <f t="shared" si="19"/>
        <v>0</v>
      </c>
      <c r="BF150" s="90">
        <f t="shared" si="20"/>
        <v>0</v>
      </c>
      <c r="BG150" s="90">
        <f t="shared" si="21"/>
        <v>0</v>
      </c>
      <c r="BH150" s="90">
        <f t="shared" si="22"/>
        <v>0</v>
      </c>
      <c r="BI150" s="90">
        <f t="shared" si="23"/>
        <v>0</v>
      </c>
      <c r="BJ150" s="13" t="s">
        <v>111</v>
      </c>
      <c r="BK150" s="90">
        <f t="shared" si="24"/>
        <v>0</v>
      </c>
      <c r="BL150" s="13" t="s">
        <v>139</v>
      </c>
      <c r="BM150" s="163" t="s">
        <v>195</v>
      </c>
    </row>
    <row r="151" spans="2:65" s="1" customFormat="1" ht="16.5" customHeight="1">
      <c r="B151" s="125"/>
      <c r="C151" s="152" t="s">
        <v>196</v>
      </c>
      <c r="D151" s="152" t="s">
        <v>135</v>
      </c>
      <c r="E151" s="153" t="s">
        <v>197</v>
      </c>
      <c r="F151" s="154" t="s">
        <v>198</v>
      </c>
      <c r="G151" s="155" t="s">
        <v>138</v>
      </c>
      <c r="H151" s="156">
        <v>1555.71</v>
      </c>
      <c r="I151" s="157"/>
      <c r="J151" s="158">
        <f t="shared" si="15"/>
        <v>0</v>
      </c>
      <c r="K151" s="159"/>
      <c r="L151" s="30"/>
      <c r="M151" s="160" t="s">
        <v>1</v>
      </c>
      <c r="N151" s="124" t="s">
        <v>41</v>
      </c>
      <c r="P151" s="161">
        <f t="shared" si="16"/>
        <v>0</v>
      </c>
      <c r="Q151" s="161">
        <v>5.0000000000000002E-5</v>
      </c>
      <c r="R151" s="161">
        <f t="shared" si="17"/>
        <v>7.7785500000000007E-2</v>
      </c>
      <c r="S151" s="161">
        <v>0</v>
      </c>
      <c r="T151" s="162">
        <f t="shared" si="18"/>
        <v>0</v>
      </c>
      <c r="AR151" s="163" t="s">
        <v>139</v>
      </c>
      <c r="AT151" s="163" t="s">
        <v>135</v>
      </c>
      <c r="AU151" s="163" t="s">
        <v>111</v>
      </c>
      <c r="AY151" s="13" t="s">
        <v>132</v>
      </c>
      <c r="BE151" s="90">
        <f t="shared" si="19"/>
        <v>0</v>
      </c>
      <c r="BF151" s="90">
        <f t="shared" si="20"/>
        <v>0</v>
      </c>
      <c r="BG151" s="90">
        <f t="shared" si="21"/>
        <v>0</v>
      </c>
      <c r="BH151" s="90">
        <f t="shared" si="22"/>
        <v>0</v>
      </c>
      <c r="BI151" s="90">
        <f t="shared" si="23"/>
        <v>0</v>
      </c>
      <c r="BJ151" s="13" t="s">
        <v>111</v>
      </c>
      <c r="BK151" s="90">
        <f t="shared" si="24"/>
        <v>0</v>
      </c>
      <c r="BL151" s="13" t="s">
        <v>139</v>
      </c>
      <c r="BM151" s="163" t="s">
        <v>199</v>
      </c>
    </row>
    <row r="152" spans="2:65" s="1" customFormat="1" ht="16.5" customHeight="1">
      <c r="B152" s="125"/>
      <c r="C152" s="152" t="s">
        <v>200</v>
      </c>
      <c r="D152" s="152" t="s">
        <v>135</v>
      </c>
      <c r="E152" s="153" t="s">
        <v>201</v>
      </c>
      <c r="F152" s="154" t="s">
        <v>202</v>
      </c>
      <c r="G152" s="155" t="s">
        <v>138</v>
      </c>
      <c r="H152" s="156">
        <v>1555.71</v>
      </c>
      <c r="I152" s="157"/>
      <c r="J152" s="158">
        <f t="shared" si="15"/>
        <v>0</v>
      </c>
      <c r="K152" s="159"/>
      <c r="L152" s="30"/>
      <c r="M152" s="160" t="s">
        <v>1</v>
      </c>
      <c r="N152" s="124" t="s">
        <v>41</v>
      </c>
      <c r="P152" s="161">
        <f t="shared" si="16"/>
        <v>0</v>
      </c>
      <c r="Q152" s="161">
        <v>0</v>
      </c>
      <c r="R152" s="161">
        <f t="shared" si="17"/>
        <v>0</v>
      </c>
      <c r="S152" s="161">
        <v>0</v>
      </c>
      <c r="T152" s="162">
        <f t="shared" si="18"/>
        <v>0</v>
      </c>
      <c r="AR152" s="163" t="s">
        <v>139</v>
      </c>
      <c r="AT152" s="163" t="s">
        <v>135</v>
      </c>
      <c r="AU152" s="163" t="s">
        <v>111</v>
      </c>
      <c r="AY152" s="13" t="s">
        <v>132</v>
      </c>
      <c r="BE152" s="90">
        <f t="shared" si="19"/>
        <v>0</v>
      </c>
      <c r="BF152" s="90">
        <f t="shared" si="20"/>
        <v>0</v>
      </c>
      <c r="BG152" s="90">
        <f t="shared" si="21"/>
        <v>0</v>
      </c>
      <c r="BH152" s="90">
        <f t="shared" si="22"/>
        <v>0</v>
      </c>
      <c r="BI152" s="90">
        <f t="shared" si="23"/>
        <v>0</v>
      </c>
      <c r="BJ152" s="13" t="s">
        <v>111</v>
      </c>
      <c r="BK152" s="90">
        <f t="shared" si="24"/>
        <v>0</v>
      </c>
      <c r="BL152" s="13" t="s">
        <v>139</v>
      </c>
      <c r="BM152" s="163" t="s">
        <v>203</v>
      </c>
    </row>
    <row r="153" spans="2:65" s="1" customFormat="1" ht="24.2" customHeight="1">
      <c r="B153" s="125"/>
      <c r="C153" s="152" t="s">
        <v>204</v>
      </c>
      <c r="D153" s="152" t="s">
        <v>135</v>
      </c>
      <c r="E153" s="153" t="s">
        <v>205</v>
      </c>
      <c r="F153" s="154" t="s">
        <v>206</v>
      </c>
      <c r="G153" s="155" t="s">
        <v>173</v>
      </c>
      <c r="H153" s="156">
        <v>8</v>
      </c>
      <c r="I153" s="157"/>
      <c r="J153" s="158">
        <f t="shared" si="15"/>
        <v>0</v>
      </c>
      <c r="K153" s="159"/>
      <c r="L153" s="30"/>
      <c r="M153" s="160" t="s">
        <v>1</v>
      </c>
      <c r="N153" s="124" t="s">
        <v>41</v>
      </c>
      <c r="P153" s="161">
        <f t="shared" si="16"/>
        <v>0</v>
      </c>
      <c r="Q153" s="161">
        <v>3.79E-3</v>
      </c>
      <c r="R153" s="161">
        <f t="shared" si="17"/>
        <v>3.032E-2</v>
      </c>
      <c r="S153" s="161">
        <v>0</v>
      </c>
      <c r="T153" s="162">
        <f t="shared" si="18"/>
        <v>0</v>
      </c>
      <c r="AR153" s="163" t="s">
        <v>139</v>
      </c>
      <c r="AT153" s="163" t="s">
        <v>135</v>
      </c>
      <c r="AU153" s="163" t="s">
        <v>111</v>
      </c>
      <c r="AY153" s="13" t="s">
        <v>132</v>
      </c>
      <c r="BE153" s="90">
        <f t="shared" si="19"/>
        <v>0</v>
      </c>
      <c r="BF153" s="90">
        <f t="shared" si="20"/>
        <v>0</v>
      </c>
      <c r="BG153" s="90">
        <f t="shared" si="21"/>
        <v>0</v>
      </c>
      <c r="BH153" s="90">
        <f t="shared" si="22"/>
        <v>0</v>
      </c>
      <c r="BI153" s="90">
        <f t="shared" si="23"/>
        <v>0</v>
      </c>
      <c r="BJ153" s="13" t="s">
        <v>111</v>
      </c>
      <c r="BK153" s="90">
        <f t="shared" si="24"/>
        <v>0</v>
      </c>
      <c r="BL153" s="13" t="s">
        <v>139</v>
      </c>
      <c r="BM153" s="163" t="s">
        <v>207</v>
      </c>
    </row>
    <row r="154" spans="2:65" s="1" customFormat="1" ht="24.2" customHeight="1">
      <c r="B154" s="125"/>
      <c r="C154" s="152" t="s">
        <v>208</v>
      </c>
      <c r="D154" s="152" t="s">
        <v>135</v>
      </c>
      <c r="E154" s="153" t="s">
        <v>209</v>
      </c>
      <c r="F154" s="154" t="s">
        <v>210</v>
      </c>
      <c r="G154" s="155" t="s">
        <v>173</v>
      </c>
      <c r="H154" s="156">
        <v>8</v>
      </c>
      <c r="I154" s="157"/>
      <c r="J154" s="158">
        <f t="shared" si="15"/>
        <v>0</v>
      </c>
      <c r="K154" s="159"/>
      <c r="L154" s="30"/>
      <c r="M154" s="160" t="s">
        <v>1</v>
      </c>
      <c r="N154" s="124" t="s">
        <v>41</v>
      </c>
      <c r="P154" s="161">
        <f t="shared" si="16"/>
        <v>0</v>
      </c>
      <c r="Q154" s="161">
        <v>0</v>
      </c>
      <c r="R154" s="161">
        <f t="shared" si="17"/>
        <v>0</v>
      </c>
      <c r="S154" s="161">
        <v>0</v>
      </c>
      <c r="T154" s="162">
        <f t="shared" si="18"/>
        <v>0</v>
      </c>
      <c r="AR154" s="163" t="s">
        <v>139</v>
      </c>
      <c r="AT154" s="163" t="s">
        <v>135</v>
      </c>
      <c r="AU154" s="163" t="s">
        <v>111</v>
      </c>
      <c r="AY154" s="13" t="s">
        <v>132</v>
      </c>
      <c r="BE154" s="90">
        <f t="shared" si="19"/>
        <v>0</v>
      </c>
      <c r="BF154" s="90">
        <f t="shared" si="20"/>
        <v>0</v>
      </c>
      <c r="BG154" s="90">
        <f t="shared" si="21"/>
        <v>0</v>
      </c>
      <c r="BH154" s="90">
        <f t="shared" si="22"/>
        <v>0</v>
      </c>
      <c r="BI154" s="90">
        <f t="shared" si="23"/>
        <v>0</v>
      </c>
      <c r="BJ154" s="13" t="s">
        <v>111</v>
      </c>
      <c r="BK154" s="90">
        <f t="shared" si="24"/>
        <v>0</v>
      </c>
      <c r="BL154" s="13" t="s">
        <v>139</v>
      </c>
      <c r="BM154" s="163" t="s">
        <v>211</v>
      </c>
    </row>
    <row r="155" spans="2:65" s="1" customFormat="1" ht="16.5" customHeight="1">
      <c r="B155" s="125"/>
      <c r="C155" s="152" t="s">
        <v>7</v>
      </c>
      <c r="D155" s="152" t="s">
        <v>135</v>
      </c>
      <c r="E155" s="153" t="s">
        <v>212</v>
      </c>
      <c r="F155" s="225" t="s">
        <v>213</v>
      </c>
      <c r="G155" s="155" t="s">
        <v>173</v>
      </c>
      <c r="H155" s="156">
        <v>78.47</v>
      </c>
      <c r="I155" s="157"/>
      <c r="J155" s="158">
        <f t="shared" si="15"/>
        <v>0</v>
      </c>
      <c r="K155" s="159"/>
      <c r="L155" s="30"/>
      <c r="M155" s="160" t="s">
        <v>1</v>
      </c>
      <c r="N155" s="124" t="s">
        <v>41</v>
      </c>
      <c r="P155" s="161">
        <f t="shared" si="16"/>
        <v>0</v>
      </c>
      <c r="Q155" s="161">
        <v>4.0000000000000002E-4</v>
      </c>
      <c r="R155" s="161">
        <f t="shared" si="17"/>
        <v>3.1387999999999999E-2</v>
      </c>
      <c r="S155" s="161">
        <v>0</v>
      </c>
      <c r="T155" s="162">
        <f t="shared" si="18"/>
        <v>0</v>
      </c>
      <c r="AR155" s="163" t="s">
        <v>139</v>
      </c>
      <c r="AT155" s="163" t="s">
        <v>135</v>
      </c>
      <c r="AU155" s="163" t="s">
        <v>111</v>
      </c>
      <c r="AY155" s="13" t="s">
        <v>132</v>
      </c>
      <c r="BE155" s="90">
        <f t="shared" si="19"/>
        <v>0</v>
      </c>
      <c r="BF155" s="90">
        <f t="shared" si="20"/>
        <v>0</v>
      </c>
      <c r="BG155" s="90">
        <f t="shared" si="21"/>
        <v>0</v>
      </c>
      <c r="BH155" s="90">
        <f t="shared" si="22"/>
        <v>0</v>
      </c>
      <c r="BI155" s="90">
        <f t="shared" si="23"/>
        <v>0</v>
      </c>
      <c r="BJ155" s="13" t="s">
        <v>111</v>
      </c>
      <c r="BK155" s="90">
        <f t="shared" si="24"/>
        <v>0</v>
      </c>
      <c r="BL155" s="13" t="s">
        <v>139</v>
      </c>
      <c r="BM155" s="163" t="s">
        <v>214</v>
      </c>
    </row>
    <row r="156" spans="2:65" s="1" customFormat="1" ht="16.5" customHeight="1">
      <c r="B156" s="125"/>
      <c r="C156" s="152" t="s">
        <v>215</v>
      </c>
      <c r="D156" s="152" t="s">
        <v>135</v>
      </c>
      <c r="E156" s="153" t="s">
        <v>216</v>
      </c>
      <c r="F156" s="225" t="s">
        <v>217</v>
      </c>
      <c r="G156" s="155" t="s">
        <v>173</v>
      </c>
      <c r="H156" s="156">
        <v>14.5</v>
      </c>
      <c r="I156" s="157"/>
      <c r="J156" s="158">
        <f t="shared" si="15"/>
        <v>0</v>
      </c>
      <c r="K156" s="159"/>
      <c r="L156" s="30"/>
      <c r="M156" s="160" t="s">
        <v>1</v>
      </c>
      <c r="N156" s="124" t="s">
        <v>41</v>
      </c>
      <c r="P156" s="161">
        <f t="shared" si="16"/>
        <v>0</v>
      </c>
      <c r="Q156" s="161">
        <v>4.6000000000000001E-4</v>
      </c>
      <c r="R156" s="161">
        <f t="shared" si="17"/>
        <v>6.6700000000000006E-3</v>
      </c>
      <c r="S156" s="161">
        <v>0</v>
      </c>
      <c r="T156" s="162">
        <f t="shared" si="18"/>
        <v>0</v>
      </c>
      <c r="AR156" s="163" t="s">
        <v>139</v>
      </c>
      <c r="AT156" s="163" t="s">
        <v>135</v>
      </c>
      <c r="AU156" s="163" t="s">
        <v>111</v>
      </c>
      <c r="AY156" s="13" t="s">
        <v>132</v>
      </c>
      <c r="BE156" s="90">
        <f t="shared" si="19"/>
        <v>0</v>
      </c>
      <c r="BF156" s="90">
        <f t="shared" si="20"/>
        <v>0</v>
      </c>
      <c r="BG156" s="90">
        <f t="shared" si="21"/>
        <v>0</v>
      </c>
      <c r="BH156" s="90">
        <f t="shared" si="22"/>
        <v>0</v>
      </c>
      <c r="BI156" s="90">
        <f t="shared" si="23"/>
        <v>0</v>
      </c>
      <c r="BJ156" s="13" t="s">
        <v>111</v>
      </c>
      <c r="BK156" s="90">
        <f t="shared" si="24"/>
        <v>0</v>
      </c>
      <c r="BL156" s="13" t="s">
        <v>139</v>
      </c>
      <c r="BM156" s="163" t="s">
        <v>218</v>
      </c>
    </row>
    <row r="157" spans="2:65" s="1" customFormat="1" ht="16.5" customHeight="1">
      <c r="B157" s="125"/>
      <c r="C157" s="152" t="s">
        <v>219</v>
      </c>
      <c r="D157" s="152" t="s">
        <v>135</v>
      </c>
      <c r="E157" s="153" t="s">
        <v>220</v>
      </c>
      <c r="F157" s="225" t="s">
        <v>221</v>
      </c>
      <c r="G157" s="155" t="s">
        <v>173</v>
      </c>
      <c r="H157" s="156">
        <v>26</v>
      </c>
      <c r="I157" s="157"/>
      <c r="J157" s="158">
        <f t="shared" si="15"/>
        <v>0</v>
      </c>
      <c r="K157" s="159"/>
      <c r="L157" s="30"/>
      <c r="M157" s="160" t="s">
        <v>1</v>
      </c>
      <c r="N157" s="124" t="s">
        <v>41</v>
      </c>
      <c r="P157" s="161">
        <f t="shared" si="16"/>
        <v>0</v>
      </c>
      <c r="Q157" s="161">
        <v>1.6000000000000001E-4</v>
      </c>
      <c r="R157" s="161">
        <f t="shared" si="17"/>
        <v>4.1600000000000005E-3</v>
      </c>
      <c r="S157" s="161">
        <v>0</v>
      </c>
      <c r="T157" s="162">
        <f t="shared" si="18"/>
        <v>0</v>
      </c>
      <c r="AR157" s="163" t="s">
        <v>139</v>
      </c>
      <c r="AT157" s="163" t="s">
        <v>135</v>
      </c>
      <c r="AU157" s="163" t="s">
        <v>111</v>
      </c>
      <c r="AY157" s="13" t="s">
        <v>132</v>
      </c>
      <c r="BE157" s="90">
        <f t="shared" si="19"/>
        <v>0</v>
      </c>
      <c r="BF157" s="90">
        <f t="shared" si="20"/>
        <v>0</v>
      </c>
      <c r="BG157" s="90">
        <f t="shared" si="21"/>
        <v>0</v>
      </c>
      <c r="BH157" s="90">
        <f t="shared" si="22"/>
        <v>0</v>
      </c>
      <c r="BI157" s="90">
        <f t="shared" si="23"/>
        <v>0</v>
      </c>
      <c r="BJ157" s="13" t="s">
        <v>111</v>
      </c>
      <c r="BK157" s="90">
        <f t="shared" si="24"/>
        <v>0</v>
      </c>
      <c r="BL157" s="13" t="s">
        <v>139</v>
      </c>
      <c r="BM157" s="163" t="s">
        <v>222</v>
      </c>
    </row>
    <row r="158" spans="2:65" s="1" customFormat="1" ht="16.5" customHeight="1">
      <c r="B158" s="125"/>
      <c r="C158" s="152" t="s">
        <v>223</v>
      </c>
      <c r="D158" s="152" t="s">
        <v>135</v>
      </c>
      <c r="E158" s="153" t="s">
        <v>224</v>
      </c>
      <c r="F158" s="225" t="s">
        <v>225</v>
      </c>
      <c r="G158" s="155" t="s">
        <v>173</v>
      </c>
      <c r="H158" s="156">
        <v>251.65</v>
      </c>
      <c r="I158" s="157"/>
      <c r="J158" s="158">
        <f t="shared" si="15"/>
        <v>0</v>
      </c>
      <c r="K158" s="159"/>
      <c r="L158" s="30"/>
      <c r="M158" s="160" t="s">
        <v>1</v>
      </c>
      <c r="N158" s="124" t="s">
        <v>41</v>
      </c>
      <c r="P158" s="161">
        <f t="shared" si="16"/>
        <v>0</v>
      </c>
      <c r="Q158" s="161">
        <v>6.9999999999999994E-5</v>
      </c>
      <c r="R158" s="161">
        <f t="shared" si="17"/>
        <v>1.7615499999999999E-2</v>
      </c>
      <c r="S158" s="161">
        <v>0</v>
      </c>
      <c r="T158" s="162">
        <f t="shared" si="18"/>
        <v>0</v>
      </c>
      <c r="AR158" s="163" t="s">
        <v>139</v>
      </c>
      <c r="AT158" s="163" t="s">
        <v>135</v>
      </c>
      <c r="AU158" s="163" t="s">
        <v>111</v>
      </c>
      <c r="AY158" s="13" t="s">
        <v>132</v>
      </c>
      <c r="BE158" s="90">
        <f t="shared" si="19"/>
        <v>0</v>
      </c>
      <c r="BF158" s="90">
        <f t="shared" si="20"/>
        <v>0</v>
      </c>
      <c r="BG158" s="90">
        <f t="shared" si="21"/>
        <v>0</v>
      </c>
      <c r="BH158" s="90">
        <f t="shared" si="22"/>
        <v>0</v>
      </c>
      <c r="BI158" s="90">
        <f t="shared" si="23"/>
        <v>0</v>
      </c>
      <c r="BJ158" s="13" t="s">
        <v>111</v>
      </c>
      <c r="BK158" s="90">
        <f t="shared" si="24"/>
        <v>0</v>
      </c>
      <c r="BL158" s="13" t="s">
        <v>139</v>
      </c>
      <c r="BM158" s="163" t="s">
        <v>226</v>
      </c>
    </row>
    <row r="159" spans="2:65" s="1" customFormat="1" ht="24.2" customHeight="1">
      <c r="B159" s="125"/>
      <c r="C159" s="152" t="s">
        <v>227</v>
      </c>
      <c r="D159" s="152" t="s">
        <v>135</v>
      </c>
      <c r="E159" s="153" t="s">
        <v>228</v>
      </c>
      <c r="F159" s="225" t="s">
        <v>229</v>
      </c>
      <c r="G159" s="155" t="s">
        <v>173</v>
      </c>
      <c r="H159" s="156">
        <v>297.2</v>
      </c>
      <c r="I159" s="157"/>
      <c r="J159" s="158">
        <f t="shared" si="15"/>
        <v>0</v>
      </c>
      <c r="K159" s="159"/>
      <c r="L159" s="30"/>
      <c r="M159" s="160" t="s">
        <v>1</v>
      </c>
      <c r="N159" s="124" t="s">
        <v>41</v>
      </c>
      <c r="P159" s="161">
        <f t="shared" si="16"/>
        <v>0</v>
      </c>
      <c r="Q159" s="161">
        <v>9.0000000000000006E-5</v>
      </c>
      <c r="R159" s="161">
        <f t="shared" si="17"/>
        <v>2.6748000000000001E-2</v>
      </c>
      <c r="S159" s="161">
        <v>0</v>
      </c>
      <c r="T159" s="162">
        <f t="shared" si="18"/>
        <v>0</v>
      </c>
      <c r="AR159" s="163" t="s">
        <v>139</v>
      </c>
      <c r="AT159" s="163" t="s">
        <v>135</v>
      </c>
      <c r="AU159" s="163" t="s">
        <v>111</v>
      </c>
      <c r="AY159" s="13" t="s">
        <v>132</v>
      </c>
      <c r="BE159" s="90">
        <f t="shared" si="19"/>
        <v>0</v>
      </c>
      <c r="BF159" s="90">
        <f t="shared" si="20"/>
        <v>0</v>
      </c>
      <c r="BG159" s="90">
        <f t="shared" si="21"/>
        <v>0</v>
      </c>
      <c r="BH159" s="90">
        <f t="shared" si="22"/>
        <v>0</v>
      </c>
      <c r="BI159" s="90">
        <f t="shared" si="23"/>
        <v>0</v>
      </c>
      <c r="BJ159" s="13" t="s">
        <v>111</v>
      </c>
      <c r="BK159" s="90">
        <f t="shared" si="24"/>
        <v>0</v>
      </c>
      <c r="BL159" s="13" t="s">
        <v>139</v>
      </c>
      <c r="BM159" s="163" t="s">
        <v>230</v>
      </c>
    </row>
    <row r="160" spans="2:65" s="1" customFormat="1" ht="33" customHeight="1">
      <c r="B160" s="125"/>
      <c r="C160" s="152" t="s">
        <v>231</v>
      </c>
      <c r="D160" s="152" t="s">
        <v>135</v>
      </c>
      <c r="E160" s="153" t="s">
        <v>232</v>
      </c>
      <c r="F160" s="225" t="s">
        <v>233</v>
      </c>
      <c r="G160" s="155" t="s">
        <v>173</v>
      </c>
      <c r="H160" s="156">
        <v>73.400000000000006</v>
      </c>
      <c r="I160" s="157"/>
      <c r="J160" s="158">
        <f t="shared" si="15"/>
        <v>0</v>
      </c>
      <c r="K160" s="159"/>
      <c r="L160" s="30"/>
      <c r="M160" s="160" t="s">
        <v>1</v>
      </c>
      <c r="N160" s="124" t="s">
        <v>41</v>
      </c>
      <c r="P160" s="161">
        <f t="shared" si="16"/>
        <v>0</v>
      </c>
      <c r="Q160" s="161">
        <v>1E-4</v>
      </c>
      <c r="R160" s="161">
        <f t="shared" si="17"/>
        <v>7.340000000000001E-3</v>
      </c>
      <c r="S160" s="161">
        <v>0</v>
      </c>
      <c r="T160" s="162">
        <f t="shared" si="18"/>
        <v>0</v>
      </c>
      <c r="AR160" s="163" t="s">
        <v>139</v>
      </c>
      <c r="AT160" s="163" t="s">
        <v>135</v>
      </c>
      <c r="AU160" s="163" t="s">
        <v>111</v>
      </c>
      <c r="AY160" s="13" t="s">
        <v>132</v>
      </c>
      <c r="BE160" s="90">
        <f t="shared" si="19"/>
        <v>0</v>
      </c>
      <c r="BF160" s="90">
        <f t="shared" si="20"/>
        <v>0</v>
      </c>
      <c r="BG160" s="90">
        <f t="shared" si="21"/>
        <v>0</v>
      </c>
      <c r="BH160" s="90">
        <f t="shared" si="22"/>
        <v>0</v>
      </c>
      <c r="BI160" s="90">
        <f t="shared" si="23"/>
        <v>0</v>
      </c>
      <c r="BJ160" s="13" t="s">
        <v>111</v>
      </c>
      <c r="BK160" s="90">
        <f t="shared" si="24"/>
        <v>0</v>
      </c>
      <c r="BL160" s="13" t="s">
        <v>139</v>
      </c>
      <c r="BM160" s="163" t="s">
        <v>234</v>
      </c>
    </row>
    <row r="161" spans="2:65" s="11" customFormat="1" ht="22.9" customHeight="1">
      <c r="B161" s="140"/>
      <c r="D161" s="141" t="s">
        <v>74</v>
      </c>
      <c r="E161" s="150" t="s">
        <v>235</v>
      </c>
      <c r="F161" s="150" t="s">
        <v>236</v>
      </c>
      <c r="I161" s="143"/>
      <c r="J161" s="151">
        <f>BK161</f>
        <v>0</v>
      </c>
      <c r="L161" s="140"/>
      <c r="M161" s="145"/>
      <c r="P161" s="146">
        <f>P162</f>
        <v>0</v>
      </c>
      <c r="R161" s="146">
        <f>R162</f>
        <v>0</v>
      </c>
      <c r="T161" s="147">
        <f>T162</f>
        <v>0</v>
      </c>
      <c r="AR161" s="141" t="s">
        <v>80</v>
      </c>
      <c r="AT161" s="148" t="s">
        <v>74</v>
      </c>
      <c r="AU161" s="148" t="s">
        <v>80</v>
      </c>
      <c r="AY161" s="141" t="s">
        <v>132</v>
      </c>
      <c r="BK161" s="149">
        <f>BK162</f>
        <v>0</v>
      </c>
    </row>
    <row r="162" spans="2:65" s="1" customFormat="1" ht="24.2" customHeight="1">
      <c r="B162" s="125"/>
      <c r="C162" s="152" t="s">
        <v>237</v>
      </c>
      <c r="D162" s="152" t="s">
        <v>135</v>
      </c>
      <c r="E162" s="153" t="s">
        <v>238</v>
      </c>
      <c r="F162" s="225" t="s">
        <v>239</v>
      </c>
      <c r="G162" s="155" t="s">
        <v>240</v>
      </c>
      <c r="H162" s="156">
        <v>113.654</v>
      </c>
      <c r="I162" s="157"/>
      <c r="J162" s="158">
        <f>ROUND(I162*H162,2)</f>
        <v>0</v>
      </c>
      <c r="K162" s="159"/>
      <c r="L162" s="30"/>
      <c r="M162" s="160" t="s">
        <v>1</v>
      </c>
      <c r="N162" s="124" t="s">
        <v>41</v>
      </c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AR162" s="163" t="s">
        <v>139</v>
      </c>
      <c r="AT162" s="163" t="s">
        <v>135</v>
      </c>
      <c r="AU162" s="163" t="s">
        <v>111</v>
      </c>
      <c r="AY162" s="13" t="s">
        <v>132</v>
      </c>
      <c r="BE162" s="90">
        <f>IF(N162="základná",J162,0)</f>
        <v>0</v>
      </c>
      <c r="BF162" s="90">
        <f>IF(N162="znížená",J162,0)</f>
        <v>0</v>
      </c>
      <c r="BG162" s="90">
        <f>IF(N162="zákl. prenesená",J162,0)</f>
        <v>0</v>
      </c>
      <c r="BH162" s="90">
        <f>IF(N162="zníž. prenesená",J162,0)</f>
        <v>0</v>
      </c>
      <c r="BI162" s="90">
        <f>IF(N162="nulová",J162,0)</f>
        <v>0</v>
      </c>
      <c r="BJ162" s="13" t="s">
        <v>111</v>
      </c>
      <c r="BK162" s="90">
        <f>ROUND(I162*H162,2)</f>
        <v>0</v>
      </c>
      <c r="BL162" s="13" t="s">
        <v>139</v>
      </c>
      <c r="BM162" s="163" t="s">
        <v>241</v>
      </c>
    </row>
    <row r="163" spans="2:65" s="11" customFormat="1" ht="25.9" customHeight="1">
      <c r="B163" s="140"/>
      <c r="D163" s="141" t="s">
        <v>74</v>
      </c>
      <c r="E163" s="142" t="s">
        <v>242</v>
      </c>
      <c r="F163" s="142" t="s">
        <v>243</v>
      </c>
      <c r="I163" s="143"/>
      <c r="J163" s="144">
        <f>BK163</f>
        <v>0</v>
      </c>
      <c r="L163" s="140"/>
      <c r="M163" s="145"/>
      <c r="P163" s="146">
        <f>P164</f>
        <v>0</v>
      </c>
      <c r="R163" s="146">
        <f>R164</f>
        <v>5.0310000000000001E-2</v>
      </c>
      <c r="T163" s="147">
        <f>T164</f>
        <v>0</v>
      </c>
      <c r="AR163" s="141" t="s">
        <v>111</v>
      </c>
      <c r="AT163" s="148" t="s">
        <v>74</v>
      </c>
      <c r="AU163" s="148" t="s">
        <v>75</v>
      </c>
      <c r="AY163" s="141" t="s">
        <v>132</v>
      </c>
      <c r="BK163" s="149">
        <f>BK164</f>
        <v>0</v>
      </c>
    </row>
    <row r="164" spans="2:65" s="11" customFormat="1" ht="22.9" customHeight="1">
      <c r="B164" s="140"/>
      <c r="D164" s="141" t="s">
        <v>74</v>
      </c>
      <c r="E164" s="150" t="s">
        <v>244</v>
      </c>
      <c r="F164" s="150" t="s">
        <v>245</v>
      </c>
      <c r="I164" s="143"/>
      <c r="J164" s="151">
        <f>BK164</f>
        <v>0</v>
      </c>
      <c r="L164" s="140"/>
      <c r="M164" s="145"/>
      <c r="P164" s="146">
        <f>SUM(P165:P166)</f>
        <v>0</v>
      </c>
      <c r="R164" s="146">
        <f>SUM(R165:R166)</f>
        <v>5.0310000000000001E-2</v>
      </c>
      <c r="T164" s="147">
        <f>SUM(T165:T166)</f>
        <v>0</v>
      </c>
      <c r="AR164" s="141" t="s">
        <v>111</v>
      </c>
      <c r="AT164" s="148" t="s">
        <v>74</v>
      </c>
      <c r="AU164" s="148" t="s">
        <v>80</v>
      </c>
      <c r="AY164" s="141" t="s">
        <v>132</v>
      </c>
      <c r="BK164" s="149">
        <f>SUM(BK165:BK166)</f>
        <v>0</v>
      </c>
    </row>
    <row r="165" spans="2:65" s="1" customFormat="1" ht="16.5" customHeight="1">
      <c r="B165" s="125"/>
      <c r="C165" s="152" t="s">
        <v>246</v>
      </c>
      <c r="D165" s="152" t="s">
        <v>135</v>
      </c>
      <c r="E165" s="153" t="s">
        <v>247</v>
      </c>
      <c r="F165" s="225" t="s">
        <v>248</v>
      </c>
      <c r="G165" s="155" t="s">
        <v>173</v>
      </c>
      <c r="H165" s="156">
        <v>55.9</v>
      </c>
      <c r="I165" s="157"/>
      <c r="J165" s="158">
        <f>ROUND(I165*H165,2)</f>
        <v>0</v>
      </c>
      <c r="K165" s="159"/>
      <c r="L165" s="30"/>
      <c r="M165" s="160" t="s">
        <v>1</v>
      </c>
      <c r="N165" s="124" t="s">
        <v>41</v>
      </c>
      <c r="P165" s="161">
        <f>O165*H165</f>
        <v>0</v>
      </c>
      <c r="Q165" s="161">
        <v>8.9999999999999998E-4</v>
      </c>
      <c r="R165" s="161">
        <f>Q165*H165</f>
        <v>5.0310000000000001E-2</v>
      </c>
      <c r="S165" s="161">
        <v>0</v>
      </c>
      <c r="T165" s="162">
        <f>S165*H165</f>
        <v>0</v>
      </c>
      <c r="AR165" s="163" t="s">
        <v>196</v>
      </c>
      <c r="AT165" s="163" t="s">
        <v>135</v>
      </c>
      <c r="AU165" s="163" t="s">
        <v>111</v>
      </c>
      <c r="AY165" s="13" t="s">
        <v>132</v>
      </c>
      <c r="BE165" s="90">
        <f>IF(N165="základná",J165,0)</f>
        <v>0</v>
      </c>
      <c r="BF165" s="90">
        <f>IF(N165="znížená",J165,0)</f>
        <v>0</v>
      </c>
      <c r="BG165" s="90">
        <f>IF(N165="zákl. prenesená",J165,0)</f>
        <v>0</v>
      </c>
      <c r="BH165" s="90">
        <f>IF(N165="zníž. prenesená",J165,0)</f>
        <v>0</v>
      </c>
      <c r="BI165" s="90">
        <f>IF(N165="nulová",J165,0)</f>
        <v>0</v>
      </c>
      <c r="BJ165" s="13" t="s">
        <v>111</v>
      </c>
      <c r="BK165" s="90">
        <f>ROUND(I165*H165,2)</f>
        <v>0</v>
      </c>
      <c r="BL165" s="13" t="s">
        <v>196</v>
      </c>
      <c r="BM165" s="163" t="s">
        <v>249</v>
      </c>
    </row>
    <row r="166" spans="2:65" s="1" customFormat="1" ht="24.2" customHeight="1">
      <c r="B166" s="125"/>
      <c r="C166" s="152" t="s">
        <v>250</v>
      </c>
      <c r="D166" s="152" t="s">
        <v>135</v>
      </c>
      <c r="E166" s="153" t="s">
        <v>251</v>
      </c>
      <c r="F166" s="154" t="s">
        <v>252</v>
      </c>
      <c r="G166" s="155" t="s">
        <v>253</v>
      </c>
      <c r="H166" s="164"/>
      <c r="I166" s="157"/>
      <c r="J166" s="158">
        <f>ROUND(I166*H166,2)</f>
        <v>0</v>
      </c>
      <c r="K166" s="159"/>
      <c r="L166" s="30"/>
      <c r="M166" s="165" t="s">
        <v>1</v>
      </c>
      <c r="N166" s="166" t="s">
        <v>41</v>
      </c>
      <c r="O166" s="167"/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AR166" s="163" t="s">
        <v>196</v>
      </c>
      <c r="AT166" s="163" t="s">
        <v>135</v>
      </c>
      <c r="AU166" s="163" t="s">
        <v>111</v>
      </c>
      <c r="AY166" s="13" t="s">
        <v>132</v>
      </c>
      <c r="BE166" s="90">
        <f>IF(N166="základná",J166,0)</f>
        <v>0</v>
      </c>
      <c r="BF166" s="90">
        <f>IF(N166="znížená",J166,0)</f>
        <v>0</v>
      </c>
      <c r="BG166" s="90">
        <f>IF(N166="zákl. prenesená",J166,0)</f>
        <v>0</v>
      </c>
      <c r="BH166" s="90">
        <f>IF(N166="zníž. prenesená",J166,0)</f>
        <v>0</v>
      </c>
      <c r="BI166" s="90">
        <f>IF(N166="nulová",J166,0)</f>
        <v>0</v>
      </c>
      <c r="BJ166" s="13" t="s">
        <v>111</v>
      </c>
      <c r="BK166" s="90">
        <f>ROUND(I166*H166,2)</f>
        <v>0</v>
      </c>
      <c r="BL166" s="13" t="s">
        <v>196</v>
      </c>
      <c r="BM166" s="163" t="s">
        <v>254</v>
      </c>
    </row>
    <row r="167" spans="2:65" s="1" customFormat="1" ht="6.95" customHeight="1"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30"/>
    </row>
  </sheetData>
  <autoFilter ref="C131:K166" xr:uid="{00000000-0009-0000-0000-000001000000}"/>
  <mergeCells count="14">
    <mergeCell ref="D110:F110"/>
    <mergeCell ref="E122:H122"/>
    <mergeCell ref="E124:H124"/>
    <mergeCell ref="L2:V2"/>
    <mergeCell ref="E87:H87"/>
    <mergeCell ref="D106:F106"/>
    <mergeCell ref="D107:F107"/>
    <mergeCell ref="D108:F108"/>
    <mergeCell ref="D109:F109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Zateplenie obvodového...</vt:lpstr>
      <vt:lpstr>'1 - Zateplenie obvodového...'!Názvy_tlače</vt:lpstr>
      <vt:lpstr>'Rekapitulácia stavby'!Názvy_tlače</vt:lpstr>
      <vt:lpstr>'1 - Zateplenie obvodového...'!Oblasť_tlače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Vladimír Oleár</cp:lastModifiedBy>
  <cp:lastPrinted>2023-09-20T12:35:48Z</cp:lastPrinted>
  <dcterms:created xsi:type="dcterms:W3CDTF">2023-09-16T07:12:22Z</dcterms:created>
  <dcterms:modified xsi:type="dcterms:W3CDTF">2023-09-20T12:35:49Z</dcterms:modified>
</cp:coreProperties>
</file>