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k\Desktop\Biocentrum\VO sklad\"/>
    </mc:Choice>
  </mc:AlternateContent>
  <xr:revisionPtr revIDLastSave="0" documentId="13_ncr:1_{D6EFBB10-0F61-48FE-9D92-8BA5C4CB86A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Rekapitulácia" sheetId="1" r:id="rId1"/>
    <sheet name="SO 8358" sheetId="2" r:id="rId2"/>
  </sheets>
  <definedNames>
    <definedName name="_xlnm.Print_Area" localSheetId="1">'SO 8358'!$B$2:$V$238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9" i="2" l="1"/>
  <c r="L102" i="2"/>
  <c r="P209" i="2"/>
  <c r="P207" i="2"/>
  <c r="P206" i="2"/>
  <c r="P204" i="2"/>
  <c r="P202" i="2"/>
  <c r="P199" i="2"/>
  <c r="P198" i="2"/>
  <c r="P197" i="2"/>
  <c r="P196" i="2"/>
  <c r="P195" i="2"/>
  <c r="P194" i="2"/>
  <c r="P193" i="2"/>
  <c r="P192" i="2"/>
  <c r="P191" i="2"/>
  <c r="P188" i="2"/>
  <c r="P187" i="2"/>
  <c r="P185" i="2"/>
  <c r="P183" i="2"/>
  <c r="P177" i="2"/>
  <c r="P168" i="2"/>
  <c r="P167" i="2"/>
  <c r="P166" i="2"/>
  <c r="P160" i="2"/>
  <c r="P159" i="2"/>
  <c r="P122" i="2"/>
  <c r="P234" i="2"/>
  <c r="P233" i="2"/>
  <c r="P232" i="2"/>
  <c r="P231" i="2"/>
  <c r="P230" i="2"/>
  <c r="P229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8" i="2"/>
  <c r="S208" i="2"/>
  <c r="P205" i="2"/>
  <c r="P203" i="2"/>
  <c r="P201" i="2"/>
  <c r="P200" i="2"/>
  <c r="P190" i="2"/>
  <c r="P189" i="2"/>
  <c r="P186" i="2"/>
  <c r="S186" i="2"/>
  <c r="P184" i="2"/>
  <c r="P182" i="2"/>
  <c r="P181" i="2"/>
  <c r="P180" i="2"/>
  <c r="P179" i="2"/>
  <c r="P178" i="2"/>
  <c r="P176" i="2"/>
  <c r="P175" i="2"/>
  <c r="P174" i="2"/>
  <c r="P173" i="2"/>
  <c r="P172" i="2"/>
  <c r="P171" i="2"/>
  <c r="P170" i="2"/>
  <c r="P169" i="2"/>
  <c r="P165" i="2"/>
  <c r="P164" i="2"/>
  <c r="P163" i="2"/>
  <c r="P162" i="2"/>
  <c r="P161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38" i="2"/>
  <c r="P136" i="2"/>
  <c r="P135" i="2"/>
  <c r="P134" i="2"/>
  <c r="P130" i="2"/>
  <c r="P124" i="2"/>
  <c r="S116" i="2"/>
  <c r="P115" i="2"/>
  <c r="P109" i="2"/>
  <c r="P107" i="2"/>
  <c r="S94" i="2"/>
  <c r="P93" i="2"/>
  <c r="P92" i="2"/>
  <c r="P91" i="2"/>
  <c r="P90" i="2"/>
  <c r="F8" i="1"/>
  <c r="D8" i="1"/>
  <c r="P16" i="2"/>
  <c r="E7" i="1" s="1"/>
  <c r="E8" i="1" s="1"/>
  <c r="Z238" i="2"/>
  <c r="I70" i="2"/>
  <c r="M235" i="2"/>
  <c r="F70" i="2" s="1"/>
  <c r="K234" i="2"/>
  <c r="J234" i="2"/>
  <c r="L234" i="2"/>
  <c r="I234" i="2"/>
  <c r="K233" i="2"/>
  <c r="J233" i="2"/>
  <c r="L233" i="2"/>
  <c r="I233" i="2"/>
  <c r="K232" i="2"/>
  <c r="J232" i="2"/>
  <c r="L232" i="2"/>
  <c r="I232" i="2"/>
  <c r="K231" i="2"/>
  <c r="J231" i="2"/>
  <c r="L231" i="2"/>
  <c r="I231" i="2"/>
  <c r="K230" i="2"/>
  <c r="J230" i="2"/>
  <c r="L230" i="2"/>
  <c r="I230" i="2"/>
  <c r="K229" i="2"/>
  <c r="J229" i="2"/>
  <c r="L229" i="2"/>
  <c r="I229" i="2"/>
  <c r="K225" i="2"/>
  <c r="J225" i="2"/>
  <c r="L225" i="2"/>
  <c r="I225" i="2"/>
  <c r="K224" i="2"/>
  <c r="J224" i="2"/>
  <c r="L224" i="2"/>
  <c r="I224" i="2"/>
  <c r="K223" i="2"/>
  <c r="J223" i="2"/>
  <c r="L223" i="2"/>
  <c r="I223" i="2"/>
  <c r="K222" i="2"/>
  <c r="J222" i="2"/>
  <c r="L222" i="2"/>
  <c r="I222" i="2"/>
  <c r="K221" i="2"/>
  <c r="J221" i="2"/>
  <c r="L221" i="2"/>
  <c r="I221" i="2"/>
  <c r="K220" i="2"/>
  <c r="J220" i="2"/>
  <c r="L220" i="2"/>
  <c r="I220" i="2"/>
  <c r="K219" i="2"/>
  <c r="J219" i="2"/>
  <c r="L219" i="2"/>
  <c r="I219" i="2"/>
  <c r="K218" i="2"/>
  <c r="J218" i="2"/>
  <c r="L218" i="2"/>
  <c r="I218" i="2"/>
  <c r="K217" i="2"/>
  <c r="J217" i="2"/>
  <c r="L217" i="2"/>
  <c r="I217" i="2"/>
  <c r="K216" i="2"/>
  <c r="J216" i="2"/>
  <c r="L216" i="2"/>
  <c r="I216" i="2"/>
  <c r="K215" i="2"/>
  <c r="J215" i="2"/>
  <c r="L215" i="2"/>
  <c r="I215" i="2"/>
  <c r="K214" i="2"/>
  <c r="J214" i="2"/>
  <c r="L214" i="2"/>
  <c r="I214" i="2"/>
  <c r="K213" i="2"/>
  <c r="J213" i="2"/>
  <c r="L213" i="2"/>
  <c r="I213" i="2"/>
  <c r="K212" i="2"/>
  <c r="J212" i="2"/>
  <c r="L212" i="2"/>
  <c r="I212" i="2"/>
  <c r="K211" i="2"/>
  <c r="J211" i="2"/>
  <c r="L211" i="2"/>
  <c r="I211" i="2"/>
  <c r="K210" i="2"/>
  <c r="J210" i="2"/>
  <c r="L210" i="2"/>
  <c r="I210" i="2"/>
  <c r="K209" i="2"/>
  <c r="J209" i="2"/>
  <c r="M209" i="2"/>
  <c r="I209" i="2"/>
  <c r="K208" i="2"/>
  <c r="J208" i="2"/>
  <c r="L208" i="2"/>
  <c r="I208" i="2"/>
  <c r="K207" i="2"/>
  <c r="J207" i="2"/>
  <c r="M207" i="2"/>
  <c r="I207" i="2"/>
  <c r="K206" i="2"/>
  <c r="J206" i="2"/>
  <c r="M206" i="2"/>
  <c r="I206" i="2"/>
  <c r="K205" i="2"/>
  <c r="J205" i="2"/>
  <c r="L205" i="2"/>
  <c r="I205" i="2"/>
  <c r="K204" i="2"/>
  <c r="J204" i="2"/>
  <c r="M204" i="2"/>
  <c r="I204" i="2"/>
  <c r="K203" i="2"/>
  <c r="J203" i="2"/>
  <c r="L203" i="2"/>
  <c r="I203" i="2"/>
  <c r="K202" i="2"/>
  <c r="J202" i="2"/>
  <c r="M202" i="2"/>
  <c r="I202" i="2"/>
  <c r="K201" i="2"/>
  <c r="J201" i="2"/>
  <c r="L201" i="2"/>
  <c r="I201" i="2"/>
  <c r="K200" i="2"/>
  <c r="J200" i="2"/>
  <c r="L200" i="2"/>
  <c r="I200" i="2"/>
  <c r="K199" i="2"/>
  <c r="J199" i="2"/>
  <c r="M199" i="2"/>
  <c r="I199" i="2"/>
  <c r="K198" i="2"/>
  <c r="J198" i="2"/>
  <c r="M198" i="2"/>
  <c r="I198" i="2"/>
  <c r="K197" i="2"/>
  <c r="J197" i="2"/>
  <c r="M197" i="2"/>
  <c r="I197" i="2"/>
  <c r="K196" i="2"/>
  <c r="J196" i="2"/>
  <c r="M196" i="2"/>
  <c r="I196" i="2"/>
  <c r="K195" i="2"/>
  <c r="J195" i="2"/>
  <c r="M195" i="2"/>
  <c r="I195" i="2"/>
  <c r="K194" i="2"/>
  <c r="J194" i="2"/>
  <c r="M194" i="2"/>
  <c r="I194" i="2"/>
  <c r="K193" i="2"/>
  <c r="J193" i="2"/>
  <c r="M193" i="2"/>
  <c r="I193" i="2"/>
  <c r="K192" i="2"/>
  <c r="J192" i="2"/>
  <c r="M192" i="2"/>
  <c r="I192" i="2"/>
  <c r="K191" i="2"/>
  <c r="J191" i="2"/>
  <c r="M191" i="2"/>
  <c r="I191" i="2"/>
  <c r="K190" i="2"/>
  <c r="J190" i="2"/>
  <c r="L190" i="2"/>
  <c r="I190" i="2"/>
  <c r="K189" i="2"/>
  <c r="J189" i="2"/>
  <c r="L189" i="2"/>
  <c r="I189" i="2"/>
  <c r="K188" i="2"/>
  <c r="J188" i="2"/>
  <c r="M188" i="2"/>
  <c r="I188" i="2"/>
  <c r="K187" i="2"/>
  <c r="J187" i="2"/>
  <c r="M187" i="2"/>
  <c r="I187" i="2"/>
  <c r="K186" i="2"/>
  <c r="J186" i="2"/>
  <c r="L186" i="2"/>
  <c r="I186" i="2"/>
  <c r="K185" i="2"/>
  <c r="J185" i="2"/>
  <c r="M185" i="2"/>
  <c r="I185" i="2"/>
  <c r="K184" i="2"/>
  <c r="J184" i="2"/>
  <c r="L184" i="2"/>
  <c r="I184" i="2"/>
  <c r="K183" i="2"/>
  <c r="J183" i="2"/>
  <c r="M183" i="2"/>
  <c r="I183" i="2"/>
  <c r="K182" i="2"/>
  <c r="J182" i="2"/>
  <c r="L182" i="2"/>
  <c r="I182" i="2"/>
  <c r="K181" i="2"/>
  <c r="J181" i="2"/>
  <c r="L181" i="2"/>
  <c r="I181" i="2"/>
  <c r="K180" i="2"/>
  <c r="J180" i="2"/>
  <c r="L180" i="2"/>
  <c r="I180" i="2"/>
  <c r="K179" i="2"/>
  <c r="J179" i="2"/>
  <c r="L179" i="2"/>
  <c r="I179" i="2"/>
  <c r="K178" i="2"/>
  <c r="J178" i="2"/>
  <c r="L178" i="2"/>
  <c r="I178" i="2"/>
  <c r="K177" i="2"/>
  <c r="J177" i="2"/>
  <c r="M177" i="2"/>
  <c r="I177" i="2"/>
  <c r="K176" i="2"/>
  <c r="J176" i="2"/>
  <c r="L176" i="2"/>
  <c r="I176" i="2"/>
  <c r="K175" i="2"/>
  <c r="J175" i="2"/>
  <c r="L175" i="2"/>
  <c r="I175" i="2"/>
  <c r="K174" i="2"/>
  <c r="J174" i="2"/>
  <c r="L174" i="2"/>
  <c r="I174" i="2"/>
  <c r="K173" i="2"/>
  <c r="J173" i="2"/>
  <c r="L173" i="2"/>
  <c r="I173" i="2"/>
  <c r="K172" i="2"/>
  <c r="J172" i="2"/>
  <c r="L172" i="2"/>
  <c r="I172" i="2"/>
  <c r="K171" i="2"/>
  <c r="J171" i="2"/>
  <c r="L171" i="2"/>
  <c r="I171" i="2"/>
  <c r="K170" i="2"/>
  <c r="J170" i="2"/>
  <c r="L170" i="2"/>
  <c r="I170" i="2"/>
  <c r="K169" i="2"/>
  <c r="J169" i="2"/>
  <c r="L169" i="2"/>
  <c r="I169" i="2"/>
  <c r="K168" i="2"/>
  <c r="J168" i="2"/>
  <c r="M168" i="2"/>
  <c r="I168" i="2"/>
  <c r="K167" i="2"/>
  <c r="J167" i="2"/>
  <c r="M167" i="2"/>
  <c r="I167" i="2"/>
  <c r="K166" i="2"/>
  <c r="J166" i="2"/>
  <c r="M166" i="2"/>
  <c r="I166" i="2"/>
  <c r="K165" i="2"/>
  <c r="J165" i="2"/>
  <c r="L165" i="2"/>
  <c r="I165" i="2"/>
  <c r="K164" i="2"/>
  <c r="J164" i="2"/>
  <c r="L164" i="2"/>
  <c r="I164" i="2"/>
  <c r="K163" i="2"/>
  <c r="J163" i="2"/>
  <c r="L163" i="2"/>
  <c r="I163" i="2"/>
  <c r="K162" i="2"/>
  <c r="J162" i="2"/>
  <c r="L162" i="2"/>
  <c r="I162" i="2"/>
  <c r="K161" i="2"/>
  <c r="J161" i="2"/>
  <c r="L161" i="2"/>
  <c r="I161" i="2"/>
  <c r="K160" i="2"/>
  <c r="J160" i="2"/>
  <c r="M160" i="2"/>
  <c r="I160" i="2"/>
  <c r="K159" i="2"/>
  <c r="J159" i="2"/>
  <c r="M159" i="2"/>
  <c r="I159" i="2"/>
  <c r="K158" i="2"/>
  <c r="J158" i="2"/>
  <c r="L158" i="2"/>
  <c r="I158" i="2"/>
  <c r="K157" i="2"/>
  <c r="J157" i="2"/>
  <c r="L157" i="2"/>
  <c r="I157" i="2"/>
  <c r="K156" i="2"/>
  <c r="J156" i="2"/>
  <c r="L156" i="2"/>
  <c r="I156" i="2"/>
  <c r="K155" i="2"/>
  <c r="J155" i="2"/>
  <c r="L155" i="2"/>
  <c r="I155" i="2"/>
  <c r="K154" i="2"/>
  <c r="J154" i="2"/>
  <c r="L154" i="2"/>
  <c r="I154" i="2"/>
  <c r="K153" i="2"/>
  <c r="J153" i="2"/>
  <c r="L153" i="2"/>
  <c r="I153" i="2"/>
  <c r="K152" i="2"/>
  <c r="J152" i="2"/>
  <c r="L152" i="2"/>
  <c r="I152" i="2"/>
  <c r="K151" i="2"/>
  <c r="J151" i="2"/>
  <c r="L151" i="2"/>
  <c r="I151" i="2"/>
  <c r="K150" i="2"/>
  <c r="J150" i="2"/>
  <c r="L150" i="2"/>
  <c r="I150" i="2"/>
  <c r="K149" i="2"/>
  <c r="J149" i="2"/>
  <c r="L149" i="2"/>
  <c r="I149" i="2"/>
  <c r="K148" i="2"/>
  <c r="J148" i="2"/>
  <c r="L148" i="2"/>
  <c r="I148" i="2"/>
  <c r="K147" i="2"/>
  <c r="J147" i="2"/>
  <c r="L147" i="2"/>
  <c r="I147" i="2"/>
  <c r="K146" i="2"/>
  <c r="J146" i="2"/>
  <c r="L146" i="2"/>
  <c r="I146" i="2"/>
  <c r="K145" i="2"/>
  <c r="J145" i="2"/>
  <c r="L145" i="2"/>
  <c r="I145" i="2"/>
  <c r="I65" i="2"/>
  <c r="K138" i="2"/>
  <c r="J138" i="2"/>
  <c r="L138" i="2"/>
  <c r="I138" i="2"/>
  <c r="K137" i="2"/>
  <c r="J137" i="2"/>
  <c r="S137" i="2"/>
  <c r="M137" i="2"/>
  <c r="M139" i="2" s="1"/>
  <c r="F65" i="2" s="1"/>
  <c r="I137" i="2"/>
  <c r="K136" i="2"/>
  <c r="J136" i="2"/>
  <c r="L136" i="2"/>
  <c r="I136" i="2"/>
  <c r="K135" i="2"/>
  <c r="J135" i="2"/>
  <c r="L135" i="2"/>
  <c r="I135" i="2"/>
  <c r="K134" i="2"/>
  <c r="J134" i="2"/>
  <c r="L134" i="2"/>
  <c r="I134" i="2"/>
  <c r="I64" i="2"/>
  <c r="K130" i="2"/>
  <c r="J130" i="2"/>
  <c r="L130" i="2"/>
  <c r="I130" i="2"/>
  <c r="K129" i="2"/>
  <c r="J129" i="2"/>
  <c r="L129" i="2"/>
  <c r="I129" i="2"/>
  <c r="K128" i="2"/>
  <c r="J128" i="2"/>
  <c r="M128" i="2"/>
  <c r="M131" i="2" s="1"/>
  <c r="F64" i="2" s="1"/>
  <c r="I128" i="2"/>
  <c r="K124" i="2"/>
  <c r="J124" i="2"/>
  <c r="L124" i="2"/>
  <c r="I124" i="2"/>
  <c r="K123" i="2"/>
  <c r="J123" i="2"/>
  <c r="L123" i="2"/>
  <c r="I123" i="2"/>
  <c r="K122" i="2"/>
  <c r="J122" i="2"/>
  <c r="M122" i="2"/>
  <c r="I122" i="2"/>
  <c r="I59" i="2"/>
  <c r="M116" i="2"/>
  <c r="F59" i="2" s="1"/>
  <c r="K115" i="2"/>
  <c r="J115" i="2"/>
  <c r="L115" i="2"/>
  <c r="L116" i="2" s="1"/>
  <c r="E59" i="2" s="1"/>
  <c r="I115" i="2"/>
  <c r="I116" i="2" s="1"/>
  <c r="G59" i="2" s="1"/>
  <c r="I58" i="2"/>
  <c r="M112" i="2"/>
  <c r="F58" i="2" s="1"/>
  <c r="K111" i="2"/>
  <c r="J111" i="2"/>
  <c r="S111" i="2"/>
  <c r="L111" i="2"/>
  <c r="I111" i="2"/>
  <c r="K110" i="2"/>
  <c r="J110" i="2"/>
  <c r="S110" i="2"/>
  <c r="L110" i="2"/>
  <c r="I110" i="2"/>
  <c r="K109" i="2"/>
  <c r="J109" i="2"/>
  <c r="L109" i="2"/>
  <c r="I109" i="2"/>
  <c r="K108" i="2"/>
  <c r="J108" i="2"/>
  <c r="S108" i="2"/>
  <c r="L108" i="2"/>
  <c r="I108" i="2"/>
  <c r="K107" i="2"/>
  <c r="J107" i="2"/>
  <c r="L107" i="2"/>
  <c r="I107" i="2"/>
  <c r="I57" i="2"/>
  <c r="K103" i="2"/>
  <c r="J103" i="2"/>
  <c r="S103" i="2"/>
  <c r="L103" i="2"/>
  <c r="I103" i="2"/>
  <c r="K102" i="2"/>
  <c r="J102" i="2"/>
  <c r="M102" i="2"/>
  <c r="M104" i="2" s="1"/>
  <c r="F57" i="2" s="1"/>
  <c r="I102" i="2"/>
  <c r="K101" i="2"/>
  <c r="J101" i="2"/>
  <c r="L101" i="2"/>
  <c r="I101" i="2"/>
  <c r="K100" i="2"/>
  <c r="J100" i="2"/>
  <c r="S100" i="2"/>
  <c r="L100" i="2"/>
  <c r="I100" i="2"/>
  <c r="K99" i="2"/>
  <c r="J99" i="2"/>
  <c r="S99" i="2"/>
  <c r="L99" i="2"/>
  <c r="I99" i="2"/>
  <c r="K98" i="2"/>
  <c r="J98" i="2"/>
  <c r="S98" i="2"/>
  <c r="L98" i="2"/>
  <c r="I98" i="2"/>
  <c r="K97" i="2"/>
  <c r="J97" i="2"/>
  <c r="S97" i="2"/>
  <c r="L97" i="2"/>
  <c r="I97" i="2"/>
  <c r="M94" i="2"/>
  <c r="K93" i="2"/>
  <c r="J93" i="2"/>
  <c r="L93" i="2"/>
  <c r="I93" i="2"/>
  <c r="K92" i="2"/>
  <c r="J92" i="2"/>
  <c r="L92" i="2"/>
  <c r="I92" i="2"/>
  <c r="K91" i="2"/>
  <c r="J91" i="2"/>
  <c r="L91" i="2"/>
  <c r="I91" i="2"/>
  <c r="K90" i="2"/>
  <c r="K238" i="2" s="1"/>
  <c r="K7" i="1" s="1"/>
  <c r="J90" i="2"/>
  <c r="L90" i="2"/>
  <c r="I90" i="2"/>
  <c r="P19" i="2"/>
  <c r="I235" i="2" l="1"/>
  <c r="G70" i="2" s="1"/>
  <c r="L235" i="2"/>
  <c r="E70" i="2" s="1"/>
  <c r="I104" i="2"/>
  <c r="G57" i="2" s="1"/>
  <c r="I112" i="2"/>
  <c r="G58" i="2" s="1"/>
  <c r="L139" i="2"/>
  <c r="E65" i="2" s="1"/>
  <c r="I139" i="2"/>
  <c r="G65" i="2" s="1"/>
  <c r="S104" i="2"/>
  <c r="H57" i="2" s="1"/>
  <c r="I131" i="2"/>
  <c r="G64" i="2" s="1"/>
  <c r="L131" i="2"/>
  <c r="E64" i="2" s="1"/>
  <c r="H29" i="2"/>
  <c r="P29" i="2" s="1"/>
  <c r="L104" i="2"/>
  <c r="E57" i="2" s="1"/>
  <c r="L112" i="2"/>
  <c r="E58" i="2" s="1"/>
  <c r="Q209" i="2"/>
  <c r="Q206" i="2"/>
  <c r="Q207" i="2"/>
  <c r="Q204" i="2"/>
  <c r="Q202" i="2"/>
  <c r="Q198" i="2"/>
  <c r="Q199" i="2"/>
  <c r="Q191" i="2"/>
  <c r="Q192" i="2"/>
  <c r="Q193" i="2"/>
  <c r="Q194" i="2"/>
  <c r="Q195" i="2"/>
  <c r="Q196" i="2"/>
  <c r="Q197" i="2"/>
  <c r="Q187" i="2"/>
  <c r="Q188" i="2"/>
  <c r="Q185" i="2"/>
  <c r="Q183" i="2"/>
  <c r="Q177" i="2"/>
  <c r="Q166" i="2"/>
  <c r="Q167" i="2"/>
  <c r="Q168" i="2"/>
  <c r="Q159" i="2"/>
  <c r="Q160" i="2"/>
  <c r="Q122" i="2"/>
  <c r="Q229" i="2"/>
  <c r="Q230" i="2"/>
  <c r="Q231" i="2"/>
  <c r="Q232" i="2"/>
  <c r="Q233" i="2"/>
  <c r="Q234" i="2"/>
  <c r="Q205" i="2"/>
  <c r="Q203" i="2"/>
  <c r="Q200" i="2"/>
  <c r="Q201" i="2"/>
  <c r="Q189" i="2"/>
  <c r="Q190" i="2"/>
  <c r="Q184" i="2"/>
  <c r="Q182" i="2"/>
  <c r="Q178" i="2"/>
  <c r="Q179" i="2"/>
  <c r="Q180" i="2"/>
  <c r="Q181" i="2"/>
  <c r="Q173" i="2"/>
  <c r="Q174" i="2"/>
  <c r="Q175" i="2"/>
  <c r="Q176" i="2"/>
  <c r="Q169" i="2"/>
  <c r="Q170" i="2"/>
  <c r="Q171" i="2"/>
  <c r="Q172" i="2"/>
  <c r="Q161" i="2"/>
  <c r="Q162" i="2"/>
  <c r="Q163" i="2"/>
  <c r="Q164" i="2"/>
  <c r="Q165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38" i="2"/>
  <c r="Q134" i="2"/>
  <c r="Q135" i="2"/>
  <c r="Q136" i="2"/>
  <c r="Q130" i="2"/>
  <c r="Q124" i="2"/>
  <c r="Q115" i="2"/>
  <c r="Q109" i="2"/>
  <c r="Q107" i="2"/>
  <c r="Q90" i="2"/>
  <c r="Q91" i="2"/>
  <c r="Q92" i="2"/>
  <c r="Q93" i="2"/>
  <c r="I94" i="2"/>
  <c r="L94" i="2"/>
  <c r="M118" i="2"/>
  <c r="F56" i="2"/>
  <c r="I56" i="2"/>
  <c r="I125" i="2"/>
  <c r="M125" i="2"/>
  <c r="L125" i="2"/>
  <c r="I66" i="2"/>
  <c r="I63" i="2"/>
  <c r="I226" i="2"/>
  <c r="L226" i="2"/>
  <c r="M226" i="2"/>
  <c r="V237" i="2"/>
  <c r="I71" i="2" s="1"/>
  <c r="I69" i="2"/>
  <c r="R209" i="2" l="1"/>
  <c r="S209" i="2" s="1"/>
  <c r="R207" i="2"/>
  <c r="S207" i="2" s="1"/>
  <c r="R206" i="2"/>
  <c r="S206" i="2" s="1"/>
  <c r="R204" i="2"/>
  <c r="S204" i="2" s="1"/>
  <c r="R202" i="2"/>
  <c r="S202" i="2" s="1"/>
  <c r="R199" i="2"/>
  <c r="S199" i="2" s="1"/>
  <c r="R198" i="2"/>
  <c r="S198" i="2" s="1"/>
  <c r="R197" i="2"/>
  <c r="S197" i="2" s="1"/>
  <c r="R196" i="2"/>
  <c r="S196" i="2" s="1"/>
  <c r="R195" i="2"/>
  <c r="S195" i="2" s="1"/>
  <c r="R194" i="2"/>
  <c r="S194" i="2" s="1"/>
  <c r="R193" i="2"/>
  <c r="S193" i="2" s="1"/>
  <c r="R192" i="2"/>
  <c r="S192" i="2" s="1"/>
  <c r="R191" i="2"/>
  <c r="S191" i="2" s="1"/>
  <c r="R188" i="2"/>
  <c r="S188" i="2" s="1"/>
  <c r="R187" i="2"/>
  <c r="S187" i="2" s="1"/>
  <c r="R185" i="2"/>
  <c r="S185" i="2" s="1"/>
  <c r="R183" i="2"/>
  <c r="S183" i="2" s="1"/>
  <c r="R177" i="2"/>
  <c r="S177" i="2" s="1"/>
  <c r="R168" i="2"/>
  <c r="S168" i="2" s="1"/>
  <c r="R167" i="2"/>
  <c r="S167" i="2" s="1"/>
  <c r="R166" i="2"/>
  <c r="S166" i="2" s="1"/>
  <c r="R160" i="2"/>
  <c r="S160" i="2" s="1"/>
  <c r="R159" i="2"/>
  <c r="S159" i="2" s="1"/>
  <c r="R122" i="2"/>
  <c r="S122" i="2" s="1"/>
  <c r="R234" i="2"/>
  <c r="S234" i="2" s="1"/>
  <c r="R233" i="2"/>
  <c r="S233" i="2" s="1"/>
  <c r="R232" i="2"/>
  <c r="S232" i="2" s="1"/>
  <c r="R231" i="2"/>
  <c r="S231" i="2" s="1"/>
  <c r="R230" i="2"/>
  <c r="S230" i="2" s="1"/>
  <c r="R229" i="2"/>
  <c r="S229" i="2" s="1"/>
  <c r="R205" i="2"/>
  <c r="S205" i="2" s="1"/>
  <c r="R203" i="2"/>
  <c r="S203" i="2" s="1"/>
  <c r="R201" i="2"/>
  <c r="S201" i="2" s="1"/>
  <c r="R200" i="2"/>
  <c r="S200" i="2" s="1"/>
  <c r="R190" i="2"/>
  <c r="S190" i="2" s="1"/>
  <c r="R189" i="2"/>
  <c r="S189" i="2" s="1"/>
  <c r="R184" i="2"/>
  <c r="S184" i="2" s="1"/>
  <c r="R182" i="2"/>
  <c r="S182" i="2" s="1"/>
  <c r="R181" i="2"/>
  <c r="S181" i="2" s="1"/>
  <c r="R180" i="2"/>
  <c r="S180" i="2" s="1"/>
  <c r="R179" i="2"/>
  <c r="S179" i="2" s="1"/>
  <c r="R178" i="2"/>
  <c r="S178" i="2" s="1"/>
  <c r="R176" i="2"/>
  <c r="S176" i="2" s="1"/>
  <c r="R175" i="2"/>
  <c r="S175" i="2" s="1"/>
  <c r="R174" i="2"/>
  <c r="S174" i="2" s="1"/>
  <c r="R173" i="2"/>
  <c r="S173" i="2" s="1"/>
  <c r="R172" i="2"/>
  <c r="S172" i="2" s="1"/>
  <c r="R171" i="2"/>
  <c r="S171" i="2" s="1"/>
  <c r="R170" i="2"/>
  <c r="S170" i="2" s="1"/>
  <c r="R169" i="2"/>
  <c r="S169" i="2" s="1"/>
  <c r="R165" i="2"/>
  <c r="S165" i="2" s="1"/>
  <c r="R164" i="2"/>
  <c r="S164" i="2" s="1"/>
  <c r="R163" i="2"/>
  <c r="S163" i="2" s="1"/>
  <c r="R162" i="2"/>
  <c r="S162" i="2" s="1"/>
  <c r="R161" i="2"/>
  <c r="S161" i="2" s="1"/>
  <c r="R158" i="2"/>
  <c r="S158" i="2" s="1"/>
  <c r="R157" i="2"/>
  <c r="S157" i="2" s="1"/>
  <c r="R156" i="2"/>
  <c r="S156" i="2" s="1"/>
  <c r="R155" i="2"/>
  <c r="S155" i="2" s="1"/>
  <c r="R154" i="2"/>
  <c r="S154" i="2" s="1"/>
  <c r="R153" i="2"/>
  <c r="S153" i="2" s="1"/>
  <c r="R152" i="2"/>
  <c r="S152" i="2" s="1"/>
  <c r="R151" i="2"/>
  <c r="S151" i="2" s="1"/>
  <c r="R150" i="2"/>
  <c r="S150" i="2" s="1"/>
  <c r="R149" i="2"/>
  <c r="S149" i="2" s="1"/>
  <c r="R148" i="2"/>
  <c r="S148" i="2" s="1"/>
  <c r="R147" i="2"/>
  <c r="S147" i="2" s="1"/>
  <c r="R146" i="2"/>
  <c r="S146" i="2" s="1"/>
  <c r="R145" i="2"/>
  <c r="S145" i="2" s="1"/>
  <c r="R138" i="2"/>
  <c r="S138" i="2" s="1"/>
  <c r="R136" i="2"/>
  <c r="S136" i="2" s="1"/>
  <c r="R135" i="2"/>
  <c r="S135" i="2" s="1"/>
  <c r="R134" i="2"/>
  <c r="S134" i="2" s="1"/>
  <c r="R130" i="2"/>
  <c r="S130" i="2" s="1"/>
  <c r="S131" i="2" s="1"/>
  <c r="H64" i="2" s="1"/>
  <c r="R124" i="2"/>
  <c r="S124" i="2" s="1"/>
  <c r="H63" i="2" s="1"/>
  <c r="R115" i="2"/>
  <c r="S115" i="2" s="1"/>
  <c r="H59" i="2" s="1"/>
  <c r="R109" i="2"/>
  <c r="S109" i="2" s="1"/>
  <c r="R107" i="2"/>
  <c r="S107" i="2" s="1"/>
  <c r="R93" i="2"/>
  <c r="S93" i="2" s="1"/>
  <c r="R92" i="2"/>
  <c r="S92" i="2" s="1"/>
  <c r="R91" i="2"/>
  <c r="S91" i="2" s="1"/>
  <c r="R90" i="2"/>
  <c r="S90" i="2" s="1"/>
  <c r="F69" i="2"/>
  <c r="M237" i="2"/>
  <c r="F71" i="2" s="1"/>
  <c r="D17" i="2" s="1"/>
  <c r="H69" i="2"/>
  <c r="E69" i="2"/>
  <c r="L237" i="2"/>
  <c r="E71" i="2" s="1"/>
  <c r="C17" i="2" s="1"/>
  <c r="G69" i="2"/>
  <c r="I237" i="2"/>
  <c r="G71" i="2" s="1"/>
  <c r="E17" i="2" s="1"/>
  <c r="E63" i="2"/>
  <c r="L141" i="2"/>
  <c r="E66" i="2" s="1"/>
  <c r="C16" i="2" s="1"/>
  <c r="F63" i="2"/>
  <c r="M141" i="2"/>
  <c r="F66" i="2" s="1"/>
  <c r="D16" i="2" s="1"/>
  <c r="G63" i="2"/>
  <c r="I141" i="2"/>
  <c r="G66" i="2" s="1"/>
  <c r="E16" i="2" s="1"/>
  <c r="I60" i="2"/>
  <c r="V238" i="2"/>
  <c r="I73" i="2" s="1"/>
  <c r="F60" i="2"/>
  <c r="D15" i="2" s="1"/>
  <c r="H56" i="2"/>
  <c r="E56" i="2"/>
  <c r="L118" i="2"/>
  <c r="G56" i="2"/>
  <c r="I118" i="2"/>
  <c r="M238" i="2" l="1"/>
  <c r="F73" i="2" s="1"/>
  <c r="S112" i="2"/>
  <c r="H58" i="2" s="1"/>
  <c r="S235" i="2"/>
  <c r="H70" i="2" s="1"/>
  <c r="S139" i="2"/>
  <c r="H65" i="2" s="1"/>
  <c r="G60" i="2"/>
  <c r="E15" i="2" s="1"/>
  <c r="I238" i="2"/>
  <c r="E60" i="2"/>
  <c r="C15" i="2" s="1"/>
  <c r="L238" i="2"/>
  <c r="E73" i="2" s="1"/>
  <c r="G73" i="2" l="1"/>
  <c r="B7" i="1"/>
  <c r="H66" i="2"/>
  <c r="S118" i="2"/>
  <c r="H60" i="2" s="1"/>
  <c r="S237" i="2"/>
  <c r="H71" i="2" s="1"/>
  <c r="P23" i="2"/>
  <c r="P22" i="2"/>
  <c r="P21" i="2"/>
  <c r="E23" i="2"/>
  <c r="E22" i="2"/>
  <c r="E21" i="2"/>
  <c r="E19" i="2"/>
  <c r="B8" i="1" l="1"/>
  <c r="S238" i="2"/>
  <c r="H73" i="2" s="1"/>
  <c r="P25" i="2"/>
  <c r="C7" i="1" s="1"/>
  <c r="C8" i="1" s="1"/>
  <c r="G7" i="1" l="1"/>
  <c r="G8" i="1" s="1"/>
  <c r="P27" i="2"/>
  <c r="B9" i="1" l="1"/>
  <c r="G9" i="1" s="1"/>
  <c r="H28" i="2"/>
  <c r="P28" i="2" s="1"/>
  <c r="P30" i="2" s="1"/>
  <c r="B10" i="1" l="1"/>
  <c r="G10" i="1" s="1"/>
  <c r="G11" i="1" s="1"/>
</calcChain>
</file>

<file path=xl/sharedStrings.xml><?xml version="1.0" encoding="utf-8"?>
<sst xmlns="http://schemas.openxmlformats.org/spreadsheetml/2006/main" count="490" uniqueCount="326">
  <si>
    <t>Rekapitulácia rozpočtu</t>
  </si>
  <si>
    <t xml:space="preserve">           Sadzby DPH</t>
  </si>
  <si>
    <t>Stavba Novostavba skladovej haly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</si>
  <si>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</si>
  <si>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</si>
  <si>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</si>
  <si>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</si>
  <si>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</si>
  <si>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</si>
  <si>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</si>
  <si>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</si>
  <si>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</si>
  <si>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Novostavba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</si>
  <si>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</si>
  <si>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</si>
  <si>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</si>
  <si>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</si>
  <si>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rozpočtu</t>
  </si>
  <si>
    <t>Rozpočet</t>
  </si>
  <si>
    <t>Objekt Novostavba</t>
  </si>
  <si>
    <t xml:space="preserve">Miesto:  </t>
  </si>
  <si>
    <t xml:space="preserve">Ks: </t>
  </si>
  <si>
    <t xml:space="preserve">Zákazka: </t>
  </si>
  <si>
    <t xml:space="preserve">Dňa </t>
  </si>
  <si>
    <t xml:space="preserve">IČO: </t>
  </si>
  <si>
    <t xml:space="preserve">DIČ: </t>
  </si>
  <si>
    <t xml:space="preserve">Projektant: </t>
  </si>
  <si>
    <t xml:space="preserve">Dodávateľ: </t>
  </si>
  <si>
    <t>Montáž</t>
  </si>
  <si>
    <t>Materiál</t>
  </si>
  <si>
    <t>ZRN spolu</t>
  </si>
  <si>
    <t>Ďalšie náklady</t>
  </si>
  <si>
    <t xml:space="preserve">HSV </t>
  </si>
  <si>
    <t>Ostatné náklady</t>
  </si>
  <si>
    <t xml:space="preserve">PSV </t>
  </si>
  <si>
    <t>Komplet. činnosť</t>
  </si>
  <si>
    <t xml:space="preserve">MONT </t>
  </si>
  <si>
    <t xml:space="preserve">HZS </t>
  </si>
  <si>
    <t xml:space="preserve">VRN </t>
  </si>
  <si>
    <t>Spolu</t>
  </si>
  <si>
    <t>VRN</t>
  </si>
  <si>
    <t>Zariadenie staveniska 0%</t>
  </si>
  <si>
    <t>Sťažené podmienky dopravy 0%</t>
  </si>
  <si>
    <t>Sťažené výrobné podmienky 0%</t>
  </si>
  <si>
    <t>Horské oblasti 0%</t>
  </si>
  <si>
    <t>Prevádzkové vplyvy 0%</t>
  </si>
  <si>
    <t>Mimostavenisková doprava 0%</t>
  </si>
  <si>
    <t>Projektant,rozpočtár</t>
  </si>
  <si>
    <t>Celkové náklady</t>
  </si>
  <si>
    <t>Celkové náklady bez DPH</t>
  </si>
  <si>
    <t xml:space="preserve">DPH 20% z </t>
  </si>
  <si>
    <t xml:space="preserve">DPH 0% z </t>
  </si>
  <si>
    <t>Spolu v EUR</t>
  </si>
  <si>
    <t>Odberateľ</t>
  </si>
  <si>
    <t>Dodávateľ</t>
  </si>
  <si>
    <t>Prehľad rozpočtových nákladov</t>
  </si>
  <si>
    <t>Oddiel</t>
  </si>
  <si>
    <t>Hmotnosť (T)</t>
  </si>
  <si>
    <t>Suť (T)</t>
  </si>
  <si>
    <t>Práce HSV</t>
  </si>
  <si>
    <t xml:space="preserve">   ZEMNÉ PRÁCE</t>
  </si>
  <si>
    <t xml:space="preserve">   ZÁKLADY</t>
  </si>
  <si>
    <t xml:space="preserve">   ZVISLÉ KONŠTRUKCIE</t>
  </si>
  <si>
    <t xml:space="preserve">   PRESUNY HMÔT</t>
  </si>
  <si>
    <t>Práce PSV</t>
  </si>
  <si>
    <t xml:space="preserve">   IZOLÁCIE PROTI VODE A VLHKOSTI</t>
  </si>
  <si>
    <t xml:space="preserve">   KONŠTRUKCIE STOLÁRSKE</t>
  </si>
  <si>
    <t xml:space="preserve">   KOVOVÉ DOPLNKOVÉ KONŠTRUKCIE</t>
  </si>
  <si>
    <t>Montážne práce</t>
  </si>
  <si>
    <t xml:space="preserve">   M-21 ELEKTROMONTÁŽE</t>
  </si>
  <si>
    <t xml:space="preserve">   M-46 ZEMNÉ PRÁCE PRI EXTERNÝCH MONTÁŽACH</t>
  </si>
  <si>
    <t>Celkom v EUR</t>
  </si>
  <si>
    <t xml:space="preserve">Spracoval: </t>
  </si>
  <si>
    <t xml:space="preserve">Dátum: </t>
  </si>
  <si>
    <t>Zákazka Novostavba skladovej haly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</si>
  <si>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</si>
  <si>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</si>
  <si>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</si>
  <si>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</si>
  <si>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</si>
  <si>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</si>
  <si>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</si>
  <si>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</si>
  <si>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</si>
  <si>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Suť</t>
  </si>
  <si>
    <t>121101122</t>
  </si>
  <si>
    <t>Odstránenie ornice do 1000 m3 s vodorovným premiestnením na hromady a so zložením na vzdialenosť do 100 m</t>
  </si>
  <si>
    <t>m3</t>
  </si>
  <si>
    <t>162501105</t>
  </si>
  <si>
    <t>Príplatok k cene za každý ďalší 1 km vodorovného premiestnenia výkopku z horniny triedy 1 až 4 do 100 m3 po spevnenej ceste</t>
  </si>
  <si>
    <t>171209002</t>
  </si>
  <si>
    <t>Poplatok za skládku zeminy a kameniva obsahujúcich nebezpečné látky kategórie „O“ 20 02 02</t>
  </si>
  <si>
    <t>t</t>
  </si>
  <si>
    <t>162501102</t>
  </si>
  <si>
    <t>Vodorovné premiestnenie výkopku z horniny triedy 1 až 4 na vzdialenosť 3000 m</t>
  </si>
  <si>
    <t>271521111</t>
  </si>
  <si>
    <t xml:space="preserve">Vankúš pod základy z hrubého kameniva drveného </t>
  </si>
  <si>
    <t>273321411</t>
  </si>
  <si>
    <t xml:space="preserve">Betón základových dosiek železový triedy C25/30 </t>
  </si>
  <si>
    <t>273311117</t>
  </si>
  <si>
    <t>Základové dosky z betónu prostého triedy C8/10</t>
  </si>
  <si>
    <t>273362442</t>
  </si>
  <si>
    <t>Výstuž základových dosiek zo sietí typu KARI, priemer drôtu 8/8 mm, veľkosť oka 150 x 150 mm</t>
  </si>
  <si>
    <t>m2</t>
  </si>
  <si>
    <t>289971211</t>
  </si>
  <si>
    <t>Zhotovenie vrstvy z geotextílie na upravenom povrchu šírky do 3 m so sklonom do 1:5</t>
  </si>
  <si>
    <t>6936651000</t>
  </si>
  <si>
    <t>Geotextília netkaná polypropylénová 300 g/m2</t>
  </si>
  <si>
    <t>212752128</t>
  </si>
  <si>
    <t>Trativody z flexodrenážnych rúr DN 200 so štrkovým lôžkom a obsypom</t>
  </si>
  <si>
    <t>m</t>
  </si>
  <si>
    <t>341352001</t>
  </si>
  <si>
    <t>DOKA Denný prenájom oceľového rámového debnenia Framax Xlife na debnenie jednoduchých stien</t>
  </si>
  <si>
    <t>341352041</t>
  </si>
  <si>
    <t>DOKA Montáž oceľového rámového debnenia stien Framax Xlife pre jednoduché steny - zhotovenie</t>
  </si>
  <si>
    <t>341352051</t>
  </si>
  <si>
    <t>DOKA Demontáž oceľového rámového debnenia stien Framax Xlife pre jednoduché steny - odstránenie</t>
  </si>
  <si>
    <t>341361821</t>
  </si>
  <si>
    <t>Výstuž stien z ocele 10 505 /B500A/</t>
  </si>
  <si>
    <t>345321515</t>
  </si>
  <si>
    <t>Betón múrikov parapetných, atikových, zábradlových, schodiskových železový triedy C25/30</t>
  </si>
  <si>
    <t>998011002</t>
  </si>
  <si>
    <t>Presun hmôt pre murované budovy do výšky 12 m</t>
  </si>
  <si>
    <t>283029020104</t>
  </si>
  <si>
    <t>FATRA FATRAFOL 803, hrúbka 2,0 mm, šírka 1,2 m, 18 m2 v roli</t>
  </si>
  <si>
    <t xml:space="preserve">M2    </t>
  </si>
  <si>
    <t>711471051</t>
  </si>
  <si>
    <t>Zhotovenie izolácie proti povrchovej a podpovrchovej tlakovej vode termoplastami vodorovnej fóliou PVC položenou voľne</t>
  </si>
  <si>
    <t>998711202</t>
  </si>
  <si>
    <t>Presun hmôt pre izolácie proti vode v objektoch do výšky 12 m</t>
  </si>
  <si>
    <t>%</t>
  </si>
  <si>
    <t>6114122300</t>
  </si>
  <si>
    <t>Dvere D2, výška/šírka 2000/900 mm</t>
  </si>
  <si>
    <t>kus</t>
  </si>
  <si>
    <t>766701104</t>
  </si>
  <si>
    <t>Montáž dvere 900 x 2000 mm</t>
  </si>
  <si>
    <t>998766202</t>
  </si>
  <si>
    <t>Presun hmôt pre stolárske konštrukcie v objektoch do výšky od 6 m do 12 m</t>
  </si>
  <si>
    <t>767431001</t>
  </si>
  <si>
    <t>Montáž oceľovej haly zo samonosných oblúkov z tvarovaných plechov</t>
  </si>
  <si>
    <t>767431002</t>
  </si>
  <si>
    <t>Samonosný oblúkový systém, Aluzink</t>
  </si>
  <si>
    <t>767659014</t>
  </si>
  <si>
    <t>Montáž rolovacích a kazetových garážových vrát zasúvateľných pod strop s veľkosťou plochy nad 13 m2</t>
  </si>
  <si>
    <t>5534371544</t>
  </si>
  <si>
    <t>Garážová brána 5000x5000 mm vodorovne rebrovaná/kazetová</t>
  </si>
  <si>
    <t>998767202</t>
  </si>
  <si>
    <t>Presun hmôt pre doplnkové stavebné konštrukcie kovové v objektoch do výšky od 6 m do 12 m</t>
  </si>
  <si>
    <t>949942101</t>
  </si>
  <si>
    <t>Hydraulická zdvíhacia plošina na automob. podvozku v. do 27 m</t>
  </si>
  <si>
    <t>hod</t>
  </si>
  <si>
    <t>999990003</t>
  </si>
  <si>
    <t>Konštrukcie a práce HSV, HZS T3</t>
  </si>
  <si>
    <t>210010011</t>
  </si>
  <si>
    <t>Montáž el-inšt rúrky (plast) tuhá, voľne, alebo pod omietku D20 (d16)mm</t>
  </si>
  <si>
    <t>345650I502</t>
  </si>
  <si>
    <t>Rúrka el-inšt PVC ohybná 083270 : FXP-Turbo ® 20, sivá</t>
  </si>
  <si>
    <t>210010016</t>
  </si>
  <si>
    <t>Montáž el-inšt rúrky (plast) tuhá, voľne, alebo pod omietku D63 (d57)mm</t>
  </si>
  <si>
    <t>345658K043</t>
  </si>
  <si>
    <t>Chránička kábelová 2-plášťová HDPE, ohybná KOPOFLEX® 63 : KF 09063 FA, bezhalogén, so zaťah. drôtom, spojkou, čierna</t>
  </si>
  <si>
    <t>210010021</t>
  </si>
  <si>
    <t>Montáž el-inšt rúrky (plast) tuhá, uložená pevne D20 (d16)mm</t>
  </si>
  <si>
    <t>345653I302</t>
  </si>
  <si>
    <t>Rúrka el-inšt PVC tuhá 084202 : UPRM-Turbo ® 20, s hrdlom, sivá</t>
  </si>
  <si>
    <t>920AN33895</t>
  </si>
  <si>
    <t>Príchytka CL20 IEC sivá</t>
  </si>
  <si>
    <t>210010054</t>
  </si>
  <si>
    <t>Montáž el-inšt rúrky (kov) tuhá závitová, voľne, alebo pod omietku D32mm (P29)</t>
  </si>
  <si>
    <t>345655K203</t>
  </si>
  <si>
    <t>Rúrka el-inšt oceľová tuhá : 6029 EOZ, závitová, 1x spojka P29, zinkovaná Sendzimir, obvodovo lakovaná, čierna (3m)</t>
  </si>
  <si>
    <t>21001035</t>
  </si>
  <si>
    <t>Montáž - krabice rozvodné s vyšším krytím</t>
  </si>
  <si>
    <t>EUR</t>
  </si>
  <si>
    <t>345620D700</t>
  </si>
  <si>
    <t>Krabica KR rozvodná IP67 uzatvorená : 6455-11P/5 [122x122x44,6] 4x vývodka Pg16 (5x4/4mm2) plast, čierna</t>
  </si>
  <si>
    <t>210020305</t>
  </si>
  <si>
    <t>Montáž káblového žľabu, výška bočnice 50, š.125 (mm), vrátane kolien, T-kusov, s podperami, s vekom</t>
  </si>
  <si>
    <t>5534702B07</t>
  </si>
  <si>
    <t>Káblový žľab s integr. spojkou MARS, šírka 125 : NKZIN 50X125X1.25 S, výška bočnice [50] nedierovaný, zink. Sendzimir (S)</t>
  </si>
  <si>
    <t>5534702B0701</t>
  </si>
  <si>
    <t>Káblový žľab s integr. spojkou MARS, šírka 125 s vekom a nosníky</t>
  </si>
  <si>
    <t>210111031</t>
  </si>
  <si>
    <t>Montáž, zásuvka nástenná, zapustená IP55-66, x-násobná 10/16A - 250V, koncová</t>
  </si>
  <si>
    <t>345420L132</t>
  </si>
  <si>
    <t>Zásuvka 1-nás. Plexo™ IP55 : 69731, nástenná, kompletná (BS) s viečkom (oc) sivá</t>
  </si>
  <si>
    <t>210111062</t>
  </si>
  <si>
    <t>Montáž, zásuvka nástenná 16A - 380V, 3P+N+Z</t>
  </si>
  <si>
    <t>358000D800</t>
  </si>
  <si>
    <t>Zásuvka priemyselná 16A/400V nástenná (3P+N+PE) 5-pól : IZG 1653, IP67, červená</t>
  </si>
  <si>
    <t>210120121R</t>
  </si>
  <si>
    <t>Montáž na stlp , skriňa poistková do 3x100A do múra, s zapojením</t>
  </si>
  <si>
    <t>357500H016</t>
  </si>
  <si>
    <t>Skriňa prípojková 0323421 : SPP 2 C IV P21, na stĺp, s energetickým zámkom (3x100A) IP44/2X</t>
  </si>
  <si>
    <t>357500H091</t>
  </si>
  <si>
    <t>Upínací nerezový pás 1301304 : HASMA</t>
  </si>
  <si>
    <t>357500H093</t>
  </si>
  <si>
    <t>Plastový držiak 0304003, pre upínací nerezový pás alebo pásku BANDIMEX</t>
  </si>
  <si>
    <t>3585700E32</t>
  </si>
  <si>
    <t>Poistková vložka nožová 690V-AC (veľkosť 000) : 50NHG000B-690 (50A) - gG</t>
  </si>
  <si>
    <t>210140200</t>
  </si>
  <si>
    <t>Montáž a zapojenie núdzového STOP tlačidla do panelu, do skrinky</t>
  </si>
  <si>
    <t>3581350C28</t>
  </si>
  <si>
    <t>Skrinka plast, núdzové červené STOP hríbové tlačidlo Harmony® XB5 : XALK 178E, sivo-žltá, odblokovanie pootočením (1Z+1V)</t>
  </si>
  <si>
    <t>210140201</t>
  </si>
  <si>
    <t>Montáž a zapojenie 1-nás tlač. ovládača pom. obvodov do panelu, do skrinky</t>
  </si>
  <si>
    <t>3581351C0201</t>
  </si>
  <si>
    <t>Skrinka plastová + 1x tlač ovládač Harmony®</t>
  </si>
  <si>
    <t>3581352C0401</t>
  </si>
  <si>
    <t>Skrinka plastová + 2x tlač ovládač Harmony®</t>
  </si>
  <si>
    <t>210190003R</t>
  </si>
  <si>
    <t>Montáž rozvodnice R1, osadenie, zapoijenie, označenie</t>
  </si>
  <si>
    <t>210190003</t>
  </si>
  <si>
    <t>Montáž rozvodnice zásuvkovej</t>
  </si>
  <si>
    <t>357550D40001</t>
  </si>
  <si>
    <t>Rozvodnica zásuvková FSR/DCA/325165-4 s istenim</t>
  </si>
  <si>
    <t>210200094</t>
  </si>
  <si>
    <t>Montáž, priemyselné svietidlo IP54-66 - 1x svet. zdroj (LED, halog, kompakt) - závesné, s okom</t>
  </si>
  <si>
    <t>348000A003</t>
  </si>
  <si>
    <t>Svietidlo 67070 - VENUS 070 LED, IP65,230V 70W- Helios Lighting, s.r.o.</t>
  </si>
  <si>
    <t>210200118</t>
  </si>
  <si>
    <t>Montáž, reflektor, svetlomet, prisadený IP40-54, 1x svet. zdroj (výbojka do 1000W)</t>
  </si>
  <si>
    <t>348448A00301</t>
  </si>
  <si>
    <t>Svietidlo GALAXY FLOODLight 78060LB4, LED IP65, 230V, Helios Lighting, s.r.o.</t>
  </si>
  <si>
    <t>210220022</t>
  </si>
  <si>
    <t>Montáž uzemňovacieho vedenia v zemi, FeZn drôt D8-10mm, spojenie svorkami</t>
  </si>
  <si>
    <t>3549000A01</t>
  </si>
  <si>
    <t>Kruhový bleskozvodný (FeZn) drôt D10</t>
  </si>
  <si>
    <t>kg</t>
  </si>
  <si>
    <t>210220025</t>
  </si>
  <si>
    <t>Montáž uzemňovacieho vedenia v zemi, FeZn pás do 120mm2, spojenie svorkami</t>
  </si>
  <si>
    <t>3549000A34</t>
  </si>
  <si>
    <t>Plochá uzemňovacia páska (FeZn) 30x4 [0,95kg/m]</t>
  </si>
  <si>
    <t>210220107</t>
  </si>
  <si>
    <t>Montáž zachytávacieho, zvodového vodiča s podperami, AlMgSi drôt D8</t>
  </si>
  <si>
    <t>3549001A70</t>
  </si>
  <si>
    <t>Kruhový bleskozvodný (AlMgSi) drôt D8</t>
  </si>
  <si>
    <t>3549033A31</t>
  </si>
  <si>
    <t>Tyč zachytávacia (AlMgSi) : JP 15, bez osadenia (D18x1500)mm</t>
  </si>
  <si>
    <t>210220231</t>
  </si>
  <si>
    <t>Montáž zachytávacej tyče do dĺžky 3m, upevnenie, na stojan, podstavec</t>
  </si>
  <si>
    <t>210220302</t>
  </si>
  <si>
    <t>Montáž bleskozvodnej svorky</t>
  </si>
  <si>
    <t>3549040A01</t>
  </si>
  <si>
    <t>Svorka pre zachytávacie a uzemňovacie tyče D20 (FeZn) : SJ 01 (4xM8)</t>
  </si>
  <si>
    <t>3549040A05</t>
  </si>
  <si>
    <t>Svorka pre uzemňovacie tyče D25 (FeZn) : SJ 02 (4xM8)</t>
  </si>
  <si>
    <t>3549040A10</t>
  </si>
  <si>
    <t>Svorka krížová (FeZn) : SK (4xM8)</t>
  </si>
  <si>
    <t>3549040A20</t>
  </si>
  <si>
    <t>Svorka spojovacia (FeZn) : SS s.p. 2sk, s príložkou (2xM8)</t>
  </si>
  <si>
    <t>3549040A34</t>
  </si>
  <si>
    <t>Svorka žľabová (FeZn) : SO, pre pripojenie odkvapových žľabov (4xM8)</t>
  </si>
  <si>
    <t>3549040A36</t>
  </si>
  <si>
    <t>Svorka skúšobná (FeZn) : SZ (4xM8)</t>
  </si>
  <si>
    <t>3549040A42</t>
  </si>
  <si>
    <t>Svorka odbočná, spojovacia (FeZn) : SR 02, pre uzemňovaciu pásku 30x4 (4xM8)</t>
  </si>
  <si>
    <t>3549040A51</t>
  </si>
  <si>
    <t>Svorka uzemňovacia (FeZn) : SR 03 B, spojenie kruhových vodičov a pásoviny (2xM8)</t>
  </si>
  <si>
    <t>3549040A60</t>
  </si>
  <si>
    <t>Svorka univerzálna (FeZn) : SU, spojenie 2x kruhových vodičov, súbežne (1xM10)</t>
  </si>
  <si>
    <t>920AM57151</t>
  </si>
  <si>
    <t>Podpera PV</t>
  </si>
  <si>
    <t>210220325</t>
  </si>
  <si>
    <t>Montáž a pripojenie ekvipotenciálnej svorkovnice</t>
  </si>
  <si>
    <t>3549090K01</t>
  </si>
  <si>
    <t>Svorkovnica ekvipotenciálna EPS 2, s krytom, pripojenie (2,5÷95)mm2 + páska 30x4</t>
  </si>
  <si>
    <t>210220361</t>
  </si>
  <si>
    <t>Montáž zemniacej tyče (ZT) do 2m, zarazenie do zeme, pripojenie vedenia</t>
  </si>
  <si>
    <t>3549050A03</t>
  </si>
  <si>
    <t>Tyč uzemňovacia plná (FeZn) : ZT 2m (D25)</t>
  </si>
  <si>
    <t>210220372</t>
  </si>
  <si>
    <t>Montáž ochranného uholníka, alebo rúrky, s držiakmi, do muriva</t>
  </si>
  <si>
    <t>3549060A01</t>
  </si>
  <si>
    <t>Ochranný uholník (FeZn) : OU 1,7 m</t>
  </si>
  <si>
    <t>3549060A11</t>
  </si>
  <si>
    <t>- držiak ochranného uholníka (FeZn) : DOU</t>
  </si>
  <si>
    <t>210220401</t>
  </si>
  <si>
    <t>Označenie zvodu štítkom (kov, plast)</t>
  </si>
  <si>
    <t>3549071A01</t>
  </si>
  <si>
    <t>Štítok označovací (FeZn) bez označenia</t>
  </si>
  <si>
    <t>210810045</t>
  </si>
  <si>
    <t>Montáž, kábel Cu 750V uložený pevne CYKY 3x1,5</t>
  </si>
  <si>
    <t>341203M100</t>
  </si>
  <si>
    <t>Kábel Cu 750V : CYKY-J 3x1,5</t>
  </si>
  <si>
    <t>341203M101</t>
  </si>
  <si>
    <t>Kábel Cu 750V : CYKY-O 3x1,5</t>
  </si>
  <si>
    <t>210810055</t>
  </si>
  <si>
    <t>Montáž, kábel Cu 750V uložený pevne CYKY 5x1,5</t>
  </si>
  <si>
    <t>341203M300</t>
  </si>
  <si>
    <t>Kábel Cu 750V : CYKY-J 5x1,5</t>
  </si>
  <si>
    <t>341203M400</t>
  </si>
  <si>
    <t>Kábel Cu 750V : CYKY-J 7x1,5</t>
  </si>
  <si>
    <t>210810056</t>
  </si>
  <si>
    <t>Montáž, kábel Cu 750V uložený pevne CYKY 5x2,5</t>
  </si>
  <si>
    <t>341203M310</t>
  </si>
  <si>
    <t>Kábel Cu 750V : CYKY-J 5x2,5</t>
  </si>
  <si>
    <t>341203M330</t>
  </si>
  <si>
    <t>Kábel Cu 750V : CYKY-J 5x6</t>
  </si>
  <si>
    <t>210810057</t>
  </si>
  <si>
    <t>Montáž, kábel Cu 750V uložený pevne CYKY 5x4-16</t>
  </si>
  <si>
    <t>341203M350</t>
  </si>
  <si>
    <t>Kábel Cu 750V : CYKY-J 5x16</t>
  </si>
  <si>
    <t>210810058</t>
  </si>
  <si>
    <t>Montáž, kábel Cu 750V uložený pevne CYKY 7x1,5</t>
  </si>
  <si>
    <t>210900601</t>
  </si>
  <si>
    <t>Montáž, kábel Al 1kV voľne uložený NAYY 4x25</t>
  </si>
  <si>
    <t>341410M400</t>
  </si>
  <si>
    <t>Kábel Al 1kV : NAYY-J 4x25</t>
  </si>
  <si>
    <t>213291000</t>
  </si>
  <si>
    <t>Spracovanie východiskovej revízie a vypracovanie správy</t>
  </si>
  <si>
    <t>460200163</t>
  </si>
  <si>
    <t>Káblové ryhy šírky 35, hĺbky 80 [cm], zemina tr.3</t>
  </si>
  <si>
    <t>460420022</t>
  </si>
  <si>
    <t>Zriadenie káblového lôžka 65/10 cm, pieskom</t>
  </si>
  <si>
    <t>460560163</t>
  </si>
  <si>
    <t>Zásyp ryhy šírky 35, hĺbky 80 [cm], zemina tr.3</t>
  </si>
  <si>
    <t>460620013</t>
  </si>
  <si>
    <t>Provizórna úprava terénu, zemina tr.3</t>
  </si>
  <si>
    <t>RR01</t>
  </si>
  <si>
    <t>Rozvádzač R1</t>
  </si>
  <si>
    <t>.</t>
  </si>
  <si>
    <t>S200</t>
  </si>
  <si>
    <t>Práce na projektovej dokumentácii - realizačná dokumentácia</t>
  </si>
  <si>
    <t>Odberateľ: BIOCENTRUM s.r.o.</t>
  </si>
  <si>
    <r>
      <t xml:space="preserve">Odberateľ: </t>
    </r>
    <r>
      <rPr>
        <sz val="8"/>
        <color theme="1"/>
        <rFont val="Arial CE"/>
        <charset val="238"/>
      </rPr>
      <t>BIOCENTRUM, s.r.o.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</si>
</sst>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\ ###\ ##0.00"/>
    <numFmt numFmtId="165" formatCode="###\ ###\ ##0.0000"/>
    <numFmt numFmtId="166" formatCode="###\ ###\ ##0.000"/>
    <numFmt numFmtId="167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8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15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0" fontId="1" fillId="0" borderId="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0" fillId="0" borderId="21" xfId="0" applyFont="1" applyBorder="1"/>
    <xf numFmtId="0" fontId="6" fillId="0" borderId="11" xfId="0" applyFont="1" applyBorder="1"/>
    <xf numFmtId="0" fontId="6" fillId="0" borderId="21" xfId="0" applyFont="1" applyBorder="1"/>
    <xf numFmtId="0" fontId="1" fillId="0" borderId="15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31" xfId="0" applyFont="1" applyBorder="1"/>
    <xf numFmtId="0" fontId="6" fillId="0" borderId="12" xfId="0" applyFont="1" applyBorder="1"/>
    <xf numFmtId="164" fontId="1" fillId="0" borderId="32" xfId="0" applyNumberFormat="1" applyFont="1" applyBorder="1"/>
    <xf numFmtId="0" fontId="6" fillId="0" borderId="33" xfId="0" applyFont="1" applyBorder="1"/>
    <xf numFmtId="0" fontId="13" fillId="0" borderId="0" xfId="0" applyFont="1"/>
    <xf numFmtId="0" fontId="6" fillId="0" borderId="28" xfId="0" applyFont="1" applyBorder="1"/>
    <xf numFmtId="0" fontId="6" fillId="0" borderId="44" xfId="0" applyFont="1" applyBorder="1"/>
    <xf numFmtId="0" fontId="6" fillId="0" borderId="45" xfId="0" applyFont="1" applyBorder="1"/>
    <xf numFmtId="164" fontId="1" fillId="0" borderId="46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6" fillId="0" borderId="50" xfId="0" applyNumberFormat="1" applyFont="1" applyBorder="1"/>
    <xf numFmtId="0" fontId="6" fillId="0" borderId="47" xfId="0" applyFont="1" applyBorder="1"/>
    <xf numFmtId="0" fontId="6" fillId="0" borderId="51" xfId="0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29" xfId="0" applyFont="1" applyBorder="1"/>
    <xf numFmtId="164" fontId="6" fillId="0" borderId="0" xfId="0" applyNumberFormat="1" applyFont="1"/>
    <xf numFmtId="164" fontId="6" fillId="0" borderId="55" xfId="0" applyNumberFormat="1" applyFont="1" applyBorder="1"/>
    <xf numFmtId="164" fontId="5" fillId="0" borderId="55" xfId="0" applyNumberFormat="1" applyFont="1" applyBorder="1"/>
    <xf numFmtId="164" fontId="6" fillId="0" borderId="43" xfId="0" applyNumberFormat="1" applyFont="1" applyBorder="1"/>
    <xf numFmtId="164" fontId="6" fillId="0" borderId="56" xfId="0" applyNumberFormat="1" applyFont="1" applyBorder="1"/>
    <xf numFmtId="164" fontId="1" fillId="0" borderId="56" xfId="0" applyNumberFormat="1" applyFont="1" applyBorder="1"/>
    <xf numFmtId="0" fontId="1" fillId="0" borderId="57" xfId="0" applyFont="1" applyBorder="1"/>
    <xf numFmtId="0" fontId="0" fillId="0" borderId="56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5" xfId="0" applyBorder="1"/>
    <xf numFmtId="0" fontId="0" fillId="0" borderId="16" xfId="0" applyBorder="1"/>
    <xf numFmtId="0" fontId="0" fillId="0" borderId="32" xfId="0" applyBorder="1"/>
    <xf numFmtId="0" fontId="0" fillId="0" borderId="14" xfId="0" applyBorder="1"/>
    <xf numFmtId="0" fontId="0" fillId="0" borderId="21" xfId="0" applyBorder="1"/>
    <xf numFmtId="164" fontId="11" fillId="0" borderId="21" xfId="0" applyNumberFormat="1" applyFont="1" applyBorder="1"/>
    <xf numFmtId="164" fontId="0" fillId="0" borderId="21" xfId="0" applyNumberFormat="1" applyBorder="1"/>
    <xf numFmtId="164" fontId="12" fillId="0" borderId="21" xfId="0" applyNumberFormat="1" applyFont="1" applyBorder="1"/>
    <xf numFmtId="0" fontId="0" fillId="0" borderId="22" xfId="0" applyBorder="1"/>
    <xf numFmtId="164" fontId="11" fillId="0" borderId="31" xfId="0" applyNumberFormat="1" applyFont="1" applyBorder="1"/>
    <xf numFmtId="0" fontId="11" fillId="0" borderId="20" xfId="0" applyFont="1" applyBorder="1"/>
    <xf numFmtId="0" fontId="11" fillId="0" borderId="21" xfId="0" applyFont="1" applyBorder="1"/>
    <xf numFmtId="0" fontId="0" fillId="0" borderId="62" xfId="0" applyBorder="1"/>
    <xf numFmtId="164" fontId="1" fillId="0" borderId="43" xfId="0" applyNumberFormat="1" applyFont="1" applyBorder="1"/>
    <xf numFmtId="164" fontId="6" fillId="0" borderId="51" xfId="0" applyNumberFormat="1" applyFont="1" applyBorder="1"/>
    <xf numFmtId="164" fontId="6" fillId="0" borderId="47" xfId="0" applyNumberFormat="1" applyFont="1" applyBorder="1"/>
    <xf numFmtId="164" fontId="6" fillId="0" borderId="29" xfId="0" applyNumberFormat="1" applyFont="1" applyBorder="1"/>
    <xf numFmtId="164" fontId="1" fillId="0" borderId="63" xfId="0" applyNumberFormat="1" applyFont="1" applyBorder="1"/>
    <xf numFmtId="164" fontId="1" fillId="0" borderId="64" xfId="0" applyNumberFormat="1" applyFont="1" applyBorder="1"/>
    <xf numFmtId="0" fontId="1" fillId="0" borderId="67" xfId="0" applyFont="1" applyBorder="1"/>
    <xf numFmtId="164" fontId="1" fillId="0" borderId="68" xfId="0" applyNumberFormat="1" applyFont="1" applyBorder="1"/>
    <xf numFmtId="164" fontId="1" fillId="0" borderId="8" xfId="0" applyNumberFormat="1" applyFont="1" applyBorder="1"/>
    <xf numFmtId="164" fontId="1" fillId="0" borderId="69" xfId="0" applyNumberFormat="1" applyFont="1" applyBorder="1"/>
    <xf numFmtId="0" fontId="1" fillId="0" borderId="18" xfId="0" applyFont="1" applyBorder="1"/>
    <xf numFmtId="0" fontId="1" fillId="0" borderId="68" xfId="0" applyFont="1" applyBorder="1"/>
    <xf numFmtId="164" fontId="2" fillId="0" borderId="14" xfId="0" applyNumberFormat="1" applyFont="1" applyBorder="1"/>
    <xf numFmtId="0" fontId="6" fillId="0" borderId="9" xfId="0" applyFont="1" applyBorder="1"/>
    <xf numFmtId="164" fontId="12" fillId="0" borderId="20" xfId="0" applyNumberFormat="1" applyFont="1" applyBorder="1"/>
    <xf numFmtId="164" fontId="1" fillId="0" borderId="85" xfId="0" applyNumberFormat="1" applyFont="1" applyBorder="1"/>
    <xf numFmtId="0" fontId="1" fillId="0" borderId="86" xfId="0" applyFont="1" applyBorder="1"/>
    <xf numFmtId="0" fontId="1" fillId="0" borderId="87" xfId="0" applyFont="1" applyBorder="1"/>
    <xf numFmtId="0" fontId="1" fillId="0" borderId="88" xfId="0" applyFont="1" applyBorder="1"/>
    <xf numFmtId="0" fontId="6" fillId="0" borderId="67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1" xfId="0" applyBorder="1"/>
    <xf numFmtId="0" fontId="13" fillId="0" borderId="91" xfId="0" applyFont="1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1" fillId="0" borderId="98" xfId="0" applyFont="1" applyBorder="1"/>
    <xf numFmtId="0" fontId="1" fillId="0" borderId="27" xfId="0" applyFont="1" applyBorder="1"/>
    <xf numFmtId="0" fontId="1" fillId="0" borderId="4" xfId="0" applyFont="1" applyBorder="1"/>
    <xf numFmtId="0" fontId="0" fillId="0" borderId="4" xfId="0" applyBorder="1"/>
    <xf numFmtId="0" fontId="0" fillId="0" borderId="99" xfId="0" applyBorder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84" xfId="0" applyFont="1" applyBorder="1"/>
    <xf numFmtId="164" fontId="6" fillId="0" borderId="84" xfId="0" applyNumberFormat="1" applyFont="1" applyBorder="1"/>
    <xf numFmtId="165" fontId="6" fillId="0" borderId="84" xfId="0" applyNumberFormat="1" applyFont="1" applyBorder="1"/>
    <xf numFmtId="0" fontId="11" fillId="0" borderId="84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66" xfId="0" applyNumberFormat="1" applyFont="1" applyBorder="1"/>
    <xf numFmtId="165" fontId="14" fillId="0" borderId="66" xfId="0" applyNumberFormat="1" applyFont="1" applyBorder="1"/>
    <xf numFmtId="165" fontId="15" fillId="0" borderId="66" xfId="0" applyNumberFormat="1" applyFont="1" applyBorder="1"/>
    <xf numFmtId="0" fontId="16" fillId="0" borderId="66" xfId="0" applyFont="1" applyBorder="1"/>
    <xf numFmtId="0" fontId="0" fillId="2" borderId="102" xfId="0" applyFill="1" applyBorder="1"/>
    <xf numFmtId="0" fontId="11" fillId="0" borderId="103" xfId="0" applyFont="1" applyBorder="1"/>
    <xf numFmtId="0" fontId="11" fillId="0" borderId="102" xfId="0" applyFont="1" applyBorder="1"/>
    <xf numFmtId="0" fontId="0" fillId="0" borderId="102" xfId="0" applyBorder="1"/>
    <xf numFmtId="0" fontId="16" fillId="0" borderId="104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8" xfId="0" applyNumberFormat="1" applyFont="1" applyBorder="1"/>
    <xf numFmtId="49" fontId="6" fillId="0" borderId="84" xfId="0" applyNumberFormat="1" applyFont="1" applyBorder="1"/>
    <xf numFmtId="166" fontId="6" fillId="0" borderId="84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166" fontId="5" fillId="0" borderId="0" xfId="0" applyNumberFormat="1" applyFont="1"/>
    <xf numFmtId="0" fontId="14" fillId="0" borderId="106" xfId="0" applyFont="1" applyBorder="1"/>
    <xf numFmtId="164" fontId="14" fillId="0" borderId="106" xfId="0" applyNumberFormat="1" applyFont="1" applyBorder="1"/>
    <xf numFmtId="166" fontId="14" fillId="0" borderId="106" xfId="0" applyNumberFormat="1" applyFont="1" applyBorder="1"/>
    <xf numFmtId="0" fontId="6" fillId="0" borderId="103" xfId="0" applyFont="1" applyBorder="1"/>
    <xf numFmtId="0" fontId="6" fillId="0" borderId="102" xfId="0" applyFont="1" applyBorder="1"/>
    <xf numFmtId="166" fontId="17" fillId="0" borderId="102" xfId="0" applyNumberFormat="1" applyFont="1" applyBorder="1"/>
    <xf numFmtId="0" fontId="1" fillId="0" borderId="102" xfId="0" applyFont="1" applyBorder="1"/>
    <xf numFmtId="166" fontId="18" fillId="0" borderId="102" xfId="0" applyNumberFormat="1" applyFont="1" applyBorder="1"/>
    <xf numFmtId="0" fontId="1" fillId="0" borderId="5" xfId="0" applyFont="1" applyBorder="1" applyAlignment="1">
      <alignment wrapText="1"/>
    </xf>
    <xf numFmtId="0" fontId="0" fillId="0" borderId="24" xfId="0" applyBorder="1"/>
    <xf numFmtId="0" fontId="0" fillId="0" borderId="19" xfId="0" applyBorder="1"/>
    <xf numFmtId="0" fontId="0" fillId="0" borderId="23" xfId="0" applyBorder="1"/>
    <xf numFmtId="0" fontId="4" fillId="0" borderId="24" xfId="0" applyFont="1" applyBorder="1"/>
    <xf numFmtId="0" fontId="1" fillId="0" borderId="44" xfId="0" applyFont="1" applyBorder="1"/>
    <xf numFmtId="0" fontId="4" fillId="0" borderId="24" xfId="0" applyFont="1" applyBorder="1" applyAlignment="1">
      <alignment vertical="center"/>
    </xf>
    <xf numFmtId="0" fontId="5" fillId="2" borderId="44" xfId="0" applyFont="1" applyFill="1" applyBorder="1" applyAlignment="1">
      <alignment horizontal="center"/>
    </xf>
    <xf numFmtId="0" fontId="6" fillId="0" borderId="59" xfId="0" applyFont="1" applyBorder="1"/>
    <xf numFmtId="0" fontId="17" fillId="0" borderId="44" xfId="0" applyFont="1" applyBorder="1" applyAlignment="1">
      <alignment wrapText="1"/>
    </xf>
    <xf numFmtId="0" fontId="18" fillId="0" borderId="44" xfId="0" applyFont="1" applyBorder="1" applyAlignment="1">
      <alignment wrapText="1"/>
    </xf>
    <xf numFmtId="0" fontId="14" fillId="0" borderId="109" xfId="0" applyFont="1" applyBorder="1"/>
    <xf numFmtId="0" fontId="13" fillId="0" borderId="1" xfId="0" applyFont="1" applyBorder="1"/>
    <xf numFmtId="0" fontId="19" fillId="0" borderId="0" xfId="0" applyFont="1"/>
    <xf numFmtId="164" fontId="6" fillId="0" borderId="14" xfId="0" applyNumberFormat="1" applyFont="1" applyBorder="1"/>
    <xf numFmtId="164" fontId="5" fillId="0" borderId="1" xfId="0" applyNumberFormat="1" applyFont="1" applyBorder="1"/>
    <xf numFmtId="164" fontId="5" fillId="0" borderId="49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167" fontId="5" fillId="0" borderId="102" xfId="0" applyNumberFormat="1" applyFont="1" applyBorder="1"/>
    <xf numFmtId="167" fontId="14" fillId="0" borderId="107" xfId="0" applyNumberFormat="1" applyFont="1" applyBorder="1"/>
    <xf numFmtId="2" fontId="18" fillId="0" borderId="0" xfId="0" applyNumberFormat="1" applyFont="1"/>
    <xf numFmtId="2" fontId="17" fillId="0" borderId="0" xfId="0" applyNumberFormat="1" applyFont="1"/>
    <xf numFmtId="2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14" fillId="0" borderId="106" xfId="0" applyFont="1" applyBorder="1"/>
    <xf numFmtId="0" fontId="18" fillId="0" borderId="0" xfId="0" applyFont="1" applyAlignment="1">
      <alignment wrapText="1"/>
    </xf>
    <xf numFmtId="0" fontId="5" fillId="0" borderId="60" xfId="0" applyFont="1" applyBorder="1" applyAlignment="1">
      <alignment wrapText="1"/>
    </xf>
    <xf numFmtId="0" fontId="1" fillId="0" borderId="10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5" fillId="0" borderId="108" xfId="0" applyFont="1" applyBorder="1" applyAlignment="1">
      <alignment wrapText="1"/>
    </xf>
    <xf numFmtId="0" fontId="1" fillId="0" borderId="100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5" fontId="5" fillId="0" borderId="57" xfId="0" applyNumberFormat="1" applyFont="1" applyBorder="1" applyAlignment="1">
      <alignment wrapText="1"/>
    </xf>
    <xf numFmtId="165" fontId="5" fillId="0" borderId="105" xfId="0" applyNumberFormat="1" applyFont="1" applyBorder="1" applyAlignment="1">
      <alignment wrapText="1"/>
    </xf>
    <xf numFmtId="165" fontId="5" fillId="0" borderId="17" xfId="0" applyNumberFormat="1" applyFont="1" applyBorder="1" applyAlignment="1">
      <alignment wrapText="1"/>
    </xf>
    <xf numFmtId="0" fontId="5" fillId="0" borderId="84" xfId="0" applyFont="1" applyBorder="1"/>
    <xf numFmtId="0" fontId="6" fillId="0" borderId="44" xfId="0" applyFont="1" applyBorder="1"/>
    <xf numFmtId="0" fontId="6" fillId="0" borderId="0" xfId="0" applyFont="1"/>
    <xf numFmtId="0" fontId="5" fillId="0" borderId="44" xfId="0" applyFont="1" applyBorder="1"/>
    <xf numFmtId="0" fontId="14" fillId="0" borderId="65" xfId="0" applyFont="1" applyBorder="1"/>
    <xf numFmtId="0" fontId="14" fillId="0" borderId="66" xfId="0" applyFont="1" applyBorder="1"/>
    <xf numFmtId="0" fontId="3" fillId="0" borderId="59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8" fillId="3" borderId="5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5" fillId="0" borderId="59" xfId="0" applyFont="1" applyBorder="1"/>
    <xf numFmtId="0" fontId="1" fillId="0" borderId="75" xfId="0" applyFont="1" applyBorder="1"/>
    <xf numFmtId="0" fontId="1" fillId="0" borderId="77" xfId="0" applyFont="1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0" fontId="4" fillId="0" borderId="108" xfId="0" applyFont="1" applyBorder="1" applyAlignment="1">
      <alignment wrapText="1"/>
    </xf>
    <xf numFmtId="0" fontId="4" fillId="0" borderId="100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71" xfId="0" applyFont="1" applyBorder="1"/>
    <xf numFmtId="0" fontId="1" fillId="0" borderId="80" xfId="0" applyFont="1" applyBorder="1"/>
    <xf numFmtId="0" fontId="1" fillId="0" borderId="36" xfId="0" applyFont="1" applyBorder="1"/>
    <xf numFmtId="0" fontId="1" fillId="0" borderId="81" xfId="0" applyFont="1" applyBorder="1"/>
    <xf numFmtId="0" fontId="1" fillId="0" borderId="16" xfId="0" applyFont="1" applyBorder="1"/>
    <xf numFmtId="0" fontId="6" fillId="0" borderId="83" xfId="0" applyFont="1" applyBorder="1"/>
    <xf numFmtId="0" fontId="1" fillId="0" borderId="27" xfId="0" applyFont="1" applyBorder="1"/>
    <xf numFmtId="0" fontId="6" fillId="0" borderId="76" xfId="0" applyFont="1" applyBorder="1"/>
    <xf numFmtId="164" fontId="1" fillId="0" borderId="76" xfId="0" applyNumberFormat="1" applyFont="1" applyBorder="1"/>
    <xf numFmtId="0" fontId="6" fillId="0" borderId="77" xfId="0" applyFont="1" applyBorder="1"/>
    <xf numFmtId="164" fontId="1" fillId="0" borderId="77" xfId="0" applyNumberFormat="1" applyFont="1" applyBorder="1"/>
    <xf numFmtId="0" fontId="6" fillId="0" borderId="84" xfId="0" applyFont="1" applyBorder="1"/>
    <xf numFmtId="164" fontId="1" fillId="0" borderId="82" xfId="0" applyNumberFormat="1" applyFont="1" applyBorder="1"/>
    <xf numFmtId="0" fontId="6" fillId="0" borderId="2" xfId="0" applyFont="1" applyBorder="1"/>
    <xf numFmtId="0" fontId="1" fillId="0" borderId="73" xfId="0" applyFont="1" applyBorder="1"/>
    <xf numFmtId="0" fontId="1" fillId="0" borderId="49" xfId="0" applyFont="1" applyBorder="1"/>
    <xf numFmtId="0" fontId="1" fillId="0" borderId="74" xfId="0" applyFont="1" applyBorder="1"/>
    <xf numFmtId="0" fontId="6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6" fillId="0" borderId="59" xfId="0" applyFont="1" applyBorder="1"/>
    <xf numFmtId="0" fontId="1" fillId="0" borderId="72" xfId="0" applyFont="1" applyBorder="1"/>
    <xf numFmtId="0" fontId="1" fillId="0" borderId="30" xfId="0" applyFont="1" applyBorder="1"/>
    <xf numFmtId="0" fontId="6" fillId="0" borderId="38" xfId="0" applyFont="1" applyBorder="1"/>
    <xf numFmtId="0" fontId="6" fillId="0" borderId="37" xfId="0" applyFont="1" applyBorder="1"/>
    <xf numFmtId="0" fontId="6" fillId="0" borderId="79" xfId="0" applyFont="1" applyBorder="1"/>
    <xf numFmtId="0" fontId="1" fillId="0" borderId="39" xfId="0" applyFont="1" applyBorder="1"/>
    <xf numFmtId="0" fontId="8" fillId="3" borderId="18" xfId="1" applyFill="1" applyBorder="1" applyAlignment="1">
      <alignment horizontal="center" vertical="center"/>
    </xf>
    <xf numFmtId="0" fontId="8" fillId="3" borderId="5" xfId="1" applyFill="1" applyBorder="1" applyAlignment="1">
      <alignment horizontal="left" vertical="center"/>
    </xf>
    <xf numFmtId="0" fontId="8" fillId="3" borderId="6" xfId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1" fillId="0" borderId="90" xfId="0" applyFont="1" applyBorder="1"/>
    <xf numFmtId="0" fontId="6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6" fillId="0" borderId="58" xfId="0" applyFont="1" applyBorder="1"/>
    <xf numFmtId="0" fontId="1" fillId="0" borderId="40" xfId="0" applyFont="1" applyBorder="1"/>
    <xf numFmtId="0" fontId="1" fillId="0" borderId="78" xfId="0" applyFont="1" applyBorder="1"/>
    <xf numFmtId="0" fontId="20" fillId="0" borderId="32" xfId="0" applyFont="1" applyBorder="1"/>
    <xf numFmtId="49" fontId="20" fillId="0" borderId="12" xfId="0" applyNumberFormat="1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workbookViewId="0">
      <selection activeCell="A5" sqref="A5"/>
    </sheetView>
  </sheetViews>
  <sheetFormatPr defaultColWidth="0" defaultRowHeight="14.4" x14ac:dyDescent="0.3"/>
  <cols>
    <col min="1" max="1" width="32.6640625" customWidth="1"/>
    <col min="2" max="2" width="10.6640625" customWidth="1"/>
    <col min="3" max="6" width="8.6640625" customWidth="1"/>
    <col min="7" max="7" width="10.6640625" customWidth="1"/>
    <col min="8" max="8" width="9.109375" customWidth="1"/>
    <col min="9" max="26" width="0" hidden="1" customWidth="1"/>
    <col min="27" max="16384" width="9.109375" hidden="1"/>
  </cols>
  <sheetData>
    <row r="1" spans="1:26" x14ac:dyDescent="0.3">
      <c r="A1" s="3"/>
      <c r="B1" s="3"/>
      <c r="C1" s="3"/>
      <c r="D1" s="3"/>
      <c r="E1" s="3"/>
      <c r="F1" s="3"/>
      <c r="G1" s="3"/>
    </row>
    <row r="2" spans="1:26" ht="35.1" customHeight="1" x14ac:dyDescent="0.3">
      <c r="A2" s="223" t="s">
        <v>0</v>
      </c>
      <c r="B2" s="224"/>
      <c r="C2" s="224"/>
      <c r="D2" s="224"/>
      <c r="E2" s="224"/>
      <c r="F2" s="5" t="s">
        <v>1</v>
      </c>
      <c r="G2" s="5"/>
    </row>
    <row r="3" spans="1:26" x14ac:dyDescent="0.3">
      <c r="A3" s="225" t="s">
        <v>2</v>
      </c>
      <c r="B3" s="225"/>
      <c r="C3" s="225"/>
      <c r="D3" s="225"/>
      <c r="E3" s="225"/>
      <c r="F3" s="6" t="s">
        <v>3</v>
      </c>
      <c r="G3" s="6" t="s">
        <v>4</v>
      </c>
    </row>
    <row r="4" spans="1:26" x14ac:dyDescent="0.3">
      <c r="A4" s="225"/>
      <c r="B4" s="225"/>
      <c r="C4" s="225"/>
      <c r="D4" s="225"/>
      <c r="E4" s="225"/>
      <c r="F4" s="7">
        <v>0.2</v>
      </c>
      <c r="G4" s="7">
        <v>0</v>
      </c>
    </row>
    <row r="5" spans="1:26" x14ac:dyDescent="0.3">
      <c r="A5" s="8"/>
      <c r="B5" s="8"/>
      <c r="C5" s="8"/>
      <c r="D5" s="8"/>
      <c r="E5" s="8"/>
      <c r="F5" s="8"/>
      <c r="G5" s="8"/>
    </row>
    <row r="6" spans="1:26" x14ac:dyDescent="0.3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3">
      <c r="A7" s="2" t="s">
        <v>12</v>
      </c>
      <c r="B7" s="211">
        <f>'SO 8358'!I238-Rekapitulácia!D7</f>
        <v>0</v>
      </c>
      <c r="C7" s="211">
        <f>'SO 8358'!P25</f>
        <v>0</v>
      </c>
      <c r="D7" s="211">
        <v>0</v>
      </c>
      <c r="E7" s="211">
        <f>'SO 8358'!P16</f>
        <v>0</v>
      </c>
      <c r="F7" s="211">
        <v>0</v>
      </c>
      <c r="G7" s="211">
        <f>B7+C7+D7+E7+F7</f>
        <v>0</v>
      </c>
      <c r="K7">
        <f>'SO 8358'!K238</f>
        <v>0</v>
      </c>
      <c r="Q7">
        <v>30.126000000000001</v>
      </c>
    </row>
    <row r="8" spans="1:26" x14ac:dyDescent="0.3">
      <c r="A8" s="214" t="s">
        <v>13</v>
      </c>
      <c r="B8" s="215">
        <f>SUM(B7:B7)</f>
        <v>0</v>
      </c>
      <c r="C8" s="215">
        <f>SUM(C7:C7)</f>
        <v>0</v>
      </c>
      <c r="D8" s="215">
        <f>SUM(D7:D7)</f>
        <v>0</v>
      </c>
      <c r="E8" s="215">
        <f>SUM(E7:E7)</f>
        <v>0</v>
      </c>
      <c r="F8" s="215">
        <f>SUM(F7:F7)</f>
        <v>0</v>
      </c>
      <c r="G8" s="215">
        <f>SUM(G7:G7)-SUM(Z7:Z7)</f>
        <v>0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x14ac:dyDescent="0.3">
      <c r="A9" s="212" t="s">
        <v>14</v>
      </c>
      <c r="B9" s="213">
        <f>G8-SUM(Rekapitulácia!K7:'Rekapitulácia'!K7)*1</f>
        <v>0</v>
      </c>
      <c r="C9" s="213"/>
      <c r="D9" s="213"/>
      <c r="E9" s="213"/>
      <c r="F9" s="213"/>
      <c r="G9" s="213">
        <f>ROUND(((ROUND(B9,2)*20)/100),2)*1</f>
        <v>0</v>
      </c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x14ac:dyDescent="0.3">
      <c r="A10" s="4" t="s">
        <v>15</v>
      </c>
      <c r="B10" s="210">
        <f>(G8-B9)</f>
        <v>0</v>
      </c>
      <c r="C10" s="210"/>
      <c r="D10" s="210"/>
      <c r="E10" s="210"/>
      <c r="F10" s="210"/>
      <c r="G10" s="210">
        <f>ROUND(((ROUND(B10,2)*0)/100),2)</f>
        <v>0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x14ac:dyDescent="0.3">
      <c r="A11" s="216" t="s">
        <v>16</v>
      </c>
      <c r="B11" s="217"/>
      <c r="C11" s="217"/>
      <c r="D11" s="217"/>
      <c r="E11" s="217"/>
      <c r="F11" s="217"/>
      <c r="G11" s="217">
        <f>SUM(G8:G10)</f>
        <v>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</sheetData>
  <mergeCells count="2">
    <mergeCell ref="A2:E2"/>
    <mergeCell ref="A3:E4"/>
  </mergeCells>
  <pageMargins left="0.7" right="0.7" top="0.75" bottom="0.75" header="0.3" footer="0.3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8"/>
  <sheetViews>
    <sheetView tabSelected="1" zoomScale="127" zoomScaleNormal="55" workbookViewId="0">
      <pane ySplit="1" topLeftCell="A44" activePane="bottomLeft" state="frozen"/>
      <selection pane="bottomLeft" activeCell="E83" sqref="E83"/>
    </sheetView>
  </sheetViews>
  <sheetFormatPr defaultColWidth="0" defaultRowHeight="14.4" x14ac:dyDescent="0.3"/>
  <cols>
    <col min="1" max="1" width="1.6640625" customWidth="1"/>
    <col min="2" max="2" width="4.6640625" customWidth="1"/>
    <col min="3" max="3" width="12.6640625" customWidth="1"/>
    <col min="4" max="5" width="22.6640625" customWidth="1"/>
    <col min="6" max="6" width="9.6640625" customWidth="1"/>
    <col min="7" max="7" width="16.109375" customWidth="1"/>
    <col min="8" max="9" width="12.6640625" customWidth="1"/>
    <col min="10" max="10" width="10.6640625" hidden="1" customWidth="1"/>
    <col min="11" max="15" width="0" hidden="1" customWidth="1"/>
    <col min="16" max="16" width="9.6640625" customWidth="1"/>
    <col min="17" max="18" width="0" hidden="1" customWidth="1"/>
    <col min="19" max="19" width="8.88671875" customWidth="1"/>
    <col min="20" max="21" width="0" hidden="1" customWidth="1"/>
    <col min="22" max="22" width="7.6640625" customWidth="1"/>
    <col min="23" max="23" width="2.6640625" customWidth="1"/>
    <col min="24" max="26" width="0" hidden="1" customWidth="1"/>
    <col min="27" max="27" width="9.109375" hidden="1" customWidth="1"/>
  </cols>
  <sheetData>
    <row r="1" spans="1:23" ht="35.1" customHeight="1" x14ac:dyDescent="0.3">
      <c r="A1" s="12"/>
      <c r="B1" s="289" t="s">
        <v>17</v>
      </c>
      <c r="C1" s="249"/>
      <c r="D1" s="12"/>
      <c r="E1" s="290" t="s">
        <v>0</v>
      </c>
      <c r="F1" s="291"/>
      <c r="G1" s="13"/>
      <c r="H1" s="248" t="s">
        <v>18</v>
      </c>
      <c r="I1" s="249"/>
      <c r="J1" s="157"/>
      <c r="K1" s="158"/>
      <c r="L1" s="158"/>
      <c r="M1" s="158"/>
      <c r="N1" s="158"/>
      <c r="O1" s="158"/>
      <c r="P1" s="159"/>
      <c r="Q1" s="111"/>
      <c r="R1" s="111"/>
      <c r="S1" s="111"/>
      <c r="T1" s="111"/>
      <c r="U1" s="111"/>
      <c r="V1" s="111"/>
      <c r="W1" s="52">
        <v>30.126000000000001</v>
      </c>
    </row>
    <row r="2" spans="1:23" ht="35.1" customHeight="1" x14ac:dyDescent="0.3">
      <c r="A2" s="15"/>
      <c r="B2" s="292" t="s">
        <v>17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4"/>
      <c r="R2" s="294"/>
      <c r="S2" s="294"/>
      <c r="T2" s="294"/>
      <c r="U2" s="294"/>
      <c r="V2" s="295"/>
      <c r="W2" s="52"/>
    </row>
    <row r="3" spans="1:23" ht="18" customHeight="1" x14ac:dyDescent="0.3">
      <c r="A3" s="15"/>
      <c r="B3" s="296" t="s">
        <v>2</v>
      </c>
      <c r="C3" s="297"/>
      <c r="D3" s="297"/>
      <c r="E3" s="297"/>
      <c r="F3" s="297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9"/>
      <c r="W3" s="52"/>
    </row>
    <row r="4" spans="1:23" ht="18" customHeight="1" x14ac:dyDescent="0.3">
      <c r="A4" s="15"/>
      <c r="B4" s="43" t="s">
        <v>19</v>
      </c>
      <c r="C4" s="32"/>
      <c r="D4" s="25"/>
      <c r="E4" s="25"/>
      <c r="F4" s="44" t="s">
        <v>20</v>
      </c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12"/>
      <c r="W4" s="52"/>
    </row>
    <row r="5" spans="1:23" ht="18" customHeight="1" x14ac:dyDescent="0.3">
      <c r="A5" s="15"/>
      <c r="B5" s="40"/>
      <c r="C5" s="32"/>
      <c r="D5" s="25"/>
      <c r="E5" s="25"/>
      <c r="F5" s="44" t="s">
        <v>21</v>
      </c>
      <c r="G5" s="25"/>
      <c r="H5" s="25"/>
      <c r="I5" s="25"/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112"/>
      <c r="W5" s="52"/>
    </row>
    <row r="6" spans="1:23" ht="18" customHeight="1" x14ac:dyDescent="0.3">
      <c r="A6" s="15"/>
      <c r="B6" s="45" t="s">
        <v>22</v>
      </c>
      <c r="C6" s="32"/>
      <c r="D6" s="44" t="s">
        <v>72</v>
      </c>
      <c r="E6" s="25"/>
      <c r="F6" s="44" t="s">
        <v>23</v>
      </c>
      <c r="G6" s="44"/>
      <c r="H6" s="25"/>
      <c r="I6" s="25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112"/>
      <c r="W6" s="52"/>
    </row>
    <row r="7" spans="1:23" ht="20.100000000000001" customHeight="1" x14ac:dyDescent="0.3">
      <c r="A7" s="15"/>
      <c r="B7" s="300" t="s">
        <v>324</v>
      </c>
      <c r="C7" s="301"/>
      <c r="D7" s="301"/>
      <c r="E7" s="301"/>
      <c r="F7" s="301"/>
      <c r="G7" s="301"/>
      <c r="H7" s="302"/>
      <c r="I7" s="46"/>
      <c r="J7" s="47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112"/>
      <c r="W7" s="52"/>
    </row>
    <row r="8" spans="1:23" ht="18" customHeight="1" x14ac:dyDescent="0.3">
      <c r="A8" s="15"/>
      <c r="B8" s="48" t="s">
        <v>24</v>
      </c>
      <c r="C8" s="306">
        <v>36283185</v>
      </c>
      <c r="D8" s="28"/>
      <c r="E8" s="28"/>
      <c r="F8" s="49" t="s">
        <v>25</v>
      </c>
      <c r="G8" s="307">
        <v>2022136886</v>
      </c>
      <c r="H8" s="28"/>
      <c r="I8" s="25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112"/>
      <c r="W8" s="52"/>
    </row>
    <row r="9" spans="1:23" ht="20.100000000000001" customHeight="1" x14ac:dyDescent="0.3">
      <c r="A9" s="15"/>
      <c r="B9" s="279" t="s">
        <v>26</v>
      </c>
      <c r="C9" s="280"/>
      <c r="D9" s="280"/>
      <c r="E9" s="280"/>
      <c r="F9" s="280"/>
      <c r="G9" s="280"/>
      <c r="H9" s="281"/>
      <c r="I9" s="47"/>
      <c r="J9" s="47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112"/>
      <c r="W9" s="52"/>
    </row>
    <row r="10" spans="1:23" ht="18" customHeight="1" x14ac:dyDescent="0.3">
      <c r="A10" s="15"/>
      <c r="B10" s="45" t="s">
        <v>24</v>
      </c>
      <c r="C10" s="32"/>
      <c r="D10" s="25"/>
      <c r="E10" s="25"/>
      <c r="F10" s="44" t="s">
        <v>25</v>
      </c>
      <c r="G10" s="25"/>
      <c r="H10" s="25"/>
      <c r="I10" s="25"/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12"/>
      <c r="W10" s="52"/>
    </row>
    <row r="11" spans="1:23" ht="20.100000000000001" customHeight="1" x14ac:dyDescent="0.3">
      <c r="A11" s="15"/>
      <c r="B11" s="279" t="s">
        <v>27</v>
      </c>
      <c r="C11" s="280"/>
      <c r="D11" s="280"/>
      <c r="E11" s="280"/>
      <c r="F11" s="280"/>
      <c r="G11" s="280"/>
      <c r="H11" s="281"/>
      <c r="I11" s="47"/>
      <c r="J11" s="47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12"/>
      <c r="W11" s="52"/>
    </row>
    <row r="12" spans="1:23" ht="18" customHeight="1" x14ac:dyDescent="0.3">
      <c r="A12" s="15"/>
      <c r="B12" s="45" t="s">
        <v>24</v>
      </c>
      <c r="C12" s="32"/>
      <c r="D12" s="25"/>
      <c r="E12" s="25"/>
      <c r="F12" s="44" t="s">
        <v>25</v>
      </c>
      <c r="G12" s="25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112"/>
      <c r="W12" s="52"/>
    </row>
    <row r="13" spans="1:23" ht="18" customHeight="1" x14ac:dyDescent="0.3">
      <c r="A13" s="15"/>
      <c r="B13" s="39"/>
      <c r="C13" s="31"/>
      <c r="D13" s="21"/>
      <c r="E13" s="21"/>
      <c r="F13" s="21"/>
      <c r="G13" s="21"/>
      <c r="H13" s="21"/>
      <c r="I13" s="32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12"/>
      <c r="W13" s="52"/>
    </row>
    <row r="14" spans="1:23" ht="18" customHeight="1" x14ac:dyDescent="0.3">
      <c r="A14" s="15"/>
      <c r="B14" s="53" t="s">
        <v>6</v>
      </c>
      <c r="C14" s="61" t="s">
        <v>28</v>
      </c>
      <c r="D14" s="60" t="s">
        <v>29</v>
      </c>
      <c r="E14" s="65" t="s">
        <v>30</v>
      </c>
      <c r="F14" s="282" t="s">
        <v>31</v>
      </c>
      <c r="G14" s="283"/>
      <c r="H14" s="284"/>
      <c r="I14" s="32"/>
      <c r="J14" s="25"/>
      <c r="K14" s="26"/>
      <c r="L14" s="26"/>
      <c r="M14" s="26"/>
      <c r="N14" s="26"/>
      <c r="O14" s="73"/>
      <c r="P14" s="81"/>
      <c r="Q14" s="77"/>
      <c r="R14" s="26"/>
      <c r="S14" s="26"/>
      <c r="T14" s="26"/>
      <c r="U14" s="26"/>
      <c r="V14" s="112"/>
      <c r="W14" s="52"/>
    </row>
    <row r="15" spans="1:23" ht="18" customHeight="1" x14ac:dyDescent="0.3">
      <c r="A15" s="15"/>
      <c r="B15" s="54" t="s">
        <v>32</v>
      </c>
      <c r="C15" s="62">
        <f>'SO 8358'!E60</f>
        <v>0</v>
      </c>
      <c r="D15" s="57">
        <f>'SO 8358'!F60</f>
        <v>0</v>
      </c>
      <c r="E15" s="66">
        <f>'SO 8358'!G60</f>
        <v>0</v>
      </c>
      <c r="F15" s="285" t="s">
        <v>33</v>
      </c>
      <c r="G15" s="276"/>
      <c r="H15" s="264"/>
      <c r="I15" s="25"/>
      <c r="J15" s="25"/>
      <c r="K15" s="26"/>
      <c r="L15" s="26"/>
      <c r="M15" s="26"/>
      <c r="N15" s="26"/>
      <c r="O15" s="73"/>
      <c r="P15" s="82">
        <v>0</v>
      </c>
      <c r="Q15" s="77"/>
      <c r="R15" s="26"/>
      <c r="S15" s="26"/>
      <c r="T15" s="26"/>
      <c r="U15" s="26"/>
      <c r="V15" s="112"/>
      <c r="W15" s="52"/>
    </row>
    <row r="16" spans="1:23" ht="18" customHeight="1" x14ac:dyDescent="0.3">
      <c r="A16" s="15"/>
      <c r="B16" s="53" t="s">
        <v>34</v>
      </c>
      <c r="C16" s="91">
        <f>'SO 8358'!E66</f>
        <v>0</v>
      </c>
      <c r="D16" s="92">
        <f>'SO 8358'!F66</f>
        <v>0</v>
      </c>
      <c r="E16" s="93">
        <f>'SO 8358'!G66</f>
        <v>0</v>
      </c>
      <c r="F16" s="286" t="s">
        <v>35</v>
      </c>
      <c r="G16" s="276"/>
      <c r="H16" s="264"/>
      <c r="I16" s="25"/>
      <c r="J16" s="25"/>
      <c r="K16" s="26"/>
      <c r="L16" s="26"/>
      <c r="M16" s="26"/>
      <c r="N16" s="26"/>
      <c r="O16" s="73"/>
      <c r="P16" s="82">
        <f>(SUM(Z88:Z237))</f>
        <v>0</v>
      </c>
      <c r="Q16" s="77"/>
      <c r="R16" s="26"/>
      <c r="S16" s="26"/>
      <c r="T16" s="26"/>
      <c r="U16" s="26"/>
      <c r="V16" s="112"/>
      <c r="W16" s="52"/>
    </row>
    <row r="17" spans="1:26" ht="18" customHeight="1" x14ac:dyDescent="0.3">
      <c r="A17" s="15"/>
      <c r="B17" s="54" t="s">
        <v>36</v>
      </c>
      <c r="C17" s="62">
        <f>'SO 8358'!E71</f>
        <v>0</v>
      </c>
      <c r="D17" s="57">
        <f>'SO 8358'!F71</f>
        <v>0</v>
      </c>
      <c r="E17" s="66">
        <f>'SO 8358'!G71</f>
        <v>0</v>
      </c>
      <c r="F17" s="287" t="s">
        <v>37</v>
      </c>
      <c r="G17" s="276"/>
      <c r="H17" s="264"/>
      <c r="I17" s="25"/>
      <c r="J17" s="25"/>
      <c r="K17" s="26"/>
      <c r="L17" s="26"/>
      <c r="M17" s="26"/>
      <c r="N17" s="26"/>
      <c r="O17" s="73"/>
      <c r="P17" s="82">
        <v>0</v>
      </c>
      <c r="Q17" s="77"/>
      <c r="R17" s="26"/>
      <c r="S17" s="26"/>
      <c r="T17" s="26"/>
      <c r="U17" s="26"/>
      <c r="V17" s="112"/>
      <c r="W17" s="52"/>
    </row>
    <row r="18" spans="1:26" ht="18" customHeight="1" x14ac:dyDescent="0.3">
      <c r="A18" s="15"/>
      <c r="B18" s="55" t="s">
        <v>38</v>
      </c>
      <c r="C18" s="63"/>
      <c r="D18" s="58"/>
      <c r="E18" s="67"/>
      <c r="F18" s="288"/>
      <c r="G18" s="278"/>
      <c r="H18" s="264"/>
      <c r="I18" s="25"/>
      <c r="J18" s="25"/>
      <c r="K18" s="26"/>
      <c r="L18" s="26"/>
      <c r="M18" s="26"/>
      <c r="N18" s="26"/>
      <c r="O18" s="73"/>
      <c r="P18" s="83"/>
      <c r="Q18" s="77"/>
      <c r="R18" s="26"/>
      <c r="S18" s="26"/>
      <c r="T18" s="26"/>
      <c r="U18" s="26"/>
      <c r="V18" s="112"/>
      <c r="W18" s="52"/>
    </row>
    <row r="19" spans="1:26" ht="18" customHeight="1" x14ac:dyDescent="0.3">
      <c r="A19" s="15"/>
      <c r="B19" s="55" t="s">
        <v>39</v>
      </c>
      <c r="C19" s="64"/>
      <c r="D19" s="59"/>
      <c r="E19" s="68">
        <f>SUM(E15:E18)</f>
        <v>0</v>
      </c>
      <c r="F19" s="303" t="s">
        <v>39</v>
      </c>
      <c r="G19" s="263"/>
      <c r="H19" s="304"/>
      <c r="I19" s="25"/>
      <c r="J19" s="25"/>
      <c r="K19" s="26"/>
      <c r="L19" s="26"/>
      <c r="M19" s="26"/>
      <c r="N19" s="26"/>
      <c r="O19" s="73"/>
      <c r="P19" s="84">
        <f>SUM(P15:P18)</f>
        <v>0</v>
      </c>
      <c r="Q19" s="77"/>
      <c r="R19" s="26"/>
      <c r="S19" s="26"/>
      <c r="T19" s="26"/>
      <c r="U19" s="26"/>
      <c r="V19" s="112"/>
      <c r="W19" s="52"/>
    </row>
    <row r="20" spans="1:26" ht="18" customHeight="1" x14ac:dyDescent="0.3">
      <c r="A20" s="15"/>
      <c r="B20" s="51" t="s">
        <v>40</v>
      </c>
      <c r="C20" s="56"/>
      <c r="D20" s="94"/>
      <c r="E20" s="95"/>
      <c r="F20" s="242" t="s">
        <v>40</v>
      </c>
      <c r="G20" s="305"/>
      <c r="H20" s="284"/>
      <c r="I20" s="32"/>
      <c r="J20" s="25"/>
      <c r="K20" s="26"/>
      <c r="L20" s="26"/>
      <c r="M20" s="26"/>
      <c r="N20" s="26"/>
      <c r="O20" s="73"/>
      <c r="P20" s="83"/>
      <c r="Q20" s="77"/>
      <c r="R20" s="26"/>
      <c r="S20" s="26"/>
      <c r="T20" s="26"/>
      <c r="U20" s="26"/>
      <c r="V20" s="112"/>
      <c r="W20" s="52"/>
    </row>
    <row r="21" spans="1:26" ht="18" customHeight="1" x14ac:dyDescent="0.3">
      <c r="A21" s="15"/>
      <c r="B21" s="48" t="s">
        <v>41</v>
      </c>
      <c r="C21" s="50"/>
      <c r="D21" s="90"/>
      <c r="E21" s="69">
        <f>((E15*U22*0)+(E16*V22*0)+(E17*W22*0))/100</f>
        <v>0</v>
      </c>
      <c r="F21" s="275" t="s">
        <v>42</v>
      </c>
      <c r="G21" s="276"/>
      <c r="H21" s="264"/>
      <c r="I21" s="25"/>
      <c r="J21" s="25"/>
      <c r="K21" s="26"/>
      <c r="L21" s="26"/>
      <c r="M21" s="26"/>
      <c r="N21" s="26"/>
      <c r="O21" s="73"/>
      <c r="P21" s="82">
        <f>((E15*X22*0)+(E16*Y22*0)+(E17*Z22*0))/100</f>
        <v>0</v>
      </c>
      <c r="Q21" s="77"/>
      <c r="R21" s="26"/>
      <c r="S21" s="26"/>
      <c r="T21" s="26"/>
      <c r="U21" s="26"/>
      <c r="V21" s="112"/>
      <c r="W21" s="52"/>
    </row>
    <row r="22" spans="1:26" ht="18" customHeight="1" x14ac:dyDescent="0.3">
      <c r="A22" s="15"/>
      <c r="B22" s="45" t="s">
        <v>43</v>
      </c>
      <c r="C22" s="34"/>
      <c r="D22" s="71"/>
      <c r="E22" s="70">
        <f>((E15*U23*0)+(E16*V23*0)+(E17*W23*0))/100</f>
        <v>0</v>
      </c>
      <c r="F22" s="275" t="s">
        <v>44</v>
      </c>
      <c r="G22" s="276"/>
      <c r="H22" s="264"/>
      <c r="I22" s="25"/>
      <c r="J22" s="25"/>
      <c r="K22" s="26"/>
      <c r="L22" s="26"/>
      <c r="M22" s="26"/>
      <c r="N22" s="26"/>
      <c r="O22" s="73"/>
      <c r="P22" s="82">
        <f>((E15*X23*0)+(E16*Y23*0)+(E17*Z23*0))/100</f>
        <v>0</v>
      </c>
      <c r="Q22" s="77"/>
      <c r="R22" s="26"/>
      <c r="S22" s="26"/>
      <c r="T22" s="26"/>
      <c r="U22" s="26">
        <v>1</v>
      </c>
      <c r="V22" s="113">
        <v>1</v>
      </c>
      <c r="W22" s="52">
        <v>1</v>
      </c>
      <c r="X22">
        <v>1</v>
      </c>
      <c r="Y22">
        <v>1</v>
      </c>
      <c r="Z22">
        <v>1</v>
      </c>
    </row>
    <row r="23" spans="1:26" ht="18" customHeight="1" x14ac:dyDescent="0.3">
      <c r="A23" s="15"/>
      <c r="B23" s="45" t="s">
        <v>45</v>
      </c>
      <c r="C23" s="34"/>
      <c r="D23" s="71"/>
      <c r="E23" s="70">
        <f>((E15*U24*0)+(E16*V24*0)+(E17*W24*0))/100</f>
        <v>0</v>
      </c>
      <c r="F23" s="275" t="s">
        <v>46</v>
      </c>
      <c r="G23" s="276"/>
      <c r="H23" s="264"/>
      <c r="I23" s="25"/>
      <c r="J23" s="25"/>
      <c r="K23" s="26"/>
      <c r="L23" s="26"/>
      <c r="M23" s="26"/>
      <c r="N23" s="26"/>
      <c r="O23" s="73"/>
      <c r="P23" s="82">
        <f>((E15*X24*0)+(E16*Y24*0)+(E17*Z24*0))/100</f>
        <v>0</v>
      </c>
      <c r="Q23" s="77"/>
      <c r="R23" s="26"/>
      <c r="S23" s="26"/>
      <c r="T23" s="26"/>
      <c r="U23" s="26">
        <v>1</v>
      </c>
      <c r="V23" s="113">
        <v>1</v>
      </c>
      <c r="W23" s="52">
        <v>0</v>
      </c>
      <c r="X23">
        <v>1</v>
      </c>
      <c r="Y23">
        <v>1</v>
      </c>
      <c r="Z23">
        <v>1</v>
      </c>
    </row>
    <row r="24" spans="1:26" ht="18" customHeight="1" x14ac:dyDescent="0.3">
      <c r="A24" s="15"/>
      <c r="B24" s="40"/>
      <c r="C24" s="34"/>
      <c r="D24" s="71"/>
      <c r="E24" s="71"/>
      <c r="F24" s="277"/>
      <c r="G24" s="278"/>
      <c r="H24" s="264"/>
      <c r="I24" s="25"/>
      <c r="J24" s="25"/>
      <c r="K24" s="26"/>
      <c r="L24" s="26"/>
      <c r="M24" s="26"/>
      <c r="N24" s="26"/>
      <c r="O24" s="73"/>
      <c r="P24" s="81"/>
      <c r="Q24" s="77"/>
      <c r="R24" s="26"/>
      <c r="S24" s="26"/>
      <c r="T24" s="26"/>
      <c r="U24" s="26">
        <v>1</v>
      </c>
      <c r="V24" s="113">
        <v>1</v>
      </c>
      <c r="W24" s="52">
        <v>1</v>
      </c>
      <c r="X24">
        <v>1</v>
      </c>
      <c r="Y24">
        <v>1</v>
      </c>
      <c r="Z24">
        <v>0</v>
      </c>
    </row>
    <row r="25" spans="1:26" ht="18" customHeight="1" x14ac:dyDescent="0.3">
      <c r="A25" s="15"/>
      <c r="B25" s="45"/>
      <c r="C25" s="34"/>
      <c r="D25" s="71"/>
      <c r="E25" s="71"/>
      <c r="F25" s="262" t="s">
        <v>39</v>
      </c>
      <c r="G25" s="263"/>
      <c r="H25" s="264"/>
      <c r="I25" s="25"/>
      <c r="J25" s="25"/>
      <c r="K25" s="26"/>
      <c r="L25" s="26"/>
      <c r="M25" s="26"/>
      <c r="N25" s="26"/>
      <c r="O25" s="73"/>
      <c r="P25" s="84">
        <f>SUM(E21:E24)+SUM(P21:P24)</f>
        <v>0</v>
      </c>
      <c r="Q25" s="77"/>
      <c r="R25" s="26"/>
      <c r="S25" s="26"/>
      <c r="T25" s="26"/>
      <c r="U25" s="26"/>
      <c r="V25" s="112"/>
      <c r="W25" s="52"/>
    </row>
    <row r="26" spans="1:26" ht="18" customHeight="1" x14ac:dyDescent="0.3">
      <c r="A26" s="15"/>
      <c r="B26" s="109" t="s">
        <v>47</v>
      </c>
      <c r="C26" s="97"/>
      <c r="D26" s="99"/>
      <c r="E26" s="105"/>
      <c r="F26" s="242" t="s">
        <v>48</v>
      </c>
      <c r="G26" s="265"/>
      <c r="H26" s="266"/>
      <c r="I26" s="23"/>
      <c r="J26" s="23"/>
      <c r="K26" s="24"/>
      <c r="L26" s="24"/>
      <c r="M26" s="24"/>
      <c r="N26" s="24"/>
      <c r="O26" s="74"/>
      <c r="P26" s="85"/>
      <c r="Q26" s="78"/>
      <c r="R26" s="24"/>
      <c r="S26" s="24"/>
      <c r="T26" s="24"/>
      <c r="U26" s="24"/>
      <c r="V26" s="114"/>
      <c r="W26" s="52"/>
    </row>
    <row r="27" spans="1:26" ht="18" customHeight="1" x14ac:dyDescent="0.3">
      <c r="A27" s="15"/>
      <c r="B27" s="41"/>
      <c r="C27" s="36"/>
      <c r="D27" s="72"/>
      <c r="E27" s="106"/>
      <c r="F27" s="267" t="s">
        <v>49</v>
      </c>
      <c r="G27" s="251"/>
      <c r="H27" s="268"/>
      <c r="I27" s="28"/>
      <c r="J27" s="28"/>
      <c r="K27" s="29"/>
      <c r="L27" s="29"/>
      <c r="M27" s="29"/>
      <c r="N27" s="29"/>
      <c r="O27" s="75"/>
      <c r="P27" s="86">
        <f>E19+P19+E25+P25</f>
        <v>0</v>
      </c>
      <c r="Q27" s="79"/>
      <c r="R27" s="29"/>
      <c r="S27" s="29"/>
      <c r="T27" s="29"/>
      <c r="U27" s="29"/>
      <c r="V27" s="115"/>
      <c r="W27" s="52"/>
    </row>
    <row r="28" spans="1:26" ht="18" customHeight="1" x14ac:dyDescent="0.3">
      <c r="A28" s="15"/>
      <c r="B28" s="42"/>
      <c r="C28" s="37"/>
      <c r="D28" s="15"/>
      <c r="E28" s="107"/>
      <c r="F28" s="269" t="s">
        <v>50</v>
      </c>
      <c r="G28" s="270"/>
      <c r="H28" s="209">
        <f>P27-SUM('SO 8358'!K88:'SO 8358'!K237)</f>
        <v>0</v>
      </c>
      <c r="I28" s="21"/>
      <c r="J28" s="21"/>
      <c r="K28" s="22"/>
      <c r="L28" s="22"/>
      <c r="M28" s="22"/>
      <c r="N28" s="22"/>
      <c r="O28" s="76"/>
      <c r="P28" s="87">
        <f>ROUND(((ROUND(H28,2)*20)*1/100),2)</f>
        <v>0</v>
      </c>
      <c r="Q28" s="80"/>
      <c r="R28" s="22"/>
      <c r="S28" s="22"/>
      <c r="T28" s="22"/>
      <c r="U28" s="22"/>
      <c r="V28" s="116"/>
      <c r="W28" s="52"/>
    </row>
    <row r="29" spans="1:26" ht="18" customHeight="1" x14ac:dyDescent="0.3">
      <c r="A29" s="15"/>
      <c r="B29" s="42"/>
      <c r="C29" s="37"/>
      <c r="D29" s="15"/>
      <c r="E29" s="107"/>
      <c r="F29" s="271" t="s">
        <v>51</v>
      </c>
      <c r="G29" s="272"/>
      <c r="H29" s="33">
        <f>SUM('SO 8358'!K88:'SO 8358'!K237)</f>
        <v>0</v>
      </c>
      <c r="I29" s="25"/>
      <c r="J29" s="25"/>
      <c r="K29" s="26"/>
      <c r="L29" s="26"/>
      <c r="M29" s="26"/>
      <c r="N29" s="26"/>
      <c r="O29" s="73"/>
      <c r="P29" s="88">
        <f>ROUND(((ROUND(H29,2)*0)/100),2)</f>
        <v>0</v>
      </c>
      <c r="Q29" s="77"/>
      <c r="R29" s="26"/>
      <c r="S29" s="26"/>
      <c r="T29" s="26"/>
      <c r="U29" s="26"/>
      <c r="V29" s="112"/>
      <c r="W29" s="52"/>
    </row>
    <row r="30" spans="1:26" ht="18" customHeight="1" x14ac:dyDescent="0.3">
      <c r="A30" s="15"/>
      <c r="B30" s="42"/>
      <c r="C30" s="37"/>
      <c r="D30" s="15"/>
      <c r="E30" s="107"/>
      <c r="F30" s="273" t="s">
        <v>52</v>
      </c>
      <c r="G30" s="274"/>
      <c r="H30" s="102"/>
      <c r="I30" s="103"/>
      <c r="J30" s="21"/>
      <c r="K30" s="22"/>
      <c r="L30" s="22"/>
      <c r="M30" s="22"/>
      <c r="N30" s="22"/>
      <c r="O30" s="76"/>
      <c r="P30" s="104">
        <f>SUM(P27:P29)</f>
        <v>0</v>
      </c>
      <c r="Q30" s="77"/>
      <c r="R30" s="26"/>
      <c r="S30" s="26"/>
      <c r="T30" s="26"/>
      <c r="U30" s="26"/>
      <c r="V30" s="112"/>
      <c r="W30" s="52"/>
    </row>
    <row r="31" spans="1:26" ht="18" customHeight="1" x14ac:dyDescent="0.3">
      <c r="A31" s="15"/>
      <c r="B31" s="38"/>
      <c r="C31" s="30"/>
      <c r="D31" s="100"/>
      <c r="E31" s="108"/>
      <c r="F31" s="251"/>
      <c r="G31" s="252"/>
      <c r="H31" s="34"/>
      <c r="I31" s="25"/>
      <c r="J31" s="25"/>
      <c r="K31" s="26"/>
      <c r="L31" s="26"/>
      <c r="M31" s="26"/>
      <c r="N31" s="26"/>
      <c r="O31" s="73"/>
      <c r="P31" s="89"/>
      <c r="Q31" s="77"/>
      <c r="R31" s="26"/>
      <c r="S31" s="26"/>
      <c r="T31" s="26"/>
      <c r="U31" s="26"/>
      <c r="V31" s="112"/>
      <c r="W31" s="52"/>
    </row>
    <row r="32" spans="1:26" ht="18" customHeight="1" x14ac:dyDescent="0.3">
      <c r="A32" s="15"/>
      <c r="B32" s="109" t="s">
        <v>53</v>
      </c>
      <c r="C32" s="101"/>
      <c r="D32" s="19"/>
      <c r="E32" s="110" t="s">
        <v>54</v>
      </c>
      <c r="F32" s="72"/>
      <c r="G32" s="19"/>
      <c r="H32" s="35"/>
      <c r="I32" s="23"/>
      <c r="J32" s="23"/>
      <c r="K32" s="24"/>
      <c r="L32" s="24"/>
      <c r="M32" s="24"/>
      <c r="N32" s="24"/>
      <c r="O32" s="24"/>
      <c r="P32" s="18"/>
      <c r="Q32" s="24"/>
      <c r="R32" s="24"/>
      <c r="S32" s="24"/>
      <c r="T32" s="24"/>
      <c r="U32" s="24"/>
      <c r="V32" s="114"/>
      <c r="W32" s="52"/>
    </row>
    <row r="33" spans="1:23" ht="18" customHeight="1" x14ac:dyDescent="0.3">
      <c r="A33" s="15"/>
      <c r="B33" s="41"/>
      <c r="C33" s="36"/>
      <c r="D33" s="17"/>
      <c r="E33" s="17"/>
      <c r="F33" s="17"/>
      <c r="G33" s="17"/>
      <c r="H33" s="17"/>
      <c r="I33" s="17"/>
      <c r="J33" s="1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17"/>
      <c r="W33" s="52"/>
    </row>
    <row r="34" spans="1:23" ht="18" customHeight="1" x14ac:dyDescent="0.3">
      <c r="A34" s="15"/>
      <c r="B34" s="42"/>
      <c r="C34" s="37"/>
      <c r="D34" s="3"/>
      <c r="E34" s="3"/>
      <c r="F34" s="3"/>
      <c r="G34" s="3"/>
      <c r="H34" s="3"/>
      <c r="I34" s="3"/>
      <c r="J34" s="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8"/>
      <c r="W34" s="52"/>
    </row>
    <row r="35" spans="1:23" ht="18" customHeight="1" x14ac:dyDescent="0.3">
      <c r="A35" s="15"/>
      <c r="B35" s="42"/>
      <c r="C35" s="37"/>
      <c r="D35" s="3"/>
      <c r="E35" s="3"/>
      <c r="F35" s="3"/>
      <c r="G35" s="3"/>
      <c r="H35" s="3"/>
      <c r="I35" s="3"/>
      <c r="J35" s="3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8"/>
      <c r="W35" s="52"/>
    </row>
    <row r="36" spans="1:23" ht="18" customHeight="1" x14ac:dyDescent="0.3">
      <c r="A36" s="15"/>
      <c r="B36" s="42"/>
      <c r="C36" s="37"/>
      <c r="D36" s="3"/>
      <c r="E36" s="3"/>
      <c r="F36" s="3"/>
      <c r="G36" s="3"/>
      <c r="H36" s="3"/>
      <c r="I36" s="3"/>
      <c r="J36" s="3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8"/>
      <c r="W36" s="52"/>
    </row>
    <row r="37" spans="1:23" ht="18" customHeight="1" x14ac:dyDescent="0.3">
      <c r="A37" s="15"/>
      <c r="B37" s="38"/>
      <c r="C37" s="30"/>
      <c r="D37" s="8"/>
      <c r="E37" s="8"/>
      <c r="F37" s="8"/>
      <c r="G37" s="8"/>
      <c r="H37" s="8"/>
      <c r="I37" s="8"/>
      <c r="J37" s="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19"/>
      <c r="W37" s="52"/>
    </row>
    <row r="38" spans="1:23" ht="18" customHeight="1" x14ac:dyDescent="0.3">
      <c r="A38" s="15"/>
      <c r="B38" s="120"/>
      <c r="C38" s="121"/>
      <c r="D38" s="122"/>
      <c r="E38" s="122"/>
      <c r="F38" s="122"/>
      <c r="G38" s="122"/>
      <c r="H38" s="122"/>
      <c r="I38" s="122"/>
      <c r="J38" s="122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4"/>
      <c r="W38" s="52"/>
    </row>
    <row r="39" spans="1:23" ht="18" customHeight="1" x14ac:dyDescent="0.3">
      <c r="A39" s="15"/>
      <c r="B39" s="42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07"/>
    </row>
    <row r="40" spans="1:23" ht="18" customHeight="1" x14ac:dyDescent="0.3">
      <c r="A40" s="15"/>
      <c r="B40" s="42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07"/>
    </row>
    <row r="41" spans="1:23" x14ac:dyDescent="0.3">
      <c r="A41" s="15"/>
      <c r="B41" s="42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07"/>
    </row>
    <row r="42" spans="1:23" x14ac:dyDescent="0.3">
      <c r="A42" s="129"/>
      <c r="B42" s="19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07"/>
    </row>
    <row r="43" spans="1:23" x14ac:dyDescent="0.3">
      <c r="A43" s="129"/>
      <c r="B43" s="19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2"/>
    </row>
    <row r="44" spans="1:23" ht="35.1" customHeight="1" x14ac:dyDescent="0.3">
      <c r="A44" s="129"/>
      <c r="B44" s="255" t="s">
        <v>0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7"/>
      <c r="W44" s="52"/>
    </row>
    <row r="45" spans="1:23" x14ac:dyDescent="0.3">
      <c r="A45" s="129"/>
      <c r="B45" s="19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17"/>
      <c r="W45" s="52"/>
    </row>
    <row r="46" spans="1:23" ht="20.100000000000001" customHeight="1" x14ac:dyDescent="0.3">
      <c r="A46" s="195"/>
      <c r="B46" s="234" t="s">
        <v>325</v>
      </c>
      <c r="C46" s="235"/>
      <c r="D46" s="235"/>
      <c r="E46" s="236"/>
      <c r="F46" s="258" t="s">
        <v>72</v>
      </c>
      <c r="G46" s="235"/>
      <c r="H46" s="236"/>
      <c r="I46" s="128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18"/>
      <c r="W46" s="52"/>
    </row>
    <row r="47" spans="1:23" ht="20.100000000000001" customHeight="1" x14ac:dyDescent="0.3">
      <c r="A47" s="195"/>
      <c r="B47" s="234" t="s">
        <v>26</v>
      </c>
      <c r="C47" s="235"/>
      <c r="D47" s="235"/>
      <c r="E47" s="236"/>
      <c r="F47" s="258" t="s">
        <v>21</v>
      </c>
      <c r="G47" s="235"/>
      <c r="H47" s="236"/>
      <c r="I47" s="128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18"/>
      <c r="W47" s="52"/>
    </row>
    <row r="48" spans="1:23" ht="20.100000000000001" customHeight="1" x14ac:dyDescent="0.3">
      <c r="A48" s="195"/>
      <c r="B48" s="234" t="s">
        <v>27</v>
      </c>
      <c r="C48" s="235"/>
      <c r="D48" s="235"/>
      <c r="E48" s="236"/>
      <c r="F48" s="258" t="s">
        <v>73</v>
      </c>
      <c r="G48" s="235"/>
      <c r="H48" s="236"/>
      <c r="I48" s="128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18"/>
      <c r="W48" s="52"/>
    </row>
    <row r="49" spans="1:26" ht="30" customHeight="1" x14ac:dyDescent="0.3">
      <c r="A49" s="195"/>
      <c r="B49" s="259" t="s">
        <v>2</v>
      </c>
      <c r="C49" s="260"/>
      <c r="D49" s="260"/>
      <c r="E49" s="260"/>
      <c r="F49" s="260"/>
      <c r="G49" s="260"/>
      <c r="H49" s="260"/>
      <c r="I49" s="261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18"/>
      <c r="W49" s="52"/>
    </row>
    <row r="50" spans="1:26" x14ac:dyDescent="0.3">
      <c r="A50" s="15"/>
      <c r="B50" s="199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18"/>
      <c r="W50" s="52"/>
    </row>
    <row r="51" spans="1:26" x14ac:dyDescent="0.3">
      <c r="A51" s="15"/>
      <c r="B51" s="4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18"/>
      <c r="W51" s="52"/>
    </row>
    <row r="52" spans="1:26" x14ac:dyDescent="0.3">
      <c r="A52" s="15"/>
      <c r="B52" s="4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18"/>
      <c r="W52" s="52"/>
    </row>
    <row r="53" spans="1:26" x14ac:dyDescent="0.3">
      <c r="A53" s="15"/>
      <c r="B53" s="199" t="s">
        <v>55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18"/>
      <c r="W53" s="52"/>
    </row>
    <row r="54" spans="1:26" x14ac:dyDescent="0.3">
      <c r="A54" s="2"/>
      <c r="B54" s="253" t="s">
        <v>56</v>
      </c>
      <c r="C54" s="254"/>
      <c r="D54" s="127"/>
      <c r="E54" s="127" t="s">
        <v>28</v>
      </c>
      <c r="F54" s="127" t="s">
        <v>29</v>
      </c>
      <c r="G54" s="127" t="s">
        <v>39</v>
      </c>
      <c r="H54" s="127" t="s">
        <v>57</v>
      </c>
      <c r="I54" s="127" t="s">
        <v>58</v>
      </c>
      <c r="J54" s="126"/>
      <c r="K54" s="126"/>
      <c r="L54" s="126"/>
      <c r="M54" s="126"/>
      <c r="N54" s="126"/>
      <c r="O54" s="126"/>
      <c r="P54" s="126"/>
      <c r="Q54" s="125"/>
      <c r="R54" s="125"/>
      <c r="S54" s="125"/>
      <c r="T54" s="125"/>
      <c r="U54" s="125"/>
      <c r="V54" s="146"/>
      <c r="W54" s="52"/>
    </row>
    <row r="55" spans="1:26" x14ac:dyDescent="0.3">
      <c r="A55" s="10"/>
      <c r="B55" s="250" t="s">
        <v>59</v>
      </c>
      <c r="C55" s="240"/>
      <c r="D55" s="240"/>
      <c r="E55" s="133"/>
      <c r="F55" s="133"/>
      <c r="G55" s="133"/>
      <c r="H55" s="134"/>
      <c r="I55" s="134"/>
      <c r="J55" s="134"/>
      <c r="K55" s="134"/>
      <c r="L55" s="134"/>
      <c r="M55" s="134"/>
      <c r="N55" s="134"/>
      <c r="O55" s="134"/>
      <c r="P55" s="134"/>
      <c r="Q55" s="135"/>
      <c r="R55" s="135"/>
      <c r="S55" s="135"/>
      <c r="T55" s="135"/>
      <c r="U55" s="135"/>
      <c r="V55" s="147"/>
      <c r="W55" s="208"/>
      <c r="X55" s="136"/>
      <c r="Y55" s="136"/>
      <c r="Z55" s="136"/>
    </row>
    <row r="56" spans="1:26" x14ac:dyDescent="0.3">
      <c r="A56" s="10"/>
      <c r="B56" s="241" t="s">
        <v>60</v>
      </c>
      <c r="C56" s="242"/>
      <c r="D56" s="242"/>
      <c r="E56" s="66">
        <f>'SO 8358'!L94</f>
        <v>0</v>
      </c>
      <c r="F56" s="66">
        <f>'SO 8358'!M94</f>
        <v>0</v>
      </c>
      <c r="G56" s="66">
        <f>'SO 8358'!I94</f>
        <v>0</v>
      </c>
      <c r="H56" s="137">
        <f>'SO 8358'!S94</f>
        <v>0</v>
      </c>
      <c r="I56" s="137">
        <f>'SO 8358'!V94</f>
        <v>0</v>
      </c>
      <c r="J56" s="137"/>
      <c r="K56" s="137"/>
      <c r="L56" s="137"/>
      <c r="M56" s="137"/>
      <c r="N56" s="137"/>
      <c r="O56" s="137"/>
      <c r="P56" s="137"/>
      <c r="Q56" s="136"/>
      <c r="R56" s="136"/>
      <c r="S56" s="136"/>
      <c r="T56" s="136"/>
      <c r="U56" s="136"/>
      <c r="V56" s="148"/>
      <c r="W56" s="208"/>
      <c r="X56" s="136"/>
      <c r="Y56" s="136"/>
      <c r="Z56" s="136"/>
    </row>
    <row r="57" spans="1:26" x14ac:dyDescent="0.3">
      <c r="A57" s="10"/>
      <c r="B57" s="241" t="s">
        <v>61</v>
      </c>
      <c r="C57" s="242"/>
      <c r="D57" s="242"/>
      <c r="E57" s="66">
        <f>'SO 8358'!L104</f>
        <v>0</v>
      </c>
      <c r="F57" s="66">
        <f>'SO 8358'!M104</f>
        <v>0</v>
      </c>
      <c r="G57" s="66">
        <f>'SO 8358'!I104</f>
        <v>0</v>
      </c>
      <c r="H57" s="137">
        <f>'SO 8358'!S104</f>
        <v>0</v>
      </c>
      <c r="I57" s="137">
        <f>'SO 8358'!V104</f>
        <v>0</v>
      </c>
      <c r="J57" s="137"/>
      <c r="K57" s="137"/>
      <c r="L57" s="137"/>
      <c r="M57" s="137"/>
      <c r="N57" s="137"/>
      <c r="O57" s="137"/>
      <c r="P57" s="137"/>
      <c r="Q57" s="136"/>
      <c r="R57" s="136"/>
      <c r="S57" s="136"/>
      <c r="T57" s="136"/>
      <c r="U57" s="136"/>
      <c r="V57" s="148"/>
      <c r="W57" s="208"/>
      <c r="X57" s="136"/>
      <c r="Y57" s="136"/>
      <c r="Z57" s="136"/>
    </row>
    <row r="58" spans="1:26" x14ac:dyDescent="0.3">
      <c r="A58" s="10"/>
      <c r="B58" s="241" t="s">
        <v>62</v>
      </c>
      <c r="C58" s="242"/>
      <c r="D58" s="242"/>
      <c r="E58" s="66">
        <f>'SO 8358'!L112</f>
        <v>0</v>
      </c>
      <c r="F58" s="66">
        <f>'SO 8358'!M112</f>
        <v>0</v>
      </c>
      <c r="G58" s="66">
        <f>'SO 8358'!I112</f>
        <v>0</v>
      </c>
      <c r="H58" s="137">
        <f>'SO 8358'!S112</f>
        <v>0</v>
      </c>
      <c r="I58" s="137">
        <f>'SO 8358'!V112</f>
        <v>0</v>
      </c>
      <c r="J58" s="137"/>
      <c r="K58" s="137"/>
      <c r="L58" s="137"/>
      <c r="M58" s="137"/>
      <c r="N58" s="137"/>
      <c r="O58" s="137"/>
      <c r="P58" s="137"/>
      <c r="Q58" s="136"/>
      <c r="R58" s="136"/>
      <c r="S58" s="136"/>
      <c r="T58" s="136"/>
      <c r="U58" s="136"/>
      <c r="V58" s="148"/>
      <c r="W58" s="208"/>
      <c r="X58" s="136"/>
      <c r="Y58" s="136"/>
      <c r="Z58" s="136"/>
    </row>
    <row r="59" spans="1:26" x14ac:dyDescent="0.3">
      <c r="A59" s="10"/>
      <c r="B59" s="241" t="s">
        <v>63</v>
      </c>
      <c r="C59" s="242"/>
      <c r="D59" s="242"/>
      <c r="E59" s="66">
        <f>'SO 8358'!L116</f>
        <v>0</v>
      </c>
      <c r="F59" s="66">
        <f>'SO 8358'!M116</f>
        <v>0</v>
      </c>
      <c r="G59" s="66">
        <f>'SO 8358'!I116</f>
        <v>0</v>
      </c>
      <c r="H59" s="137">
        <f>'SO 8358'!S116</f>
        <v>0</v>
      </c>
      <c r="I59" s="137">
        <f>'SO 8358'!V116</f>
        <v>0</v>
      </c>
      <c r="J59" s="137"/>
      <c r="K59" s="137"/>
      <c r="L59" s="137"/>
      <c r="M59" s="137"/>
      <c r="N59" s="137"/>
      <c r="O59" s="137"/>
      <c r="P59" s="137"/>
      <c r="Q59" s="136"/>
      <c r="R59" s="136"/>
      <c r="S59" s="136"/>
      <c r="T59" s="136"/>
      <c r="U59" s="136"/>
      <c r="V59" s="148"/>
      <c r="W59" s="208"/>
      <c r="X59" s="136"/>
      <c r="Y59" s="136"/>
      <c r="Z59" s="136"/>
    </row>
    <row r="60" spans="1:26" x14ac:dyDescent="0.3">
      <c r="A60" s="10"/>
      <c r="B60" s="243" t="s">
        <v>59</v>
      </c>
      <c r="C60" s="228"/>
      <c r="D60" s="228"/>
      <c r="E60" s="138">
        <f>'SO 8358'!L118</f>
        <v>0</v>
      </c>
      <c r="F60" s="138">
        <f>'SO 8358'!M118</f>
        <v>0</v>
      </c>
      <c r="G60" s="138">
        <f>'SO 8358'!I118</f>
        <v>0</v>
      </c>
      <c r="H60" s="139">
        <f>'SO 8358'!S118</f>
        <v>0</v>
      </c>
      <c r="I60" s="139">
        <f>'SO 8358'!V118</f>
        <v>0</v>
      </c>
      <c r="J60" s="139"/>
      <c r="K60" s="139"/>
      <c r="L60" s="139"/>
      <c r="M60" s="139"/>
      <c r="N60" s="139"/>
      <c r="O60" s="139"/>
      <c r="P60" s="139"/>
      <c r="Q60" s="136"/>
      <c r="R60" s="136"/>
      <c r="S60" s="136"/>
      <c r="T60" s="136"/>
      <c r="U60" s="136"/>
      <c r="V60" s="148"/>
      <c r="W60" s="208"/>
      <c r="X60" s="136"/>
      <c r="Y60" s="136"/>
      <c r="Z60" s="136"/>
    </row>
    <row r="61" spans="1:26" x14ac:dyDescent="0.3">
      <c r="A61" s="1"/>
      <c r="B61" s="200"/>
      <c r="C61" s="1"/>
      <c r="D61" s="1"/>
      <c r="E61" s="130"/>
      <c r="F61" s="130"/>
      <c r="G61" s="130"/>
      <c r="H61" s="131"/>
      <c r="I61" s="131"/>
      <c r="J61" s="131"/>
      <c r="K61" s="131"/>
      <c r="L61" s="131"/>
      <c r="M61" s="131"/>
      <c r="N61" s="131"/>
      <c r="O61" s="131"/>
      <c r="P61" s="131"/>
      <c r="V61" s="149"/>
      <c r="W61" s="52"/>
    </row>
    <row r="62" spans="1:26" x14ac:dyDescent="0.3">
      <c r="A62" s="10"/>
      <c r="B62" s="243" t="s">
        <v>64</v>
      </c>
      <c r="C62" s="228"/>
      <c r="D62" s="228"/>
      <c r="E62" s="66"/>
      <c r="F62" s="66"/>
      <c r="G62" s="66"/>
      <c r="H62" s="137"/>
      <c r="I62" s="137"/>
      <c r="J62" s="137"/>
      <c r="K62" s="137"/>
      <c r="L62" s="137"/>
      <c r="M62" s="137"/>
      <c r="N62" s="137"/>
      <c r="O62" s="137"/>
      <c r="P62" s="137"/>
      <c r="Q62" s="136"/>
      <c r="R62" s="136"/>
      <c r="S62" s="136"/>
      <c r="T62" s="136"/>
      <c r="U62" s="136"/>
      <c r="V62" s="148"/>
      <c r="W62" s="208"/>
      <c r="X62" s="136"/>
      <c r="Y62" s="136"/>
      <c r="Z62" s="136"/>
    </row>
    <row r="63" spans="1:26" x14ac:dyDescent="0.3">
      <c r="A63" s="10"/>
      <c r="B63" s="241" t="s">
        <v>65</v>
      </c>
      <c r="C63" s="242"/>
      <c r="D63" s="242"/>
      <c r="E63" s="66">
        <f>'SO 8358'!L125</f>
        <v>0</v>
      </c>
      <c r="F63" s="66">
        <f>'SO 8358'!M125</f>
        <v>0</v>
      </c>
      <c r="G63" s="66">
        <f>'SO 8358'!I125</f>
        <v>0</v>
      </c>
      <c r="H63" s="137">
        <f>'SO 8358'!S125</f>
        <v>0</v>
      </c>
      <c r="I63" s="137">
        <f>'SO 8358'!V125</f>
        <v>0</v>
      </c>
      <c r="J63" s="137"/>
      <c r="K63" s="137"/>
      <c r="L63" s="137"/>
      <c r="M63" s="137"/>
      <c r="N63" s="137"/>
      <c r="O63" s="137"/>
      <c r="P63" s="137"/>
      <c r="Q63" s="136"/>
      <c r="R63" s="136"/>
      <c r="S63" s="136"/>
      <c r="T63" s="136"/>
      <c r="U63" s="136"/>
      <c r="V63" s="148"/>
      <c r="W63" s="208"/>
      <c r="X63" s="136"/>
      <c r="Y63" s="136"/>
      <c r="Z63" s="136"/>
    </row>
    <row r="64" spans="1:26" x14ac:dyDescent="0.3">
      <c r="A64" s="10"/>
      <c r="B64" s="241" t="s">
        <v>66</v>
      </c>
      <c r="C64" s="242"/>
      <c r="D64" s="242"/>
      <c r="E64" s="66">
        <f>'SO 8358'!L131</f>
        <v>0</v>
      </c>
      <c r="F64" s="66">
        <f>'SO 8358'!M131</f>
        <v>0</v>
      </c>
      <c r="G64" s="66">
        <f>'SO 8358'!I131</f>
        <v>0</v>
      </c>
      <c r="H64" s="137">
        <f>'SO 8358'!S131</f>
        <v>0</v>
      </c>
      <c r="I64" s="137">
        <f>'SO 8358'!V131</f>
        <v>0</v>
      </c>
      <c r="J64" s="137"/>
      <c r="K64" s="137"/>
      <c r="L64" s="137"/>
      <c r="M64" s="137"/>
      <c r="N64" s="137"/>
      <c r="O64" s="137"/>
      <c r="P64" s="137"/>
      <c r="Q64" s="136"/>
      <c r="R64" s="136"/>
      <c r="S64" s="136"/>
      <c r="T64" s="136"/>
      <c r="U64" s="136"/>
      <c r="V64" s="148"/>
      <c r="W64" s="208"/>
      <c r="X64" s="136"/>
      <c r="Y64" s="136"/>
      <c r="Z64" s="136"/>
    </row>
    <row r="65" spans="1:26" x14ac:dyDescent="0.3">
      <c r="A65" s="10"/>
      <c r="B65" s="241" t="s">
        <v>67</v>
      </c>
      <c r="C65" s="242"/>
      <c r="D65" s="242"/>
      <c r="E65" s="66">
        <f>'SO 8358'!L139</f>
        <v>0</v>
      </c>
      <c r="F65" s="66">
        <f>'SO 8358'!M139</f>
        <v>0</v>
      </c>
      <c r="G65" s="66">
        <f>'SO 8358'!I139</f>
        <v>0</v>
      </c>
      <c r="H65" s="137">
        <f>'SO 8358'!S139</f>
        <v>0</v>
      </c>
      <c r="I65" s="137">
        <f>'SO 8358'!V139</f>
        <v>0</v>
      </c>
      <c r="J65" s="137"/>
      <c r="K65" s="137"/>
      <c r="L65" s="137"/>
      <c r="M65" s="137"/>
      <c r="N65" s="137"/>
      <c r="O65" s="137"/>
      <c r="P65" s="137"/>
      <c r="Q65" s="136"/>
      <c r="R65" s="136"/>
      <c r="S65" s="136"/>
      <c r="T65" s="136"/>
      <c r="U65" s="136"/>
      <c r="V65" s="148"/>
      <c r="W65" s="208"/>
      <c r="X65" s="136"/>
      <c r="Y65" s="136"/>
      <c r="Z65" s="136"/>
    </row>
    <row r="66" spans="1:26" x14ac:dyDescent="0.3">
      <c r="A66" s="10"/>
      <c r="B66" s="243" t="s">
        <v>64</v>
      </c>
      <c r="C66" s="228"/>
      <c r="D66" s="228"/>
      <c r="E66" s="138">
        <f>'SO 8358'!L141</f>
        <v>0</v>
      </c>
      <c r="F66" s="138">
        <f>'SO 8358'!M141</f>
        <v>0</v>
      </c>
      <c r="G66" s="138">
        <f>'SO 8358'!I141</f>
        <v>0</v>
      </c>
      <c r="H66" s="139">
        <f>'SO 8358'!S141</f>
        <v>0</v>
      </c>
      <c r="I66" s="139">
        <f>'SO 8358'!V141</f>
        <v>0</v>
      </c>
      <c r="J66" s="139"/>
      <c r="K66" s="139"/>
      <c r="L66" s="139"/>
      <c r="M66" s="139"/>
      <c r="N66" s="139"/>
      <c r="O66" s="139"/>
      <c r="P66" s="139"/>
      <c r="Q66" s="136"/>
      <c r="R66" s="136"/>
      <c r="S66" s="136"/>
      <c r="T66" s="136"/>
      <c r="U66" s="136"/>
      <c r="V66" s="148"/>
      <c r="W66" s="208"/>
      <c r="X66" s="136"/>
      <c r="Y66" s="136"/>
      <c r="Z66" s="136"/>
    </row>
    <row r="67" spans="1:26" x14ac:dyDescent="0.3">
      <c r="A67" s="1"/>
      <c r="B67" s="200"/>
      <c r="C67" s="1"/>
      <c r="D67" s="1"/>
      <c r="E67" s="130"/>
      <c r="F67" s="130"/>
      <c r="G67" s="130"/>
      <c r="H67" s="131"/>
      <c r="I67" s="131"/>
      <c r="J67" s="131"/>
      <c r="K67" s="131"/>
      <c r="L67" s="131"/>
      <c r="M67" s="131"/>
      <c r="N67" s="131"/>
      <c r="O67" s="131"/>
      <c r="P67" s="131"/>
      <c r="V67" s="149"/>
      <c r="W67" s="52"/>
    </row>
    <row r="68" spans="1:26" x14ac:dyDescent="0.3">
      <c r="A68" s="10"/>
      <c r="B68" s="243" t="s">
        <v>68</v>
      </c>
      <c r="C68" s="228"/>
      <c r="D68" s="228"/>
      <c r="E68" s="66"/>
      <c r="F68" s="66"/>
      <c r="G68" s="66"/>
      <c r="H68" s="137"/>
      <c r="I68" s="137"/>
      <c r="J68" s="137"/>
      <c r="K68" s="137"/>
      <c r="L68" s="137"/>
      <c r="M68" s="137"/>
      <c r="N68" s="137"/>
      <c r="O68" s="137"/>
      <c r="P68" s="137"/>
      <c r="Q68" s="136"/>
      <c r="R68" s="136"/>
      <c r="S68" s="136"/>
      <c r="T68" s="136"/>
      <c r="U68" s="136"/>
      <c r="V68" s="148"/>
      <c r="W68" s="208"/>
      <c r="X68" s="136"/>
      <c r="Y68" s="136"/>
      <c r="Z68" s="136"/>
    </row>
    <row r="69" spans="1:26" x14ac:dyDescent="0.3">
      <c r="A69" s="10"/>
      <c r="B69" s="241" t="s">
        <v>69</v>
      </c>
      <c r="C69" s="242"/>
      <c r="D69" s="242"/>
      <c r="E69" s="66">
        <f>'SO 8358'!L226</f>
        <v>0</v>
      </c>
      <c r="F69" s="66">
        <f>'SO 8358'!M226</f>
        <v>0</v>
      </c>
      <c r="G69" s="66">
        <f>'SO 8358'!I226</f>
        <v>0</v>
      </c>
      <c r="H69" s="137">
        <f>'SO 8358'!S226</f>
        <v>0</v>
      </c>
      <c r="I69" s="137">
        <f>'SO 8358'!V226</f>
        <v>0</v>
      </c>
      <c r="J69" s="137"/>
      <c r="K69" s="137"/>
      <c r="L69" s="137"/>
      <c r="M69" s="137"/>
      <c r="N69" s="137"/>
      <c r="O69" s="137"/>
      <c r="P69" s="137"/>
      <c r="Q69" s="136"/>
      <c r="R69" s="136"/>
      <c r="S69" s="136"/>
      <c r="T69" s="136"/>
      <c r="U69" s="136"/>
      <c r="V69" s="148"/>
      <c r="W69" s="208"/>
      <c r="X69" s="136"/>
      <c r="Y69" s="136"/>
      <c r="Z69" s="136"/>
    </row>
    <row r="70" spans="1:26" x14ac:dyDescent="0.3">
      <c r="A70" s="10"/>
      <c r="B70" s="241" t="s">
        <v>70</v>
      </c>
      <c r="C70" s="242"/>
      <c r="D70" s="242"/>
      <c r="E70" s="66">
        <f>'SO 8358'!L235</f>
        <v>0</v>
      </c>
      <c r="F70" s="66">
        <f>'SO 8358'!M235</f>
        <v>0</v>
      </c>
      <c r="G70" s="66">
        <f>'SO 8358'!I235</f>
        <v>0</v>
      </c>
      <c r="H70" s="137">
        <f>'SO 8358'!S235</f>
        <v>0</v>
      </c>
      <c r="I70" s="137">
        <f>'SO 8358'!V235</f>
        <v>0</v>
      </c>
      <c r="J70" s="137"/>
      <c r="K70" s="137"/>
      <c r="L70" s="137"/>
      <c r="M70" s="137"/>
      <c r="N70" s="137"/>
      <c r="O70" s="137"/>
      <c r="P70" s="137"/>
      <c r="Q70" s="136"/>
      <c r="R70" s="136"/>
      <c r="S70" s="136"/>
      <c r="T70" s="136"/>
      <c r="U70" s="136"/>
      <c r="V70" s="148"/>
      <c r="W70" s="208"/>
      <c r="X70" s="136"/>
      <c r="Y70" s="136"/>
      <c r="Z70" s="136"/>
    </row>
    <row r="71" spans="1:26" x14ac:dyDescent="0.3">
      <c r="A71" s="10"/>
      <c r="B71" s="243" t="s">
        <v>68</v>
      </c>
      <c r="C71" s="228"/>
      <c r="D71" s="228"/>
      <c r="E71" s="138">
        <f>'SO 8358'!L237</f>
        <v>0</v>
      </c>
      <c r="F71" s="138">
        <f>'SO 8358'!M237</f>
        <v>0</v>
      </c>
      <c r="G71" s="138">
        <f>'SO 8358'!I237</f>
        <v>0</v>
      </c>
      <c r="H71" s="139">
        <f>'SO 8358'!S237</f>
        <v>0</v>
      </c>
      <c r="I71" s="139">
        <f>'SO 8358'!V237</f>
        <v>0</v>
      </c>
      <c r="J71" s="139"/>
      <c r="K71" s="139"/>
      <c r="L71" s="139"/>
      <c r="M71" s="139"/>
      <c r="N71" s="139"/>
      <c r="O71" s="139"/>
      <c r="P71" s="139"/>
      <c r="Q71" s="136"/>
      <c r="R71" s="136"/>
      <c r="S71" s="136"/>
      <c r="T71" s="136"/>
      <c r="U71" s="136"/>
      <c r="V71" s="148"/>
      <c r="W71" s="208"/>
      <c r="X71" s="136"/>
      <c r="Y71" s="136"/>
      <c r="Z71" s="136"/>
    </row>
    <row r="72" spans="1:26" x14ac:dyDescent="0.3">
      <c r="A72" s="1"/>
      <c r="B72" s="200"/>
      <c r="C72" s="1"/>
      <c r="D72" s="1"/>
      <c r="E72" s="130"/>
      <c r="F72" s="130"/>
      <c r="G72" s="130"/>
      <c r="H72" s="131"/>
      <c r="I72" s="131"/>
      <c r="J72" s="131"/>
      <c r="K72" s="131"/>
      <c r="L72" s="131"/>
      <c r="M72" s="131"/>
      <c r="N72" s="131"/>
      <c r="O72" s="131"/>
      <c r="P72" s="131"/>
      <c r="V72" s="149"/>
      <c r="W72" s="52"/>
    </row>
    <row r="73" spans="1:26" x14ac:dyDescent="0.3">
      <c r="A73" s="140"/>
      <c r="B73" s="244" t="s">
        <v>71</v>
      </c>
      <c r="C73" s="245"/>
      <c r="D73" s="245"/>
      <c r="E73" s="142">
        <f>'SO 8358'!L238</f>
        <v>0</v>
      </c>
      <c r="F73" s="142">
        <f>'SO 8358'!M238</f>
        <v>0</v>
      </c>
      <c r="G73" s="142">
        <f>'SO 8358'!I238</f>
        <v>0</v>
      </c>
      <c r="H73" s="143">
        <f>'SO 8358'!S238</f>
        <v>0</v>
      </c>
      <c r="I73" s="143">
        <f>'SO 8358'!V238</f>
        <v>0</v>
      </c>
      <c r="J73" s="144"/>
      <c r="K73" s="144"/>
      <c r="L73" s="144"/>
      <c r="M73" s="144"/>
      <c r="N73" s="144"/>
      <c r="O73" s="144"/>
      <c r="P73" s="144"/>
      <c r="Q73" s="145"/>
      <c r="R73" s="145"/>
      <c r="S73" s="145"/>
      <c r="T73" s="145"/>
      <c r="U73" s="145"/>
      <c r="V73" s="150"/>
      <c r="W73" s="208"/>
      <c r="X73" s="141"/>
      <c r="Y73" s="141"/>
      <c r="Z73" s="141"/>
    </row>
    <row r="74" spans="1:26" x14ac:dyDescent="0.3">
      <c r="A74" s="15"/>
      <c r="B74" s="42"/>
      <c r="C74" s="3"/>
      <c r="D74" s="3"/>
      <c r="E74" s="14"/>
      <c r="F74" s="14"/>
      <c r="G74" s="14"/>
      <c r="H74" s="151"/>
      <c r="I74" s="151"/>
      <c r="J74" s="151"/>
      <c r="K74" s="151"/>
      <c r="L74" s="151"/>
      <c r="M74" s="151"/>
      <c r="N74" s="151"/>
      <c r="O74" s="151"/>
      <c r="P74" s="151"/>
      <c r="Q74" s="11"/>
      <c r="R74" s="11"/>
      <c r="S74" s="11"/>
      <c r="T74" s="11"/>
      <c r="U74" s="11"/>
      <c r="V74" s="11"/>
      <c r="W74" s="52"/>
    </row>
    <row r="75" spans="1:26" x14ac:dyDescent="0.3">
      <c r="A75" s="15"/>
      <c r="B75" s="42"/>
      <c r="C75" s="3"/>
      <c r="D75" s="3"/>
      <c r="E75" s="14"/>
      <c r="F75" s="14"/>
      <c r="G75" s="14"/>
      <c r="H75" s="151"/>
      <c r="I75" s="151"/>
      <c r="J75" s="151"/>
      <c r="K75" s="151"/>
      <c r="L75" s="151"/>
      <c r="M75" s="151"/>
      <c r="N75" s="151"/>
      <c r="O75" s="151"/>
      <c r="P75" s="151"/>
      <c r="Q75" s="11"/>
      <c r="R75" s="11"/>
      <c r="S75" s="11"/>
      <c r="T75" s="11"/>
      <c r="U75" s="11"/>
      <c r="V75" s="11"/>
      <c r="W75" s="52"/>
    </row>
    <row r="76" spans="1:26" x14ac:dyDescent="0.3">
      <c r="A76" s="15"/>
      <c r="B76" s="38"/>
      <c r="C76" s="8"/>
      <c r="D76" s="8"/>
      <c r="E76" s="27"/>
      <c r="F76" s="27"/>
      <c r="G76" s="27"/>
      <c r="H76" s="152"/>
      <c r="I76" s="152"/>
      <c r="J76" s="152"/>
      <c r="K76" s="152"/>
      <c r="L76" s="152"/>
      <c r="M76" s="152"/>
      <c r="N76" s="152"/>
      <c r="O76" s="152"/>
      <c r="P76" s="152"/>
      <c r="Q76" s="16"/>
      <c r="R76" s="16"/>
      <c r="S76" s="16"/>
      <c r="T76" s="16"/>
      <c r="U76" s="16"/>
      <c r="V76" s="16"/>
      <c r="W76" s="52"/>
    </row>
    <row r="77" spans="1:26" ht="35.1" customHeight="1" x14ac:dyDescent="0.3">
      <c r="A77" s="1"/>
      <c r="B77" s="246" t="s">
        <v>18</v>
      </c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52"/>
    </row>
    <row r="78" spans="1:26" x14ac:dyDescent="0.3">
      <c r="A78" s="15"/>
      <c r="B78" s="96"/>
      <c r="C78" s="19"/>
      <c r="D78" s="19"/>
      <c r="E78" s="98"/>
      <c r="F78" s="98"/>
      <c r="G78" s="98"/>
      <c r="H78" s="166"/>
      <c r="I78" s="166"/>
      <c r="J78" s="166"/>
      <c r="K78" s="166"/>
      <c r="L78" s="166"/>
      <c r="M78" s="166"/>
      <c r="N78" s="166"/>
      <c r="O78" s="166"/>
      <c r="P78" s="166"/>
      <c r="Q78" s="20"/>
      <c r="R78" s="20"/>
      <c r="S78" s="20"/>
      <c r="T78" s="20"/>
      <c r="U78" s="20"/>
      <c r="V78" s="20"/>
      <c r="W78" s="52"/>
    </row>
    <row r="79" spans="1:26" ht="20.100000000000001" customHeight="1" x14ac:dyDescent="0.3">
      <c r="A79" s="195"/>
      <c r="B79" s="231" t="s">
        <v>325</v>
      </c>
      <c r="C79" s="232"/>
      <c r="D79" s="232"/>
      <c r="E79" s="233"/>
      <c r="F79" s="164"/>
      <c r="G79" s="164"/>
      <c r="H79" s="165" t="s">
        <v>72</v>
      </c>
      <c r="I79" s="237"/>
      <c r="J79" s="238"/>
      <c r="K79" s="238"/>
      <c r="L79" s="238"/>
      <c r="M79" s="238"/>
      <c r="N79" s="238"/>
      <c r="O79" s="238"/>
      <c r="P79" s="239"/>
      <c r="Q79" s="18"/>
      <c r="R79" s="18"/>
      <c r="S79" s="18"/>
      <c r="T79" s="18"/>
      <c r="U79" s="18"/>
      <c r="V79" s="18"/>
      <c r="W79" s="52"/>
    </row>
    <row r="80" spans="1:26" ht="20.100000000000001" customHeight="1" x14ac:dyDescent="0.3">
      <c r="A80" s="195"/>
      <c r="B80" s="234" t="s">
        <v>26</v>
      </c>
      <c r="C80" s="235"/>
      <c r="D80" s="235"/>
      <c r="E80" s="236"/>
      <c r="F80" s="160"/>
      <c r="G80" s="160"/>
      <c r="H80" s="161" t="s">
        <v>21</v>
      </c>
      <c r="I80" s="161"/>
      <c r="J80" s="151"/>
      <c r="K80" s="151"/>
      <c r="L80" s="151"/>
      <c r="M80" s="151"/>
      <c r="N80" s="151"/>
      <c r="O80" s="151"/>
      <c r="P80" s="151"/>
      <c r="Q80" s="11"/>
      <c r="R80" s="11"/>
      <c r="S80" s="11"/>
      <c r="T80" s="11"/>
      <c r="U80" s="11"/>
      <c r="V80" s="11"/>
      <c r="W80" s="52"/>
    </row>
    <row r="81" spans="1:26" ht="20.100000000000001" customHeight="1" x14ac:dyDescent="0.3">
      <c r="A81" s="195"/>
      <c r="B81" s="234" t="s">
        <v>27</v>
      </c>
      <c r="C81" s="235"/>
      <c r="D81" s="235"/>
      <c r="E81" s="236"/>
      <c r="F81" s="160"/>
      <c r="G81" s="160"/>
      <c r="H81" s="161" t="s">
        <v>73</v>
      </c>
      <c r="I81" s="161"/>
      <c r="J81" s="151"/>
      <c r="K81" s="151"/>
      <c r="L81" s="151"/>
      <c r="M81" s="151"/>
      <c r="N81" s="151"/>
      <c r="O81" s="151"/>
      <c r="P81" s="151"/>
      <c r="Q81" s="11"/>
      <c r="R81" s="11"/>
      <c r="S81" s="11"/>
      <c r="T81" s="11"/>
      <c r="U81" s="11"/>
      <c r="V81" s="11"/>
      <c r="W81" s="52"/>
    </row>
    <row r="82" spans="1:26" ht="20.100000000000001" customHeight="1" x14ac:dyDescent="0.3">
      <c r="A82" s="15"/>
      <c r="B82" s="199" t="s">
        <v>74</v>
      </c>
      <c r="C82" s="3"/>
      <c r="D82" s="3"/>
      <c r="E82" s="14"/>
      <c r="F82" s="14"/>
      <c r="G82" s="14"/>
      <c r="H82" s="151"/>
      <c r="I82" s="151"/>
      <c r="J82" s="151"/>
      <c r="K82" s="151"/>
      <c r="L82" s="151"/>
      <c r="M82" s="151"/>
      <c r="N82" s="151"/>
      <c r="O82" s="151"/>
      <c r="P82" s="151"/>
      <c r="Q82" s="11"/>
      <c r="R82" s="11"/>
      <c r="S82" s="11"/>
      <c r="T82" s="11"/>
      <c r="U82" s="11"/>
      <c r="V82" s="11"/>
      <c r="W82" s="52"/>
    </row>
    <row r="83" spans="1:26" ht="20.100000000000001" customHeight="1" x14ac:dyDescent="0.3">
      <c r="A83" s="15"/>
      <c r="B83" s="199" t="s">
        <v>19</v>
      </c>
      <c r="C83" s="3"/>
      <c r="D83" s="3"/>
      <c r="E83" s="14"/>
      <c r="F83" s="14"/>
      <c r="G83" s="14"/>
      <c r="H83" s="151"/>
      <c r="I83" s="151"/>
      <c r="J83" s="151"/>
      <c r="K83" s="151"/>
      <c r="L83" s="151"/>
      <c r="M83" s="151"/>
      <c r="N83" s="151"/>
      <c r="O83" s="151"/>
      <c r="P83" s="151"/>
      <c r="Q83" s="11"/>
      <c r="R83" s="11"/>
      <c r="S83" s="11"/>
      <c r="T83" s="11"/>
      <c r="U83" s="11"/>
      <c r="V83" s="11"/>
      <c r="W83" s="52"/>
    </row>
    <row r="84" spans="1:26" ht="20.100000000000001" customHeight="1" x14ac:dyDescent="0.3">
      <c r="A84" s="15"/>
      <c r="B84" s="42"/>
      <c r="C84" s="3"/>
      <c r="D84" s="3"/>
      <c r="E84" s="14"/>
      <c r="F84" s="14"/>
      <c r="G84" s="14"/>
      <c r="H84" s="151"/>
      <c r="I84" s="151"/>
      <c r="J84" s="151"/>
      <c r="K84" s="151"/>
      <c r="L84" s="151"/>
      <c r="M84" s="151"/>
      <c r="N84" s="151"/>
      <c r="O84" s="151"/>
      <c r="P84" s="151"/>
      <c r="Q84" s="11"/>
      <c r="R84" s="11"/>
      <c r="S84" s="11"/>
      <c r="T84" s="11"/>
      <c r="U84" s="11"/>
      <c r="V84" s="11"/>
      <c r="W84" s="52"/>
    </row>
    <row r="85" spans="1:26" ht="20.100000000000001" customHeight="1" x14ac:dyDescent="0.3">
      <c r="A85" s="15"/>
      <c r="B85" s="42"/>
      <c r="C85" s="3"/>
      <c r="D85" s="3"/>
      <c r="E85" s="14"/>
      <c r="F85" s="14"/>
      <c r="G85" s="14"/>
      <c r="H85" s="151"/>
      <c r="I85" s="151"/>
      <c r="J85" s="151"/>
      <c r="K85" s="151"/>
      <c r="L85" s="151"/>
      <c r="M85" s="151"/>
      <c r="N85" s="151"/>
      <c r="O85" s="151"/>
      <c r="P85" s="151"/>
      <c r="Q85" s="11"/>
      <c r="R85" s="11"/>
      <c r="S85" s="11"/>
      <c r="T85" s="11"/>
      <c r="U85" s="11"/>
      <c r="V85" s="11"/>
      <c r="W85" s="52"/>
    </row>
    <row r="86" spans="1:26" ht="20.100000000000001" customHeight="1" x14ac:dyDescent="0.3">
      <c r="A86" s="15"/>
      <c r="B86" s="201" t="s">
        <v>55</v>
      </c>
      <c r="C86" s="162"/>
      <c r="D86" s="162"/>
      <c r="E86" s="14"/>
      <c r="F86" s="14"/>
      <c r="G86" s="14"/>
      <c r="H86" s="151"/>
      <c r="I86" s="151"/>
      <c r="J86" s="151"/>
      <c r="K86" s="151"/>
      <c r="L86" s="151"/>
      <c r="M86" s="151"/>
      <c r="N86" s="151"/>
      <c r="O86" s="151"/>
      <c r="P86" s="151"/>
      <c r="Q86" s="11"/>
      <c r="R86" s="11"/>
      <c r="S86" s="11"/>
      <c r="T86" s="11"/>
      <c r="U86" s="11"/>
      <c r="V86" s="11"/>
      <c r="W86" s="52"/>
    </row>
    <row r="87" spans="1:26" x14ac:dyDescent="0.3">
      <c r="A87" s="2"/>
      <c r="B87" s="202" t="s">
        <v>75</v>
      </c>
      <c r="C87" s="127" t="s">
        <v>76</v>
      </c>
      <c r="D87" s="127" t="s">
        <v>77</v>
      </c>
      <c r="E87" s="153"/>
      <c r="F87" s="153" t="s">
        <v>78</v>
      </c>
      <c r="G87" s="153" t="s">
        <v>79</v>
      </c>
      <c r="H87" s="154" t="s">
        <v>80</v>
      </c>
      <c r="I87" s="154" t="s">
        <v>81</v>
      </c>
      <c r="J87" s="154"/>
      <c r="K87" s="154"/>
      <c r="L87" s="154"/>
      <c r="M87" s="154"/>
      <c r="N87" s="154"/>
      <c r="O87" s="154"/>
      <c r="P87" s="154" t="s">
        <v>82</v>
      </c>
      <c r="Q87" s="155"/>
      <c r="R87" s="155"/>
      <c r="S87" s="127" t="s">
        <v>83</v>
      </c>
      <c r="T87" s="156"/>
      <c r="U87" s="156"/>
      <c r="V87" s="127" t="s">
        <v>84</v>
      </c>
      <c r="W87" s="52"/>
    </row>
    <row r="88" spans="1:26" x14ac:dyDescent="0.3">
      <c r="A88" s="10"/>
      <c r="B88" s="203"/>
      <c r="C88" s="167"/>
      <c r="D88" s="240" t="s">
        <v>59</v>
      </c>
      <c r="E88" s="240"/>
      <c r="F88" s="133"/>
      <c r="G88" s="168"/>
      <c r="H88" s="133"/>
      <c r="I88" s="133"/>
      <c r="J88" s="134"/>
      <c r="K88" s="134"/>
      <c r="L88" s="134"/>
      <c r="M88" s="134"/>
      <c r="N88" s="134"/>
      <c r="O88" s="134"/>
      <c r="P88" s="134"/>
      <c r="Q88" s="132"/>
      <c r="R88" s="132"/>
      <c r="S88" s="132"/>
      <c r="T88" s="132"/>
      <c r="U88" s="132"/>
      <c r="V88" s="190"/>
      <c r="W88" s="208"/>
      <c r="X88" s="136"/>
      <c r="Y88" s="136"/>
      <c r="Z88" s="136"/>
    </row>
    <row r="89" spans="1:26" x14ac:dyDescent="0.3">
      <c r="A89" s="10"/>
      <c r="B89" s="54"/>
      <c r="C89" s="170">
        <v>1</v>
      </c>
      <c r="D89" s="227" t="s">
        <v>60</v>
      </c>
      <c r="E89" s="227"/>
      <c r="F89" s="66"/>
      <c r="G89" s="169"/>
      <c r="H89" s="66"/>
      <c r="I89" s="66"/>
      <c r="J89" s="137"/>
      <c r="K89" s="137"/>
      <c r="L89" s="137"/>
      <c r="M89" s="137"/>
      <c r="N89" s="137"/>
      <c r="O89" s="137"/>
      <c r="P89" s="137"/>
      <c r="Q89" s="10"/>
      <c r="R89" s="10"/>
      <c r="S89" s="10"/>
      <c r="T89" s="10"/>
      <c r="U89" s="10"/>
      <c r="V89" s="191"/>
      <c r="W89" s="208"/>
      <c r="X89" s="136"/>
      <c r="Y89" s="136"/>
      <c r="Z89" s="136"/>
    </row>
    <row r="90" spans="1:26" ht="24.9" customHeight="1" x14ac:dyDescent="0.3">
      <c r="A90" s="177"/>
      <c r="B90" s="204"/>
      <c r="C90" s="178" t="s">
        <v>85</v>
      </c>
      <c r="D90" s="226" t="s">
        <v>86</v>
      </c>
      <c r="E90" s="226"/>
      <c r="F90" s="172" t="s">
        <v>87</v>
      </c>
      <c r="G90" s="173">
        <v>903.13</v>
      </c>
      <c r="H90" s="172">
        <v>0</v>
      </c>
      <c r="I90" s="172">
        <f>ROUND(G90*(H90),2)</f>
        <v>0</v>
      </c>
      <c r="J90" s="174">
        <f>ROUND(G90*(N90),2)</f>
        <v>1011.51</v>
      </c>
      <c r="K90" s="175">
        <f>ROUND(G90*(O90),2)</f>
        <v>0</v>
      </c>
      <c r="L90" s="175">
        <f>ROUND(G90*(H90),2)</f>
        <v>0</v>
      </c>
      <c r="M90" s="175"/>
      <c r="N90" s="175">
        <v>1.1200000000000001</v>
      </c>
      <c r="O90" s="175"/>
      <c r="P90" s="172">
        <f t="shared" ref="P90:S90" si="0">ROUND(N90*(O90),2)</f>
        <v>0</v>
      </c>
      <c r="Q90" s="172">
        <f t="shared" si="0"/>
        <v>0</v>
      </c>
      <c r="R90" s="172">
        <f t="shared" si="0"/>
        <v>0</v>
      </c>
      <c r="S90" s="172">
        <f t="shared" si="0"/>
        <v>0</v>
      </c>
      <c r="T90" s="176"/>
      <c r="U90" s="176"/>
      <c r="V90" s="192">
        <v>0</v>
      </c>
      <c r="W90" s="52"/>
      <c r="Z90">
        <v>0</v>
      </c>
    </row>
    <row r="91" spans="1:26" ht="35.1" customHeight="1" x14ac:dyDescent="0.3">
      <c r="A91" s="177"/>
      <c r="B91" s="204"/>
      <c r="C91" s="178" t="s">
        <v>88</v>
      </c>
      <c r="D91" s="226" t="s">
        <v>89</v>
      </c>
      <c r="E91" s="226"/>
      <c r="F91" s="172" t="s">
        <v>87</v>
      </c>
      <c r="G91" s="173">
        <v>10837.56</v>
      </c>
      <c r="H91" s="172">
        <v>0</v>
      </c>
      <c r="I91" s="172">
        <f>ROUND(G91*(H91),2)</f>
        <v>0</v>
      </c>
      <c r="J91" s="174">
        <f>ROUND(G91*(N91),2)</f>
        <v>5202.03</v>
      </c>
      <c r="K91" s="175">
        <f>ROUND(G91*(O91),2)</f>
        <v>0</v>
      </c>
      <c r="L91" s="175">
        <f>ROUND(G91*(H91),2)</f>
        <v>0</v>
      </c>
      <c r="M91" s="175"/>
      <c r="N91" s="175">
        <v>0.48</v>
      </c>
      <c r="O91" s="175"/>
      <c r="P91" s="172">
        <f t="shared" ref="P91:S91" si="1">ROUND(N91*(O91),2)</f>
        <v>0</v>
      </c>
      <c r="Q91" s="172">
        <f t="shared" si="1"/>
        <v>0</v>
      </c>
      <c r="R91" s="172">
        <f t="shared" si="1"/>
        <v>0</v>
      </c>
      <c r="S91" s="172">
        <f t="shared" si="1"/>
        <v>0</v>
      </c>
      <c r="T91" s="176"/>
      <c r="U91" s="176"/>
      <c r="V91" s="192">
        <v>0</v>
      </c>
      <c r="W91" s="52"/>
      <c r="Z91">
        <v>0</v>
      </c>
    </row>
    <row r="92" spans="1:26" ht="24.9" customHeight="1" x14ac:dyDescent="0.3">
      <c r="A92" s="177"/>
      <c r="B92" s="204"/>
      <c r="C92" s="178" t="s">
        <v>90</v>
      </c>
      <c r="D92" s="226" t="s">
        <v>91</v>
      </c>
      <c r="E92" s="226"/>
      <c r="F92" s="172" t="s">
        <v>92</v>
      </c>
      <c r="G92" s="173">
        <v>1354.7</v>
      </c>
      <c r="H92" s="172">
        <v>0</v>
      </c>
      <c r="I92" s="172">
        <f>ROUND(G92*(H92),2)</f>
        <v>0</v>
      </c>
      <c r="J92" s="174">
        <f>ROUND(G92*(N92),2)</f>
        <v>23517.59</v>
      </c>
      <c r="K92" s="175">
        <f>ROUND(G92*(O92),2)</f>
        <v>0</v>
      </c>
      <c r="L92" s="175">
        <f>ROUND(G92*(H92),2)</f>
        <v>0</v>
      </c>
      <c r="M92" s="175"/>
      <c r="N92" s="175">
        <v>17.36</v>
      </c>
      <c r="O92" s="175"/>
      <c r="P92" s="172">
        <f t="shared" ref="P92:S92" si="2">ROUND(N92*(O92),2)</f>
        <v>0</v>
      </c>
      <c r="Q92" s="172">
        <f t="shared" si="2"/>
        <v>0</v>
      </c>
      <c r="R92" s="172">
        <f t="shared" si="2"/>
        <v>0</v>
      </c>
      <c r="S92" s="172">
        <f t="shared" si="2"/>
        <v>0</v>
      </c>
      <c r="T92" s="176"/>
      <c r="U92" s="176"/>
      <c r="V92" s="192">
        <v>0</v>
      </c>
      <c r="W92" s="52"/>
      <c r="Z92">
        <v>0</v>
      </c>
    </row>
    <row r="93" spans="1:26" ht="24.9" customHeight="1" x14ac:dyDescent="0.3">
      <c r="A93" s="177"/>
      <c r="B93" s="204"/>
      <c r="C93" s="178" t="s">
        <v>93</v>
      </c>
      <c r="D93" s="226" t="s">
        <v>94</v>
      </c>
      <c r="E93" s="226"/>
      <c r="F93" s="172" t="s">
        <v>87</v>
      </c>
      <c r="G93" s="173">
        <v>903.13</v>
      </c>
      <c r="H93" s="172">
        <v>0</v>
      </c>
      <c r="I93" s="172">
        <f>ROUND(G93*(H93),2)</f>
        <v>0</v>
      </c>
      <c r="J93" s="174">
        <f>ROUND(G93*(N93),2)</f>
        <v>4289.87</v>
      </c>
      <c r="K93" s="175">
        <f>ROUND(G93*(O93),2)</f>
        <v>0</v>
      </c>
      <c r="L93" s="175">
        <f>ROUND(G93*(H93),2)</f>
        <v>0</v>
      </c>
      <c r="M93" s="175"/>
      <c r="N93" s="175">
        <v>4.75</v>
      </c>
      <c r="O93" s="175"/>
      <c r="P93" s="172">
        <f t="shared" ref="P93:S93" si="3">ROUND(N93*(O93),2)</f>
        <v>0</v>
      </c>
      <c r="Q93" s="172">
        <f t="shared" si="3"/>
        <v>0</v>
      </c>
      <c r="R93" s="172">
        <f t="shared" si="3"/>
        <v>0</v>
      </c>
      <c r="S93" s="172">
        <f t="shared" si="3"/>
        <v>0</v>
      </c>
      <c r="T93" s="176"/>
      <c r="U93" s="176"/>
      <c r="V93" s="192">
        <v>0</v>
      </c>
      <c r="W93" s="52"/>
      <c r="Z93">
        <v>0</v>
      </c>
    </row>
    <row r="94" spans="1:26" x14ac:dyDescent="0.3">
      <c r="A94" s="10"/>
      <c r="B94" s="54"/>
      <c r="C94" s="170">
        <v>1</v>
      </c>
      <c r="D94" s="227" t="s">
        <v>60</v>
      </c>
      <c r="E94" s="227"/>
      <c r="F94" s="66"/>
      <c r="G94" s="169"/>
      <c r="H94" s="66"/>
      <c r="I94" s="138">
        <f>ROUND((SUM(I89:I93))/1,2)</f>
        <v>0</v>
      </c>
      <c r="J94" s="137"/>
      <c r="K94" s="137"/>
      <c r="L94" s="137">
        <f>ROUND((SUM(L89:L93))/1,2)</f>
        <v>0</v>
      </c>
      <c r="M94" s="137">
        <f>ROUND((SUM(M89:M93))/1,2)</f>
        <v>0</v>
      </c>
      <c r="N94" s="137"/>
      <c r="O94" s="137"/>
      <c r="P94" s="137"/>
      <c r="Q94" s="10"/>
      <c r="R94" s="10"/>
      <c r="S94" s="172">
        <f>ROUND(Q94*(R94),2)</f>
        <v>0</v>
      </c>
      <c r="T94" s="10"/>
      <c r="U94" s="10"/>
      <c r="V94" s="192">
        <v>0</v>
      </c>
      <c r="W94" s="208"/>
      <c r="X94" s="136"/>
      <c r="Y94" s="136"/>
      <c r="Z94" s="136"/>
    </row>
    <row r="95" spans="1:26" x14ac:dyDescent="0.3">
      <c r="A95" s="1"/>
      <c r="B95" s="200"/>
      <c r="C95" s="1"/>
      <c r="D95" s="1"/>
      <c r="E95" s="1"/>
      <c r="F95" s="1"/>
      <c r="G95" s="163"/>
      <c r="H95" s="130"/>
      <c r="I95" s="1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93"/>
      <c r="W95" s="52"/>
    </row>
    <row r="96" spans="1:26" x14ac:dyDescent="0.3">
      <c r="A96" s="10"/>
      <c r="B96" s="54"/>
      <c r="C96" s="170">
        <v>2</v>
      </c>
      <c r="D96" s="227" t="s">
        <v>61</v>
      </c>
      <c r="E96" s="227"/>
      <c r="F96" s="10"/>
      <c r="G96" s="169"/>
      <c r="H96" s="66"/>
      <c r="I96" s="66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91"/>
      <c r="W96" s="208"/>
      <c r="X96" s="136"/>
      <c r="Y96" s="136"/>
      <c r="Z96" s="136"/>
    </row>
    <row r="97" spans="1:26" ht="24.9" customHeight="1" x14ac:dyDescent="0.3">
      <c r="A97" s="177"/>
      <c r="B97" s="204"/>
      <c r="C97" s="178" t="s">
        <v>95</v>
      </c>
      <c r="D97" s="226" t="s">
        <v>96</v>
      </c>
      <c r="E97" s="226"/>
      <c r="F97" s="171" t="s">
        <v>87</v>
      </c>
      <c r="G97" s="173">
        <v>594.76</v>
      </c>
      <c r="H97" s="172">
        <v>0</v>
      </c>
      <c r="I97" s="172">
        <f t="shared" ref="I97:I103" si="4">ROUND(G97*(H97),2)</f>
        <v>0</v>
      </c>
      <c r="J97" s="171">
        <f t="shared" ref="J97:J103" si="5">ROUND(G97*(N97),2)</f>
        <v>20293.21</v>
      </c>
      <c r="K97" s="176">
        <f t="shared" ref="K97:K103" si="6">ROUND(G97*(O97),2)</f>
        <v>0</v>
      </c>
      <c r="L97" s="176">
        <f t="shared" ref="L97:L103" si="7">ROUND(G97*(H97),2)</f>
        <v>0</v>
      </c>
      <c r="M97" s="176"/>
      <c r="N97" s="176">
        <v>34.119999999999997</v>
      </c>
      <c r="O97" s="176"/>
      <c r="P97" s="179">
        <v>0</v>
      </c>
      <c r="Q97" s="179"/>
      <c r="R97" s="179">
        <v>2.0659999999999998</v>
      </c>
      <c r="S97" s="221">
        <f t="shared" ref="S97:S103" si="8">ROUND(G97*(P97),3)</f>
        <v>0</v>
      </c>
      <c r="T97" s="176"/>
      <c r="U97" s="176"/>
      <c r="V97" s="192">
        <v>0</v>
      </c>
      <c r="W97" s="52"/>
      <c r="Z97">
        <v>0</v>
      </c>
    </row>
    <row r="98" spans="1:26" ht="24.9" customHeight="1" x14ac:dyDescent="0.3">
      <c r="A98" s="177"/>
      <c r="B98" s="204"/>
      <c r="C98" s="178" t="s">
        <v>97</v>
      </c>
      <c r="D98" s="226" t="s">
        <v>98</v>
      </c>
      <c r="E98" s="226"/>
      <c r="F98" s="171" t="s">
        <v>87</v>
      </c>
      <c r="G98" s="173">
        <v>306.62</v>
      </c>
      <c r="H98" s="172">
        <v>0</v>
      </c>
      <c r="I98" s="172">
        <f t="shared" si="4"/>
        <v>0</v>
      </c>
      <c r="J98" s="171">
        <f t="shared" si="5"/>
        <v>35951.199999999997</v>
      </c>
      <c r="K98" s="176">
        <f t="shared" si="6"/>
        <v>0</v>
      </c>
      <c r="L98" s="176">
        <f t="shared" si="7"/>
        <v>0</v>
      </c>
      <c r="M98" s="176"/>
      <c r="N98" s="176">
        <v>117.25</v>
      </c>
      <c r="O98" s="176"/>
      <c r="P98" s="179">
        <v>0</v>
      </c>
      <c r="Q98" s="179"/>
      <c r="R98" s="179">
        <v>2.2121499999999998</v>
      </c>
      <c r="S98" s="221">
        <f t="shared" si="8"/>
        <v>0</v>
      </c>
      <c r="T98" s="176"/>
      <c r="U98" s="176"/>
      <c r="V98" s="192">
        <v>0</v>
      </c>
      <c r="W98" s="52"/>
      <c r="Z98">
        <v>0</v>
      </c>
    </row>
    <row r="99" spans="1:26" ht="24.9" customHeight="1" x14ac:dyDescent="0.3">
      <c r="A99" s="177"/>
      <c r="B99" s="204"/>
      <c r="C99" s="178" t="s">
        <v>99</v>
      </c>
      <c r="D99" s="226" t="s">
        <v>100</v>
      </c>
      <c r="E99" s="226"/>
      <c r="F99" s="171" t="s">
        <v>87</v>
      </c>
      <c r="G99" s="173">
        <v>111.15</v>
      </c>
      <c r="H99" s="172">
        <v>0</v>
      </c>
      <c r="I99" s="172">
        <f t="shared" si="4"/>
        <v>0</v>
      </c>
      <c r="J99" s="171">
        <f t="shared" si="5"/>
        <v>11173.91</v>
      </c>
      <c r="K99" s="176">
        <f t="shared" si="6"/>
        <v>0</v>
      </c>
      <c r="L99" s="176">
        <f t="shared" si="7"/>
        <v>0</v>
      </c>
      <c r="M99" s="176"/>
      <c r="N99" s="176">
        <v>100.53</v>
      </c>
      <c r="O99" s="176"/>
      <c r="P99" s="179">
        <v>0</v>
      </c>
      <c r="Q99" s="179"/>
      <c r="R99" s="179">
        <v>2.2652399999999999</v>
      </c>
      <c r="S99" s="221">
        <f t="shared" si="8"/>
        <v>0</v>
      </c>
      <c r="T99" s="176"/>
      <c r="U99" s="176"/>
      <c r="V99" s="192">
        <v>0</v>
      </c>
      <c r="W99" s="52"/>
      <c r="Z99">
        <v>0</v>
      </c>
    </row>
    <row r="100" spans="1:26" ht="24.9" customHeight="1" x14ac:dyDescent="0.3">
      <c r="A100" s="177"/>
      <c r="B100" s="204"/>
      <c r="C100" s="178" t="s">
        <v>101</v>
      </c>
      <c r="D100" s="226" t="s">
        <v>102</v>
      </c>
      <c r="E100" s="226"/>
      <c r="F100" s="171" t="s">
        <v>103</v>
      </c>
      <c r="G100" s="173">
        <v>1389.43</v>
      </c>
      <c r="H100" s="172">
        <v>0</v>
      </c>
      <c r="I100" s="172">
        <f t="shared" si="4"/>
        <v>0</v>
      </c>
      <c r="J100" s="171">
        <f t="shared" si="5"/>
        <v>42460.98</v>
      </c>
      <c r="K100" s="176">
        <f t="shared" si="6"/>
        <v>0</v>
      </c>
      <c r="L100" s="176">
        <f t="shared" si="7"/>
        <v>0</v>
      </c>
      <c r="M100" s="176"/>
      <c r="N100" s="176">
        <v>30.56</v>
      </c>
      <c r="O100" s="176"/>
      <c r="P100" s="179">
        <v>0</v>
      </c>
      <c r="Q100" s="179"/>
      <c r="R100" s="179">
        <v>6.2699999999999995E-3</v>
      </c>
      <c r="S100" s="221">
        <f t="shared" si="8"/>
        <v>0</v>
      </c>
      <c r="T100" s="176"/>
      <c r="U100" s="176"/>
      <c r="V100" s="192">
        <v>0</v>
      </c>
      <c r="W100" s="52"/>
      <c r="Z100">
        <v>0</v>
      </c>
    </row>
    <row r="101" spans="1:26" ht="24.9" customHeight="1" x14ac:dyDescent="0.3">
      <c r="A101" s="177"/>
      <c r="B101" s="204"/>
      <c r="C101" s="178" t="s">
        <v>104</v>
      </c>
      <c r="D101" s="226" t="s">
        <v>105</v>
      </c>
      <c r="E101" s="226"/>
      <c r="F101" s="171" t="s">
        <v>103</v>
      </c>
      <c r="G101" s="173">
        <v>1400</v>
      </c>
      <c r="H101" s="172">
        <v>0</v>
      </c>
      <c r="I101" s="172">
        <f t="shared" si="4"/>
        <v>0</v>
      </c>
      <c r="J101" s="171">
        <f t="shared" si="5"/>
        <v>784</v>
      </c>
      <c r="K101" s="176">
        <f t="shared" si="6"/>
        <v>0</v>
      </c>
      <c r="L101" s="176">
        <f t="shared" si="7"/>
        <v>0</v>
      </c>
      <c r="M101" s="176"/>
      <c r="N101" s="176">
        <v>0.56000000000000005</v>
      </c>
      <c r="O101" s="176"/>
      <c r="P101" s="179">
        <v>3.0000000000000001E-5</v>
      </c>
      <c r="Q101" s="179"/>
      <c r="R101" s="179">
        <v>3.0000000000000001E-5</v>
      </c>
      <c r="S101" s="221">
        <v>0</v>
      </c>
      <c r="T101" s="176"/>
      <c r="U101" s="176"/>
      <c r="V101" s="192">
        <v>0</v>
      </c>
      <c r="W101" s="52"/>
      <c r="Z101">
        <v>0</v>
      </c>
    </row>
    <row r="102" spans="1:26" ht="24.9" customHeight="1" x14ac:dyDescent="0.3">
      <c r="A102" s="177"/>
      <c r="B102" s="205"/>
      <c r="C102" s="184" t="s">
        <v>106</v>
      </c>
      <c r="D102" s="230" t="s">
        <v>107</v>
      </c>
      <c r="E102" s="230"/>
      <c r="F102" s="180" t="s">
        <v>103</v>
      </c>
      <c r="G102" s="181">
        <v>1520</v>
      </c>
      <c r="H102" s="182">
        <v>0</v>
      </c>
      <c r="I102" s="182">
        <f t="shared" si="4"/>
        <v>0</v>
      </c>
      <c r="J102" s="180">
        <f t="shared" si="5"/>
        <v>1200.8</v>
      </c>
      <c r="K102" s="183">
        <f t="shared" si="6"/>
        <v>0</v>
      </c>
      <c r="L102" s="183">
        <f t="shared" si="7"/>
        <v>0</v>
      </c>
      <c r="M102" s="183">
        <f>ROUND(G102*(H102),2)</f>
        <v>0</v>
      </c>
      <c r="N102" s="183">
        <v>0.79</v>
      </c>
      <c r="O102" s="183"/>
      <c r="P102" s="185">
        <v>2.0000000000000001E-4</v>
      </c>
      <c r="Q102" s="185"/>
      <c r="R102" s="185">
        <v>2.0000000000000001E-4</v>
      </c>
      <c r="S102" s="220">
        <v>0</v>
      </c>
      <c r="T102" s="183"/>
      <c r="U102" s="183"/>
      <c r="V102" s="194">
        <v>0</v>
      </c>
      <c r="W102" s="52"/>
      <c r="Z102">
        <v>0</v>
      </c>
    </row>
    <row r="103" spans="1:26" ht="24.9" customHeight="1" x14ac:dyDescent="0.3">
      <c r="A103" s="177"/>
      <c r="B103" s="204"/>
      <c r="C103" s="178" t="s">
        <v>108</v>
      </c>
      <c r="D103" s="226" t="s">
        <v>109</v>
      </c>
      <c r="E103" s="226"/>
      <c r="F103" s="171" t="s">
        <v>110</v>
      </c>
      <c r="G103" s="173">
        <v>155.56399999999999</v>
      </c>
      <c r="H103" s="172">
        <v>0</v>
      </c>
      <c r="I103" s="172">
        <f t="shared" si="4"/>
        <v>0</v>
      </c>
      <c r="J103" s="171">
        <f t="shared" si="5"/>
        <v>1871.43</v>
      </c>
      <c r="K103" s="176">
        <f t="shared" si="6"/>
        <v>0</v>
      </c>
      <c r="L103" s="176">
        <f t="shared" si="7"/>
        <v>0</v>
      </c>
      <c r="M103" s="176"/>
      <c r="N103" s="176">
        <v>12.03</v>
      </c>
      <c r="O103" s="176"/>
      <c r="P103" s="179">
        <v>0</v>
      </c>
      <c r="Q103" s="179"/>
      <c r="R103" s="179">
        <v>0.25739000000000001</v>
      </c>
      <c r="S103" s="221">
        <f t="shared" si="8"/>
        <v>0</v>
      </c>
      <c r="T103" s="176"/>
      <c r="U103" s="176"/>
      <c r="V103" s="192">
        <v>0</v>
      </c>
      <c r="W103" s="52"/>
      <c r="Z103">
        <v>0</v>
      </c>
    </row>
    <row r="104" spans="1:26" x14ac:dyDescent="0.3">
      <c r="A104" s="10"/>
      <c r="B104" s="54"/>
      <c r="C104" s="170">
        <v>2</v>
      </c>
      <c r="D104" s="227" t="s">
        <v>61</v>
      </c>
      <c r="E104" s="227"/>
      <c r="F104" s="10"/>
      <c r="G104" s="169"/>
      <c r="H104" s="66"/>
      <c r="I104" s="138">
        <f>ROUND((SUM(I96:I103))/1,2)</f>
        <v>0</v>
      </c>
      <c r="J104" s="10"/>
      <c r="K104" s="10"/>
      <c r="L104" s="10">
        <f>ROUND((SUM(L96:L103))/1,2)</f>
        <v>0</v>
      </c>
      <c r="M104" s="10">
        <f>ROUND((SUM(M96:M103))/1,2)</f>
        <v>0</v>
      </c>
      <c r="N104" s="10"/>
      <c r="O104" s="10"/>
      <c r="P104" s="10"/>
      <c r="Q104" s="10"/>
      <c r="R104" s="10"/>
      <c r="S104" s="222">
        <f>ROUND((SUM(S96:S103))/1,2)</f>
        <v>0</v>
      </c>
      <c r="T104" s="10"/>
      <c r="U104" s="10"/>
      <c r="V104" s="192">
        <v>0</v>
      </c>
      <c r="W104" s="208"/>
      <c r="X104" s="136"/>
      <c r="Y104" s="136"/>
      <c r="Z104" s="136"/>
    </row>
    <row r="105" spans="1:26" x14ac:dyDescent="0.3">
      <c r="A105" s="1"/>
      <c r="B105" s="200"/>
      <c r="C105" s="1"/>
      <c r="D105" s="1"/>
      <c r="E105" s="1"/>
      <c r="F105" s="1"/>
      <c r="G105" s="163"/>
      <c r="H105" s="130"/>
      <c r="I105" s="13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93"/>
      <c r="W105" s="52"/>
    </row>
    <row r="106" spans="1:26" x14ac:dyDescent="0.3">
      <c r="A106" s="10"/>
      <c r="B106" s="54"/>
      <c r="C106" s="170">
        <v>3</v>
      </c>
      <c r="D106" s="227" t="s">
        <v>62</v>
      </c>
      <c r="E106" s="227"/>
      <c r="F106" s="10"/>
      <c r="G106" s="169"/>
      <c r="H106" s="66"/>
      <c r="I106" s="66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91"/>
      <c r="W106" s="208"/>
      <c r="X106" s="136"/>
      <c r="Y106" s="136"/>
      <c r="Z106" s="136"/>
    </row>
    <row r="107" spans="1:26" ht="24.9" customHeight="1" x14ac:dyDescent="0.3">
      <c r="A107" s="177"/>
      <c r="B107" s="204"/>
      <c r="C107" s="178" t="s">
        <v>111</v>
      </c>
      <c r="D107" s="226" t="s">
        <v>112</v>
      </c>
      <c r="E107" s="226"/>
      <c r="F107" s="171" t="s">
        <v>103</v>
      </c>
      <c r="G107" s="173">
        <v>15198.96</v>
      </c>
      <c r="H107" s="172">
        <v>0</v>
      </c>
      <c r="I107" s="172">
        <f>ROUND(G107*(H107),2)</f>
        <v>0</v>
      </c>
      <c r="J107" s="171">
        <f>ROUND(G107*(N107),2)</f>
        <v>14894.98</v>
      </c>
      <c r="K107" s="176">
        <f>ROUND(G107*(O107),2)</f>
        <v>0</v>
      </c>
      <c r="L107" s="176">
        <f>ROUND(G107*(H107),2)</f>
        <v>0</v>
      </c>
      <c r="M107" s="176"/>
      <c r="N107" s="176">
        <v>0.98</v>
      </c>
      <c r="O107" s="176"/>
      <c r="P107" s="172">
        <f t="shared" ref="P107:S107" si="9">ROUND(N107*(O107),2)</f>
        <v>0</v>
      </c>
      <c r="Q107" s="172">
        <f t="shared" si="9"/>
        <v>0</v>
      </c>
      <c r="R107" s="172">
        <f t="shared" si="9"/>
        <v>0</v>
      </c>
      <c r="S107" s="172">
        <f t="shared" si="9"/>
        <v>0</v>
      </c>
      <c r="T107" s="176"/>
      <c r="U107" s="176"/>
      <c r="V107" s="192">
        <v>0</v>
      </c>
      <c r="W107" s="52"/>
      <c r="Z107">
        <v>0</v>
      </c>
    </row>
    <row r="108" spans="1:26" ht="24.9" customHeight="1" x14ac:dyDescent="0.3">
      <c r="A108" s="177"/>
      <c r="B108" s="204"/>
      <c r="C108" s="178" t="s">
        <v>113</v>
      </c>
      <c r="D108" s="226" t="s">
        <v>114</v>
      </c>
      <c r="E108" s="226"/>
      <c r="F108" s="171" t="s">
        <v>103</v>
      </c>
      <c r="G108" s="173">
        <v>542.82000000000005</v>
      </c>
      <c r="H108" s="172">
        <v>0</v>
      </c>
      <c r="I108" s="172">
        <f>ROUND(G108*(H108),2)</f>
        <v>0</v>
      </c>
      <c r="J108" s="171">
        <f>ROUND(G108*(N108),2)</f>
        <v>2361.27</v>
      </c>
      <c r="K108" s="176">
        <f>ROUND(G108*(O108),2)</f>
        <v>0</v>
      </c>
      <c r="L108" s="176">
        <f>ROUND(G108*(H108),2)</f>
        <v>0</v>
      </c>
      <c r="M108" s="176"/>
      <c r="N108" s="176">
        <v>4.3499999999999996</v>
      </c>
      <c r="O108" s="176"/>
      <c r="P108" s="179">
        <v>0</v>
      </c>
      <c r="Q108" s="179"/>
      <c r="R108" s="179">
        <v>7.1650000000000005E-2</v>
      </c>
      <c r="S108" s="221">
        <f>ROUND(G108*(P108),3)</f>
        <v>0</v>
      </c>
      <c r="T108" s="176"/>
      <c r="U108" s="176"/>
      <c r="V108" s="192">
        <v>0</v>
      </c>
      <c r="W108" s="52"/>
      <c r="Z108">
        <v>0</v>
      </c>
    </row>
    <row r="109" spans="1:26" ht="24.9" customHeight="1" x14ac:dyDescent="0.3">
      <c r="A109" s="177"/>
      <c r="B109" s="204"/>
      <c r="C109" s="178" t="s">
        <v>115</v>
      </c>
      <c r="D109" s="226" t="s">
        <v>116</v>
      </c>
      <c r="E109" s="226"/>
      <c r="F109" s="171" t="s">
        <v>103</v>
      </c>
      <c r="G109" s="173">
        <v>542.82000000000005</v>
      </c>
      <c r="H109" s="172">
        <v>0</v>
      </c>
      <c r="I109" s="172">
        <f>ROUND(G109*(H109),2)</f>
        <v>0</v>
      </c>
      <c r="J109" s="171">
        <f>ROUND(G109*(N109),2)</f>
        <v>1454.76</v>
      </c>
      <c r="K109" s="176">
        <f>ROUND(G109*(O109),2)</f>
        <v>0</v>
      </c>
      <c r="L109" s="176">
        <f>ROUND(G109*(H109),2)</f>
        <v>0</v>
      </c>
      <c r="M109" s="176"/>
      <c r="N109" s="176">
        <v>2.68</v>
      </c>
      <c r="O109" s="176"/>
      <c r="P109" s="172">
        <f t="shared" ref="P109:S109" si="10">ROUND(N109*(O109),2)</f>
        <v>0</v>
      </c>
      <c r="Q109" s="172">
        <f t="shared" si="10"/>
        <v>0</v>
      </c>
      <c r="R109" s="172">
        <f t="shared" si="10"/>
        <v>0</v>
      </c>
      <c r="S109" s="172">
        <f t="shared" si="10"/>
        <v>0</v>
      </c>
      <c r="T109" s="176"/>
      <c r="U109" s="176"/>
      <c r="V109" s="192">
        <v>0</v>
      </c>
      <c r="W109" s="52"/>
      <c r="Z109">
        <v>0</v>
      </c>
    </row>
    <row r="110" spans="1:26" ht="24.9" customHeight="1" x14ac:dyDescent="0.3">
      <c r="A110" s="177"/>
      <c r="B110" s="204"/>
      <c r="C110" s="178" t="s">
        <v>117</v>
      </c>
      <c r="D110" s="226" t="s">
        <v>118</v>
      </c>
      <c r="E110" s="226"/>
      <c r="F110" s="171" t="s">
        <v>92</v>
      </c>
      <c r="G110" s="173">
        <v>13.843</v>
      </c>
      <c r="H110" s="172">
        <v>0</v>
      </c>
      <c r="I110" s="172">
        <f>ROUND(G110*(H110),2)</f>
        <v>0</v>
      </c>
      <c r="J110" s="171">
        <f>ROUND(G110*(N110),2)</f>
        <v>27236.38</v>
      </c>
      <c r="K110" s="176">
        <f>ROUND(G110*(O110),2)</f>
        <v>0</v>
      </c>
      <c r="L110" s="176">
        <f>ROUND(G110*(H110),2)</f>
        <v>0</v>
      </c>
      <c r="M110" s="176"/>
      <c r="N110" s="176">
        <v>1967.52</v>
      </c>
      <c r="O110" s="176"/>
      <c r="P110" s="179">
        <v>0</v>
      </c>
      <c r="Q110" s="179"/>
      <c r="R110" s="179">
        <v>1.0159500000000001</v>
      </c>
      <c r="S110" s="221">
        <f>ROUND(G110*(P110),3)</f>
        <v>0</v>
      </c>
      <c r="T110" s="176"/>
      <c r="U110" s="176"/>
      <c r="V110" s="192">
        <v>0</v>
      </c>
      <c r="W110" s="52"/>
      <c r="Z110">
        <v>0</v>
      </c>
    </row>
    <row r="111" spans="1:26" ht="24.9" customHeight="1" x14ac:dyDescent="0.3">
      <c r="A111" s="177"/>
      <c r="B111" s="204"/>
      <c r="C111" s="178" t="s">
        <v>119</v>
      </c>
      <c r="D111" s="226" t="s">
        <v>120</v>
      </c>
      <c r="E111" s="226"/>
      <c r="F111" s="171" t="s">
        <v>87</v>
      </c>
      <c r="G111" s="173">
        <v>162.85</v>
      </c>
      <c r="H111" s="172">
        <v>0</v>
      </c>
      <c r="I111" s="172">
        <f>ROUND(G111*(H111),2)</f>
        <v>0</v>
      </c>
      <c r="J111" s="171">
        <f>ROUND(G111*(N111),2)</f>
        <v>20212.939999999999</v>
      </c>
      <c r="K111" s="176">
        <f>ROUND(G111*(O111),2)</f>
        <v>0</v>
      </c>
      <c r="L111" s="176">
        <f>ROUND(G111*(H111),2)</f>
        <v>0</v>
      </c>
      <c r="M111" s="176"/>
      <c r="N111" s="176">
        <v>124.12</v>
      </c>
      <c r="O111" s="176"/>
      <c r="P111" s="179">
        <v>0</v>
      </c>
      <c r="Q111" s="179"/>
      <c r="R111" s="179">
        <v>2.2395900000000002</v>
      </c>
      <c r="S111" s="221">
        <f>ROUND(G111*(P111),3)</f>
        <v>0</v>
      </c>
      <c r="T111" s="176"/>
      <c r="U111" s="176"/>
      <c r="V111" s="192">
        <v>0</v>
      </c>
      <c r="W111" s="52"/>
      <c r="Z111">
        <v>0</v>
      </c>
    </row>
    <row r="112" spans="1:26" x14ac:dyDescent="0.3">
      <c r="A112" s="10"/>
      <c r="B112" s="54"/>
      <c r="C112" s="170">
        <v>3</v>
      </c>
      <c r="D112" s="227" t="s">
        <v>62</v>
      </c>
      <c r="E112" s="227"/>
      <c r="F112" s="10"/>
      <c r="G112" s="169"/>
      <c r="H112" s="66"/>
      <c r="I112" s="138">
        <f>ROUND((SUM(I106:I111))/1,2)</f>
        <v>0</v>
      </c>
      <c r="J112" s="10"/>
      <c r="K112" s="10"/>
      <c r="L112" s="10">
        <f>ROUND((SUM(L106:L111))/1,2)</f>
        <v>0</v>
      </c>
      <c r="M112" s="10">
        <f>ROUND((SUM(M106:M111))/1,2)</f>
        <v>0</v>
      </c>
      <c r="N112" s="10"/>
      <c r="O112" s="10"/>
      <c r="P112" s="10"/>
      <c r="Q112" s="10"/>
      <c r="R112" s="10"/>
      <c r="S112" s="222">
        <f>ROUND((SUM(S106:S111))/1,2)</f>
        <v>0</v>
      </c>
      <c r="T112" s="10"/>
      <c r="U112" s="10"/>
      <c r="V112" s="192">
        <v>0</v>
      </c>
      <c r="W112" s="208"/>
      <c r="X112" s="136"/>
      <c r="Y112" s="136"/>
      <c r="Z112" s="136"/>
    </row>
    <row r="113" spans="1:26" x14ac:dyDescent="0.3">
      <c r="A113" s="1"/>
      <c r="B113" s="200"/>
      <c r="C113" s="1"/>
      <c r="D113" s="1"/>
      <c r="E113" s="1"/>
      <c r="F113" s="1"/>
      <c r="G113" s="163"/>
      <c r="H113" s="130"/>
      <c r="I113" s="13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93"/>
      <c r="W113" s="52"/>
    </row>
    <row r="114" spans="1:26" x14ac:dyDescent="0.3">
      <c r="A114" s="10"/>
      <c r="B114" s="54"/>
      <c r="C114" s="170">
        <v>99</v>
      </c>
      <c r="D114" s="227" t="s">
        <v>63</v>
      </c>
      <c r="E114" s="227"/>
      <c r="F114" s="10"/>
      <c r="G114" s="169"/>
      <c r="H114" s="66"/>
      <c r="I114" s="66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91"/>
      <c r="W114" s="208"/>
      <c r="X114" s="136"/>
      <c r="Y114" s="136"/>
      <c r="Z114" s="136"/>
    </row>
    <row r="115" spans="1:26" ht="24.9" customHeight="1" x14ac:dyDescent="0.3">
      <c r="A115" s="177"/>
      <c r="B115" s="204"/>
      <c r="C115" s="178" t="s">
        <v>121</v>
      </c>
      <c r="D115" s="226" t="s">
        <v>122</v>
      </c>
      <c r="E115" s="226"/>
      <c r="F115" s="171" t="s">
        <v>92</v>
      </c>
      <c r="G115" s="173">
        <v>2625.6170000000002</v>
      </c>
      <c r="H115" s="172">
        <v>0</v>
      </c>
      <c r="I115" s="172">
        <f>ROUND(G115*(H115),2)</f>
        <v>0</v>
      </c>
      <c r="J115" s="171">
        <f>ROUND(G115*(N115),2)</f>
        <v>18589.37</v>
      </c>
      <c r="K115" s="176">
        <f>ROUND(G115*(O115),2)</f>
        <v>0</v>
      </c>
      <c r="L115" s="176">
        <f>ROUND(G115*(H115),2)</f>
        <v>0</v>
      </c>
      <c r="M115" s="176"/>
      <c r="N115" s="176">
        <v>7.08</v>
      </c>
      <c r="O115" s="176"/>
      <c r="P115" s="172">
        <f t="shared" ref="P115:S115" si="11">ROUND(N115*(O115),2)</f>
        <v>0</v>
      </c>
      <c r="Q115" s="172">
        <f t="shared" si="11"/>
        <v>0</v>
      </c>
      <c r="R115" s="172">
        <f t="shared" si="11"/>
        <v>0</v>
      </c>
      <c r="S115" s="172">
        <f t="shared" si="11"/>
        <v>0</v>
      </c>
      <c r="T115" s="176"/>
      <c r="U115" s="176"/>
      <c r="V115" s="192">
        <v>0</v>
      </c>
      <c r="W115" s="52"/>
      <c r="Z115">
        <v>0</v>
      </c>
    </row>
    <row r="116" spans="1:26" x14ac:dyDescent="0.3">
      <c r="A116" s="10"/>
      <c r="B116" s="54"/>
      <c r="C116" s="170">
        <v>99</v>
      </c>
      <c r="D116" s="227" t="s">
        <v>63</v>
      </c>
      <c r="E116" s="227"/>
      <c r="F116" s="10"/>
      <c r="G116" s="169"/>
      <c r="H116" s="66"/>
      <c r="I116" s="138">
        <f>ROUND((SUM(I114:I115))/1,2)</f>
        <v>0</v>
      </c>
      <c r="J116" s="10"/>
      <c r="K116" s="10"/>
      <c r="L116" s="10">
        <f>ROUND((SUM(L114:L115))/1,2)</f>
        <v>0</v>
      </c>
      <c r="M116" s="10">
        <f>ROUND((SUM(M114:M115))/1,2)</f>
        <v>0</v>
      </c>
      <c r="N116" s="10"/>
      <c r="O116" s="10"/>
      <c r="P116" s="10"/>
      <c r="Q116" s="10"/>
      <c r="R116" s="10"/>
      <c r="S116" s="172">
        <f>ROUND(Q116*(R116),2)</f>
        <v>0</v>
      </c>
      <c r="T116" s="10"/>
      <c r="U116" s="10"/>
      <c r="V116" s="192">
        <v>0</v>
      </c>
      <c r="W116" s="208"/>
      <c r="X116" s="136"/>
      <c r="Y116" s="136"/>
      <c r="Z116" s="136"/>
    </row>
    <row r="117" spans="1:26" x14ac:dyDescent="0.3">
      <c r="A117" s="1"/>
      <c r="B117" s="200"/>
      <c r="C117" s="1"/>
      <c r="D117" s="1"/>
      <c r="E117" s="1"/>
      <c r="F117" s="1"/>
      <c r="G117" s="163"/>
      <c r="H117" s="130"/>
      <c r="I117" s="13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93"/>
      <c r="W117" s="52"/>
    </row>
    <row r="118" spans="1:26" x14ac:dyDescent="0.3">
      <c r="A118" s="10"/>
      <c r="B118" s="54"/>
      <c r="C118" s="10"/>
      <c r="D118" s="228" t="s">
        <v>59</v>
      </c>
      <c r="E118" s="228"/>
      <c r="F118" s="10"/>
      <c r="G118" s="169"/>
      <c r="H118" s="66"/>
      <c r="I118" s="138">
        <f>ROUND((SUM(I88:I117))/2,2)</f>
        <v>0</v>
      </c>
      <c r="J118" s="10"/>
      <c r="K118" s="10"/>
      <c r="L118" s="66">
        <f>ROUND((SUM(L88:L117))/2,2)</f>
        <v>0</v>
      </c>
      <c r="M118" s="66">
        <f>ROUND((SUM(M88:M117))/2,2)</f>
        <v>0</v>
      </c>
      <c r="N118" s="10"/>
      <c r="O118" s="10"/>
      <c r="P118" s="186"/>
      <c r="Q118" s="10"/>
      <c r="R118" s="10"/>
      <c r="S118" s="186">
        <f>ROUND((SUM(S88:S117))/2,2)</f>
        <v>0</v>
      </c>
      <c r="T118" s="10"/>
      <c r="U118" s="10"/>
      <c r="V118" s="192">
        <v>0</v>
      </c>
      <c r="W118" s="52"/>
    </row>
    <row r="119" spans="1:26" x14ac:dyDescent="0.3">
      <c r="A119" s="1"/>
      <c r="B119" s="200"/>
      <c r="C119" s="1"/>
      <c r="D119" s="1"/>
      <c r="E119" s="1"/>
      <c r="F119" s="1"/>
      <c r="G119" s="163"/>
      <c r="H119" s="130"/>
      <c r="I119" s="13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93"/>
      <c r="W119" s="52"/>
    </row>
    <row r="120" spans="1:26" x14ac:dyDescent="0.3">
      <c r="A120" s="10"/>
      <c r="B120" s="54"/>
      <c r="C120" s="10"/>
      <c r="D120" s="228" t="s">
        <v>64</v>
      </c>
      <c r="E120" s="228"/>
      <c r="F120" s="10"/>
      <c r="G120" s="169"/>
      <c r="H120" s="66"/>
      <c r="I120" s="66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91"/>
      <c r="W120" s="208"/>
      <c r="X120" s="136"/>
      <c r="Y120" s="136"/>
      <c r="Z120" s="136"/>
    </row>
    <row r="121" spans="1:26" x14ac:dyDescent="0.3">
      <c r="A121" s="10"/>
      <c r="B121" s="54"/>
      <c r="C121" s="170">
        <v>711</v>
      </c>
      <c r="D121" s="227" t="s">
        <v>65</v>
      </c>
      <c r="E121" s="227"/>
      <c r="F121" s="10"/>
      <c r="G121" s="169"/>
      <c r="H121" s="66"/>
      <c r="I121" s="66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91"/>
      <c r="W121" s="208"/>
      <c r="X121" s="136"/>
      <c r="Y121" s="136"/>
      <c r="Z121" s="136"/>
    </row>
    <row r="122" spans="1:26" ht="24.9" customHeight="1" x14ac:dyDescent="0.3">
      <c r="A122" s="177"/>
      <c r="B122" s="205"/>
      <c r="C122" s="184" t="s">
        <v>123</v>
      </c>
      <c r="D122" s="230" t="s">
        <v>124</v>
      </c>
      <c r="E122" s="230"/>
      <c r="F122" s="180" t="s">
        <v>125</v>
      </c>
      <c r="G122" s="181">
        <v>1785</v>
      </c>
      <c r="H122" s="182">
        <v>0</v>
      </c>
      <c r="I122" s="182">
        <f>ROUND(G122*(H122),2)</f>
        <v>0</v>
      </c>
      <c r="J122" s="180">
        <f>ROUND(G122*(N122),2)</f>
        <v>17617.95</v>
      </c>
      <c r="K122" s="183">
        <f>ROUND(G122*(O122),2)</f>
        <v>0</v>
      </c>
      <c r="L122" s="183"/>
      <c r="M122" s="183">
        <f>ROUND(G122*(H122),2)</f>
        <v>0</v>
      </c>
      <c r="N122" s="183">
        <v>9.8699999999999992</v>
      </c>
      <c r="O122" s="183"/>
      <c r="P122" s="182">
        <f t="shared" ref="P122:S122" si="12">ROUND(N122*(O122),2)</f>
        <v>0</v>
      </c>
      <c r="Q122" s="182">
        <f t="shared" si="12"/>
        <v>0</v>
      </c>
      <c r="R122" s="182">
        <f t="shared" si="12"/>
        <v>0</v>
      </c>
      <c r="S122" s="182">
        <f t="shared" si="12"/>
        <v>0</v>
      </c>
      <c r="T122" s="183"/>
      <c r="U122" s="183"/>
      <c r="V122" s="194">
        <v>0</v>
      </c>
      <c r="W122" s="52"/>
      <c r="Z122">
        <v>0</v>
      </c>
    </row>
    <row r="123" spans="1:26" ht="35.1" customHeight="1" x14ac:dyDescent="0.3">
      <c r="A123" s="177"/>
      <c r="B123" s="204"/>
      <c r="C123" s="178" t="s">
        <v>126</v>
      </c>
      <c r="D123" s="226" t="s">
        <v>127</v>
      </c>
      <c r="E123" s="226"/>
      <c r="F123" s="171" t="s">
        <v>103</v>
      </c>
      <c r="G123" s="173">
        <v>1622.78</v>
      </c>
      <c r="H123" s="172">
        <v>0</v>
      </c>
      <c r="I123" s="172">
        <f>ROUND(G123*(H123),2)</f>
        <v>0</v>
      </c>
      <c r="J123" s="171">
        <f>ROUND(G123*(N123),2)</f>
        <v>13176.97</v>
      </c>
      <c r="K123" s="176">
        <f>ROUND(G123*(O123),2)</f>
        <v>0</v>
      </c>
      <c r="L123" s="176">
        <f>ROUND(G123*(H123),2)</f>
        <v>0</v>
      </c>
      <c r="M123" s="176"/>
      <c r="N123" s="176">
        <v>8.1199999999999992</v>
      </c>
      <c r="O123" s="176"/>
      <c r="P123" s="179">
        <v>3.0000000000000001E-5</v>
      </c>
      <c r="Q123" s="179"/>
      <c r="R123" s="179">
        <v>3.0000000000000001E-5</v>
      </c>
      <c r="S123" s="221">
        <v>0</v>
      </c>
      <c r="T123" s="176"/>
      <c r="U123" s="176"/>
      <c r="V123" s="192">
        <v>0</v>
      </c>
      <c r="W123" s="52"/>
      <c r="Z123">
        <v>0</v>
      </c>
    </row>
    <row r="124" spans="1:26" ht="24.9" customHeight="1" x14ac:dyDescent="0.3">
      <c r="A124" s="177"/>
      <c r="B124" s="204"/>
      <c r="C124" s="178" t="s">
        <v>128</v>
      </c>
      <c r="D124" s="226" t="s">
        <v>129</v>
      </c>
      <c r="E124" s="226"/>
      <c r="F124" s="171" t="s">
        <v>130</v>
      </c>
      <c r="G124" s="173">
        <v>30794.923999999999</v>
      </c>
      <c r="H124" s="174">
        <v>0</v>
      </c>
      <c r="I124" s="172">
        <f>ROUND(G124*(H124),2)</f>
        <v>0</v>
      </c>
      <c r="J124" s="171">
        <f>ROUND(G124*(N124),2)</f>
        <v>923.85</v>
      </c>
      <c r="K124" s="176">
        <f>ROUND(G124*(O124),2)</f>
        <v>0</v>
      </c>
      <c r="L124" s="176">
        <f>ROUND(G124*(H124),2)</f>
        <v>0</v>
      </c>
      <c r="M124" s="176"/>
      <c r="N124" s="176">
        <v>0.03</v>
      </c>
      <c r="O124" s="176"/>
      <c r="P124" s="172">
        <f t="shared" ref="P124:S124" si="13">ROUND(N124*(O124),2)</f>
        <v>0</v>
      </c>
      <c r="Q124" s="172">
        <f t="shared" si="13"/>
        <v>0</v>
      </c>
      <c r="R124" s="172">
        <f t="shared" si="13"/>
        <v>0</v>
      </c>
      <c r="S124" s="172">
        <f t="shared" si="13"/>
        <v>0</v>
      </c>
      <c r="T124" s="176"/>
      <c r="U124" s="176"/>
      <c r="V124" s="192">
        <v>0</v>
      </c>
      <c r="W124" s="52"/>
      <c r="Z124">
        <v>0</v>
      </c>
    </row>
    <row r="125" spans="1:26" x14ac:dyDescent="0.3">
      <c r="A125" s="10"/>
      <c r="B125" s="54"/>
      <c r="C125" s="170">
        <v>711</v>
      </c>
      <c r="D125" s="227" t="s">
        <v>65</v>
      </c>
      <c r="E125" s="227"/>
      <c r="F125" s="10"/>
      <c r="G125" s="169"/>
      <c r="H125" s="66"/>
      <c r="I125" s="138">
        <f>ROUND((SUM(I121:I124))/1,2)</f>
        <v>0</v>
      </c>
      <c r="J125" s="10"/>
      <c r="K125" s="10"/>
      <c r="L125" s="10">
        <f>ROUND((SUM(L121:L124))/1,2)</f>
        <v>0</v>
      </c>
      <c r="M125" s="10">
        <f>ROUND((SUM(M121:M124))/1,2)</f>
        <v>0</v>
      </c>
      <c r="N125" s="10"/>
      <c r="O125" s="10"/>
      <c r="P125" s="10"/>
      <c r="Q125" s="10"/>
      <c r="R125" s="10"/>
      <c r="S125" s="222">
        <v>0</v>
      </c>
      <c r="T125" s="10"/>
      <c r="U125" s="10"/>
      <c r="V125" s="192">
        <v>0</v>
      </c>
      <c r="W125" s="208"/>
      <c r="X125" s="136"/>
      <c r="Y125" s="136"/>
      <c r="Z125" s="136"/>
    </row>
    <row r="126" spans="1:26" x14ac:dyDescent="0.3">
      <c r="A126" s="1"/>
      <c r="B126" s="200"/>
      <c r="C126" s="1"/>
      <c r="D126" s="1"/>
      <c r="E126" s="1"/>
      <c r="F126" s="1"/>
      <c r="G126" s="163"/>
      <c r="H126" s="130"/>
      <c r="I126" s="13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93"/>
      <c r="W126" s="52"/>
    </row>
    <row r="127" spans="1:26" x14ac:dyDescent="0.3">
      <c r="A127" s="10"/>
      <c r="B127" s="54"/>
      <c r="C127" s="170">
        <v>766</v>
      </c>
      <c r="D127" s="227" t="s">
        <v>66</v>
      </c>
      <c r="E127" s="227"/>
      <c r="F127" s="10"/>
      <c r="G127" s="169"/>
      <c r="H127" s="66"/>
      <c r="I127" s="66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91"/>
      <c r="W127" s="208"/>
      <c r="X127" s="136"/>
      <c r="Y127" s="136"/>
      <c r="Z127" s="136"/>
    </row>
    <row r="128" spans="1:26" ht="24.9" customHeight="1" x14ac:dyDescent="0.3">
      <c r="A128" s="177"/>
      <c r="B128" s="205"/>
      <c r="C128" s="184" t="s">
        <v>131</v>
      </c>
      <c r="D128" s="230" t="s">
        <v>132</v>
      </c>
      <c r="E128" s="230"/>
      <c r="F128" s="180" t="s">
        <v>133</v>
      </c>
      <c r="G128" s="181">
        <v>2</v>
      </c>
      <c r="H128" s="182">
        <v>0</v>
      </c>
      <c r="I128" s="182">
        <f>ROUND(G128*(H128),2)</f>
        <v>0</v>
      </c>
      <c r="J128" s="180">
        <f>ROUND(G128*(N128),2)</f>
        <v>1348.5</v>
      </c>
      <c r="K128" s="183">
        <f>ROUND(G128*(O128),2)</f>
        <v>0</v>
      </c>
      <c r="L128" s="183"/>
      <c r="M128" s="183">
        <f>ROUND(G128*(H128),2)</f>
        <v>0</v>
      </c>
      <c r="N128" s="183">
        <v>674.25</v>
      </c>
      <c r="O128" s="183"/>
      <c r="P128" s="185">
        <v>0</v>
      </c>
      <c r="Q128" s="185"/>
      <c r="R128" s="185">
        <v>4.9419999999999999E-2</v>
      </c>
      <c r="S128" s="220">
        <v>0</v>
      </c>
      <c r="T128" s="183"/>
      <c r="U128" s="183"/>
      <c r="V128" s="194">
        <v>0</v>
      </c>
      <c r="W128" s="52"/>
      <c r="Z128">
        <v>0</v>
      </c>
    </row>
    <row r="129" spans="1:26" ht="24.9" customHeight="1" x14ac:dyDescent="0.3">
      <c r="A129" s="177"/>
      <c r="B129" s="204"/>
      <c r="C129" s="178" t="s">
        <v>134</v>
      </c>
      <c r="D129" s="226" t="s">
        <v>135</v>
      </c>
      <c r="E129" s="226"/>
      <c r="F129" s="171" t="s">
        <v>133</v>
      </c>
      <c r="G129" s="173">
        <v>2</v>
      </c>
      <c r="H129" s="172">
        <v>0</v>
      </c>
      <c r="I129" s="172">
        <f>ROUND(G129*(H129),2)</f>
        <v>0</v>
      </c>
      <c r="J129" s="171">
        <f>ROUND(G129*(N129),2)</f>
        <v>125.32</v>
      </c>
      <c r="K129" s="176">
        <f>ROUND(G129*(O129),2)</f>
        <v>0</v>
      </c>
      <c r="L129" s="176">
        <f>ROUND(G129*(H129),2)</f>
        <v>0</v>
      </c>
      <c r="M129" s="176"/>
      <c r="N129" s="176">
        <v>62.66</v>
      </c>
      <c r="O129" s="176"/>
      <c r="P129" s="179">
        <v>0</v>
      </c>
      <c r="Q129" s="179"/>
      <c r="R129" s="179">
        <v>9.1E-4</v>
      </c>
      <c r="S129" s="221">
        <f>ROUND(G129*(P129),3)</f>
        <v>0</v>
      </c>
      <c r="T129" s="176"/>
      <c r="U129" s="176"/>
      <c r="V129" s="192">
        <v>0</v>
      </c>
      <c r="W129" s="52"/>
      <c r="Z129">
        <v>0</v>
      </c>
    </row>
    <row r="130" spans="1:26" ht="24.9" customHeight="1" x14ac:dyDescent="0.3">
      <c r="A130" s="177"/>
      <c r="B130" s="204"/>
      <c r="C130" s="178" t="s">
        <v>136</v>
      </c>
      <c r="D130" s="226" t="s">
        <v>137</v>
      </c>
      <c r="E130" s="226"/>
      <c r="F130" s="171" t="s">
        <v>130</v>
      </c>
      <c r="G130" s="173">
        <v>1473.818</v>
      </c>
      <c r="H130" s="174">
        <v>0</v>
      </c>
      <c r="I130" s="172">
        <f>ROUND(G130*(H130),2)</f>
        <v>0</v>
      </c>
      <c r="J130" s="171">
        <f>ROUND(G130*(N130),2)</f>
        <v>13.26</v>
      </c>
      <c r="K130" s="176">
        <f>ROUND(G130*(O130),2)</f>
        <v>0</v>
      </c>
      <c r="L130" s="176">
        <f>ROUND(G130*(H130),2)</f>
        <v>0</v>
      </c>
      <c r="M130" s="176"/>
      <c r="N130" s="176">
        <v>8.9999999999999993E-3</v>
      </c>
      <c r="O130" s="176"/>
      <c r="P130" s="172">
        <f t="shared" ref="P130:S130" si="14">ROUND(N130*(O130),2)</f>
        <v>0</v>
      </c>
      <c r="Q130" s="172">
        <f t="shared" si="14"/>
        <v>0</v>
      </c>
      <c r="R130" s="172">
        <f t="shared" si="14"/>
        <v>0</v>
      </c>
      <c r="S130" s="172">
        <f t="shared" si="14"/>
        <v>0</v>
      </c>
      <c r="T130" s="176"/>
      <c r="U130" s="176"/>
      <c r="V130" s="192">
        <v>0</v>
      </c>
      <c r="W130" s="52"/>
      <c r="Z130">
        <v>0</v>
      </c>
    </row>
    <row r="131" spans="1:26" x14ac:dyDescent="0.3">
      <c r="A131" s="10"/>
      <c r="B131" s="54"/>
      <c r="C131" s="170">
        <v>766</v>
      </c>
      <c r="D131" s="227" t="s">
        <v>66</v>
      </c>
      <c r="E131" s="227"/>
      <c r="F131" s="10"/>
      <c r="G131" s="169"/>
      <c r="H131" s="66"/>
      <c r="I131" s="138">
        <f>ROUND((SUM(I127:I130))/1,2)</f>
        <v>0</v>
      </c>
      <c r="J131" s="10"/>
      <c r="K131" s="10"/>
      <c r="L131" s="10">
        <f>ROUND((SUM(L127:L130))/1,2)</f>
        <v>0</v>
      </c>
      <c r="M131" s="10">
        <f>ROUND((SUM(M127:M130))/1,2)</f>
        <v>0</v>
      </c>
      <c r="N131" s="10"/>
      <c r="O131" s="10"/>
      <c r="P131" s="10"/>
      <c r="Q131" s="10"/>
      <c r="R131" s="10"/>
      <c r="S131" s="222">
        <f>ROUND((SUM(S127:S130))/1,2)</f>
        <v>0</v>
      </c>
      <c r="T131" s="10"/>
      <c r="U131" s="10"/>
      <c r="V131" s="192">
        <v>0</v>
      </c>
      <c r="W131" s="208"/>
      <c r="X131" s="136"/>
      <c r="Y131" s="136"/>
      <c r="Z131" s="136"/>
    </row>
    <row r="132" spans="1:26" x14ac:dyDescent="0.3">
      <c r="A132" s="1"/>
      <c r="B132" s="200"/>
      <c r="C132" s="1"/>
      <c r="D132" s="1"/>
      <c r="E132" s="1"/>
      <c r="F132" s="1"/>
      <c r="G132" s="163"/>
      <c r="H132" s="130"/>
      <c r="I132" s="13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93"/>
      <c r="W132" s="52"/>
    </row>
    <row r="133" spans="1:26" x14ac:dyDescent="0.3">
      <c r="A133" s="10"/>
      <c r="B133" s="54"/>
      <c r="C133" s="170">
        <v>767</v>
      </c>
      <c r="D133" s="227" t="s">
        <v>67</v>
      </c>
      <c r="E133" s="227"/>
      <c r="F133" s="10"/>
      <c r="G133" s="169"/>
      <c r="H133" s="66"/>
      <c r="I133" s="66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91"/>
      <c r="W133" s="208"/>
      <c r="X133" s="136"/>
      <c r="Y133" s="136"/>
      <c r="Z133" s="136"/>
    </row>
    <row r="134" spans="1:26" ht="24.9" customHeight="1" x14ac:dyDescent="0.3">
      <c r="A134" s="177"/>
      <c r="B134" s="204"/>
      <c r="C134" s="178" t="s">
        <v>138</v>
      </c>
      <c r="D134" s="226" t="s">
        <v>139</v>
      </c>
      <c r="E134" s="226"/>
      <c r="F134" s="171" t="s">
        <v>103</v>
      </c>
      <c r="G134" s="173">
        <v>1610.73</v>
      </c>
      <c r="H134" s="172">
        <v>0</v>
      </c>
      <c r="I134" s="172">
        <f>ROUND(G134*(H134),2)</f>
        <v>0</v>
      </c>
      <c r="J134" s="171">
        <f>ROUND(G134*(N134),2)</f>
        <v>30603.87</v>
      </c>
      <c r="K134" s="176">
        <f>ROUND(G134*(O134),2)</f>
        <v>0</v>
      </c>
      <c r="L134" s="176">
        <f>ROUND(G134*(H134),2)</f>
        <v>0</v>
      </c>
      <c r="M134" s="176"/>
      <c r="N134" s="176">
        <v>19</v>
      </c>
      <c r="O134" s="176"/>
      <c r="P134" s="172">
        <f t="shared" ref="P134:S134" si="15">ROUND(N134*(O134),2)</f>
        <v>0</v>
      </c>
      <c r="Q134" s="172">
        <f t="shared" si="15"/>
        <v>0</v>
      </c>
      <c r="R134" s="172">
        <f t="shared" si="15"/>
        <v>0</v>
      </c>
      <c r="S134" s="172">
        <f t="shared" si="15"/>
        <v>0</v>
      </c>
      <c r="T134" s="176"/>
      <c r="U134" s="176"/>
      <c r="V134" s="192">
        <v>0</v>
      </c>
      <c r="W134" s="52"/>
      <c r="Z134">
        <v>0</v>
      </c>
    </row>
    <row r="135" spans="1:26" ht="24.9" customHeight="1" x14ac:dyDescent="0.3">
      <c r="A135" s="177"/>
      <c r="B135" s="204"/>
      <c r="C135" s="178" t="s">
        <v>140</v>
      </c>
      <c r="D135" s="226" t="s">
        <v>141</v>
      </c>
      <c r="E135" s="226"/>
      <c r="F135" s="171" t="s">
        <v>103</v>
      </c>
      <c r="G135" s="173">
        <v>1610.73</v>
      </c>
      <c r="H135" s="172">
        <v>0</v>
      </c>
      <c r="I135" s="172">
        <f>ROUND(G135*(H135),2)</f>
        <v>0</v>
      </c>
      <c r="J135" s="171">
        <f>ROUND(G135*(N135),2)</f>
        <v>108063.88</v>
      </c>
      <c r="K135" s="176">
        <f>ROUND(G135*(O135),2)</f>
        <v>0</v>
      </c>
      <c r="L135" s="176">
        <f>ROUND(G135*(H135),2)</f>
        <v>0</v>
      </c>
      <c r="M135" s="176"/>
      <c r="N135" s="176">
        <v>67.09</v>
      </c>
      <c r="O135" s="176"/>
      <c r="P135" s="172">
        <f t="shared" ref="P135:S135" si="16">ROUND(N135*(O135),2)</f>
        <v>0</v>
      </c>
      <c r="Q135" s="172">
        <f t="shared" si="16"/>
        <v>0</v>
      </c>
      <c r="R135" s="172">
        <f t="shared" si="16"/>
        <v>0</v>
      </c>
      <c r="S135" s="172">
        <f t="shared" si="16"/>
        <v>0</v>
      </c>
      <c r="T135" s="176"/>
      <c r="U135" s="176"/>
      <c r="V135" s="192">
        <v>0</v>
      </c>
      <c r="W135" s="52"/>
      <c r="Z135">
        <v>0</v>
      </c>
    </row>
    <row r="136" spans="1:26" ht="24.9" customHeight="1" x14ac:dyDescent="0.3">
      <c r="A136" s="177"/>
      <c r="B136" s="204"/>
      <c r="C136" s="178" t="s">
        <v>142</v>
      </c>
      <c r="D136" s="226" t="s">
        <v>143</v>
      </c>
      <c r="E136" s="226"/>
      <c r="F136" s="171" t="s">
        <v>133</v>
      </c>
      <c r="G136" s="173">
        <v>2</v>
      </c>
      <c r="H136" s="172">
        <v>0</v>
      </c>
      <c r="I136" s="172">
        <f>ROUND(G136*(H136),2)</f>
        <v>0</v>
      </c>
      <c r="J136" s="171">
        <f>ROUND(G136*(N136),2)</f>
        <v>628</v>
      </c>
      <c r="K136" s="176">
        <f>ROUND(G136*(O136),2)</f>
        <v>0</v>
      </c>
      <c r="L136" s="176">
        <f>ROUND(G136*(H136),2)</f>
        <v>0</v>
      </c>
      <c r="M136" s="176"/>
      <c r="N136" s="176">
        <v>314</v>
      </c>
      <c r="O136" s="176"/>
      <c r="P136" s="172">
        <f t="shared" ref="P136:S136" si="17">ROUND(N136*(O136),2)</f>
        <v>0</v>
      </c>
      <c r="Q136" s="172">
        <f t="shared" si="17"/>
        <v>0</v>
      </c>
      <c r="R136" s="172">
        <f t="shared" si="17"/>
        <v>0</v>
      </c>
      <c r="S136" s="172">
        <f t="shared" si="17"/>
        <v>0</v>
      </c>
      <c r="T136" s="176"/>
      <c r="U136" s="176"/>
      <c r="V136" s="192">
        <v>0</v>
      </c>
      <c r="W136" s="52"/>
      <c r="Z136">
        <v>0</v>
      </c>
    </row>
    <row r="137" spans="1:26" ht="24.9" customHeight="1" x14ac:dyDescent="0.3">
      <c r="A137" s="177"/>
      <c r="B137" s="205"/>
      <c r="C137" s="184" t="s">
        <v>144</v>
      </c>
      <c r="D137" s="230" t="s">
        <v>145</v>
      </c>
      <c r="E137" s="230"/>
      <c r="F137" s="180" t="s">
        <v>133</v>
      </c>
      <c r="G137" s="181">
        <v>2</v>
      </c>
      <c r="H137" s="182">
        <v>0</v>
      </c>
      <c r="I137" s="182">
        <f>ROUND(G137*(H137),2)</f>
        <v>0</v>
      </c>
      <c r="J137" s="180">
        <f>ROUND(G137*(N137),2)</f>
        <v>12600</v>
      </c>
      <c r="K137" s="183">
        <f>ROUND(G137*(O137),2)</f>
        <v>0</v>
      </c>
      <c r="L137" s="183"/>
      <c r="M137" s="183">
        <f>ROUND(G137*(H137),2)</f>
        <v>0</v>
      </c>
      <c r="N137" s="183">
        <v>6300</v>
      </c>
      <c r="O137" s="183"/>
      <c r="P137" s="185">
        <v>0</v>
      </c>
      <c r="Q137" s="185"/>
      <c r="R137" s="185">
        <v>0.125</v>
      </c>
      <c r="S137" s="220">
        <f>ROUND(G137*(P137),3)</f>
        <v>0</v>
      </c>
      <c r="T137" s="183"/>
      <c r="U137" s="183"/>
      <c r="V137" s="194">
        <v>0</v>
      </c>
      <c r="W137" s="52"/>
      <c r="Z137">
        <v>0</v>
      </c>
    </row>
    <row r="138" spans="1:26" ht="24.9" customHeight="1" x14ac:dyDescent="0.3">
      <c r="A138" s="177"/>
      <c r="B138" s="204"/>
      <c r="C138" s="178" t="s">
        <v>146</v>
      </c>
      <c r="D138" s="226" t="s">
        <v>147</v>
      </c>
      <c r="E138" s="226"/>
      <c r="F138" s="171" t="s">
        <v>130</v>
      </c>
      <c r="G138" s="173">
        <v>373465.78399999999</v>
      </c>
      <c r="H138" s="174">
        <v>0</v>
      </c>
      <c r="I138" s="172">
        <f>ROUND(G138*(H138),2)</f>
        <v>0</v>
      </c>
      <c r="J138" s="171">
        <f>ROUND(G138*(N138),2)</f>
        <v>4855.0600000000004</v>
      </c>
      <c r="K138" s="176">
        <f>ROUND(G138*(O138),2)</f>
        <v>0</v>
      </c>
      <c r="L138" s="176">
        <f>ROUND(G138*(H138),2)</f>
        <v>0</v>
      </c>
      <c r="M138" s="176"/>
      <c r="N138" s="176">
        <v>1.2999999999999999E-2</v>
      </c>
      <c r="O138" s="176"/>
      <c r="P138" s="172">
        <f t="shared" ref="P138:S138" si="18">ROUND(N138*(O138),2)</f>
        <v>0</v>
      </c>
      <c r="Q138" s="172">
        <f t="shared" si="18"/>
        <v>0</v>
      </c>
      <c r="R138" s="172">
        <f t="shared" si="18"/>
        <v>0</v>
      </c>
      <c r="S138" s="172">
        <f t="shared" si="18"/>
        <v>0</v>
      </c>
      <c r="T138" s="176"/>
      <c r="U138" s="176"/>
      <c r="V138" s="192">
        <v>0</v>
      </c>
      <c r="W138" s="52"/>
      <c r="Z138">
        <v>0</v>
      </c>
    </row>
    <row r="139" spans="1:26" x14ac:dyDescent="0.3">
      <c r="A139" s="10"/>
      <c r="B139" s="54"/>
      <c r="C139" s="170">
        <v>767</v>
      </c>
      <c r="D139" s="227" t="s">
        <v>67</v>
      </c>
      <c r="E139" s="227"/>
      <c r="F139" s="10"/>
      <c r="G139" s="169"/>
      <c r="H139" s="66"/>
      <c r="I139" s="138">
        <f>ROUND((SUM(I133:I138))/1,2)</f>
        <v>0</v>
      </c>
      <c r="J139" s="10"/>
      <c r="K139" s="10"/>
      <c r="L139" s="10">
        <f>ROUND((SUM(L133:L138))/1,2)</f>
        <v>0</v>
      </c>
      <c r="M139" s="10">
        <f>ROUND((SUM(M133:M138))/1,2)</f>
        <v>0</v>
      </c>
      <c r="N139" s="10"/>
      <c r="O139" s="10"/>
      <c r="P139" s="10"/>
      <c r="Q139" s="10"/>
      <c r="R139" s="10"/>
      <c r="S139" s="10">
        <f>ROUND((SUM(S133:S138))/1,2)</f>
        <v>0</v>
      </c>
      <c r="T139" s="10"/>
      <c r="U139" s="10"/>
      <c r="V139" s="192">
        <v>0</v>
      </c>
      <c r="W139" s="208"/>
      <c r="X139" s="136"/>
      <c r="Y139" s="136"/>
      <c r="Z139" s="136"/>
    </row>
    <row r="140" spans="1:26" x14ac:dyDescent="0.3">
      <c r="A140" s="1"/>
      <c r="B140" s="200"/>
      <c r="C140" s="1"/>
      <c r="D140" s="1"/>
      <c r="E140" s="1"/>
      <c r="F140" s="1"/>
      <c r="G140" s="163"/>
      <c r="H140" s="130"/>
      <c r="I140" s="13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93"/>
      <c r="W140" s="52"/>
    </row>
    <row r="141" spans="1:26" x14ac:dyDescent="0.3">
      <c r="A141" s="10"/>
      <c r="B141" s="54"/>
      <c r="C141" s="10"/>
      <c r="D141" s="228" t="s">
        <v>64</v>
      </c>
      <c r="E141" s="228"/>
      <c r="F141" s="10"/>
      <c r="G141" s="169"/>
      <c r="H141" s="66"/>
      <c r="I141" s="138">
        <f>ROUND((SUM(I120:I140))/2,2)</f>
        <v>0</v>
      </c>
      <c r="J141" s="10"/>
      <c r="K141" s="10"/>
      <c r="L141" s="66">
        <f>ROUND((SUM(L120:L140))/2,2)</f>
        <v>0</v>
      </c>
      <c r="M141" s="66">
        <f>ROUND((SUM(M120:M140))/2,2)</f>
        <v>0</v>
      </c>
      <c r="N141" s="10"/>
      <c r="O141" s="10"/>
      <c r="P141" s="186"/>
      <c r="Q141" s="10"/>
      <c r="R141" s="10"/>
      <c r="S141" s="186">
        <v>0</v>
      </c>
      <c r="T141" s="10"/>
      <c r="U141" s="10"/>
      <c r="V141" s="192">
        <v>0</v>
      </c>
      <c r="W141" s="52"/>
    </row>
    <row r="142" spans="1:26" x14ac:dyDescent="0.3">
      <c r="A142" s="1"/>
      <c r="B142" s="200"/>
      <c r="C142" s="1"/>
      <c r="D142" s="1"/>
      <c r="E142" s="1"/>
      <c r="F142" s="1"/>
      <c r="G142" s="163"/>
      <c r="H142" s="130"/>
      <c r="I142" s="13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93"/>
      <c r="W142" s="52"/>
    </row>
    <row r="143" spans="1:26" x14ac:dyDescent="0.3">
      <c r="A143" s="10"/>
      <c r="B143" s="54"/>
      <c r="C143" s="10"/>
      <c r="D143" s="228" t="s">
        <v>68</v>
      </c>
      <c r="E143" s="228"/>
      <c r="F143" s="10"/>
      <c r="G143" s="169"/>
      <c r="H143" s="66"/>
      <c r="I143" s="66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91"/>
      <c r="W143" s="208"/>
      <c r="X143" s="136"/>
      <c r="Y143" s="136"/>
      <c r="Z143" s="136"/>
    </row>
    <row r="144" spans="1:26" x14ac:dyDescent="0.3">
      <c r="A144" s="10"/>
      <c r="B144" s="54"/>
      <c r="C144" s="170">
        <v>921</v>
      </c>
      <c r="D144" s="227" t="s">
        <v>69</v>
      </c>
      <c r="E144" s="227"/>
      <c r="F144" s="10"/>
      <c r="G144" s="169"/>
      <c r="H144" s="66"/>
      <c r="I144" s="66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91"/>
      <c r="W144" s="208"/>
      <c r="X144" s="136"/>
      <c r="Y144" s="136"/>
      <c r="Z144" s="136"/>
    </row>
    <row r="145" spans="1:26" ht="24.9" customHeight="1" x14ac:dyDescent="0.3">
      <c r="A145" s="177"/>
      <c r="B145" s="204"/>
      <c r="C145" s="178" t="s">
        <v>148</v>
      </c>
      <c r="D145" s="226" t="s">
        <v>149</v>
      </c>
      <c r="E145" s="226"/>
      <c r="F145" s="171" t="s">
        <v>150</v>
      </c>
      <c r="G145" s="173">
        <v>40</v>
      </c>
      <c r="H145" s="172">
        <v>0</v>
      </c>
      <c r="I145" s="172">
        <f t="shared" ref="I145:I176" si="19">ROUND(G145*(H145),2)</f>
        <v>0</v>
      </c>
      <c r="J145" s="171">
        <f t="shared" ref="J145:J176" si="20">ROUND(G145*(N145),2)</f>
        <v>2171.1999999999998</v>
      </c>
      <c r="K145" s="176">
        <f t="shared" ref="K145:K176" si="21">ROUND(G145*(O145),2)</f>
        <v>0</v>
      </c>
      <c r="L145" s="176">
        <f t="shared" ref="L145:L158" si="22">ROUND(G145*(H145),2)</f>
        <v>0</v>
      </c>
      <c r="M145" s="176"/>
      <c r="N145" s="176">
        <v>54.28</v>
      </c>
      <c r="O145" s="176"/>
      <c r="P145" s="172">
        <f t="shared" ref="P145:S145" si="23">ROUND(N145*(O145),2)</f>
        <v>0</v>
      </c>
      <c r="Q145" s="172">
        <f t="shared" si="23"/>
        <v>0</v>
      </c>
      <c r="R145" s="172">
        <f t="shared" si="23"/>
        <v>0</v>
      </c>
      <c r="S145" s="172">
        <f t="shared" si="23"/>
        <v>0</v>
      </c>
      <c r="T145" s="176"/>
      <c r="U145" s="176"/>
      <c r="V145" s="192">
        <v>0</v>
      </c>
      <c r="W145" s="52"/>
      <c r="Z145">
        <v>0</v>
      </c>
    </row>
    <row r="146" spans="1:26" ht="24.9" customHeight="1" x14ac:dyDescent="0.3">
      <c r="A146" s="177"/>
      <c r="B146" s="204"/>
      <c r="C146" s="178" t="s">
        <v>151</v>
      </c>
      <c r="D146" s="226" t="s">
        <v>152</v>
      </c>
      <c r="E146" s="226"/>
      <c r="F146" s="171" t="s">
        <v>150</v>
      </c>
      <c r="G146" s="173">
        <v>20</v>
      </c>
      <c r="H146" s="172">
        <v>0</v>
      </c>
      <c r="I146" s="172">
        <f t="shared" si="19"/>
        <v>0</v>
      </c>
      <c r="J146" s="171">
        <f t="shared" si="20"/>
        <v>267.8</v>
      </c>
      <c r="K146" s="176">
        <f t="shared" si="21"/>
        <v>0</v>
      </c>
      <c r="L146" s="176">
        <f t="shared" si="22"/>
        <v>0</v>
      </c>
      <c r="M146" s="176"/>
      <c r="N146" s="176">
        <v>13.39</v>
      </c>
      <c r="O146" s="176"/>
      <c r="P146" s="172">
        <f t="shared" ref="P146:S146" si="24">ROUND(N146*(O146),2)</f>
        <v>0</v>
      </c>
      <c r="Q146" s="172">
        <f t="shared" si="24"/>
        <v>0</v>
      </c>
      <c r="R146" s="172">
        <f t="shared" si="24"/>
        <v>0</v>
      </c>
      <c r="S146" s="172">
        <f t="shared" si="24"/>
        <v>0</v>
      </c>
      <c r="T146" s="176"/>
      <c r="U146" s="176"/>
      <c r="V146" s="192">
        <v>0</v>
      </c>
      <c r="W146" s="52"/>
      <c r="Z146">
        <v>0</v>
      </c>
    </row>
    <row r="147" spans="1:26" ht="24.9" customHeight="1" x14ac:dyDescent="0.3">
      <c r="A147" s="177"/>
      <c r="B147" s="204"/>
      <c r="C147" s="178" t="s">
        <v>153</v>
      </c>
      <c r="D147" s="226" t="s">
        <v>154</v>
      </c>
      <c r="E147" s="226"/>
      <c r="F147" s="171" t="s">
        <v>110</v>
      </c>
      <c r="G147" s="173">
        <v>140</v>
      </c>
      <c r="H147" s="172">
        <v>0</v>
      </c>
      <c r="I147" s="172">
        <f t="shared" si="19"/>
        <v>0</v>
      </c>
      <c r="J147" s="171">
        <f t="shared" si="20"/>
        <v>173.6</v>
      </c>
      <c r="K147" s="176">
        <f t="shared" si="21"/>
        <v>0</v>
      </c>
      <c r="L147" s="176">
        <f t="shared" si="22"/>
        <v>0</v>
      </c>
      <c r="M147" s="176"/>
      <c r="N147" s="176">
        <v>1.24</v>
      </c>
      <c r="O147" s="176"/>
      <c r="P147" s="172">
        <f t="shared" ref="P147:S147" si="25">ROUND(N147*(O147),2)</f>
        <v>0</v>
      </c>
      <c r="Q147" s="172">
        <f t="shared" si="25"/>
        <v>0</v>
      </c>
      <c r="R147" s="172">
        <f t="shared" si="25"/>
        <v>0</v>
      </c>
      <c r="S147" s="172">
        <f t="shared" si="25"/>
        <v>0</v>
      </c>
      <c r="T147" s="176"/>
      <c r="U147" s="176"/>
      <c r="V147" s="192">
        <v>0</v>
      </c>
      <c r="W147" s="52"/>
      <c r="Z147">
        <v>0</v>
      </c>
    </row>
    <row r="148" spans="1:26" ht="24.9" customHeight="1" x14ac:dyDescent="0.3">
      <c r="A148" s="177"/>
      <c r="B148" s="204"/>
      <c r="C148" s="178" t="s">
        <v>155</v>
      </c>
      <c r="D148" s="226" t="s">
        <v>156</v>
      </c>
      <c r="E148" s="226"/>
      <c r="F148" s="171" t="s">
        <v>110</v>
      </c>
      <c r="G148" s="173">
        <v>60</v>
      </c>
      <c r="H148" s="172">
        <v>0</v>
      </c>
      <c r="I148" s="172">
        <f t="shared" si="19"/>
        <v>0</v>
      </c>
      <c r="J148" s="171">
        <f t="shared" si="20"/>
        <v>22.2</v>
      </c>
      <c r="K148" s="176">
        <f t="shared" si="21"/>
        <v>0</v>
      </c>
      <c r="L148" s="176">
        <f t="shared" si="22"/>
        <v>0</v>
      </c>
      <c r="M148" s="176"/>
      <c r="N148" s="176">
        <v>0.37</v>
      </c>
      <c r="O148" s="176"/>
      <c r="P148" s="172">
        <f t="shared" ref="P148:S148" si="26">ROUND(N148*(O148),2)</f>
        <v>0</v>
      </c>
      <c r="Q148" s="172">
        <f t="shared" si="26"/>
        <v>0</v>
      </c>
      <c r="R148" s="172">
        <f t="shared" si="26"/>
        <v>0</v>
      </c>
      <c r="S148" s="172">
        <f t="shared" si="26"/>
        <v>0</v>
      </c>
      <c r="T148" s="176"/>
      <c r="U148" s="176"/>
      <c r="V148" s="192">
        <v>0</v>
      </c>
      <c r="W148" s="52"/>
      <c r="Z148">
        <v>0</v>
      </c>
    </row>
    <row r="149" spans="1:26" ht="24.9" customHeight="1" x14ac:dyDescent="0.3">
      <c r="A149" s="177"/>
      <c r="B149" s="204"/>
      <c r="C149" s="178" t="s">
        <v>157</v>
      </c>
      <c r="D149" s="226" t="s">
        <v>158</v>
      </c>
      <c r="E149" s="226"/>
      <c r="F149" s="171" t="s">
        <v>110</v>
      </c>
      <c r="G149" s="173">
        <v>25</v>
      </c>
      <c r="H149" s="172">
        <v>0</v>
      </c>
      <c r="I149" s="172">
        <f t="shared" si="19"/>
        <v>0</v>
      </c>
      <c r="J149" s="171">
        <f t="shared" si="20"/>
        <v>37.75</v>
      </c>
      <c r="K149" s="176">
        <f t="shared" si="21"/>
        <v>0</v>
      </c>
      <c r="L149" s="176">
        <f t="shared" si="22"/>
        <v>0</v>
      </c>
      <c r="M149" s="176"/>
      <c r="N149" s="176">
        <v>1.51</v>
      </c>
      <c r="O149" s="176"/>
      <c r="P149" s="172">
        <f t="shared" ref="P149:S149" si="27">ROUND(N149*(O149),2)</f>
        <v>0</v>
      </c>
      <c r="Q149" s="172">
        <f t="shared" si="27"/>
        <v>0</v>
      </c>
      <c r="R149" s="172">
        <f t="shared" si="27"/>
        <v>0</v>
      </c>
      <c r="S149" s="172">
        <f t="shared" si="27"/>
        <v>0</v>
      </c>
      <c r="T149" s="176"/>
      <c r="U149" s="176"/>
      <c r="V149" s="192">
        <v>0</v>
      </c>
      <c r="W149" s="52"/>
      <c r="Z149">
        <v>0</v>
      </c>
    </row>
    <row r="150" spans="1:26" ht="35.1" customHeight="1" x14ac:dyDescent="0.3">
      <c r="A150" s="177"/>
      <c r="B150" s="204"/>
      <c r="C150" s="178" t="s">
        <v>159</v>
      </c>
      <c r="D150" s="226" t="s">
        <v>160</v>
      </c>
      <c r="E150" s="226"/>
      <c r="F150" s="171" t="s">
        <v>110</v>
      </c>
      <c r="G150" s="173">
        <v>25</v>
      </c>
      <c r="H150" s="172">
        <v>0</v>
      </c>
      <c r="I150" s="172">
        <f t="shared" si="19"/>
        <v>0</v>
      </c>
      <c r="J150" s="171">
        <f t="shared" si="20"/>
        <v>28.25</v>
      </c>
      <c r="K150" s="176">
        <f t="shared" si="21"/>
        <v>0</v>
      </c>
      <c r="L150" s="176">
        <f t="shared" si="22"/>
        <v>0</v>
      </c>
      <c r="M150" s="176"/>
      <c r="N150" s="176">
        <v>1.1299999999999999</v>
      </c>
      <c r="O150" s="176"/>
      <c r="P150" s="172">
        <f t="shared" ref="P150:S150" si="28">ROUND(N150*(O150),2)</f>
        <v>0</v>
      </c>
      <c r="Q150" s="172">
        <f t="shared" si="28"/>
        <v>0</v>
      </c>
      <c r="R150" s="172">
        <f t="shared" si="28"/>
        <v>0</v>
      </c>
      <c r="S150" s="172">
        <f t="shared" si="28"/>
        <v>0</v>
      </c>
      <c r="T150" s="176"/>
      <c r="U150" s="176"/>
      <c r="V150" s="192">
        <v>0</v>
      </c>
      <c r="W150" s="52"/>
      <c r="Z150">
        <v>0</v>
      </c>
    </row>
    <row r="151" spans="1:26" ht="24.9" customHeight="1" x14ac:dyDescent="0.3">
      <c r="A151" s="177"/>
      <c r="B151" s="204"/>
      <c r="C151" s="178" t="s">
        <v>161</v>
      </c>
      <c r="D151" s="226" t="s">
        <v>162</v>
      </c>
      <c r="E151" s="226"/>
      <c r="F151" s="171" t="s">
        <v>110</v>
      </c>
      <c r="G151" s="173">
        <v>60</v>
      </c>
      <c r="H151" s="172">
        <v>0</v>
      </c>
      <c r="I151" s="172">
        <f t="shared" si="19"/>
        <v>0</v>
      </c>
      <c r="J151" s="171">
        <f t="shared" si="20"/>
        <v>87.6</v>
      </c>
      <c r="K151" s="176">
        <f t="shared" si="21"/>
        <v>0</v>
      </c>
      <c r="L151" s="176">
        <f t="shared" si="22"/>
        <v>0</v>
      </c>
      <c r="M151" s="176"/>
      <c r="N151" s="176">
        <v>1.46</v>
      </c>
      <c r="O151" s="176"/>
      <c r="P151" s="172">
        <f t="shared" ref="P151:S151" si="29">ROUND(N151*(O151),2)</f>
        <v>0</v>
      </c>
      <c r="Q151" s="172">
        <f t="shared" si="29"/>
        <v>0</v>
      </c>
      <c r="R151" s="172">
        <f t="shared" si="29"/>
        <v>0</v>
      </c>
      <c r="S151" s="172">
        <f t="shared" si="29"/>
        <v>0</v>
      </c>
      <c r="T151" s="176"/>
      <c r="U151" s="176"/>
      <c r="V151" s="192">
        <v>0</v>
      </c>
      <c r="W151" s="52"/>
      <c r="Z151">
        <v>0</v>
      </c>
    </row>
    <row r="152" spans="1:26" ht="24.9" customHeight="1" x14ac:dyDescent="0.3">
      <c r="A152" s="177"/>
      <c r="B152" s="204"/>
      <c r="C152" s="178" t="s">
        <v>163</v>
      </c>
      <c r="D152" s="226" t="s">
        <v>164</v>
      </c>
      <c r="E152" s="226"/>
      <c r="F152" s="171" t="s">
        <v>110</v>
      </c>
      <c r="G152" s="173">
        <v>140</v>
      </c>
      <c r="H152" s="172">
        <v>0</v>
      </c>
      <c r="I152" s="172">
        <f t="shared" si="19"/>
        <v>0</v>
      </c>
      <c r="J152" s="171">
        <f t="shared" si="20"/>
        <v>92.4</v>
      </c>
      <c r="K152" s="176">
        <f t="shared" si="21"/>
        <v>0</v>
      </c>
      <c r="L152" s="176">
        <f t="shared" si="22"/>
        <v>0</v>
      </c>
      <c r="M152" s="176"/>
      <c r="N152" s="176">
        <v>0.66</v>
      </c>
      <c r="O152" s="176"/>
      <c r="P152" s="172">
        <f t="shared" ref="P152:S152" si="30">ROUND(N152*(O152),2)</f>
        <v>0</v>
      </c>
      <c r="Q152" s="172">
        <f t="shared" si="30"/>
        <v>0</v>
      </c>
      <c r="R152" s="172">
        <f t="shared" si="30"/>
        <v>0</v>
      </c>
      <c r="S152" s="172">
        <f t="shared" si="30"/>
        <v>0</v>
      </c>
      <c r="T152" s="176"/>
      <c r="U152" s="176"/>
      <c r="V152" s="192">
        <v>0</v>
      </c>
      <c r="W152" s="52"/>
      <c r="Z152">
        <v>0</v>
      </c>
    </row>
    <row r="153" spans="1:26" ht="24.9" customHeight="1" x14ac:dyDescent="0.3">
      <c r="A153" s="177"/>
      <c r="B153" s="204"/>
      <c r="C153" s="178" t="s">
        <v>165</v>
      </c>
      <c r="D153" s="226" t="s">
        <v>166</v>
      </c>
      <c r="E153" s="226"/>
      <c r="F153" s="171" t="s">
        <v>133</v>
      </c>
      <c r="G153" s="173">
        <v>200</v>
      </c>
      <c r="H153" s="172">
        <v>0</v>
      </c>
      <c r="I153" s="172">
        <f t="shared" si="19"/>
        <v>0</v>
      </c>
      <c r="J153" s="171">
        <f t="shared" si="20"/>
        <v>18</v>
      </c>
      <c r="K153" s="176">
        <f t="shared" si="21"/>
        <v>0</v>
      </c>
      <c r="L153" s="176">
        <f t="shared" si="22"/>
        <v>0</v>
      </c>
      <c r="M153" s="176"/>
      <c r="N153" s="176">
        <v>0.09</v>
      </c>
      <c r="O153" s="176"/>
      <c r="P153" s="172">
        <f t="shared" ref="P153:S153" si="31">ROUND(N153*(O153),2)</f>
        <v>0</v>
      </c>
      <c r="Q153" s="172">
        <f t="shared" si="31"/>
        <v>0</v>
      </c>
      <c r="R153" s="172">
        <f t="shared" si="31"/>
        <v>0</v>
      </c>
      <c r="S153" s="172">
        <f t="shared" si="31"/>
        <v>0</v>
      </c>
      <c r="T153" s="176"/>
      <c r="U153" s="176"/>
      <c r="V153" s="192">
        <v>0</v>
      </c>
      <c r="W153" s="52"/>
      <c r="Z153">
        <v>0</v>
      </c>
    </row>
    <row r="154" spans="1:26" ht="24.9" customHeight="1" x14ac:dyDescent="0.3">
      <c r="A154" s="177"/>
      <c r="B154" s="204"/>
      <c r="C154" s="178" t="s">
        <v>167</v>
      </c>
      <c r="D154" s="226" t="s">
        <v>168</v>
      </c>
      <c r="E154" s="226"/>
      <c r="F154" s="171" t="s">
        <v>110</v>
      </c>
      <c r="G154" s="173">
        <v>3</v>
      </c>
      <c r="H154" s="172">
        <v>0</v>
      </c>
      <c r="I154" s="172">
        <f t="shared" si="19"/>
        <v>0</v>
      </c>
      <c r="J154" s="171">
        <f t="shared" si="20"/>
        <v>6.03</v>
      </c>
      <c r="K154" s="176">
        <f t="shared" si="21"/>
        <v>0</v>
      </c>
      <c r="L154" s="176">
        <f t="shared" si="22"/>
        <v>0</v>
      </c>
      <c r="M154" s="176"/>
      <c r="N154" s="176">
        <v>2.0099999999999998</v>
      </c>
      <c r="O154" s="176"/>
      <c r="P154" s="172">
        <f t="shared" ref="P154:S154" si="32">ROUND(N154*(O154),2)</f>
        <v>0</v>
      </c>
      <c r="Q154" s="172">
        <f t="shared" si="32"/>
        <v>0</v>
      </c>
      <c r="R154" s="172">
        <f t="shared" si="32"/>
        <v>0</v>
      </c>
      <c r="S154" s="172">
        <f t="shared" si="32"/>
        <v>0</v>
      </c>
      <c r="T154" s="176"/>
      <c r="U154" s="176"/>
      <c r="V154" s="192">
        <v>0</v>
      </c>
      <c r="W154" s="52"/>
      <c r="Z154">
        <v>0</v>
      </c>
    </row>
    <row r="155" spans="1:26" ht="35.1" customHeight="1" x14ac:dyDescent="0.3">
      <c r="A155" s="177"/>
      <c r="B155" s="204"/>
      <c r="C155" s="178" t="s">
        <v>169</v>
      </c>
      <c r="D155" s="226" t="s">
        <v>170</v>
      </c>
      <c r="E155" s="226"/>
      <c r="F155" s="171" t="s">
        <v>110</v>
      </c>
      <c r="G155" s="173">
        <v>3</v>
      </c>
      <c r="H155" s="172">
        <v>0</v>
      </c>
      <c r="I155" s="172">
        <f t="shared" si="19"/>
        <v>0</v>
      </c>
      <c r="J155" s="171">
        <f t="shared" si="20"/>
        <v>33.840000000000003</v>
      </c>
      <c r="K155" s="176">
        <f t="shared" si="21"/>
        <v>0</v>
      </c>
      <c r="L155" s="176">
        <f t="shared" si="22"/>
        <v>0</v>
      </c>
      <c r="M155" s="176"/>
      <c r="N155" s="176">
        <v>11.28</v>
      </c>
      <c r="O155" s="176"/>
      <c r="P155" s="172">
        <f t="shared" ref="P155:S155" si="33">ROUND(N155*(O155),2)</f>
        <v>0</v>
      </c>
      <c r="Q155" s="172">
        <f t="shared" si="33"/>
        <v>0</v>
      </c>
      <c r="R155" s="172">
        <f t="shared" si="33"/>
        <v>0</v>
      </c>
      <c r="S155" s="172">
        <f t="shared" si="33"/>
        <v>0</v>
      </c>
      <c r="T155" s="176"/>
      <c r="U155" s="176"/>
      <c r="V155" s="192">
        <v>0</v>
      </c>
      <c r="W155" s="52"/>
      <c r="Z155">
        <v>0</v>
      </c>
    </row>
    <row r="156" spans="1:26" ht="24.9" customHeight="1" x14ac:dyDescent="0.3">
      <c r="A156" s="177"/>
      <c r="B156" s="204"/>
      <c r="C156" s="178" t="s">
        <v>171</v>
      </c>
      <c r="D156" s="226" t="s">
        <v>172</v>
      </c>
      <c r="E156" s="226"/>
      <c r="F156" s="171" t="s">
        <v>173</v>
      </c>
      <c r="G156" s="173">
        <v>28</v>
      </c>
      <c r="H156" s="172">
        <v>0</v>
      </c>
      <c r="I156" s="172">
        <f t="shared" si="19"/>
        <v>0</v>
      </c>
      <c r="J156" s="171">
        <f t="shared" si="20"/>
        <v>28</v>
      </c>
      <c r="K156" s="176">
        <f t="shared" si="21"/>
        <v>0</v>
      </c>
      <c r="L156" s="176">
        <f t="shared" si="22"/>
        <v>0</v>
      </c>
      <c r="M156" s="176"/>
      <c r="N156" s="176">
        <v>1</v>
      </c>
      <c r="O156" s="176"/>
      <c r="P156" s="172">
        <f t="shared" ref="P156:S156" si="34">ROUND(N156*(O156),2)</f>
        <v>0</v>
      </c>
      <c r="Q156" s="172">
        <f t="shared" si="34"/>
        <v>0</v>
      </c>
      <c r="R156" s="172">
        <f t="shared" si="34"/>
        <v>0</v>
      </c>
      <c r="S156" s="172">
        <f t="shared" si="34"/>
        <v>0</v>
      </c>
      <c r="T156" s="176"/>
      <c r="U156" s="176"/>
      <c r="V156" s="192">
        <v>0</v>
      </c>
      <c r="W156" s="52"/>
      <c r="Z156">
        <v>0</v>
      </c>
    </row>
    <row r="157" spans="1:26" ht="24.9" customHeight="1" x14ac:dyDescent="0.3">
      <c r="A157" s="177"/>
      <c r="B157" s="204"/>
      <c r="C157" s="178" t="s">
        <v>174</v>
      </c>
      <c r="D157" s="226" t="s">
        <v>175</v>
      </c>
      <c r="E157" s="226"/>
      <c r="F157" s="171" t="s">
        <v>133</v>
      </c>
      <c r="G157" s="173">
        <v>28</v>
      </c>
      <c r="H157" s="172">
        <v>0</v>
      </c>
      <c r="I157" s="172">
        <f t="shared" si="19"/>
        <v>0</v>
      </c>
      <c r="J157" s="171">
        <f t="shared" si="20"/>
        <v>96.32</v>
      </c>
      <c r="K157" s="176">
        <f t="shared" si="21"/>
        <v>0</v>
      </c>
      <c r="L157" s="176">
        <f t="shared" si="22"/>
        <v>0</v>
      </c>
      <c r="M157" s="176"/>
      <c r="N157" s="176">
        <v>3.44</v>
      </c>
      <c r="O157" s="176"/>
      <c r="P157" s="172">
        <f t="shared" ref="P157:S157" si="35">ROUND(N157*(O157),2)</f>
        <v>0</v>
      </c>
      <c r="Q157" s="172">
        <f t="shared" si="35"/>
        <v>0</v>
      </c>
      <c r="R157" s="172">
        <f t="shared" si="35"/>
        <v>0</v>
      </c>
      <c r="S157" s="172">
        <f t="shared" si="35"/>
        <v>0</v>
      </c>
      <c r="T157" s="176"/>
      <c r="U157" s="176"/>
      <c r="V157" s="192">
        <v>0</v>
      </c>
      <c r="W157" s="52"/>
      <c r="Z157">
        <v>0</v>
      </c>
    </row>
    <row r="158" spans="1:26" ht="24.9" customHeight="1" x14ac:dyDescent="0.3">
      <c r="A158" s="177"/>
      <c r="B158" s="204"/>
      <c r="C158" s="178" t="s">
        <v>176</v>
      </c>
      <c r="D158" s="226" t="s">
        <v>177</v>
      </c>
      <c r="E158" s="226"/>
      <c r="F158" s="171" t="s">
        <v>110</v>
      </c>
      <c r="G158" s="173">
        <v>70</v>
      </c>
      <c r="H158" s="172">
        <v>0</v>
      </c>
      <c r="I158" s="172">
        <f t="shared" si="19"/>
        <v>0</v>
      </c>
      <c r="J158" s="171">
        <f t="shared" si="20"/>
        <v>779.8</v>
      </c>
      <c r="K158" s="176">
        <f t="shared" si="21"/>
        <v>0</v>
      </c>
      <c r="L158" s="176">
        <f t="shared" si="22"/>
        <v>0</v>
      </c>
      <c r="M158" s="176"/>
      <c r="N158" s="176">
        <v>11.14</v>
      </c>
      <c r="O158" s="176"/>
      <c r="P158" s="172">
        <f t="shared" ref="P158:S158" si="36">ROUND(N158*(O158),2)</f>
        <v>0</v>
      </c>
      <c r="Q158" s="172">
        <f t="shared" si="36"/>
        <v>0</v>
      </c>
      <c r="R158" s="172">
        <f t="shared" si="36"/>
        <v>0</v>
      </c>
      <c r="S158" s="172">
        <f t="shared" si="36"/>
        <v>0</v>
      </c>
      <c r="T158" s="176"/>
      <c r="U158" s="176"/>
      <c r="V158" s="192">
        <v>0</v>
      </c>
      <c r="W158" s="52"/>
      <c r="Z158">
        <v>0</v>
      </c>
    </row>
    <row r="159" spans="1:26" ht="35.1" customHeight="1" x14ac:dyDescent="0.3">
      <c r="A159" s="177"/>
      <c r="B159" s="205"/>
      <c r="C159" s="184" t="s">
        <v>178</v>
      </c>
      <c r="D159" s="230" t="s">
        <v>179</v>
      </c>
      <c r="E159" s="230"/>
      <c r="F159" s="180" t="s">
        <v>110</v>
      </c>
      <c r="G159" s="181">
        <v>70</v>
      </c>
      <c r="H159" s="182">
        <v>0</v>
      </c>
      <c r="I159" s="182">
        <f t="shared" si="19"/>
        <v>0</v>
      </c>
      <c r="J159" s="180">
        <f t="shared" si="20"/>
        <v>935.9</v>
      </c>
      <c r="K159" s="183">
        <f t="shared" si="21"/>
        <v>0</v>
      </c>
      <c r="L159" s="183"/>
      <c r="M159" s="183">
        <f>ROUND(G159*(H159),2)</f>
        <v>0</v>
      </c>
      <c r="N159" s="183">
        <v>13.37</v>
      </c>
      <c r="O159" s="183"/>
      <c r="P159" s="182">
        <f t="shared" ref="P159:S159" si="37">ROUND(N159*(O159),2)</f>
        <v>0</v>
      </c>
      <c r="Q159" s="182">
        <f t="shared" si="37"/>
        <v>0</v>
      </c>
      <c r="R159" s="182">
        <f t="shared" si="37"/>
        <v>0</v>
      </c>
      <c r="S159" s="182">
        <f t="shared" si="37"/>
        <v>0</v>
      </c>
      <c r="T159" s="183"/>
      <c r="U159" s="183"/>
      <c r="V159" s="194">
        <v>0</v>
      </c>
      <c r="W159" s="52"/>
      <c r="Z159">
        <v>0</v>
      </c>
    </row>
    <row r="160" spans="1:26" ht="24.9" customHeight="1" x14ac:dyDescent="0.3">
      <c r="A160" s="177"/>
      <c r="B160" s="205"/>
      <c r="C160" s="184" t="s">
        <v>180</v>
      </c>
      <c r="D160" s="230" t="s">
        <v>181</v>
      </c>
      <c r="E160" s="230"/>
      <c r="F160" s="180" t="s">
        <v>110</v>
      </c>
      <c r="G160" s="181">
        <v>70</v>
      </c>
      <c r="H160" s="182">
        <v>0</v>
      </c>
      <c r="I160" s="182">
        <f t="shared" si="19"/>
        <v>0</v>
      </c>
      <c r="J160" s="180">
        <f t="shared" si="20"/>
        <v>2055.9</v>
      </c>
      <c r="K160" s="183">
        <f t="shared" si="21"/>
        <v>0</v>
      </c>
      <c r="L160" s="183"/>
      <c r="M160" s="183">
        <f>ROUND(G160*(H160),2)</f>
        <v>0</v>
      </c>
      <c r="N160" s="183">
        <v>29.37</v>
      </c>
      <c r="O160" s="183"/>
      <c r="P160" s="182">
        <f t="shared" ref="P160:S160" si="38">ROUND(N160*(O160),2)</f>
        <v>0</v>
      </c>
      <c r="Q160" s="182">
        <f t="shared" si="38"/>
        <v>0</v>
      </c>
      <c r="R160" s="182">
        <f t="shared" si="38"/>
        <v>0</v>
      </c>
      <c r="S160" s="182">
        <f t="shared" si="38"/>
        <v>0</v>
      </c>
      <c r="T160" s="183"/>
      <c r="U160" s="183"/>
      <c r="V160" s="194">
        <v>0</v>
      </c>
      <c r="W160" s="52"/>
      <c r="Z160">
        <v>0</v>
      </c>
    </row>
    <row r="161" spans="1:26" ht="24.9" customHeight="1" x14ac:dyDescent="0.3">
      <c r="A161" s="177"/>
      <c r="B161" s="204"/>
      <c r="C161" s="178" t="s">
        <v>182</v>
      </c>
      <c r="D161" s="226" t="s">
        <v>183</v>
      </c>
      <c r="E161" s="226"/>
      <c r="F161" s="171" t="s">
        <v>133</v>
      </c>
      <c r="G161" s="173">
        <v>0</v>
      </c>
      <c r="H161" s="172">
        <v>0</v>
      </c>
      <c r="I161" s="172">
        <f t="shared" si="19"/>
        <v>0</v>
      </c>
      <c r="J161" s="171">
        <f t="shared" si="20"/>
        <v>0</v>
      </c>
      <c r="K161" s="176">
        <f t="shared" si="21"/>
        <v>0</v>
      </c>
      <c r="L161" s="176">
        <f>ROUND(G161*(H161),2)</f>
        <v>0</v>
      </c>
      <c r="M161" s="176"/>
      <c r="N161" s="176">
        <v>7.27</v>
      </c>
      <c r="O161" s="176"/>
      <c r="P161" s="172">
        <f t="shared" ref="P161:S161" si="39">ROUND(N161*(O161),2)</f>
        <v>0</v>
      </c>
      <c r="Q161" s="172">
        <f t="shared" si="39"/>
        <v>0</v>
      </c>
      <c r="R161" s="172">
        <f t="shared" si="39"/>
        <v>0</v>
      </c>
      <c r="S161" s="172">
        <f t="shared" si="39"/>
        <v>0</v>
      </c>
      <c r="T161" s="176"/>
      <c r="U161" s="176"/>
      <c r="V161" s="192">
        <v>0</v>
      </c>
      <c r="W161" s="52"/>
      <c r="Z161">
        <v>0</v>
      </c>
    </row>
    <row r="162" spans="1:26" ht="24.9" customHeight="1" x14ac:dyDescent="0.3">
      <c r="A162" s="177"/>
      <c r="B162" s="204"/>
      <c r="C162" s="178" t="s">
        <v>184</v>
      </c>
      <c r="D162" s="226" t="s">
        <v>185</v>
      </c>
      <c r="E162" s="226"/>
      <c r="F162" s="171" t="s">
        <v>133</v>
      </c>
      <c r="G162" s="173">
        <v>0</v>
      </c>
      <c r="H162" s="172">
        <v>0</v>
      </c>
      <c r="I162" s="172">
        <f t="shared" si="19"/>
        <v>0</v>
      </c>
      <c r="J162" s="171">
        <f t="shared" si="20"/>
        <v>0</v>
      </c>
      <c r="K162" s="176">
        <f t="shared" si="21"/>
        <v>0</v>
      </c>
      <c r="L162" s="176">
        <f>ROUND(G162*(H162),2)</f>
        <v>0</v>
      </c>
      <c r="M162" s="176"/>
      <c r="N162" s="176">
        <v>5.78</v>
      </c>
      <c r="O162" s="176"/>
      <c r="P162" s="172">
        <f t="shared" ref="P162:S162" si="40">ROUND(N162*(O162),2)</f>
        <v>0</v>
      </c>
      <c r="Q162" s="172">
        <f t="shared" si="40"/>
        <v>0</v>
      </c>
      <c r="R162" s="172">
        <f t="shared" si="40"/>
        <v>0</v>
      </c>
      <c r="S162" s="172">
        <f t="shared" si="40"/>
        <v>0</v>
      </c>
      <c r="T162" s="176"/>
      <c r="U162" s="176"/>
      <c r="V162" s="192">
        <v>0</v>
      </c>
      <c r="W162" s="52"/>
      <c r="Z162">
        <v>0</v>
      </c>
    </row>
    <row r="163" spans="1:26" ht="24.9" customHeight="1" x14ac:dyDescent="0.3">
      <c r="A163" s="177"/>
      <c r="B163" s="204"/>
      <c r="C163" s="178" t="s">
        <v>186</v>
      </c>
      <c r="D163" s="226" t="s">
        <v>187</v>
      </c>
      <c r="E163" s="226"/>
      <c r="F163" s="171" t="s">
        <v>133</v>
      </c>
      <c r="G163" s="173">
        <v>2</v>
      </c>
      <c r="H163" s="172">
        <v>0</v>
      </c>
      <c r="I163" s="172">
        <f t="shared" si="19"/>
        <v>0</v>
      </c>
      <c r="J163" s="171">
        <f t="shared" si="20"/>
        <v>17.5</v>
      </c>
      <c r="K163" s="176">
        <f t="shared" si="21"/>
        <v>0</v>
      </c>
      <c r="L163" s="176">
        <f>ROUND(G163*(H163),2)</f>
        <v>0</v>
      </c>
      <c r="M163" s="176"/>
      <c r="N163" s="176">
        <v>8.75</v>
      </c>
      <c r="O163" s="176"/>
      <c r="P163" s="172">
        <f t="shared" ref="P163:S163" si="41">ROUND(N163*(O163),2)</f>
        <v>0</v>
      </c>
      <c r="Q163" s="172">
        <f t="shared" si="41"/>
        <v>0</v>
      </c>
      <c r="R163" s="172">
        <f t="shared" si="41"/>
        <v>0</v>
      </c>
      <c r="S163" s="172">
        <f t="shared" si="41"/>
        <v>0</v>
      </c>
      <c r="T163" s="176"/>
      <c r="U163" s="176"/>
      <c r="V163" s="192">
        <v>0</v>
      </c>
      <c r="W163" s="52"/>
      <c r="Z163">
        <v>0</v>
      </c>
    </row>
    <row r="164" spans="1:26" ht="24.9" customHeight="1" x14ac:dyDescent="0.3">
      <c r="A164" s="177"/>
      <c r="B164" s="204"/>
      <c r="C164" s="178" t="s">
        <v>188</v>
      </c>
      <c r="D164" s="226" t="s">
        <v>189</v>
      </c>
      <c r="E164" s="226"/>
      <c r="F164" s="171" t="s">
        <v>133</v>
      </c>
      <c r="G164" s="173">
        <v>2</v>
      </c>
      <c r="H164" s="172">
        <v>0</v>
      </c>
      <c r="I164" s="172">
        <f t="shared" si="19"/>
        <v>0</v>
      </c>
      <c r="J164" s="171">
        <f t="shared" si="20"/>
        <v>22.54</v>
      </c>
      <c r="K164" s="176">
        <f t="shared" si="21"/>
        <v>0</v>
      </c>
      <c r="L164" s="176">
        <f>ROUND(G164*(H164),2)</f>
        <v>0</v>
      </c>
      <c r="M164" s="176"/>
      <c r="N164" s="176">
        <v>11.27</v>
      </c>
      <c r="O164" s="176"/>
      <c r="P164" s="172">
        <f t="shared" ref="P164:S164" si="42">ROUND(N164*(O164),2)</f>
        <v>0</v>
      </c>
      <c r="Q164" s="172">
        <f t="shared" si="42"/>
        <v>0</v>
      </c>
      <c r="R164" s="172">
        <f t="shared" si="42"/>
        <v>0</v>
      </c>
      <c r="S164" s="172">
        <f t="shared" si="42"/>
        <v>0</v>
      </c>
      <c r="T164" s="176"/>
      <c r="U164" s="176"/>
      <c r="V164" s="192">
        <v>0</v>
      </c>
      <c r="W164" s="52"/>
      <c r="Z164">
        <v>0</v>
      </c>
    </row>
    <row r="165" spans="1:26" ht="24.9" customHeight="1" x14ac:dyDescent="0.3">
      <c r="A165" s="177"/>
      <c r="B165" s="204"/>
      <c r="C165" s="178" t="s">
        <v>190</v>
      </c>
      <c r="D165" s="226" t="s">
        <v>191</v>
      </c>
      <c r="E165" s="226"/>
      <c r="F165" s="171" t="s">
        <v>133</v>
      </c>
      <c r="G165" s="173">
        <v>1</v>
      </c>
      <c r="H165" s="172">
        <v>0</v>
      </c>
      <c r="I165" s="172">
        <f t="shared" si="19"/>
        <v>0</v>
      </c>
      <c r="J165" s="171">
        <f t="shared" si="20"/>
        <v>29.12</v>
      </c>
      <c r="K165" s="176">
        <f t="shared" si="21"/>
        <v>0</v>
      </c>
      <c r="L165" s="176">
        <f>ROUND(G165*(H165),2)</f>
        <v>0</v>
      </c>
      <c r="M165" s="176"/>
      <c r="N165" s="176">
        <v>29.12</v>
      </c>
      <c r="O165" s="176"/>
      <c r="P165" s="172">
        <f t="shared" ref="P165:S165" si="43">ROUND(N165*(O165),2)</f>
        <v>0</v>
      </c>
      <c r="Q165" s="172">
        <f t="shared" si="43"/>
        <v>0</v>
      </c>
      <c r="R165" s="172">
        <f t="shared" si="43"/>
        <v>0</v>
      </c>
      <c r="S165" s="172">
        <f t="shared" si="43"/>
        <v>0</v>
      </c>
      <c r="T165" s="176"/>
      <c r="U165" s="176"/>
      <c r="V165" s="192">
        <v>0</v>
      </c>
      <c r="W165" s="52"/>
      <c r="Z165">
        <v>0</v>
      </c>
    </row>
    <row r="166" spans="1:26" ht="24.9" customHeight="1" x14ac:dyDescent="0.3">
      <c r="A166" s="177"/>
      <c r="B166" s="205"/>
      <c r="C166" s="184" t="s">
        <v>192</v>
      </c>
      <c r="D166" s="230" t="s">
        <v>193</v>
      </c>
      <c r="E166" s="230"/>
      <c r="F166" s="180" t="s">
        <v>133</v>
      </c>
      <c r="G166" s="181">
        <v>1</v>
      </c>
      <c r="H166" s="182">
        <v>0</v>
      </c>
      <c r="I166" s="182">
        <f t="shared" si="19"/>
        <v>0</v>
      </c>
      <c r="J166" s="180">
        <f t="shared" si="20"/>
        <v>48.51</v>
      </c>
      <c r="K166" s="183">
        <f t="shared" si="21"/>
        <v>0</v>
      </c>
      <c r="L166" s="183"/>
      <c r="M166" s="183">
        <f>ROUND(G166*(H166),2)</f>
        <v>0</v>
      </c>
      <c r="N166" s="183">
        <v>48.51</v>
      </c>
      <c r="O166" s="183"/>
      <c r="P166" s="182">
        <f t="shared" ref="P166:S166" si="44">ROUND(N166*(O166),2)</f>
        <v>0</v>
      </c>
      <c r="Q166" s="182">
        <f t="shared" si="44"/>
        <v>0</v>
      </c>
      <c r="R166" s="182">
        <f t="shared" si="44"/>
        <v>0</v>
      </c>
      <c r="S166" s="182">
        <f t="shared" si="44"/>
        <v>0</v>
      </c>
      <c r="T166" s="183"/>
      <c r="U166" s="183"/>
      <c r="V166" s="194">
        <v>0</v>
      </c>
      <c r="W166" s="52"/>
      <c r="Z166">
        <v>0</v>
      </c>
    </row>
    <row r="167" spans="1:26" ht="24.9" customHeight="1" x14ac:dyDescent="0.3">
      <c r="A167" s="177"/>
      <c r="B167" s="205"/>
      <c r="C167" s="184" t="s">
        <v>194</v>
      </c>
      <c r="D167" s="230" t="s">
        <v>195</v>
      </c>
      <c r="E167" s="230"/>
      <c r="F167" s="180" t="s">
        <v>133</v>
      </c>
      <c r="G167" s="181">
        <v>1</v>
      </c>
      <c r="H167" s="182">
        <v>0</v>
      </c>
      <c r="I167" s="182">
        <f t="shared" si="19"/>
        <v>0</v>
      </c>
      <c r="J167" s="180">
        <f t="shared" si="20"/>
        <v>3.61</v>
      </c>
      <c r="K167" s="183">
        <f t="shared" si="21"/>
        <v>0</v>
      </c>
      <c r="L167" s="183"/>
      <c r="M167" s="183">
        <f>ROUND(G167*(H167),2)</f>
        <v>0</v>
      </c>
      <c r="N167" s="183">
        <v>3.61</v>
      </c>
      <c r="O167" s="183"/>
      <c r="P167" s="182">
        <f t="shared" ref="P167:S167" si="45">ROUND(N167*(O167),2)</f>
        <v>0</v>
      </c>
      <c r="Q167" s="182">
        <f t="shared" si="45"/>
        <v>0</v>
      </c>
      <c r="R167" s="182">
        <f t="shared" si="45"/>
        <v>0</v>
      </c>
      <c r="S167" s="182">
        <f t="shared" si="45"/>
        <v>0</v>
      </c>
      <c r="T167" s="183"/>
      <c r="U167" s="183"/>
      <c r="V167" s="194">
        <v>0</v>
      </c>
      <c r="W167" s="52"/>
      <c r="Z167">
        <v>0</v>
      </c>
    </row>
    <row r="168" spans="1:26" ht="24.9" customHeight="1" x14ac:dyDescent="0.3">
      <c r="A168" s="177"/>
      <c r="B168" s="205"/>
      <c r="C168" s="184" t="s">
        <v>196</v>
      </c>
      <c r="D168" s="230" t="s">
        <v>197</v>
      </c>
      <c r="E168" s="230"/>
      <c r="F168" s="180" t="s">
        <v>133</v>
      </c>
      <c r="G168" s="181">
        <v>1</v>
      </c>
      <c r="H168" s="182">
        <v>0</v>
      </c>
      <c r="I168" s="182">
        <f t="shared" si="19"/>
        <v>0</v>
      </c>
      <c r="J168" s="180">
        <f t="shared" si="20"/>
        <v>4.45</v>
      </c>
      <c r="K168" s="183">
        <f t="shared" si="21"/>
        <v>0</v>
      </c>
      <c r="L168" s="183"/>
      <c r="M168" s="183">
        <f>ROUND(G168*(H168),2)</f>
        <v>0</v>
      </c>
      <c r="N168" s="183">
        <v>4.45</v>
      </c>
      <c r="O168" s="183"/>
      <c r="P168" s="182">
        <f t="shared" ref="P168:S168" si="46">ROUND(N168*(O168),2)</f>
        <v>0</v>
      </c>
      <c r="Q168" s="182">
        <f t="shared" si="46"/>
        <v>0</v>
      </c>
      <c r="R168" s="182">
        <f t="shared" si="46"/>
        <v>0</v>
      </c>
      <c r="S168" s="182">
        <f t="shared" si="46"/>
        <v>0</v>
      </c>
      <c r="T168" s="183"/>
      <c r="U168" s="183"/>
      <c r="V168" s="194">
        <v>0</v>
      </c>
      <c r="W168" s="52"/>
      <c r="Z168">
        <v>0</v>
      </c>
    </row>
    <row r="169" spans="1:26" ht="24.9" customHeight="1" x14ac:dyDescent="0.3">
      <c r="A169" s="177"/>
      <c r="B169" s="204"/>
      <c r="C169" s="178" t="s">
        <v>198</v>
      </c>
      <c r="D169" s="226" t="s">
        <v>199</v>
      </c>
      <c r="E169" s="226"/>
      <c r="F169" s="171" t="s">
        <v>133</v>
      </c>
      <c r="G169" s="173">
        <v>3</v>
      </c>
      <c r="H169" s="172">
        <v>0</v>
      </c>
      <c r="I169" s="172">
        <f t="shared" si="19"/>
        <v>0</v>
      </c>
      <c r="J169" s="171">
        <f t="shared" si="20"/>
        <v>8.94</v>
      </c>
      <c r="K169" s="176">
        <f t="shared" si="21"/>
        <v>0</v>
      </c>
      <c r="L169" s="176">
        <f t="shared" ref="L169:L176" si="47">ROUND(G169*(H169),2)</f>
        <v>0</v>
      </c>
      <c r="M169" s="176"/>
      <c r="N169" s="176">
        <v>2.98</v>
      </c>
      <c r="O169" s="176"/>
      <c r="P169" s="172">
        <f t="shared" ref="P169:S169" si="48">ROUND(N169*(O169),2)</f>
        <v>0</v>
      </c>
      <c r="Q169" s="172">
        <f t="shared" si="48"/>
        <v>0</v>
      </c>
      <c r="R169" s="172">
        <f t="shared" si="48"/>
        <v>0</v>
      </c>
      <c r="S169" s="172">
        <f t="shared" si="48"/>
        <v>0</v>
      </c>
      <c r="T169" s="176"/>
      <c r="U169" s="176"/>
      <c r="V169" s="192">
        <v>0</v>
      </c>
      <c r="W169" s="52"/>
      <c r="Z169">
        <v>0</v>
      </c>
    </row>
    <row r="170" spans="1:26" ht="24.9" customHeight="1" x14ac:dyDescent="0.3">
      <c r="A170" s="177"/>
      <c r="B170" s="204"/>
      <c r="C170" s="178" t="s">
        <v>200</v>
      </c>
      <c r="D170" s="226" t="s">
        <v>201</v>
      </c>
      <c r="E170" s="226"/>
      <c r="F170" s="171" t="s">
        <v>133</v>
      </c>
      <c r="G170" s="173">
        <v>1</v>
      </c>
      <c r="H170" s="172">
        <v>0</v>
      </c>
      <c r="I170" s="172">
        <f t="shared" si="19"/>
        <v>0</v>
      </c>
      <c r="J170" s="171">
        <f t="shared" si="20"/>
        <v>6</v>
      </c>
      <c r="K170" s="176">
        <f t="shared" si="21"/>
        <v>0</v>
      </c>
      <c r="L170" s="176">
        <f t="shared" si="47"/>
        <v>0</v>
      </c>
      <c r="M170" s="176"/>
      <c r="N170" s="176">
        <v>6</v>
      </c>
      <c r="O170" s="176"/>
      <c r="P170" s="172">
        <f t="shared" ref="P170:S170" si="49">ROUND(N170*(O170),2)</f>
        <v>0</v>
      </c>
      <c r="Q170" s="172">
        <f t="shared" si="49"/>
        <v>0</v>
      </c>
      <c r="R170" s="172">
        <f t="shared" si="49"/>
        <v>0</v>
      </c>
      <c r="S170" s="172">
        <f t="shared" si="49"/>
        <v>0</v>
      </c>
      <c r="T170" s="176"/>
      <c r="U170" s="176"/>
      <c r="V170" s="192">
        <v>0</v>
      </c>
      <c r="W170" s="52"/>
      <c r="Z170">
        <v>0</v>
      </c>
    </row>
    <row r="171" spans="1:26" ht="35.1" customHeight="1" x14ac:dyDescent="0.3">
      <c r="A171" s="177"/>
      <c r="B171" s="204"/>
      <c r="C171" s="178" t="s">
        <v>202</v>
      </c>
      <c r="D171" s="226" t="s">
        <v>203</v>
      </c>
      <c r="E171" s="226"/>
      <c r="F171" s="171" t="s">
        <v>133</v>
      </c>
      <c r="G171" s="173">
        <v>1</v>
      </c>
      <c r="H171" s="172">
        <v>0</v>
      </c>
      <c r="I171" s="172">
        <f t="shared" si="19"/>
        <v>0</v>
      </c>
      <c r="J171" s="171">
        <f t="shared" si="20"/>
        <v>28.99</v>
      </c>
      <c r="K171" s="176">
        <f t="shared" si="21"/>
        <v>0</v>
      </c>
      <c r="L171" s="176">
        <f t="shared" si="47"/>
        <v>0</v>
      </c>
      <c r="M171" s="176"/>
      <c r="N171" s="176">
        <v>28.99</v>
      </c>
      <c r="O171" s="176"/>
      <c r="P171" s="172">
        <f t="shared" ref="P171:S171" si="50">ROUND(N171*(O171),2)</f>
        <v>0</v>
      </c>
      <c r="Q171" s="172">
        <f t="shared" si="50"/>
        <v>0</v>
      </c>
      <c r="R171" s="172">
        <f t="shared" si="50"/>
        <v>0</v>
      </c>
      <c r="S171" s="172">
        <f t="shared" si="50"/>
        <v>0</v>
      </c>
      <c r="T171" s="176"/>
      <c r="U171" s="176"/>
      <c r="V171" s="192">
        <v>0</v>
      </c>
      <c r="W171" s="52"/>
      <c r="Z171">
        <v>0</v>
      </c>
    </row>
    <row r="172" spans="1:26" ht="24.9" customHeight="1" x14ac:dyDescent="0.3">
      <c r="A172" s="177"/>
      <c r="B172" s="204"/>
      <c r="C172" s="178" t="s">
        <v>204</v>
      </c>
      <c r="D172" s="226" t="s">
        <v>205</v>
      </c>
      <c r="E172" s="226"/>
      <c r="F172" s="171" t="s">
        <v>133</v>
      </c>
      <c r="G172" s="173">
        <v>2</v>
      </c>
      <c r="H172" s="172">
        <v>0</v>
      </c>
      <c r="I172" s="172">
        <f t="shared" si="19"/>
        <v>0</v>
      </c>
      <c r="J172" s="171">
        <f t="shared" si="20"/>
        <v>12</v>
      </c>
      <c r="K172" s="176">
        <f t="shared" si="21"/>
        <v>0</v>
      </c>
      <c r="L172" s="176">
        <f t="shared" si="47"/>
        <v>0</v>
      </c>
      <c r="M172" s="176"/>
      <c r="N172" s="176">
        <v>6</v>
      </c>
      <c r="O172" s="176"/>
      <c r="P172" s="172">
        <f t="shared" ref="P172:S172" si="51">ROUND(N172*(O172),2)</f>
        <v>0</v>
      </c>
      <c r="Q172" s="172">
        <f t="shared" si="51"/>
        <v>0</v>
      </c>
      <c r="R172" s="172">
        <f t="shared" si="51"/>
        <v>0</v>
      </c>
      <c r="S172" s="172">
        <f t="shared" si="51"/>
        <v>0</v>
      </c>
      <c r="T172" s="176"/>
      <c r="U172" s="176"/>
      <c r="V172" s="192">
        <v>0</v>
      </c>
      <c r="W172" s="52"/>
      <c r="Z172">
        <v>0</v>
      </c>
    </row>
    <row r="173" spans="1:26" ht="24.9" customHeight="1" x14ac:dyDescent="0.3">
      <c r="A173" s="177"/>
      <c r="B173" s="204"/>
      <c r="C173" s="178" t="s">
        <v>206</v>
      </c>
      <c r="D173" s="226" t="s">
        <v>207</v>
      </c>
      <c r="E173" s="226"/>
      <c r="F173" s="171" t="s">
        <v>133</v>
      </c>
      <c r="G173" s="173">
        <v>2</v>
      </c>
      <c r="H173" s="172">
        <v>0</v>
      </c>
      <c r="I173" s="172">
        <f t="shared" si="19"/>
        <v>0</v>
      </c>
      <c r="J173" s="171">
        <f t="shared" si="20"/>
        <v>69.78</v>
      </c>
      <c r="K173" s="176">
        <f t="shared" si="21"/>
        <v>0</v>
      </c>
      <c r="L173" s="176">
        <f t="shared" si="47"/>
        <v>0</v>
      </c>
      <c r="M173" s="176"/>
      <c r="N173" s="176">
        <v>34.89</v>
      </c>
      <c r="O173" s="176"/>
      <c r="P173" s="172">
        <f t="shared" ref="P173:S173" si="52">ROUND(N173*(O173),2)</f>
        <v>0</v>
      </c>
      <c r="Q173" s="172">
        <f t="shared" si="52"/>
        <v>0</v>
      </c>
      <c r="R173" s="172">
        <f t="shared" si="52"/>
        <v>0</v>
      </c>
      <c r="S173" s="172">
        <f t="shared" si="52"/>
        <v>0</v>
      </c>
      <c r="T173" s="176"/>
      <c r="U173" s="176"/>
      <c r="V173" s="192">
        <v>0</v>
      </c>
      <c r="W173" s="52"/>
      <c r="Z173">
        <v>0</v>
      </c>
    </row>
    <row r="174" spans="1:26" ht="24.9" customHeight="1" x14ac:dyDescent="0.3">
      <c r="A174" s="177"/>
      <c r="B174" s="204"/>
      <c r="C174" s="178" t="s">
        <v>208</v>
      </c>
      <c r="D174" s="226" t="s">
        <v>209</v>
      </c>
      <c r="E174" s="226"/>
      <c r="F174" s="171" t="s">
        <v>133</v>
      </c>
      <c r="G174" s="173">
        <v>2</v>
      </c>
      <c r="H174" s="172">
        <v>0</v>
      </c>
      <c r="I174" s="172">
        <f t="shared" si="19"/>
        <v>0</v>
      </c>
      <c r="J174" s="171">
        <f t="shared" si="20"/>
        <v>86</v>
      </c>
      <c r="K174" s="176">
        <f t="shared" si="21"/>
        <v>0</v>
      </c>
      <c r="L174" s="176">
        <f t="shared" si="47"/>
        <v>0</v>
      </c>
      <c r="M174" s="176"/>
      <c r="N174" s="176">
        <v>43</v>
      </c>
      <c r="O174" s="176"/>
      <c r="P174" s="172">
        <f t="shared" ref="P174:S174" si="53">ROUND(N174*(O174),2)</f>
        <v>0</v>
      </c>
      <c r="Q174" s="172">
        <f t="shared" si="53"/>
        <v>0</v>
      </c>
      <c r="R174" s="172">
        <f t="shared" si="53"/>
        <v>0</v>
      </c>
      <c r="S174" s="172">
        <f t="shared" si="53"/>
        <v>0</v>
      </c>
      <c r="T174" s="176"/>
      <c r="U174" s="176"/>
      <c r="V174" s="192">
        <v>0</v>
      </c>
      <c r="W174" s="52"/>
      <c r="Z174">
        <v>0</v>
      </c>
    </row>
    <row r="175" spans="1:26" ht="24.9" customHeight="1" x14ac:dyDescent="0.3">
      <c r="A175" s="177"/>
      <c r="B175" s="204"/>
      <c r="C175" s="178" t="s">
        <v>210</v>
      </c>
      <c r="D175" s="226" t="s">
        <v>211</v>
      </c>
      <c r="E175" s="226"/>
      <c r="F175" s="171" t="s">
        <v>133</v>
      </c>
      <c r="G175" s="173">
        <v>1</v>
      </c>
      <c r="H175" s="172">
        <v>0</v>
      </c>
      <c r="I175" s="172">
        <f t="shared" si="19"/>
        <v>0</v>
      </c>
      <c r="J175" s="171">
        <f t="shared" si="20"/>
        <v>220</v>
      </c>
      <c r="K175" s="176">
        <f t="shared" si="21"/>
        <v>0</v>
      </c>
      <c r="L175" s="176">
        <f t="shared" si="47"/>
        <v>0</v>
      </c>
      <c r="M175" s="176"/>
      <c r="N175" s="176">
        <v>220</v>
      </c>
      <c r="O175" s="176"/>
      <c r="P175" s="172">
        <f t="shared" ref="P175:S175" si="54">ROUND(N175*(O175),2)</f>
        <v>0</v>
      </c>
      <c r="Q175" s="172">
        <f t="shared" si="54"/>
        <v>0</v>
      </c>
      <c r="R175" s="172">
        <f t="shared" si="54"/>
        <v>0</v>
      </c>
      <c r="S175" s="172">
        <f t="shared" si="54"/>
        <v>0</v>
      </c>
      <c r="T175" s="176"/>
      <c r="U175" s="176"/>
      <c r="V175" s="192">
        <v>0</v>
      </c>
      <c r="W175" s="52"/>
      <c r="Z175">
        <v>0</v>
      </c>
    </row>
    <row r="176" spans="1:26" ht="24.9" customHeight="1" x14ac:dyDescent="0.3">
      <c r="A176" s="177"/>
      <c r="B176" s="204"/>
      <c r="C176" s="178" t="s">
        <v>212</v>
      </c>
      <c r="D176" s="226" t="s">
        <v>213</v>
      </c>
      <c r="E176" s="226"/>
      <c r="F176" s="171" t="s">
        <v>133</v>
      </c>
      <c r="G176" s="173">
        <v>1</v>
      </c>
      <c r="H176" s="172">
        <v>0</v>
      </c>
      <c r="I176" s="172">
        <f t="shared" si="19"/>
        <v>0</v>
      </c>
      <c r="J176" s="171">
        <f t="shared" si="20"/>
        <v>31.92</v>
      </c>
      <c r="K176" s="176">
        <f t="shared" si="21"/>
        <v>0</v>
      </c>
      <c r="L176" s="176">
        <f t="shared" si="47"/>
        <v>0</v>
      </c>
      <c r="M176" s="176"/>
      <c r="N176" s="176">
        <v>31.92</v>
      </c>
      <c r="O176" s="176"/>
      <c r="P176" s="172">
        <f t="shared" ref="P176:S176" si="55">ROUND(N176*(O176),2)</f>
        <v>0</v>
      </c>
      <c r="Q176" s="172">
        <f t="shared" si="55"/>
        <v>0</v>
      </c>
      <c r="R176" s="172">
        <f t="shared" si="55"/>
        <v>0</v>
      </c>
      <c r="S176" s="172">
        <f t="shared" si="55"/>
        <v>0</v>
      </c>
      <c r="T176" s="176"/>
      <c r="U176" s="176"/>
      <c r="V176" s="192">
        <v>0</v>
      </c>
      <c r="W176" s="52"/>
      <c r="Z176">
        <v>0</v>
      </c>
    </row>
    <row r="177" spans="1:26" ht="24.9" customHeight="1" x14ac:dyDescent="0.3">
      <c r="A177" s="177"/>
      <c r="B177" s="205"/>
      <c r="C177" s="184" t="s">
        <v>214</v>
      </c>
      <c r="D177" s="230" t="s">
        <v>215</v>
      </c>
      <c r="E177" s="230"/>
      <c r="F177" s="180" t="s">
        <v>133</v>
      </c>
      <c r="G177" s="181">
        <v>1</v>
      </c>
      <c r="H177" s="182">
        <v>0</v>
      </c>
      <c r="I177" s="182">
        <f t="shared" ref="I177:I208" si="56">ROUND(G177*(H177),2)</f>
        <v>0</v>
      </c>
      <c r="J177" s="180">
        <f t="shared" ref="J177:J208" si="57">ROUND(G177*(N177),2)</f>
        <v>225</v>
      </c>
      <c r="K177" s="183">
        <f t="shared" ref="K177:K208" si="58">ROUND(G177*(O177),2)</f>
        <v>0</v>
      </c>
      <c r="L177" s="183"/>
      <c r="M177" s="183">
        <f>ROUND(G177*(H177),2)</f>
        <v>0</v>
      </c>
      <c r="N177" s="183">
        <v>225</v>
      </c>
      <c r="O177" s="183"/>
      <c r="P177" s="182">
        <f t="shared" ref="P177:S177" si="59">ROUND(N177*(O177),2)</f>
        <v>0</v>
      </c>
      <c r="Q177" s="182">
        <f t="shared" si="59"/>
        <v>0</v>
      </c>
      <c r="R177" s="182">
        <f t="shared" si="59"/>
        <v>0</v>
      </c>
      <c r="S177" s="182">
        <f t="shared" si="59"/>
        <v>0</v>
      </c>
      <c r="T177" s="183"/>
      <c r="U177" s="183"/>
      <c r="V177" s="194">
        <v>0</v>
      </c>
      <c r="W177" s="52"/>
      <c r="Z177">
        <v>0</v>
      </c>
    </row>
    <row r="178" spans="1:26" ht="24.9" customHeight="1" x14ac:dyDescent="0.3">
      <c r="A178" s="177"/>
      <c r="B178" s="204"/>
      <c r="C178" s="178" t="s">
        <v>216</v>
      </c>
      <c r="D178" s="226" t="s">
        <v>217</v>
      </c>
      <c r="E178" s="226"/>
      <c r="F178" s="171" t="s">
        <v>133</v>
      </c>
      <c r="G178" s="173">
        <v>20</v>
      </c>
      <c r="H178" s="172">
        <v>0</v>
      </c>
      <c r="I178" s="172">
        <f t="shared" si="56"/>
        <v>0</v>
      </c>
      <c r="J178" s="171">
        <f t="shared" si="57"/>
        <v>298.60000000000002</v>
      </c>
      <c r="K178" s="176">
        <f t="shared" si="58"/>
        <v>0</v>
      </c>
      <c r="L178" s="176">
        <f>ROUND(G178*(H178),2)</f>
        <v>0</v>
      </c>
      <c r="M178" s="176"/>
      <c r="N178" s="176">
        <v>14.93</v>
      </c>
      <c r="O178" s="176"/>
      <c r="P178" s="172">
        <f t="shared" ref="P178:S178" si="60">ROUND(N178*(O178),2)</f>
        <v>0</v>
      </c>
      <c r="Q178" s="172">
        <f t="shared" si="60"/>
        <v>0</v>
      </c>
      <c r="R178" s="172">
        <f t="shared" si="60"/>
        <v>0</v>
      </c>
      <c r="S178" s="172">
        <f t="shared" si="60"/>
        <v>0</v>
      </c>
      <c r="T178" s="176"/>
      <c r="U178" s="176"/>
      <c r="V178" s="192">
        <v>0</v>
      </c>
      <c r="W178" s="52"/>
      <c r="Z178">
        <v>0</v>
      </c>
    </row>
    <row r="179" spans="1:26" ht="24.9" customHeight="1" x14ac:dyDescent="0.3">
      <c r="A179" s="177"/>
      <c r="B179" s="204"/>
      <c r="C179" s="178" t="s">
        <v>218</v>
      </c>
      <c r="D179" s="226" t="s">
        <v>219</v>
      </c>
      <c r="E179" s="226"/>
      <c r="F179" s="171" t="s">
        <v>133</v>
      </c>
      <c r="G179" s="173">
        <v>20</v>
      </c>
      <c r="H179" s="172">
        <v>0</v>
      </c>
      <c r="I179" s="172">
        <f t="shared" si="56"/>
        <v>0</v>
      </c>
      <c r="J179" s="171">
        <f t="shared" si="57"/>
        <v>1905</v>
      </c>
      <c r="K179" s="176">
        <f t="shared" si="58"/>
        <v>0</v>
      </c>
      <c r="L179" s="176">
        <f>ROUND(G179*(H179),2)</f>
        <v>0</v>
      </c>
      <c r="M179" s="176"/>
      <c r="N179" s="176">
        <v>95.25</v>
      </c>
      <c r="O179" s="176"/>
      <c r="P179" s="172">
        <f t="shared" ref="P179:S179" si="61">ROUND(N179*(O179),2)</f>
        <v>0</v>
      </c>
      <c r="Q179" s="172">
        <f t="shared" si="61"/>
        <v>0</v>
      </c>
      <c r="R179" s="172">
        <f t="shared" si="61"/>
        <v>0</v>
      </c>
      <c r="S179" s="172">
        <f t="shared" si="61"/>
        <v>0</v>
      </c>
      <c r="T179" s="176"/>
      <c r="U179" s="176"/>
      <c r="V179" s="192">
        <v>0</v>
      </c>
      <c r="W179" s="52"/>
      <c r="Z179">
        <v>0</v>
      </c>
    </row>
    <row r="180" spans="1:26" ht="24.9" customHeight="1" x14ac:dyDescent="0.3">
      <c r="A180" s="177"/>
      <c r="B180" s="204"/>
      <c r="C180" s="178" t="s">
        <v>220</v>
      </c>
      <c r="D180" s="226" t="s">
        <v>221</v>
      </c>
      <c r="E180" s="226"/>
      <c r="F180" s="171" t="s">
        <v>133</v>
      </c>
      <c r="G180" s="173">
        <v>2</v>
      </c>
      <c r="H180" s="172">
        <v>0</v>
      </c>
      <c r="I180" s="172">
        <f t="shared" si="56"/>
        <v>0</v>
      </c>
      <c r="J180" s="171">
        <f t="shared" si="57"/>
        <v>28.42</v>
      </c>
      <c r="K180" s="176">
        <f t="shared" si="58"/>
        <v>0</v>
      </c>
      <c r="L180" s="176">
        <f>ROUND(G180*(H180),2)</f>
        <v>0</v>
      </c>
      <c r="M180" s="176"/>
      <c r="N180" s="176">
        <v>14.21</v>
      </c>
      <c r="O180" s="176"/>
      <c r="P180" s="172">
        <f t="shared" ref="P180:S180" si="62">ROUND(N180*(O180),2)</f>
        <v>0</v>
      </c>
      <c r="Q180" s="172">
        <f t="shared" si="62"/>
        <v>0</v>
      </c>
      <c r="R180" s="172">
        <f t="shared" si="62"/>
        <v>0</v>
      </c>
      <c r="S180" s="172">
        <f t="shared" si="62"/>
        <v>0</v>
      </c>
      <c r="T180" s="176"/>
      <c r="U180" s="176"/>
      <c r="V180" s="192">
        <v>0</v>
      </c>
      <c r="W180" s="52"/>
      <c r="Z180">
        <v>0</v>
      </c>
    </row>
    <row r="181" spans="1:26" ht="24.9" customHeight="1" x14ac:dyDescent="0.3">
      <c r="A181" s="177"/>
      <c r="B181" s="204"/>
      <c r="C181" s="178" t="s">
        <v>222</v>
      </c>
      <c r="D181" s="226" t="s">
        <v>223</v>
      </c>
      <c r="E181" s="226"/>
      <c r="F181" s="171" t="s">
        <v>133</v>
      </c>
      <c r="G181" s="173">
        <v>2</v>
      </c>
      <c r="H181" s="172">
        <v>0</v>
      </c>
      <c r="I181" s="172">
        <f t="shared" si="56"/>
        <v>0</v>
      </c>
      <c r="J181" s="171">
        <f t="shared" si="57"/>
        <v>397</v>
      </c>
      <c r="K181" s="176">
        <f t="shared" si="58"/>
        <v>0</v>
      </c>
      <c r="L181" s="176">
        <f>ROUND(G181*(H181),2)</f>
        <v>0</v>
      </c>
      <c r="M181" s="176"/>
      <c r="N181" s="176">
        <v>198.5</v>
      </c>
      <c r="O181" s="176"/>
      <c r="P181" s="172">
        <f t="shared" ref="P181:S181" si="63">ROUND(N181*(O181),2)</f>
        <v>0</v>
      </c>
      <c r="Q181" s="172">
        <f t="shared" si="63"/>
        <v>0</v>
      </c>
      <c r="R181" s="172">
        <f t="shared" si="63"/>
        <v>0</v>
      </c>
      <c r="S181" s="172">
        <f t="shared" si="63"/>
        <v>0</v>
      </c>
      <c r="T181" s="176"/>
      <c r="U181" s="176"/>
      <c r="V181" s="192">
        <v>0</v>
      </c>
      <c r="W181" s="52"/>
      <c r="Z181">
        <v>0</v>
      </c>
    </row>
    <row r="182" spans="1:26" ht="24.9" customHeight="1" x14ac:dyDescent="0.3">
      <c r="A182" s="177"/>
      <c r="B182" s="204"/>
      <c r="C182" s="178" t="s">
        <v>224</v>
      </c>
      <c r="D182" s="226" t="s">
        <v>225</v>
      </c>
      <c r="E182" s="226"/>
      <c r="F182" s="171" t="s">
        <v>110</v>
      </c>
      <c r="G182" s="173">
        <v>70</v>
      </c>
      <c r="H182" s="172">
        <v>0</v>
      </c>
      <c r="I182" s="172">
        <f t="shared" si="56"/>
        <v>0</v>
      </c>
      <c r="J182" s="171">
        <f t="shared" si="57"/>
        <v>149.1</v>
      </c>
      <c r="K182" s="176">
        <f t="shared" si="58"/>
        <v>0</v>
      </c>
      <c r="L182" s="176">
        <f>ROUND(G182*(H182),2)</f>
        <v>0</v>
      </c>
      <c r="M182" s="176"/>
      <c r="N182" s="176">
        <v>2.13</v>
      </c>
      <c r="O182" s="176"/>
      <c r="P182" s="172">
        <f t="shared" ref="P182:S182" si="64">ROUND(N182*(O182),2)</f>
        <v>0</v>
      </c>
      <c r="Q182" s="172">
        <f t="shared" si="64"/>
        <v>0</v>
      </c>
      <c r="R182" s="172">
        <f t="shared" si="64"/>
        <v>0</v>
      </c>
      <c r="S182" s="172">
        <f t="shared" si="64"/>
        <v>0</v>
      </c>
      <c r="T182" s="176"/>
      <c r="U182" s="176"/>
      <c r="V182" s="192">
        <v>0</v>
      </c>
      <c r="W182" s="52"/>
      <c r="Z182">
        <v>0</v>
      </c>
    </row>
    <row r="183" spans="1:26" ht="24.9" customHeight="1" x14ac:dyDescent="0.3">
      <c r="A183" s="177"/>
      <c r="B183" s="205"/>
      <c r="C183" s="184" t="s">
        <v>226</v>
      </c>
      <c r="D183" s="230" t="s">
        <v>227</v>
      </c>
      <c r="E183" s="230"/>
      <c r="F183" s="180" t="s">
        <v>228</v>
      </c>
      <c r="G183" s="181">
        <v>50</v>
      </c>
      <c r="H183" s="182">
        <v>0</v>
      </c>
      <c r="I183" s="182">
        <f t="shared" si="56"/>
        <v>0</v>
      </c>
      <c r="J183" s="180">
        <f t="shared" si="57"/>
        <v>126</v>
      </c>
      <c r="K183" s="183">
        <f t="shared" si="58"/>
        <v>0</v>
      </c>
      <c r="L183" s="183"/>
      <c r="M183" s="183">
        <f>ROUND(G183*(H183),2)</f>
        <v>0</v>
      </c>
      <c r="N183" s="183">
        <v>2.52</v>
      </c>
      <c r="O183" s="183"/>
      <c r="P183" s="182">
        <f t="shared" ref="P183:S183" si="65">ROUND(N183*(O183),2)</f>
        <v>0</v>
      </c>
      <c r="Q183" s="182">
        <f t="shared" si="65"/>
        <v>0</v>
      </c>
      <c r="R183" s="182">
        <f t="shared" si="65"/>
        <v>0</v>
      </c>
      <c r="S183" s="182">
        <f t="shared" si="65"/>
        <v>0</v>
      </c>
      <c r="T183" s="183"/>
      <c r="U183" s="183"/>
      <c r="V183" s="194">
        <v>0</v>
      </c>
      <c r="W183" s="52"/>
      <c r="Z183">
        <v>0</v>
      </c>
    </row>
    <row r="184" spans="1:26" ht="24.9" customHeight="1" x14ac:dyDescent="0.3">
      <c r="A184" s="177"/>
      <c r="B184" s="204"/>
      <c r="C184" s="178" t="s">
        <v>229</v>
      </c>
      <c r="D184" s="226" t="s">
        <v>230</v>
      </c>
      <c r="E184" s="226"/>
      <c r="F184" s="171" t="s">
        <v>110</v>
      </c>
      <c r="G184" s="173">
        <v>150</v>
      </c>
      <c r="H184" s="172">
        <v>0</v>
      </c>
      <c r="I184" s="172">
        <f t="shared" si="56"/>
        <v>0</v>
      </c>
      <c r="J184" s="171">
        <f t="shared" si="57"/>
        <v>442.5</v>
      </c>
      <c r="K184" s="176">
        <f t="shared" si="58"/>
        <v>0</v>
      </c>
      <c r="L184" s="176">
        <f>ROUND(G184*(H184),2)</f>
        <v>0</v>
      </c>
      <c r="M184" s="176"/>
      <c r="N184" s="176">
        <v>2.95</v>
      </c>
      <c r="O184" s="176"/>
      <c r="P184" s="172">
        <f t="shared" ref="P184:S184" si="66">ROUND(N184*(O184),2)</f>
        <v>0</v>
      </c>
      <c r="Q184" s="172">
        <f t="shared" si="66"/>
        <v>0</v>
      </c>
      <c r="R184" s="172">
        <f t="shared" si="66"/>
        <v>0</v>
      </c>
      <c r="S184" s="172">
        <f t="shared" si="66"/>
        <v>0</v>
      </c>
      <c r="T184" s="176"/>
      <c r="U184" s="176"/>
      <c r="V184" s="192">
        <v>0</v>
      </c>
      <c r="W184" s="52"/>
      <c r="Z184">
        <v>0</v>
      </c>
    </row>
    <row r="185" spans="1:26" ht="24.9" customHeight="1" x14ac:dyDescent="0.3">
      <c r="A185" s="177"/>
      <c r="B185" s="205"/>
      <c r="C185" s="184" t="s">
        <v>231</v>
      </c>
      <c r="D185" s="230" t="s">
        <v>232</v>
      </c>
      <c r="E185" s="230"/>
      <c r="F185" s="180" t="s">
        <v>228</v>
      </c>
      <c r="G185" s="181">
        <v>150</v>
      </c>
      <c r="H185" s="182">
        <v>0</v>
      </c>
      <c r="I185" s="182">
        <f t="shared" si="56"/>
        <v>0</v>
      </c>
      <c r="J185" s="180">
        <f t="shared" si="57"/>
        <v>406.5</v>
      </c>
      <c r="K185" s="183">
        <f t="shared" si="58"/>
        <v>0</v>
      </c>
      <c r="L185" s="183"/>
      <c r="M185" s="183">
        <f>ROUND(G185*(H185),2)</f>
        <v>0</v>
      </c>
      <c r="N185" s="183">
        <v>2.71</v>
      </c>
      <c r="O185" s="183"/>
      <c r="P185" s="182">
        <f t="shared" ref="P185:S185" si="67">ROUND(N185*(O185),2)</f>
        <v>0</v>
      </c>
      <c r="Q185" s="182">
        <f t="shared" si="67"/>
        <v>0</v>
      </c>
      <c r="R185" s="182">
        <f t="shared" si="67"/>
        <v>0</v>
      </c>
      <c r="S185" s="182">
        <f t="shared" si="67"/>
        <v>0</v>
      </c>
      <c r="T185" s="183"/>
      <c r="U185" s="183"/>
      <c r="V185" s="194">
        <v>0</v>
      </c>
      <c r="W185" s="52"/>
      <c r="Z185">
        <v>0</v>
      </c>
    </row>
    <row r="186" spans="1:26" ht="24.9" customHeight="1" x14ac:dyDescent="0.3">
      <c r="A186" s="177"/>
      <c r="B186" s="204"/>
      <c r="C186" s="178" t="s">
        <v>233</v>
      </c>
      <c r="D186" s="226" t="s">
        <v>234</v>
      </c>
      <c r="E186" s="226"/>
      <c r="F186" s="171" t="s">
        <v>110</v>
      </c>
      <c r="G186" s="173">
        <v>345</v>
      </c>
      <c r="H186" s="172">
        <v>0</v>
      </c>
      <c r="I186" s="172">
        <f t="shared" si="56"/>
        <v>0</v>
      </c>
      <c r="J186" s="171">
        <f t="shared" si="57"/>
        <v>1128.1500000000001</v>
      </c>
      <c r="K186" s="176">
        <f t="shared" si="58"/>
        <v>0</v>
      </c>
      <c r="L186" s="176">
        <f>ROUND(G186*(H186),2)</f>
        <v>0</v>
      </c>
      <c r="M186" s="176"/>
      <c r="N186" s="176">
        <v>3.27</v>
      </c>
      <c r="O186" s="176"/>
      <c r="P186" s="172">
        <f>ROUND(N186*(O186),2)</f>
        <v>0</v>
      </c>
      <c r="Q186" s="179"/>
      <c r="R186" s="179"/>
      <c r="S186" s="172">
        <f>ROUND(Q186*(R186),2)</f>
        <v>0</v>
      </c>
      <c r="T186" s="176"/>
      <c r="U186" s="176"/>
      <c r="V186" s="192">
        <v>0</v>
      </c>
      <c r="W186" s="52"/>
      <c r="Z186">
        <v>0</v>
      </c>
    </row>
    <row r="187" spans="1:26" ht="24.9" customHeight="1" x14ac:dyDescent="0.3">
      <c r="A187" s="177"/>
      <c r="B187" s="205"/>
      <c r="C187" s="184" t="s">
        <v>235</v>
      </c>
      <c r="D187" s="230" t="s">
        <v>236</v>
      </c>
      <c r="E187" s="230"/>
      <c r="F187" s="180" t="s">
        <v>228</v>
      </c>
      <c r="G187" s="181">
        <v>52</v>
      </c>
      <c r="H187" s="182">
        <v>0</v>
      </c>
      <c r="I187" s="182">
        <f t="shared" si="56"/>
        <v>0</v>
      </c>
      <c r="J187" s="180">
        <f t="shared" si="57"/>
        <v>353.6</v>
      </c>
      <c r="K187" s="183">
        <f t="shared" si="58"/>
        <v>0</v>
      </c>
      <c r="L187" s="183"/>
      <c r="M187" s="183">
        <f>ROUND(G187*(H187),2)</f>
        <v>0</v>
      </c>
      <c r="N187" s="183">
        <v>6.8</v>
      </c>
      <c r="O187" s="183"/>
      <c r="P187" s="182">
        <f t="shared" ref="P187:S187" si="68">ROUND(N187*(O187),2)</f>
        <v>0</v>
      </c>
      <c r="Q187" s="182">
        <f t="shared" si="68"/>
        <v>0</v>
      </c>
      <c r="R187" s="182">
        <f t="shared" si="68"/>
        <v>0</v>
      </c>
      <c r="S187" s="182">
        <f t="shared" si="68"/>
        <v>0</v>
      </c>
      <c r="T187" s="183"/>
      <c r="U187" s="183"/>
      <c r="V187" s="194">
        <v>0</v>
      </c>
      <c r="W187" s="52"/>
      <c r="Z187">
        <v>0</v>
      </c>
    </row>
    <row r="188" spans="1:26" ht="24.9" customHeight="1" x14ac:dyDescent="0.3">
      <c r="A188" s="177"/>
      <c r="B188" s="205"/>
      <c r="C188" s="184" t="s">
        <v>237</v>
      </c>
      <c r="D188" s="230" t="s">
        <v>238</v>
      </c>
      <c r="E188" s="230"/>
      <c r="F188" s="180" t="s">
        <v>133</v>
      </c>
      <c r="G188" s="181">
        <v>5</v>
      </c>
      <c r="H188" s="182">
        <v>0</v>
      </c>
      <c r="I188" s="182">
        <f t="shared" si="56"/>
        <v>0</v>
      </c>
      <c r="J188" s="180">
        <f t="shared" si="57"/>
        <v>88.3</v>
      </c>
      <c r="K188" s="183">
        <f t="shared" si="58"/>
        <v>0</v>
      </c>
      <c r="L188" s="183"/>
      <c r="M188" s="183">
        <f>ROUND(G188*(H188),2)</f>
        <v>0</v>
      </c>
      <c r="N188" s="183">
        <v>17.66</v>
      </c>
      <c r="O188" s="183"/>
      <c r="P188" s="182">
        <f t="shared" ref="P188:S188" si="69">ROUND(N188*(O188),2)</f>
        <v>0</v>
      </c>
      <c r="Q188" s="182">
        <f t="shared" si="69"/>
        <v>0</v>
      </c>
      <c r="R188" s="182">
        <f t="shared" si="69"/>
        <v>0</v>
      </c>
      <c r="S188" s="182">
        <f t="shared" si="69"/>
        <v>0</v>
      </c>
      <c r="T188" s="183"/>
      <c r="U188" s="183"/>
      <c r="V188" s="194">
        <v>0</v>
      </c>
      <c r="W188" s="52"/>
      <c r="Z188">
        <v>0</v>
      </c>
    </row>
    <row r="189" spans="1:26" ht="24.9" customHeight="1" x14ac:dyDescent="0.3">
      <c r="A189" s="177"/>
      <c r="B189" s="204"/>
      <c r="C189" s="178" t="s">
        <v>239</v>
      </c>
      <c r="D189" s="226" t="s">
        <v>240</v>
      </c>
      <c r="E189" s="226"/>
      <c r="F189" s="171" t="s">
        <v>133</v>
      </c>
      <c r="G189" s="173">
        <v>5</v>
      </c>
      <c r="H189" s="172">
        <v>0</v>
      </c>
      <c r="I189" s="172">
        <f t="shared" si="56"/>
        <v>0</v>
      </c>
      <c r="J189" s="171">
        <f t="shared" si="57"/>
        <v>53.15</v>
      </c>
      <c r="K189" s="176">
        <f t="shared" si="58"/>
        <v>0</v>
      </c>
      <c r="L189" s="176">
        <f>ROUND(G189*(H189),2)</f>
        <v>0</v>
      </c>
      <c r="M189" s="176"/>
      <c r="N189" s="176">
        <v>10.63</v>
      </c>
      <c r="O189" s="176"/>
      <c r="P189" s="172">
        <f t="shared" ref="P189:S189" si="70">ROUND(N189*(O189),2)</f>
        <v>0</v>
      </c>
      <c r="Q189" s="172">
        <f t="shared" si="70"/>
        <v>0</v>
      </c>
      <c r="R189" s="172">
        <f t="shared" si="70"/>
        <v>0</v>
      </c>
      <c r="S189" s="172">
        <f t="shared" si="70"/>
        <v>0</v>
      </c>
      <c r="T189" s="176"/>
      <c r="U189" s="176"/>
      <c r="V189" s="192">
        <v>0</v>
      </c>
      <c r="W189" s="52"/>
      <c r="Z189">
        <v>0</v>
      </c>
    </row>
    <row r="190" spans="1:26" ht="24.9" customHeight="1" x14ac:dyDescent="0.3">
      <c r="A190" s="177"/>
      <c r="B190" s="204"/>
      <c r="C190" s="178" t="s">
        <v>241</v>
      </c>
      <c r="D190" s="226" t="s">
        <v>242</v>
      </c>
      <c r="E190" s="226"/>
      <c r="F190" s="171" t="s">
        <v>133</v>
      </c>
      <c r="G190" s="173">
        <v>187</v>
      </c>
      <c r="H190" s="172">
        <v>0</v>
      </c>
      <c r="I190" s="172">
        <f t="shared" si="56"/>
        <v>0</v>
      </c>
      <c r="J190" s="171">
        <f t="shared" si="57"/>
        <v>604.01</v>
      </c>
      <c r="K190" s="176">
        <f t="shared" si="58"/>
        <v>0</v>
      </c>
      <c r="L190" s="176">
        <f>ROUND(G190*(H190),2)</f>
        <v>0</v>
      </c>
      <c r="M190" s="176"/>
      <c r="N190" s="176">
        <v>3.23</v>
      </c>
      <c r="O190" s="176"/>
      <c r="P190" s="172">
        <f t="shared" ref="P190:S190" si="71">ROUND(N190*(O190),2)</f>
        <v>0</v>
      </c>
      <c r="Q190" s="172">
        <f t="shared" si="71"/>
        <v>0</v>
      </c>
      <c r="R190" s="172">
        <f t="shared" si="71"/>
        <v>0</v>
      </c>
      <c r="S190" s="172">
        <f t="shared" si="71"/>
        <v>0</v>
      </c>
      <c r="T190" s="176"/>
      <c r="U190" s="176"/>
      <c r="V190" s="192">
        <v>0</v>
      </c>
      <c r="W190" s="52"/>
      <c r="Z190">
        <v>0</v>
      </c>
    </row>
    <row r="191" spans="1:26" ht="24.9" customHeight="1" x14ac:dyDescent="0.3">
      <c r="A191" s="177"/>
      <c r="B191" s="205"/>
      <c r="C191" s="184" t="s">
        <v>243</v>
      </c>
      <c r="D191" s="230" t="s">
        <v>244</v>
      </c>
      <c r="E191" s="230"/>
      <c r="F191" s="180" t="s">
        <v>133</v>
      </c>
      <c r="G191" s="181">
        <v>5</v>
      </c>
      <c r="H191" s="182">
        <v>0</v>
      </c>
      <c r="I191" s="182">
        <f t="shared" si="56"/>
        <v>0</v>
      </c>
      <c r="J191" s="180">
        <f t="shared" si="57"/>
        <v>13.45</v>
      </c>
      <c r="K191" s="183">
        <f t="shared" si="58"/>
        <v>0</v>
      </c>
      <c r="L191" s="183"/>
      <c r="M191" s="183">
        <f t="shared" ref="M191:M199" si="72">ROUND(G191*(H191),2)</f>
        <v>0</v>
      </c>
      <c r="N191" s="183">
        <v>2.69</v>
      </c>
      <c r="O191" s="183"/>
      <c r="P191" s="182">
        <f t="shared" ref="P191:S191" si="73">ROUND(N191*(O191),2)</f>
        <v>0</v>
      </c>
      <c r="Q191" s="182">
        <f t="shared" si="73"/>
        <v>0</v>
      </c>
      <c r="R191" s="182">
        <f t="shared" si="73"/>
        <v>0</v>
      </c>
      <c r="S191" s="182">
        <f t="shared" si="73"/>
        <v>0</v>
      </c>
      <c r="T191" s="183"/>
      <c r="U191" s="183"/>
      <c r="V191" s="194">
        <v>0</v>
      </c>
      <c r="W191" s="52"/>
      <c r="Z191">
        <v>0</v>
      </c>
    </row>
    <row r="192" spans="1:26" ht="24.9" customHeight="1" x14ac:dyDescent="0.3">
      <c r="A192" s="177"/>
      <c r="B192" s="205"/>
      <c r="C192" s="184" t="s">
        <v>245</v>
      </c>
      <c r="D192" s="230" t="s">
        <v>246</v>
      </c>
      <c r="E192" s="230"/>
      <c r="F192" s="180" t="s">
        <v>133</v>
      </c>
      <c r="G192" s="181">
        <v>12</v>
      </c>
      <c r="H192" s="182">
        <v>0</v>
      </c>
      <c r="I192" s="182">
        <f t="shared" si="56"/>
        <v>0</v>
      </c>
      <c r="J192" s="180">
        <f t="shared" si="57"/>
        <v>18.12</v>
      </c>
      <c r="K192" s="183">
        <f t="shared" si="58"/>
        <v>0</v>
      </c>
      <c r="L192" s="183"/>
      <c r="M192" s="183">
        <f t="shared" si="72"/>
        <v>0</v>
      </c>
      <c r="N192" s="183">
        <v>1.51</v>
      </c>
      <c r="O192" s="183"/>
      <c r="P192" s="182">
        <f t="shared" ref="P192:S192" si="74">ROUND(N192*(O192),2)</f>
        <v>0</v>
      </c>
      <c r="Q192" s="182">
        <f t="shared" si="74"/>
        <v>0</v>
      </c>
      <c r="R192" s="182">
        <f t="shared" si="74"/>
        <v>0</v>
      </c>
      <c r="S192" s="182">
        <f t="shared" si="74"/>
        <v>0</v>
      </c>
      <c r="T192" s="183"/>
      <c r="U192" s="183"/>
      <c r="V192" s="194">
        <v>0</v>
      </c>
      <c r="W192" s="52"/>
      <c r="Z192">
        <v>0</v>
      </c>
    </row>
    <row r="193" spans="1:26" ht="24.9" customHeight="1" x14ac:dyDescent="0.3">
      <c r="A193" s="177"/>
      <c r="B193" s="205"/>
      <c r="C193" s="184" t="s">
        <v>247</v>
      </c>
      <c r="D193" s="230" t="s">
        <v>248</v>
      </c>
      <c r="E193" s="230"/>
      <c r="F193" s="180" t="s">
        <v>133</v>
      </c>
      <c r="G193" s="181">
        <v>15</v>
      </c>
      <c r="H193" s="182">
        <v>0</v>
      </c>
      <c r="I193" s="182">
        <f t="shared" si="56"/>
        <v>0</v>
      </c>
      <c r="J193" s="180">
        <f t="shared" si="57"/>
        <v>13.05</v>
      </c>
      <c r="K193" s="183">
        <f t="shared" si="58"/>
        <v>0</v>
      </c>
      <c r="L193" s="183"/>
      <c r="M193" s="183">
        <f t="shared" si="72"/>
        <v>0</v>
      </c>
      <c r="N193" s="183">
        <v>0.87</v>
      </c>
      <c r="O193" s="183"/>
      <c r="P193" s="182">
        <f t="shared" ref="P193:S193" si="75">ROUND(N193*(O193),2)</f>
        <v>0</v>
      </c>
      <c r="Q193" s="182">
        <f t="shared" si="75"/>
        <v>0</v>
      </c>
      <c r="R193" s="182">
        <f t="shared" si="75"/>
        <v>0</v>
      </c>
      <c r="S193" s="182">
        <f t="shared" si="75"/>
        <v>0</v>
      </c>
      <c r="T193" s="183"/>
      <c r="U193" s="183"/>
      <c r="V193" s="194">
        <v>0</v>
      </c>
      <c r="W193" s="52"/>
      <c r="Z193">
        <v>0</v>
      </c>
    </row>
    <row r="194" spans="1:26" ht="24.9" customHeight="1" x14ac:dyDescent="0.3">
      <c r="A194" s="177"/>
      <c r="B194" s="205"/>
      <c r="C194" s="184" t="s">
        <v>249</v>
      </c>
      <c r="D194" s="230" t="s">
        <v>250</v>
      </c>
      <c r="E194" s="230"/>
      <c r="F194" s="180" t="s">
        <v>133</v>
      </c>
      <c r="G194" s="181">
        <v>80</v>
      </c>
      <c r="H194" s="182">
        <v>0</v>
      </c>
      <c r="I194" s="182">
        <f t="shared" si="56"/>
        <v>0</v>
      </c>
      <c r="J194" s="180">
        <f t="shared" si="57"/>
        <v>44</v>
      </c>
      <c r="K194" s="183">
        <f t="shared" si="58"/>
        <v>0</v>
      </c>
      <c r="L194" s="183"/>
      <c r="M194" s="183">
        <f t="shared" si="72"/>
        <v>0</v>
      </c>
      <c r="N194" s="183">
        <v>0.55000000000000004</v>
      </c>
      <c r="O194" s="183"/>
      <c r="P194" s="182">
        <f t="shared" ref="P194:S194" si="76">ROUND(N194*(O194),2)</f>
        <v>0</v>
      </c>
      <c r="Q194" s="182">
        <f t="shared" si="76"/>
        <v>0</v>
      </c>
      <c r="R194" s="182">
        <f t="shared" si="76"/>
        <v>0</v>
      </c>
      <c r="S194" s="182">
        <f t="shared" si="76"/>
        <v>0</v>
      </c>
      <c r="T194" s="183"/>
      <c r="U194" s="183"/>
      <c r="V194" s="194">
        <v>0</v>
      </c>
      <c r="W194" s="52"/>
      <c r="Z194">
        <v>0</v>
      </c>
    </row>
    <row r="195" spans="1:26" ht="24.9" customHeight="1" x14ac:dyDescent="0.3">
      <c r="A195" s="177"/>
      <c r="B195" s="205"/>
      <c r="C195" s="184" t="s">
        <v>251</v>
      </c>
      <c r="D195" s="230" t="s">
        <v>252</v>
      </c>
      <c r="E195" s="230"/>
      <c r="F195" s="180" t="s">
        <v>133</v>
      </c>
      <c r="G195" s="181">
        <v>12</v>
      </c>
      <c r="H195" s="182">
        <v>0</v>
      </c>
      <c r="I195" s="182">
        <f t="shared" si="56"/>
        <v>0</v>
      </c>
      <c r="J195" s="180">
        <f t="shared" si="57"/>
        <v>14.04</v>
      </c>
      <c r="K195" s="183">
        <f t="shared" si="58"/>
        <v>0</v>
      </c>
      <c r="L195" s="183"/>
      <c r="M195" s="183">
        <f t="shared" si="72"/>
        <v>0</v>
      </c>
      <c r="N195" s="183">
        <v>1.17</v>
      </c>
      <c r="O195" s="183"/>
      <c r="P195" s="182">
        <f t="shared" ref="P195:S195" si="77">ROUND(N195*(O195),2)</f>
        <v>0</v>
      </c>
      <c r="Q195" s="182">
        <f t="shared" si="77"/>
        <v>0</v>
      </c>
      <c r="R195" s="182">
        <f t="shared" si="77"/>
        <v>0</v>
      </c>
      <c r="S195" s="182">
        <f t="shared" si="77"/>
        <v>0</v>
      </c>
      <c r="T195" s="183"/>
      <c r="U195" s="183"/>
      <c r="V195" s="194">
        <v>0</v>
      </c>
      <c r="W195" s="52"/>
      <c r="Z195">
        <v>0</v>
      </c>
    </row>
    <row r="196" spans="1:26" ht="24.9" customHeight="1" x14ac:dyDescent="0.3">
      <c r="A196" s="177"/>
      <c r="B196" s="205"/>
      <c r="C196" s="184" t="s">
        <v>253</v>
      </c>
      <c r="D196" s="230" t="s">
        <v>254</v>
      </c>
      <c r="E196" s="230"/>
      <c r="F196" s="180" t="s">
        <v>133</v>
      </c>
      <c r="G196" s="181">
        <v>12</v>
      </c>
      <c r="H196" s="182">
        <v>0</v>
      </c>
      <c r="I196" s="182">
        <f t="shared" si="56"/>
        <v>0</v>
      </c>
      <c r="J196" s="180">
        <f t="shared" si="57"/>
        <v>17.28</v>
      </c>
      <c r="K196" s="183">
        <f t="shared" si="58"/>
        <v>0</v>
      </c>
      <c r="L196" s="183"/>
      <c r="M196" s="183">
        <f t="shared" si="72"/>
        <v>0</v>
      </c>
      <c r="N196" s="183">
        <v>1.44</v>
      </c>
      <c r="O196" s="183"/>
      <c r="P196" s="182">
        <f t="shared" ref="P196:S196" si="78">ROUND(N196*(O196),2)</f>
        <v>0</v>
      </c>
      <c r="Q196" s="182">
        <f t="shared" si="78"/>
        <v>0</v>
      </c>
      <c r="R196" s="182">
        <f t="shared" si="78"/>
        <v>0</v>
      </c>
      <c r="S196" s="182">
        <f t="shared" si="78"/>
        <v>0</v>
      </c>
      <c r="T196" s="183"/>
      <c r="U196" s="183"/>
      <c r="V196" s="194">
        <v>0</v>
      </c>
      <c r="W196" s="52"/>
      <c r="Z196">
        <v>0</v>
      </c>
    </row>
    <row r="197" spans="1:26" ht="24.9" customHeight="1" x14ac:dyDescent="0.3">
      <c r="A197" s="177"/>
      <c r="B197" s="205"/>
      <c r="C197" s="184" t="s">
        <v>255</v>
      </c>
      <c r="D197" s="230" t="s">
        <v>256</v>
      </c>
      <c r="E197" s="230"/>
      <c r="F197" s="180" t="s">
        <v>133</v>
      </c>
      <c r="G197" s="181">
        <v>20</v>
      </c>
      <c r="H197" s="182">
        <v>0</v>
      </c>
      <c r="I197" s="182">
        <f t="shared" si="56"/>
        <v>0</v>
      </c>
      <c r="J197" s="180">
        <f t="shared" si="57"/>
        <v>17.600000000000001</v>
      </c>
      <c r="K197" s="183">
        <f t="shared" si="58"/>
        <v>0</v>
      </c>
      <c r="L197" s="183"/>
      <c r="M197" s="183">
        <f t="shared" si="72"/>
        <v>0</v>
      </c>
      <c r="N197" s="183">
        <v>0.88</v>
      </c>
      <c r="O197" s="183"/>
      <c r="P197" s="182">
        <f t="shared" ref="P197:S197" si="79">ROUND(N197*(O197),2)</f>
        <v>0</v>
      </c>
      <c r="Q197" s="182">
        <f t="shared" si="79"/>
        <v>0</v>
      </c>
      <c r="R197" s="182">
        <f t="shared" si="79"/>
        <v>0</v>
      </c>
      <c r="S197" s="182">
        <f t="shared" si="79"/>
        <v>0</v>
      </c>
      <c r="T197" s="183"/>
      <c r="U197" s="183"/>
      <c r="V197" s="194">
        <v>0</v>
      </c>
      <c r="W197" s="52"/>
      <c r="Z197">
        <v>0</v>
      </c>
    </row>
    <row r="198" spans="1:26" ht="24.9" customHeight="1" x14ac:dyDescent="0.3">
      <c r="A198" s="177"/>
      <c r="B198" s="205"/>
      <c r="C198" s="184" t="s">
        <v>257</v>
      </c>
      <c r="D198" s="230" t="s">
        <v>258</v>
      </c>
      <c r="E198" s="230"/>
      <c r="F198" s="180" t="s">
        <v>133</v>
      </c>
      <c r="G198" s="181">
        <v>26</v>
      </c>
      <c r="H198" s="182">
        <v>0</v>
      </c>
      <c r="I198" s="182">
        <f t="shared" si="56"/>
        <v>0</v>
      </c>
      <c r="J198" s="180">
        <f t="shared" si="57"/>
        <v>21.84</v>
      </c>
      <c r="K198" s="183">
        <f t="shared" si="58"/>
        <v>0</v>
      </c>
      <c r="L198" s="183"/>
      <c r="M198" s="183">
        <f t="shared" si="72"/>
        <v>0</v>
      </c>
      <c r="N198" s="183">
        <v>0.84</v>
      </c>
      <c r="O198" s="183"/>
      <c r="P198" s="182">
        <f t="shared" ref="P198:S198" si="80">ROUND(N198*(O198),2)</f>
        <v>0</v>
      </c>
      <c r="Q198" s="182">
        <f t="shared" si="80"/>
        <v>0</v>
      </c>
      <c r="R198" s="182">
        <f t="shared" si="80"/>
        <v>0</v>
      </c>
      <c r="S198" s="182">
        <f t="shared" si="80"/>
        <v>0</v>
      </c>
      <c r="T198" s="183"/>
      <c r="U198" s="183"/>
      <c r="V198" s="194">
        <v>0</v>
      </c>
      <c r="W198" s="52"/>
      <c r="Z198">
        <v>0</v>
      </c>
    </row>
    <row r="199" spans="1:26" ht="24.9" customHeight="1" x14ac:dyDescent="0.3">
      <c r="A199" s="177"/>
      <c r="B199" s="205"/>
      <c r="C199" s="184" t="s">
        <v>259</v>
      </c>
      <c r="D199" s="230" t="s">
        <v>260</v>
      </c>
      <c r="E199" s="230"/>
      <c r="F199" s="180" t="s">
        <v>133</v>
      </c>
      <c r="G199" s="181">
        <v>5</v>
      </c>
      <c r="H199" s="182">
        <v>0</v>
      </c>
      <c r="I199" s="182">
        <f t="shared" si="56"/>
        <v>0</v>
      </c>
      <c r="J199" s="180">
        <f t="shared" si="57"/>
        <v>3.75</v>
      </c>
      <c r="K199" s="183">
        <f t="shared" si="58"/>
        <v>0</v>
      </c>
      <c r="L199" s="183"/>
      <c r="M199" s="183">
        <f t="shared" si="72"/>
        <v>0</v>
      </c>
      <c r="N199" s="183">
        <v>0.75</v>
      </c>
      <c r="O199" s="183"/>
      <c r="P199" s="182">
        <f t="shared" ref="P199:S199" si="81">ROUND(N199*(O199),2)</f>
        <v>0</v>
      </c>
      <c r="Q199" s="182">
        <f t="shared" si="81"/>
        <v>0</v>
      </c>
      <c r="R199" s="182">
        <f t="shared" si="81"/>
        <v>0</v>
      </c>
      <c r="S199" s="182">
        <f t="shared" si="81"/>
        <v>0</v>
      </c>
      <c r="T199" s="183"/>
      <c r="U199" s="183"/>
      <c r="V199" s="194">
        <v>0</v>
      </c>
      <c r="W199" s="52"/>
      <c r="Z199">
        <v>0</v>
      </c>
    </row>
    <row r="200" spans="1:26" ht="24.9" customHeight="1" x14ac:dyDescent="0.3">
      <c r="A200" s="177"/>
      <c r="B200" s="204"/>
      <c r="C200" s="178" t="s">
        <v>261</v>
      </c>
      <c r="D200" s="226" t="s">
        <v>262</v>
      </c>
      <c r="E200" s="226"/>
      <c r="F200" s="171" t="s">
        <v>133</v>
      </c>
      <c r="G200" s="173">
        <v>320</v>
      </c>
      <c r="H200" s="172">
        <v>0</v>
      </c>
      <c r="I200" s="172">
        <f t="shared" si="56"/>
        <v>0</v>
      </c>
      <c r="J200" s="171">
        <f t="shared" si="57"/>
        <v>896</v>
      </c>
      <c r="K200" s="176">
        <f t="shared" si="58"/>
        <v>0</v>
      </c>
      <c r="L200" s="176">
        <f>ROUND(G200*(H200),2)</f>
        <v>0</v>
      </c>
      <c r="M200" s="176"/>
      <c r="N200" s="176">
        <v>2.8</v>
      </c>
      <c r="O200" s="176"/>
      <c r="P200" s="172">
        <f t="shared" ref="P200:S200" si="82">ROUND(N200*(O200),2)</f>
        <v>0</v>
      </c>
      <c r="Q200" s="172">
        <f t="shared" si="82"/>
        <v>0</v>
      </c>
      <c r="R200" s="172">
        <f t="shared" si="82"/>
        <v>0</v>
      </c>
      <c r="S200" s="172">
        <f t="shared" si="82"/>
        <v>0</v>
      </c>
      <c r="T200" s="176"/>
      <c r="U200" s="176"/>
      <c r="V200" s="192">
        <v>0</v>
      </c>
      <c r="W200" s="52"/>
      <c r="Z200">
        <v>0</v>
      </c>
    </row>
    <row r="201" spans="1:26" ht="24.9" customHeight="1" x14ac:dyDescent="0.3">
      <c r="A201" s="177"/>
      <c r="B201" s="204"/>
      <c r="C201" s="178" t="s">
        <v>263</v>
      </c>
      <c r="D201" s="226" t="s">
        <v>264</v>
      </c>
      <c r="E201" s="226"/>
      <c r="F201" s="171" t="s">
        <v>133</v>
      </c>
      <c r="G201" s="173">
        <v>1</v>
      </c>
      <c r="H201" s="172">
        <v>0</v>
      </c>
      <c r="I201" s="172">
        <f t="shared" si="56"/>
        <v>0</v>
      </c>
      <c r="J201" s="171">
        <f t="shared" si="57"/>
        <v>25.02</v>
      </c>
      <c r="K201" s="176">
        <f t="shared" si="58"/>
        <v>0</v>
      </c>
      <c r="L201" s="176">
        <f>ROUND(G201*(H201),2)</f>
        <v>0</v>
      </c>
      <c r="M201" s="176"/>
      <c r="N201" s="176">
        <v>25.02</v>
      </c>
      <c r="O201" s="176"/>
      <c r="P201" s="172">
        <f t="shared" ref="P201:S201" si="83">ROUND(N201*(O201),2)</f>
        <v>0</v>
      </c>
      <c r="Q201" s="172">
        <f t="shared" si="83"/>
        <v>0</v>
      </c>
      <c r="R201" s="172">
        <f t="shared" si="83"/>
        <v>0</v>
      </c>
      <c r="S201" s="172">
        <f t="shared" si="83"/>
        <v>0</v>
      </c>
      <c r="T201" s="176"/>
      <c r="U201" s="176"/>
      <c r="V201" s="192">
        <v>0</v>
      </c>
      <c r="W201" s="52"/>
      <c r="Z201">
        <v>0</v>
      </c>
    </row>
    <row r="202" spans="1:26" ht="24.9" customHeight="1" x14ac:dyDescent="0.3">
      <c r="A202" s="177"/>
      <c r="B202" s="205"/>
      <c r="C202" s="184" t="s">
        <v>265</v>
      </c>
      <c r="D202" s="230" t="s">
        <v>266</v>
      </c>
      <c r="E202" s="230"/>
      <c r="F202" s="180" t="s">
        <v>133</v>
      </c>
      <c r="G202" s="181">
        <v>1</v>
      </c>
      <c r="H202" s="182">
        <v>0</v>
      </c>
      <c r="I202" s="182">
        <f t="shared" si="56"/>
        <v>0</v>
      </c>
      <c r="J202" s="180">
        <f t="shared" si="57"/>
        <v>21.16</v>
      </c>
      <c r="K202" s="183">
        <f t="shared" si="58"/>
        <v>0</v>
      </c>
      <c r="L202" s="183"/>
      <c r="M202" s="183">
        <f>ROUND(G202*(H202),2)</f>
        <v>0</v>
      </c>
      <c r="N202" s="183">
        <v>21.16</v>
      </c>
      <c r="O202" s="183"/>
      <c r="P202" s="182">
        <f t="shared" ref="P202:S202" si="84">ROUND(N202*(O202),2)</f>
        <v>0</v>
      </c>
      <c r="Q202" s="182">
        <f t="shared" si="84"/>
        <v>0</v>
      </c>
      <c r="R202" s="182">
        <f t="shared" si="84"/>
        <v>0</v>
      </c>
      <c r="S202" s="182">
        <f t="shared" si="84"/>
        <v>0</v>
      </c>
      <c r="T202" s="183"/>
      <c r="U202" s="183"/>
      <c r="V202" s="194">
        <v>0</v>
      </c>
      <c r="W202" s="52"/>
      <c r="Z202">
        <v>0</v>
      </c>
    </row>
    <row r="203" spans="1:26" ht="24.9" customHeight="1" x14ac:dyDescent="0.3">
      <c r="A203" s="177"/>
      <c r="B203" s="204"/>
      <c r="C203" s="178" t="s">
        <v>267</v>
      </c>
      <c r="D203" s="226" t="s">
        <v>268</v>
      </c>
      <c r="E203" s="226"/>
      <c r="F203" s="171" t="s">
        <v>133</v>
      </c>
      <c r="G203" s="173">
        <v>12</v>
      </c>
      <c r="H203" s="172">
        <v>0</v>
      </c>
      <c r="I203" s="172">
        <f t="shared" si="56"/>
        <v>0</v>
      </c>
      <c r="J203" s="171">
        <f t="shared" si="57"/>
        <v>301.8</v>
      </c>
      <c r="K203" s="176">
        <f t="shared" si="58"/>
        <v>0</v>
      </c>
      <c r="L203" s="176">
        <f>ROUND(G203*(H203),2)</f>
        <v>0</v>
      </c>
      <c r="M203" s="176"/>
      <c r="N203" s="176">
        <v>25.15</v>
      </c>
      <c r="O203" s="176"/>
      <c r="P203" s="172">
        <f t="shared" ref="P203:S203" si="85">ROUND(N203*(O203),2)</f>
        <v>0</v>
      </c>
      <c r="Q203" s="172">
        <f t="shared" si="85"/>
        <v>0</v>
      </c>
      <c r="R203" s="172">
        <f t="shared" si="85"/>
        <v>0</v>
      </c>
      <c r="S203" s="172">
        <f t="shared" si="85"/>
        <v>0</v>
      </c>
      <c r="T203" s="176"/>
      <c r="U203" s="176"/>
      <c r="V203" s="192">
        <v>0</v>
      </c>
      <c r="W203" s="52"/>
      <c r="Z203">
        <v>0</v>
      </c>
    </row>
    <row r="204" spans="1:26" ht="24.9" customHeight="1" x14ac:dyDescent="0.3">
      <c r="A204" s="177"/>
      <c r="B204" s="205"/>
      <c r="C204" s="184" t="s">
        <v>269</v>
      </c>
      <c r="D204" s="230" t="s">
        <v>270</v>
      </c>
      <c r="E204" s="230"/>
      <c r="F204" s="180" t="s">
        <v>133</v>
      </c>
      <c r="G204" s="181">
        <v>12</v>
      </c>
      <c r="H204" s="182">
        <v>0</v>
      </c>
      <c r="I204" s="182">
        <f t="shared" si="56"/>
        <v>0</v>
      </c>
      <c r="J204" s="180">
        <f t="shared" si="57"/>
        <v>213.72</v>
      </c>
      <c r="K204" s="183">
        <f t="shared" si="58"/>
        <v>0</v>
      </c>
      <c r="L204" s="183"/>
      <c r="M204" s="183">
        <f>ROUND(G204*(H204),2)</f>
        <v>0</v>
      </c>
      <c r="N204" s="183">
        <v>17.809999999999999</v>
      </c>
      <c r="O204" s="183"/>
      <c r="P204" s="182">
        <f t="shared" ref="P204:S204" si="86">ROUND(N204*(O204),2)</f>
        <v>0</v>
      </c>
      <c r="Q204" s="182">
        <f t="shared" si="86"/>
        <v>0</v>
      </c>
      <c r="R204" s="182">
        <f t="shared" si="86"/>
        <v>0</v>
      </c>
      <c r="S204" s="182">
        <f t="shared" si="86"/>
        <v>0</v>
      </c>
      <c r="T204" s="183"/>
      <c r="U204" s="183"/>
      <c r="V204" s="194">
        <v>0</v>
      </c>
      <c r="W204" s="52"/>
      <c r="Z204">
        <v>0</v>
      </c>
    </row>
    <row r="205" spans="1:26" ht="24.9" customHeight="1" x14ac:dyDescent="0.3">
      <c r="A205" s="177"/>
      <c r="B205" s="204"/>
      <c r="C205" s="178" t="s">
        <v>271</v>
      </c>
      <c r="D205" s="226" t="s">
        <v>272</v>
      </c>
      <c r="E205" s="226"/>
      <c r="F205" s="171" t="s">
        <v>133</v>
      </c>
      <c r="G205" s="173">
        <v>12</v>
      </c>
      <c r="H205" s="172">
        <v>0</v>
      </c>
      <c r="I205" s="172">
        <f t="shared" si="56"/>
        <v>0</v>
      </c>
      <c r="J205" s="171">
        <f t="shared" si="57"/>
        <v>180.6</v>
      </c>
      <c r="K205" s="176">
        <f t="shared" si="58"/>
        <v>0</v>
      </c>
      <c r="L205" s="176">
        <f>ROUND(G205*(H205),2)</f>
        <v>0</v>
      </c>
      <c r="M205" s="176"/>
      <c r="N205" s="176">
        <v>15.05</v>
      </c>
      <c r="O205" s="176"/>
      <c r="P205" s="172">
        <f t="shared" ref="P205:S205" si="87">ROUND(N205*(O205),2)</f>
        <v>0</v>
      </c>
      <c r="Q205" s="172">
        <f t="shared" si="87"/>
        <v>0</v>
      </c>
      <c r="R205" s="172">
        <f t="shared" si="87"/>
        <v>0</v>
      </c>
      <c r="S205" s="172">
        <f t="shared" si="87"/>
        <v>0</v>
      </c>
      <c r="T205" s="176"/>
      <c r="U205" s="176"/>
      <c r="V205" s="192">
        <v>0</v>
      </c>
      <c r="W205" s="52"/>
      <c r="Z205">
        <v>0</v>
      </c>
    </row>
    <row r="206" spans="1:26" ht="24.9" customHeight="1" x14ac:dyDescent="0.3">
      <c r="A206" s="177"/>
      <c r="B206" s="205"/>
      <c r="C206" s="184" t="s">
        <v>273</v>
      </c>
      <c r="D206" s="230" t="s">
        <v>274</v>
      </c>
      <c r="E206" s="230"/>
      <c r="F206" s="180" t="s">
        <v>133</v>
      </c>
      <c r="G206" s="181">
        <v>12</v>
      </c>
      <c r="H206" s="182">
        <v>0</v>
      </c>
      <c r="I206" s="182">
        <f t="shared" si="56"/>
        <v>0</v>
      </c>
      <c r="J206" s="180">
        <f t="shared" si="57"/>
        <v>63.36</v>
      </c>
      <c r="K206" s="183">
        <f t="shared" si="58"/>
        <v>0</v>
      </c>
      <c r="L206" s="183"/>
      <c r="M206" s="183">
        <f>ROUND(G206*(H206),2)</f>
        <v>0</v>
      </c>
      <c r="N206" s="183">
        <v>5.28</v>
      </c>
      <c r="O206" s="183"/>
      <c r="P206" s="182">
        <f t="shared" ref="P206:S206" si="88">ROUND(N206*(O206),2)</f>
        <v>0</v>
      </c>
      <c r="Q206" s="182">
        <f t="shared" si="88"/>
        <v>0</v>
      </c>
      <c r="R206" s="182">
        <f t="shared" si="88"/>
        <v>0</v>
      </c>
      <c r="S206" s="182">
        <f t="shared" si="88"/>
        <v>0</v>
      </c>
      <c r="T206" s="183"/>
      <c r="U206" s="183"/>
      <c r="V206" s="194">
        <v>0</v>
      </c>
      <c r="W206" s="52"/>
      <c r="Z206">
        <v>0</v>
      </c>
    </row>
    <row r="207" spans="1:26" ht="24.9" customHeight="1" x14ac:dyDescent="0.3">
      <c r="A207" s="177"/>
      <c r="B207" s="205"/>
      <c r="C207" s="184" t="s">
        <v>275</v>
      </c>
      <c r="D207" s="230" t="s">
        <v>276</v>
      </c>
      <c r="E207" s="230"/>
      <c r="F207" s="180" t="s">
        <v>133</v>
      </c>
      <c r="G207" s="181">
        <v>24</v>
      </c>
      <c r="H207" s="182">
        <v>0</v>
      </c>
      <c r="I207" s="182">
        <f t="shared" si="56"/>
        <v>0</v>
      </c>
      <c r="J207" s="180">
        <f t="shared" si="57"/>
        <v>35.28</v>
      </c>
      <c r="K207" s="183">
        <f t="shared" si="58"/>
        <v>0</v>
      </c>
      <c r="L207" s="183"/>
      <c r="M207" s="183">
        <f>ROUND(G207*(H207),2)</f>
        <v>0</v>
      </c>
      <c r="N207" s="183">
        <v>1.47</v>
      </c>
      <c r="O207" s="183"/>
      <c r="P207" s="182">
        <f t="shared" ref="P207:S207" si="89">ROUND(N207*(O207),2)</f>
        <v>0</v>
      </c>
      <c r="Q207" s="182">
        <f t="shared" si="89"/>
        <v>0</v>
      </c>
      <c r="R207" s="182">
        <f t="shared" si="89"/>
        <v>0</v>
      </c>
      <c r="S207" s="182">
        <f t="shared" si="89"/>
        <v>0</v>
      </c>
      <c r="T207" s="183"/>
      <c r="U207" s="183"/>
      <c r="V207" s="194">
        <v>0</v>
      </c>
      <c r="W207" s="52"/>
      <c r="Z207">
        <v>0</v>
      </c>
    </row>
    <row r="208" spans="1:26" ht="24.9" customHeight="1" x14ac:dyDescent="0.3">
      <c r="A208" s="177"/>
      <c r="B208" s="204"/>
      <c r="C208" s="178" t="s">
        <v>277</v>
      </c>
      <c r="D208" s="226" t="s">
        <v>278</v>
      </c>
      <c r="E208" s="226"/>
      <c r="F208" s="171" t="s">
        <v>133</v>
      </c>
      <c r="G208" s="173">
        <v>12</v>
      </c>
      <c r="H208" s="172">
        <v>0</v>
      </c>
      <c r="I208" s="172">
        <f t="shared" si="56"/>
        <v>0</v>
      </c>
      <c r="J208" s="171">
        <f t="shared" si="57"/>
        <v>37.200000000000003</v>
      </c>
      <c r="K208" s="176">
        <f t="shared" si="58"/>
        <v>0</v>
      </c>
      <c r="L208" s="176">
        <f>ROUND(G208*(H208),2)</f>
        <v>0</v>
      </c>
      <c r="M208" s="176"/>
      <c r="N208" s="176">
        <v>3.1</v>
      </c>
      <c r="O208" s="176"/>
      <c r="P208" s="172">
        <f>ROUND(N208*(O208),2)</f>
        <v>0</v>
      </c>
      <c r="Q208" s="179"/>
      <c r="R208" s="179"/>
      <c r="S208" s="172">
        <f>ROUND(Q208*(R208),2)</f>
        <v>0</v>
      </c>
      <c r="T208" s="176"/>
      <c r="U208" s="176"/>
      <c r="V208" s="192">
        <v>0</v>
      </c>
      <c r="W208" s="52"/>
      <c r="Z208">
        <v>0</v>
      </c>
    </row>
    <row r="209" spans="1:26" ht="24.9" customHeight="1" x14ac:dyDescent="0.3">
      <c r="A209" s="177"/>
      <c r="B209" s="205"/>
      <c r="C209" s="184" t="s">
        <v>279</v>
      </c>
      <c r="D209" s="230" t="s">
        <v>280</v>
      </c>
      <c r="E209" s="230"/>
      <c r="F209" s="180" t="s">
        <v>133</v>
      </c>
      <c r="G209" s="181">
        <v>12</v>
      </c>
      <c r="H209" s="182">
        <v>0</v>
      </c>
      <c r="I209" s="182">
        <f t="shared" ref="I209:I225" si="90">ROUND(G209*(H209),2)</f>
        <v>0</v>
      </c>
      <c r="J209" s="180">
        <f t="shared" ref="J209:J225" si="91">ROUND(G209*(N209),2)</f>
        <v>6.96</v>
      </c>
      <c r="K209" s="183">
        <f t="shared" ref="K209:K225" si="92">ROUND(G209*(O209),2)</f>
        <v>0</v>
      </c>
      <c r="L209" s="183"/>
      <c r="M209" s="183">
        <f>ROUND(G209*(H209),2)</f>
        <v>0</v>
      </c>
      <c r="N209" s="183">
        <v>0.57999999999999996</v>
      </c>
      <c r="O209" s="183"/>
      <c r="P209" s="182">
        <f t="shared" ref="P209:S209" si="93">ROUND(N209*(O209),2)</f>
        <v>0</v>
      </c>
      <c r="Q209" s="182">
        <f t="shared" si="93"/>
        <v>0</v>
      </c>
      <c r="R209" s="182">
        <f t="shared" si="93"/>
        <v>0</v>
      </c>
      <c r="S209" s="182">
        <f t="shared" si="93"/>
        <v>0</v>
      </c>
      <c r="T209" s="183"/>
      <c r="U209" s="183"/>
      <c r="V209" s="194">
        <v>0</v>
      </c>
      <c r="W209" s="52"/>
      <c r="Z209">
        <v>0</v>
      </c>
    </row>
    <row r="210" spans="1:26" ht="24.9" customHeight="1" x14ac:dyDescent="0.3">
      <c r="A210" s="177"/>
      <c r="B210" s="204"/>
      <c r="C210" s="178" t="s">
        <v>281</v>
      </c>
      <c r="D210" s="226" t="s">
        <v>282</v>
      </c>
      <c r="E210" s="226"/>
      <c r="F210" s="171" t="s">
        <v>110</v>
      </c>
      <c r="G210" s="173">
        <v>150</v>
      </c>
      <c r="H210" s="172">
        <v>0</v>
      </c>
      <c r="I210" s="172">
        <f t="shared" si="90"/>
        <v>0</v>
      </c>
      <c r="J210" s="171">
        <f t="shared" si="91"/>
        <v>238.5</v>
      </c>
      <c r="K210" s="176">
        <f t="shared" si="92"/>
        <v>0</v>
      </c>
      <c r="L210" s="176">
        <f t="shared" ref="L210:L225" si="94">ROUND(G210*(H210),2)</f>
        <v>0</v>
      </c>
      <c r="M210" s="176"/>
      <c r="N210" s="176">
        <v>1.5899999999999999</v>
      </c>
      <c r="O210" s="176"/>
      <c r="P210" s="172">
        <f t="shared" ref="P210:P225" si="95">ROUND(N210*(O210),2)</f>
        <v>0</v>
      </c>
      <c r="Q210" s="179"/>
      <c r="R210" s="179"/>
      <c r="S210" s="172">
        <f t="shared" ref="S210:S226" si="96">ROUND(Q210*(R210),2)</f>
        <v>0</v>
      </c>
      <c r="T210" s="176"/>
      <c r="U210" s="176"/>
      <c r="V210" s="192">
        <v>0</v>
      </c>
      <c r="W210" s="52"/>
      <c r="Z210">
        <v>0</v>
      </c>
    </row>
    <row r="211" spans="1:26" ht="24.9" customHeight="1" x14ac:dyDescent="0.3">
      <c r="A211" s="177"/>
      <c r="B211" s="204"/>
      <c r="C211" s="178" t="s">
        <v>283</v>
      </c>
      <c r="D211" s="226" t="s">
        <v>284</v>
      </c>
      <c r="E211" s="226"/>
      <c r="F211" s="171" t="s">
        <v>110</v>
      </c>
      <c r="G211" s="173">
        <v>160</v>
      </c>
      <c r="H211" s="172">
        <v>0</v>
      </c>
      <c r="I211" s="172">
        <f t="shared" si="90"/>
        <v>0</v>
      </c>
      <c r="J211" s="171">
        <f t="shared" si="91"/>
        <v>99.2</v>
      </c>
      <c r="K211" s="176">
        <f t="shared" si="92"/>
        <v>0</v>
      </c>
      <c r="L211" s="176">
        <f t="shared" si="94"/>
        <v>0</v>
      </c>
      <c r="M211" s="176"/>
      <c r="N211" s="176">
        <v>0.62</v>
      </c>
      <c r="O211" s="176"/>
      <c r="P211" s="172">
        <f t="shared" si="95"/>
        <v>0</v>
      </c>
      <c r="Q211" s="179"/>
      <c r="R211" s="179"/>
      <c r="S211" s="172">
        <f t="shared" si="96"/>
        <v>0</v>
      </c>
      <c r="T211" s="176"/>
      <c r="U211" s="176"/>
      <c r="V211" s="192">
        <v>0</v>
      </c>
      <c r="W211" s="52"/>
      <c r="Z211">
        <v>0</v>
      </c>
    </row>
    <row r="212" spans="1:26" ht="24.9" customHeight="1" x14ac:dyDescent="0.3">
      <c r="A212" s="177"/>
      <c r="B212" s="204"/>
      <c r="C212" s="178" t="s">
        <v>285</v>
      </c>
      <c r="D212" s="226" t="s">
        <v>286</v>
      </c>
      <c r="E212" s="226"/>
      <c r="F212" s="171" t="s">
        <v>110</v>
      </c>
      <c r="G212" s="173">
        <v>10</v>
      </c>
      <c r="H212" s="172">
        <v>0</v>
      </c>
      <c r="I212" s="172">
        <f t="shared" si="90"/>
        <v>0</v>
      </c>
      <c r="J212" s="171">
        <f t="shared" si="91"/>
        <v>6.2</v>
      </c>
      <c r="K212" s="176">
        <f t="shared" si="92"/>
        <v>0</v>
      </c>
      <c r="L212" s="176">
        <f t="shared" si="94"/>
        <v>0</v>
      </c>
      <c r="M212" s="176"/>
      <c r="N212" s="176">
        <v>0.62</v>
      </c>
      <c r="O212" s="176"/>
      <c r="P212" s="172">
        <f t="shared" si="95"/>
        <v>0</v>
      </c>
      <c r="Q212" s="179"/>
      <c r="R212" s="179"/>
      <c r="S212" s="172">
        <f t="shared" si="96"/>
        <v>0</v>
      </c>
      <c r="T212" s="176"/>
      <c r="U212" s="176"/>
      <c r="V212" s="192">
        <v>0</v>
      </c>
      <c r="W212" s="52"/>
      <c r="Z212">
        <v>0</v>
      </c>
    </row>
    <row r="213" spans="1:26" ht="24.9" customHeight="1" x14ac:dyDescent="0.3">
      <c r="A213" s="177"/>
      <c r="B213" s="204"/>
      <c r="C213" s="178" t="s">
        <v>287</v>
      </c>
      <c r="D213" s="226" t="s">
        <v>288</v>
      </c>
      <c r="E213" s="226"/>
      <c r="F213" s="171" t="s">
        <v>110</v>
      </c>
      <c r="G213" s="173">
        <v>320</v>
      </c>
      <c r="H213" s="172">
        <v>0</v>
      </c>
      <c r="I213" s="172">
        <f t="shared" si="90"/>
        <v>0</v>
      </c>
      <c r="J213" s="171">
        <f t="shared" si="91"/>
        <v>508.8</v>
      </c>
      <c r="K213" s="176">
        <f t="shared" si="92"/>
        <v>0</v>
      </c>
      <c r="L213" s="176">
        <f t="shared" si="94"/>
        <v>0</v>
      </c>
      <c r="M213" s="176"/>
      <c r="N213" s="176">
        <v>1.5899999999999999</v>
      </c>
      <c r="O213" s="176"/>
      <c r="P213" s="172">
        <f t="shared" si="95"/>
        <v>0</v>
      </c>
      <c r="Q213" s="179"/>
      <c r="R213" s="179"/>
      <c r="S213" s="172">
        <f t="shared" si="96"/>
        <v>0</v>
      </c>
      <c r="T213" s="176"/>
      <c r="U213" s="176"/>
      <c r="V213" s="192">
        <v>0</v>
      </c>
      <c r="W213" s="52"/>
      <c r="Z213">
        <v>0</v>
      </c>
    </row>
    <row r="214" spans="1:26" ht="24.9" customHeight="1" x14ac:dyDescent="0.3">
      <c r="A214" s="177"/>
      <c r="B214" s="204"/>
      <c r="C214" s="178" t="s">
        <v>289</v>
      </c>
      <c r="D214" s="226" t="s">
        <v>290</v>
      </c>
      <c r="E214" s="226"/>
      <c r="F214" s="171" t="s">
        <v>110</v>
      </c>
      <c r="G214" s="173">
        <v>320</v>
      </c>
      <c r="H214" s="172">
        <v>0</v>
      </c>
      <c r="I214" s="172">
        <f t="shared" si="90"/>
        <v>0</v>
      </c>
      <c r="J214" s="171">
        <f t="shared" si="91"/>
        <v>316.8</v>
      </c>
      <c r="K214" s="176">
        <f t="shared" si="92"/>
        <v>0</v>
      </c>
      <c r="L214" s="176">
        <f t="shared" si="94"/>
        <v>0</v>
      </c>
      <c r="M214" s="176"/>
      <c r="N214" s="176">
        <v>0.99</v>
      </c>
      <c r="O214" s="176"/>
      <c r="P214" s="172">
        <f t="shared" si="95"/>
        <v>0</v>
      </c>
      <c r="Q214" s="179"/>
      <c r="R214" s="179"/>
      <c r="S214" s="172">
        <f t="shared" si="96"/>
        <v>0</v>
      </c>
      <c r="T214" s="176"/>
      <c r="U214" s="176"/>
      <c r="V214" s="192">
        <v>0</v>
      </c>
      <c r="W214" s="52"/>
      <c r="Z214">
        <v>0</v>
      </c>
    </row>
    <row r="215" spans="1:26" ht="24.9" customHeight="1" x14ac:dyDescent="0.3">
      <c r="A215" s="177"/>
      <c r="B215" s="204"/>
      <c r="C215" s="178" t="s">
        <v>291</v>
      </c>
      <c r="D215" s="226" t="s">
        <v>292</v>
      </c>
      <c r="E215" s="226"/>
      <c r="F215" s="171" t="s">
        <v>110</v>
      </c>
      <c r="G215" s="173">
        <v>80</v>
      </c>
      <c r="H215" s="172">
        <v>0</v>
      </c>
      <c r="I215" s="172">
        <f t="shared" si="90"/>
        <v>0</v>
      </c>
      <c r="J215" s="171">
        <f t="shared" si="91"/>
        <v>116</v>
      </c>
      <c r="K215" s="176">
        <f t="shared" si="92"/>
        <v>0</v>
      </c>
      <c r="L215" s="176">
        <f t="shared" si="94"/>
        <v>0</v>
      </c>
      <c r="M215" s="176"/>
      <c r="N215" s="176">
        <v>1.45</v>
      </c>
      <c r="O215" s="176"/>
      <c r="P215" s="172">
        <f t="shared" si="95"/>
        <v>0</v>
      </c>
      <c r="Q215" s="179"/>
      <c r="R215" s="179"/>
      <c r="S215" s="172">
        <f t="shared" si="96"/>
        <v>0</v>
      </c>
      <c r="T215" s="176"/>
      <c r="U215" s="176"/>
      <c r="V215" s="192">
        <v>0</v>
      </c>
      <c r="W215" s="52"/>
      <c r="Z215">
        <v>0</v>
      </c>
    </row>
    <row r="216" spans="1:26" ht="24.9" customHeight="1" x14ac:dyDescent="0.3">
      <c r="A216" s="177"/>
      <c r="B216" s="204"/>
      <c r="C216" s="178" t="s">
        <v>293</v>
      </c>
      <c r="D216" s="226" t="s">
        <v>294</v>
      </c>
      <c r="E216" s="226"/>
      <c r="F216" s="171" t="s">
        <v>110</v>
      </c>
      <c r="G216" s="173">
        <v>110</v>
      </c>
      <c r="H216" s="172">
        <v>0</v>
      </c>
      <c r="I216" s="172">
        <f t="shared" si="90"/>
        <v>0</v>
      </c>
      <c r="J216" s="171">
        <f t="shared" si="91"/>
        <v>174.9</v>
      </c>
      <c r="K216" s="176">
        <f t="shared" si="92"/>
        <v>0</v>
      </c>
      <c r="L216" s="176">
        <f t="shared" si="94"/>
        <v>0</v>
      </c>
      <c r="M216" s="176"/>
      <c r="N216" s="176">
        <v>1.5899999999999999</v>
      </c>
      <c r="O216" s="176"/>
      <c r="P216" s="172">
        <f t="shared" si="95"/>
        <v>0</v>
      </c>
      <c r="Q216" s="179"/>
      <c r="R216" s="179"/>
      <c r="S216" s="172">
        <f t="shared" si="96"/>
        <v>0</v>
      </c>
      <c r="T216" s="176"/>
      <c r="U216" s="176"/>
      <c r="V216" s="192">
        <v>0</v>
      </c>
      <c r="W216" s="52"/>
      <c r="Z216">
        <v>0</v>
      </c>
    </row>
    <row r="217" spans="1:26" ht="24.9" customHeight="1" x14ac:dyDescent="0.3">
      <c r="A217" s="177"/>
      <c r="B217" s="204"/>
      <c r="C217" s="178" t="s">
        <v>295</v>
      </c>
      <c r="D217" s="226" t="s">
        <v>296</v>
      </c>
      <c r="E217" s="226"/>
      <c r="F217" s="171" t="s">
        <v>110</v>
      </c>
      <c r="G217" s="173">
        <v>110</v>
      </c>
      <c r="H217" s="172">
        <v>0</v>
      </c>
      <c r="I217" s="172">
        <f t="shared" si="90"/>
        <v>0</v>
      </c>
      <c r="J217" s="171">
        <f t="shared" si="91"/>
        <v>177.1</v>
      </c>
      <c r="K217" s="176">
        <f t="shared" si="92"/>
        <v>0</v>
      </c>
      <c r="L217" s="176">
        <f t="shared" si="94"/>
        <v>0</v>
      </c>
      <c r="M217" s="176"/>
      <c r="N217" s="176">
        <v>1.6099999999999999</v>
      </c>
      <c r="O217" s="176"/>
      <c r="P217" s="172">
        <f t="shared" si="95"/>
        <v>0</v>
      </c>
      <c r="Q217" s="179"/>
      <c r="R217" s="179"/>
      <c r="S217" s="172">
        <f t="shared" si="96"/>
        <v>0</v>
      </c>
      <c r="T217" s="176"/>
      <c r="U217" s="176"/>
      <c r="V217" s="192">
        <v>0</v>
      </c>
      <c r="W217" s="52"/>
      <c r="Z217">
        <v>0</v>
      </c>
    </row>
    <row r="218" spans="1:26" ht="24.9" customHeight="1" x14ac:dyDescent="0.3">
      <c r="A218" s="177"/>
      <c r="B218" s="204"/>
      <c r="C218" s="178" t="s">
        <v>297</v>
      </c>
      <c r="D218" s="226" t="s">
        <v>298</v>
      </c>
      <c r="E218" s="226"/>
      <c r="F218" s="171" t="s">
        <v>110</v>
      </c>
      <c r="G218" s="173">
        <v>10</v>
      </c>
      <c r="H218" s="172">
        <v>0</v>
      </c>
      <c r="I218" s="172">
        <f t="shared" si="90"/>
        <v>0</v>
      </c>
      <c r="J218" s="171">
        <f t="shared" si="91"/>
        <v>38.4</v>
      </c>
      <c r="K218" s="176">
        <f t="shared" si="92"/>
        <v>0</v>
      </c>
      <c r="L218" s="176">
        <f t="shared" si="94"/>
        <v>0</v>
      </c>
      <c r="M218" s="176"/>
      <c r="N218" s="176">
        <v>3.84</v>
      </c>
      <c r="O218" s="176"/>
      <c r="P218" s="172">
        <f t="shared" si="95"/>
        <v>0</v>
      </c>
      <c r="Q218" s="179"/>
      <c r="R218" s="179"/>
      <c r="S218" s="172">
        <f t="shared" si="96"/>
        <v>0</v>
      </c>
      <c r="T218" s="176"/>
      <c r="U218" s="176"/>
      <c r="V218" s="192">
        <v>0</v>
      </c>
      <c r="W218" s="52"/>
      <c r="Z218">
        <v>0</v>
      </c>
    </row>
    <row r="219" spans="1:26" ht="24.9" customHeight="1" x14ac:dyDescent="0.3">
      <c r="A219" s="177"/>
      <c r="B219" s="204"/>
      <c r="C219" s="178" t="s">
        <v>299</v>
      </c>
      <c r="D219" s="226" t="s">
        <v>300</v>
      </c>
      <c r="E219" s="226"/>
      <c r="F219" s="171" t="s">
        <v>110</v>
      </c>
      <c r="G219" s="173">
        <v>10</v>
      </c>
      <c r="H219" s="172">
        <v>0</v>
      </c>
      <c r="I219" s="172">
        <f t="shared" si="90"/>
        <v>0</v>
      </c>
      <c r="J219" s="171">
        <f t="shared" si="91"/>
        <v>16.399999999999999</v>
      </c>
      <c r="K219" s="176">
        <f t="shared" si="92"/>
        <v>0</v>
      </c>
      <c r="L219" s="176">
        <f t="shared" si="94"/>
        <v>0</v>
      </c>
      <c r="M219" s="176"/>
      <c r="N219" s="176">
        <v>1.6400000000000001</v>
      </c>
      <c r="O219" s="176"/>
      <c r="P219" s="172">
        <f t="shared" si="95"/>
        <v>0</v>
      </c>
      <c r="Q219" s="179"/>
      <c r="R219" s="179"/>
      <c r="S219" s="172">
        <f t="shared" si="96"/>
        <v>0</v>
      </c>
      <c r="T219" s="176"/>
      <c r="U219" s="176"/>
      <c r="V219" s="192">
        <v>0</v>
      </c>
      <c r="W219" s="52"/>
      <c r="Z219">
        <v>0</v>
      </c>
    </row>
    <row r="220" spans="1:26" ht="24.9" customHeight="1" x14ac:dyDescent="0.3">
      <c r="A220" s="177"/>
      <c r="B220" s="204"/>
      <c r="C220" s="178" t="s">
        <v>299</v>
      </c>
      <c r="D220" s="226" t="s">
        <v>300</v>
      </c>
      <c r="E220" s="226"/>
      <c r="F220" s="171" t="s">
        <v>110</v>
      </c>
      <c r="G220" s="173">
        <v>25</v>
      </c>
      <c r="H220" s="172">
        <v>0</v>
      </c>
      <c r="I220" s="172">
        <f t="shared" si="90"/>
        <v>0</v>
      </c>
      <c r="J220" s="171">
        <f t="shared" si="91"/>
        <v>41</v>
      </c>
      <c r="K220" s="176">
        <f t="shared" si="92"/>
        <v>0</v>
      </c>
      <c r="L220" s="176">
        <f t="shared" si="94"/>
        <v>0</v>
      </c>
      <c r="M220" s="176"/>
      <c r="N220" s="176">
        <v>1.6400000000000001</v>
      </c>
      <c r="O220" s="176"/>
      <c r="P220" s="172">
        <f t="shared" si="95"/>
        <v>0</v>
      </c>
      <c r="Q220" s="179"/>
      <c r="R220" s="179"/>
      <c r="S220" s="172">
        <f t="shared" si="96"/>
        <v>0</v>
      </c>
      <c r="T220" s="176"/>
      <c r="U220" s="176"/>
      <c r="V220" s="192">
        <v>0</v>
      </c>
      <c r="W220" s="52"/>
      <c r="Z220">
        <v>0</v>
      </c>
    </row>
    <row r="221" spans="1:26" ht="24.9" customHeight="1" x14ac:dyDescent="0.3">
      <c r="A221" s="177"/>
      <c r="B221" s="204"/>
      <c r="C221" s="178" t="s">
        <v>301</v>
      </c>
      <c r="D221" s="226" t="s">
        <v>302</v>
      </c>
      <c r="E221" s="226"/>
      <c r="F221" s="171" t="s">
        <v>110</v>
      </c>
      <c r="G221" s="173">
        <v>25</v>
      </c>
      <c r="H221" s="172">
        <v>0</v>
      </c>
      <c r="I221" s="172">
        <f t="shared" si="90"/>
        <v>0</v>
      </c>
      <c r="J221" s="171">
        <f t="shared" si="91"/>
        <v>252.75</v>
      </c>
      <c r="K221" s="176">
        <f t="shared" si="92"/>
        <v>0</v>
      </c>
      <c r="L221" s="176">
        <f t="shared" si="94"/>
        <v>0</v>
      </c>
      <c r="M221" s="176"/>
      <c r="N221" s="176">
        <v>10.11</v>
      </c>
      <c r="O221" s="176"/>
      <c r="P221" s="172">
        <f t="shared" si="95"/>
        <v>0</v>
      </c>
      <c r="Q221" s="179"/>
      <c r="R221" s="179"/>
      <c r="S221" s="172">
        <f t="shared" si="96"/>
        <v>0</v>
      </c>
      <c r="T221" s="176"/>
      <c r="U221" s="176"/>
      <c r="V221" s="192">
        <v>0</v>
      </c>
      <c r="W221" s="52"/>
      <c r="Z221">
        <v>0</v>
      </c>
    </row>
    <row r="222" spans="1:26" ht="24.9" customHeight="1" x14ac:dyDescent="0.3">
      <c r="A222" s="177"/>
      <c r="B222" s="204"/>
      <c r="C222" s="178" t="s">
        <v>303</v>
      </c>
      <c r="D222" s="226" t="s">
        <v>304</v>
      </c>
      <c r="E222" s="226"/>
      <c r="F222" s="171" t="s">
        <v>110</v>
      </c>
      <c r="G222" s="173">
        <v>80</v>
      </c>
      <c r="H222" s="172">
        <v>0</v>
      </c>
      <c r="I222" s="172">
        <f t="shared" si="90"/>
        <v>0</v>
      </c>
      <c r="J222" s="171">
        <f t="shared" si="91"/>
        <v>127.2</v>
      </c>
      <c r="K222" s="176">
        <f t="shared" si="92"/>
        <v>0</v>
      </c>
      <c r="L222" s="176">
        <f t="shared" si="94"/>
        <v>0</v>
      </c>
      <c r="M222" s="176"/>
      <c r="N222" s="176">
        <v>1.5899999999999999</v>
      </c>
      <c r="O222" s="176"/>
      <c r="P222" s="172">
        <f t="shared" si="95"/>
        <v>0</v>
      </c>
      <c r="Q222" s="179"/>
      <c r="R222" s="179"/>
      <c r="S222" s="172">
        <f t="shared" si="96"/>
        <v>0</v>
      </c>
      <c r="T222" s="176"/>
      <c r="U222" s="176"/>
      <c r="V222" s="192">
        <v>0</v>
      </c>
      <c r="W222" s="52"/>
      <c r="Z222">
        <v>0</v>
      </c>
    </row>
    <row r="223" spans="1:26" ht="24.9" customHeight="1" x14ac:dyDescent="0.3">
      <c r="A223" s="177"/>
      <c r="B223" s="204"/>
      <c r="C223" s="178" t="s">
        <v>305</v>
      </c>
      <c r="D223" s="226" t="s">
        <v>306</v>
      </c>
      <c r="E223" s="226"/>
      <c r="F223" s="171" t="s">
        <v>110</v>
      </c>
      <c r="G223" s="173">
        <v>10</v>
      </c>
      <c r="H223" s="172">
        <v>0</v>
      </c>
      <c r="I223" s="172">
        <f t="shared" si="90"/>
        <v>0</v>
      </c>
      <c r="J223" s="171">
        <f t="shared" si="91"/>
        <v>9.9</v>
      </c>
      <c r="K223" s="176">
        <f t="shared" si="92"/>
        <v>0</v>
      </c>
      <c r="L223" s="176">
        <f t="shared" si="94"/>
        <v>0</v>
      </c>
      <c r="M223" s="176"/>
      <c r="N223" s="176">
        <v>0.99</v>
      </c>
      <c r="O223" s="176"/>
      <c r="P223" s="172">
        <f t="shared" si="95"/>
        <v>0</v>
      </c>
      <c r="Q223" s="179"/>
      <c r="R223" s="179"/>
      <c r="S223" s="172">
        <f t="shared" si="96"/>
        <v>0</v>
      </c>
      <c r="T223" s="176"/>
      <c r="U223" s="176"/>
      <c r="V223" s="192">
        <v>0</v>
      </c>
      <c r="W223" s="52"/>
      <c r="Z223">
        <v>0</v>
      </c>
    </row>
    <row r="224" spans="1:26" ht="24.9" customHeight="1" x14ac:dyDescent="0.3">
      <c r="A224" s="177"/>
      <c r="B224" s="204"/>
      <c r="C224" s="178" t="s">
        <v>307</v>
      </c>
      <c r="D224" s="226" t="s">
        <v>308</v>
      </c>
      <c r="E224" s="226"/>
      <c r="F224" s="171" t="s">
        <v>110</v>
      </c>
      <c r="G224" s="173">
        <v>10</v>
      </c>
      <c r="H224" s="172">
        <v>0</v>
      </c>
      <c r="I224" s="172">
        <f t="shared" si="90"/>
        <v>0</v>
      </c>
      <c r="J224" s="171">
        <f t="shared" si="91"/>
        <v>36.6</v>
      </c>
      <c r="K224" s="176">
        <f t="shared" si="92"/>
        <v>0</v>
      </c>
      <c r="L224" s="176">
        <f t="shared" si="94"/>
        <v>0</v>
      </c>
      <c r="M224" s="176"/>
      <c r="N224" s="176">
        <v>3.66</v>
      </c>
      <c r="O224" s="176"/>
      <c r="P224" s="172">
        <f t="shared" si="95"/>
        <v>0</v>
      </c>
      <c r="Q224" s="179"/>
      <c r="R224" s="179"/>
      <c r="S224" s="172">
        <f t="shared" si="96"/>
        <v>0</v>
      </c>
      <c r="T224" s="176"/>
      <c r="U224" s="176"/>
      <c r="V224" s="192">
        <v>0</v>
      </c>
      <c r="W224" s="52"/>
      <c r="Z224">
        <v>0</v>
      </c>
    </row>
    <row r="225" spans="1:26" ht="24.9" customHeight="1" x14ac:dyDescent="0.3">
      <c r="A225" s="177"/>
      <c r="B225" s="204"/>
      <c r="C225" s="178" t="s">
        <v>309</v>
      </c>
      <c r="D225" s="226" t="s">
        <v>310</v>
      </c>
      <c r="E225" s="226"/>
      <c r="F225" s="171" t="s">
        <v>133</v>
      </c>
      <c r="G225" s="173">
        <v>1</v>
      </c>
      <c r="H225" s="172">
        <v>0</v>
      </c>
      <c r="I225" s="172">
        <f t="shared" si="90"/>
        <v>0</v>
      </c>
      <c r="J225" s="171">
        <f t="shared" si="91"/>
        <v>450</v>
      </c>
      <c r="K225" s="176">
        <f t="shared" si="92"/>
        <v>0</v>
      </c>
      <c r="L225" s="176">
        <f t="shared" si="94"/>
        <v>0</v>
      </c>
      <c r="M225" s="176"/>
      <c r="N225" s="176">
        <v>450</v>
      </c>
      <c r="O225" s="176"/>
      <c r="P225" s="172">
        <f t="shared" si="95"/>
        <v>0</v>
      </c>
      <c r="Q225" s="179"/>
      <c r="R225" s="179"/>
      <c r="S225" s="172">
        <f t="shared" si="96"/>
        <v>0</v>
      </c>
      <c r="T225" s="176"/>
      <c r="U225" s="176"/>
      <c r="V225" s="192">
        <v>0</v>
      </c>
      <c r="W225" s="52"/>
      <c r="Z225">
        <v>0</v>
      </c>
    </row>
    <row r="226" spans="1:26" x14ac:dyDescent="0.3">
      <c r="A226" s="10"/>
      <c r="B226" s="54"/>
      <c r="C226" s="170">
        <v>921</v>
      </c>
      <c r="D226" s="227" t="s">
        <v>69</v>
      </c>
      <c r="E226" s="227"/>
      <c r="F226" s="10"/>
      <c r="G226" s="169"/>
      <c r="H226" s="66"/>
      <c r="I226" s="138">
        <f>ROUND((SUM(I144:I225))/1,2)</f>
        <v>0</v>
      </c>
      <c r="J226" s="10"/>
      <c r="K226" s="10"/>
      <c r="L226" s="10">
        <f>ROUND((SUM(L144:L225))/1,2)</f>
        <v>0</v>
      </c>
      <c r="M226" s="10">
        <f>ROUND((SUM(M144:M225))/1,2)</f>
        <v>0</v>
      </c>
      <c r="N226" s="10"/>
      <c r="O226" s="10"/>
      <c r="P226" s="10"/>
      <c r="Q226" s="10"/>
      <c r="R226" s="10"/>
      <c r="S226" s="172">
        <f t="shared" si="96"/>
        <v>0</v>
      </c>
      <c r="T226" s="10"/>
      <c r="U226" s="10"/>
      <c r="V226" s="192">
        <v>0</v>
      </c>
      <c r="W226" s="208"/>
      <c r="X226" s="136"/>
      <c r="Y226" s="136"/>
      <c r="Z226" s="136"/>
    </row>
    <row r="227" spans="1:26" x14ac:dyDescent="0.3">
      <c r="A227" s="1"/>
      <c r="B227" s="200"/>
      <c r="C227" s="1"/>
      <c r="D227" s="1"/>
      <c r="E227" s="1"/>
      <c r="F227" s="1"/>
      <c r="G227" s="163"/>
      <c r="H227" s="130"/>
      <c r="I227" s="13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93"/>
      <c r="W227" s="52"/>
    </row>
    <row r="228" spans="1:26" x14ac:dyDescent="0.3">
      <c r="A228" s="10"/>
      <c r="B228" s="54"/>
      <c r="C228" s="170">
        <v>946</v>
      </c>
      <c r="D228" s="227" t="s">
        <v>70</v>
      </c>
      <c r="E228" s="227"/>
      <c r="F228" s="10"/>
      <c r="G228" s="169"/>
      <c r="H228" s="66"/>
      <c r="I228" s="66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91"/>
      <c r="W228" s="208"/>
      <c r="X228" s="136"/>
      <c r="Y228" s="136"/>
      <c r="Z228" s="136"/>
    </row>
    <row r="229" spans="1:26" ht="24.9" customHeight="1" x14ac:dyDescent="0.3">
      <c r="A229" s="177"/>
      <c r="B229" s="204"/>
      <c r="C229" s="178" t="s">
        <v>311</v>
      </c>
      <c r="D229" s="226" t="s">
        <v>312</v>
      </c>
      <c r="E229" s="226"/>
      <c r="F229" s="171" t="s">
        <v>110</v>
      </c>
      <c r="G229" s="173">
        <v>160</v>
      </c>
      <c r="H229" s="172">
        <v>0</v>
      </c>
      <c r="I229" s="172">
        <f t="shared" ref="I229:I234" si="97">ROUND(G229*(H229),2)</f>
        <v>0</v>
      </c>
      <c r="J229" s="171">
        <f t="shared" ref="J229:J234" si="98">ROUND(G229*(N229),2)</f>
        <v>1003.2</v>
      </c>
      <c r="K229" s="176">
        <f t="shared" ref="K229:K234" si="99">ROUND(G229*(O229),2)</f>
        <v>0</v>
      </c>
      <c r="L229" s="176">
        <f t="shared" ref="L229:L234" si="100">ROUND(G229*(H229),2)</f>
        <v>0</v>
      </c>
      <c r="M229" s="176"/>
      <c r="N229" s="176">
        <v>6.27</v>
      </c>
      <c r="O229" s="176"/>
      <c r="P229" s="172">
        <f t="shared" ref="P229:S229" si="101">ROUND(N229*(O229),2)</f>
        <v>0</v>
      </c>
      <c r="Q229" s="172">
        <f t="shared" si="101"/>
        <v>0</v>
      </c>
      <c r="R229" s="172">
        <f t="shared" si="101"/>
        <v>0</v>
      </c>
      <c r="S229" s="172">
        <f t="shared" si="101"/>
        <v>0</v>
      </c>
      <c r="T229" s="176"/>
      <c r="U229" s="176"/>
      <c r="V229" s="192">
        <v>0</v>
      </c>
      <c r="W229" s="52"/>
      <c r="Z229">
        <v>0</v>
      </c>
    </row>
    <row r="230" spans="1:26" ht="24.9" customHeight="1" x14ac:dyDescent="0.3">
      <c r="A230" s="177"/>
      <c r="B230" s="204"/>
      <c r="C230" s="178" t="s">
        <v>313</v>
      </c>
      <c r="D230" s="226" t="s">
        <v>314</v>
      </c>
      <c r="E230" s="226"/>
      <c r="F230" s="171" t="s">
        <v>110</v>
      </c>
      <c r="G230" s="173">
        <v>20</v>
      </c>
      <c r="H230" s="172">
        <v>0</v>
      </c>
      <c r="I230" s="172">
        <f t="shared" si="97"/>
        <v>0</v>
      </c>
      <c r="J230" s="171">
        <f t="shared" si="98"/>
        <v>56.8</v>
      </c>
      <c r="K230" s="176">
        <f t="shared" si="99"/>
        <v>0</v>
      </c>
      <c r="L230" s="176">
        <f t="shared" si="100"/>
        <v>0</v>
      </c>
      <c r="M230" s="176"/>
      <c r="N230" s="176">
        <v>2.84</v>
      </c>
      <c r="O230" s="176"/>
      <c r="P230" s="172">
        <f t="shared" ref="P230:S230" si="102">ROUND(N230*(O230),2)</f>
        <v>0</v>
      </c>
      <c r="Q230" s="172">
        <f t="shared" si="102"/>
        <v>0</v>
      </c>
      <c r="R230" s="172">
        <f t="shared" si="102"/>
        <v>0</v>
      </c>
      <c r="S230" s="172">
        <f t="shared" si="102"/>
        <v>0</v>
      </c>
      <c r="T230" s="176"/>
      <c r="U230" s="176"/>
      <c r="V230" s="192">
        <v>0</v>
      </c>
      <c r="W230" s="52"/>
      <c r="Z230">
        <v>0</v>
      </c>
    </row>
    <row r="231" spans="1:26" ht="24.9" customHeight="1" x14ac:dyDescent="0.3">
      <c r="A231" s="177"/>
      <c r="B231" s="204"/>
      <c r="C231" s="178" t="s">
        <v>315</v>
      </c>
      <c r="D231" s="226" t="s">
        <v>316</v>
      </c>
      <c r="E231" s="226"/>
      <c r="F231" s="171" t="s">
        <v>110</v>
      </c>
      <c r="G231" s="173">
        <v>160</v>
      </c>
      <c r="H231" s="172">
        <v>0</v>
      </c>
      <c r="I231" s="172">
        <f t="shared" si="97"/>
        <v>0</v>
      </c>
      <c r="J231" s="171">
        <f t="shared" si="98"/>
        <v>380.8</v>
      </c>
      <c r="K231" s="176">
        <f t="shared" si="99"/>
        <v>0</v>
      </c>
      <c r="L231" s="176">
        <f t="shared" si="100"/>
        <v>0</v>
      </c>
      <c r="M231" s="176"/>
      <c r="N231" s="176">
        <v>2.38</v>
      </c>
      <c r="O231" s="176"/>
      <c r="P231" s="172">
        <f t="shared" ref="P231:S231" si="103">ROUND(N231*(O231),2)</f>
        <v>0</v>
      </c>
      <c r="Q231" s="172">
        <f t="shared" si="103"/>
        <v>0</v>
      </c>
      <c r="R231" s="172">
        <f t="shared" si="103"/>
        <v>0</v>
      </c>
      <c r="S231" s="172">
        <f t="shared" si="103"/>
        <v>0</v>
      </c>
      <c r="T231" s="176"/>
      <c r="U231" s="176"/>
      <c r="V231" s="192">
        <v>0</v>
      </c>
      <c r="W231" s="52"/>
      <c r="Z231">
        <v>0</v>
      </c>
    </row>
    <row r="232" spans="1:26" ht="24.9" customHeight="1" x14ac:dyDescent="0.3">
      <c r="A232" s="177"/>
      <c r="B232" s="204"/>
      <c r="C232" s="178" t="s">
        <v>317</v>
      </c>
      <c r="D232" s="226" t="s">
        <v>318</v>
      </c>
      <c r="E232" s="226"/>
      <c r="F232" s="171" t="s">
        <v>103</v>
      </c>
      <c r="G232" s="173">
        <v>160</v>
      </c>
      <c r="H232" s="172">
        <v>0</v>
      </c>
      <c r="I232" s="172">
        <f t="shared" si="97"/>
        <v>0</v>
      </c>
      <c r="J232" s="171">
        <f t="shared" si="98"/>
        <v>332.8</v>
      </c>
      <c r="K232" s="176">
        <f t="shared" si="99"/>
        <v>0</v>
      </c>
      <c r="L232" s="176">
        <f t="shared" si="100"/>
        <v>0</v>
      </c>
      <c r="M232" s="176"/>
      <c r="N232" s="176">
        <v>2.08</v>
      </c>
      <c r="O232" s="176"/>
      <c r="P232" s="172">
        <f t="shared" ref="P232:S232" si="104">ROUND(N232*(O232),2)</f>
        <v>0</v>
      </c>
      <c r="Q232" s="172">
        <f t="shared" si="104"/>
        <v>0</v>
      </c>
      <c r="R232" s="172">
        <f t="shared" si="104"/>
        <v>0</v>
      </c>
      <c r="S232" s="172">
        <f t="shared" si="104"/>
        <v>0</v>
      </c>
      <c r="T232" s="176"/>
      <c r="U232" s="176"/>
      <c r="V232" s="192">
        <v>0</v>
      </c>
      <c r="W232" s="52"/>
      <c r="Z232">
        <v>0</v>
      </c>
    </row>
    <row r="233" spans="1:26" ht="24.9" customHeight="1" x14ac:dyDescent="0.3">
      <c r="A233" s="177"/>
      <c r="B233" s="204"/>
      <c r="C233" s="178" t="s">
        <v>319</v>
      </c>
      <c r="D233" s="226" t="s">
        <v>320</v>
      </c>
      <c r="E233" s="226"/>
      <c r="F233" s="171" t="s">
        <v>321</v>
      </c>
      <c r="G233" s="173">
        <v>1</v>
      </c>
      <c r="H233" s="172">
        <v>0</v>
      </c>
      <c r="I233" s="172">
        <f t="shared" si="97"/>
        <v>0</v>
      </c>
      <c r="J233" s="171">
        <f t="shared" si="98"/>
        <v>965</v>
      </c>
      <c r="K233" s="176">
        <f t="shared" si="99"/>
        <v>0</v>
      </c>
      <c r="L233" s="176">
        <f t="shared" si="100"/>
        <v>0</v>
      </c>
      <c r="M233" s="176"/>
      <c r="N233" s="176">
        <v>965</v>
      </c>
      <c r="O233" s="176"/>
      <c r="P233" s="172">
        <f t="shared" ref="P233:S233" si="105">ROUND(N233*(O233),2)</f>
        <v>0</v>
      </c>
      <c r="Q233" s="172">
        <f t="shared" si="105"/>
        <v>0</v>
      </c>
      <c r="R233" s="172">
        <f t="shared" si="105"/>
        <v>0</v>
      </c>
      <c r="S233" s="172">
        <f t="shared" si="105"/>
        <v>0</v>
      </c>
      <c r="T233" s="176"/>
      <c r="U233" s="176"/>
      <c r="V233" s="192">
        <v>0</v>
      </c>
      <c r="W233" s="52"/>
      <c r="Z233">
        <v>0</v>
      </c>
    </row>
    <row r="234" spans="1:26" ht="24.9" customHeight="1" x14ac:dyDescent="0.3">
      <c r="A234" s="177"/>
      <c r="B234" s="204"/>
      <c r="C234" s="178" t="s">
        <v>322</v>
      </c>
      <c r="D234" s="226" t="s">
        <v>323</v>
      </c>
      <c r="E234" s="226"/>
      <c r="F234" s="171" t="s">
        <v>133</v>
      </c>
      <c r="G234" s="173">
        <v>1</v>
      </c>
      <c r="H234" s="172">
        <v>0</v>
      </c>
      <c r="I234" s="172">
        <f t="shared" si="97"/>
        <v>0</v>
      </c>
      <c r="J234" s="171">
        <f t="shared" si="98"/>
        <v>400</v>
      </c>
      <c r="K234" s="176">
        <f t="shared" si="99"/>
        <v>0</v>
      </c>
      <c r="L234" s="176">
        <f t="shared" si="100"/>
        <v>0</v>
      </c>
      <c r="M234" s="176"/>
      <c r="N234" s="176">
        <v>400</v>
      </c>
      <c r="O234" s="176"/>
      <c r="P234" s="172">
        <f t="shared" ref="P234:S234" si="106">ROUND(N234*(O234),2)</f>
        <v>0</v>
      </c>
      <c r="Q234" s="172">
        <f t="shared" si="106"/>
        <v>0</v>
      </c>
      <c r="R234" s="172">
        <f t="shared" si="106"/>
        <v>0</v>
      </c>
      <c r="S234" s="172">
        <f t="shared" si="106"/>
        <v>0</v>
      </c>
      <c r="T234" s="176"/>
      <c r="U234" s="176"/>
      <c r="V234" s="192">
        <v>0</v>
      </c>
      <c r="W234" s="52"/>
      <c r="Z234">
        <v>0</v>
      </c>
    </row>
    <row r="235" spans="1:26" x14ac:dyDescent="0.3">
      <c r="A235" s="10"/>
      <c r="B235" s="54"/>
      <c r="C235" s="170">
        <v>946</v>
      </c>
      <c r="D235" s="227" t="s">
        <v>70</v>
      </c>
      <c r="E235" s="227"/>
      <c r="F235" s="10"/>
      <c r="G235" s="10"/>
      <c r="H235" s="66"/>
      <c r="I235" s="138">
        <f>ROUND((SUM(I228:I234))/1,2)</f>
        <v>0</v>
      </c>
      <c r="J235" s="10"/>
      <c r="K235" s="10"/>
      <c r="L235" s="10">
        <f>ROUND((SUM(L228:L234))/1,2)</f>
        <v>0</v>
      </c>
      <c r="M235" s="10">
        <f>ROUND((SUM(M228:M234))/1,2)</f>
        <v>0</v>
      </c>
      <c r="N235" s="10"/>
      <c r="O235" s="10"/>
      <c r="P235" s="186"/>
      <c r="Q235" s="1"/>
      <c r="R235" s="1"/>
      <c r="S235" s="186">
        <f>ROUND((SUM(S228:S234))/1,2)</f>
        <v>0</v>
      </c>
      <c r="T235" s="2"/>
      <c r="U235" s="2"/>
      <c r="V235" s="192">
        <v>0</v>
      </c>
      <c r="W235" s="52"/>
    </row>
    <row r="236" spans="1:26" x14ac:dyDescent="0.3">
      <c r="A236" s="1"/>
      <c r="B236" s="200"/>
      <c r="C236" s="1"/>
      <c r="D236" s="1"/>
      <c r="E236" s="1"/>
      <c r="F236" s="1"/>
      <c r="G236" s="1"/>
      <c r="H236" s="130"/>
      <c r="I236" s="13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93"/>
      <c r="W236" s="52"/>
    </row>
    <row r="237" spans="1:26" x14ac:dyDescent="0.3">
      <c r="A237" s="10"/>
      <c r="B237" s="54"/>
      <c r="C237" s="10"/>
      <c r="D237" s="228" t="s">
        <v>68</v>
      </c>
      <c r="E237" s="228"/>
      <c r="F237" s="10"/>
      <c r="G237" s="10"/>
      <c r="H237" s="66"/>
      <c r="I237" s="138">
        <f>ROUND((SUM(I143:I236))/2,2)</f>
        <v>0</v>
      </c>
      <c r="J237" s="10"/>
      <c r="K237" s="10"/>
      <c r="L237" s="10">
        <f>ROUND((SUM(L143:L236))/2,2)</f>
        <v>0</v>
      </c>
      <c r="M237" s="10">
        <f>ROUND((SUM(M143:M236))/2,2)</f>
        <v>0</v>
      </c>
      <c r="N237" s="10"/>
      <c r="O237" s="10"/>
      <c r="P237" s="186"/>
      <c r="Q237" s="1"/>
      <c r="R237" s="1"/>
      <c r="S237" s="186">
        <f>ROUND((SUM(S143:S236))/2,2)</f>
        <v>0</v>
      </c>
      <c r="T237" s="1"/>
      <c r="U237" s="1"/>
      <c r="V237" s="218">
        <f>ROUND((SUM(V143:V236))/2,2)</f>
        <v>0</v>
      </c>
      <c r="W237" s="52"/>
    </row>
    <row r="238" spans="1:26" x14ac:dyDescent="0.3">
      <c r="A238" s="1"/>
      <c r="B238" s="206"/>
      <c r="C238" s="187"/>
      <c r="D238" s="229" t="s">
        <v>71</v>
      </c>
      <c r="E238" s="229"/>
      <c r="F238" s="187"/>
      <c r="G238" s="187"/>
      <c r="H238" s="188"/>
      <c r="I238" s="188">
        <f>ROUND((SUM(I88:I237))/3,2)</f>
        <v>0</v>
      </c>
      <c r="J238" s="187"/>
      <c r="K238" s="187">
        <f>ROUND((SUM(K88:K237))/3,2)</f>
        <v>0</v>
      </c>
      <c r="L238" s="187">
        <f>ROUND((SUM(L88:L237))/3,2)</f>
        <v>0</v>
      </c>
      <c r="M238" s="187">
        <f>ROUND((SUM(M88:M237))/3,2)</f>
        <v>0</v>
      </c>
      <c r="N238" s="187"/>
      <c r="O238" s="187"/>
      <c r="P238" s="189"/>
      <c r="Q238" s="187"/>
      <c r="R238" s="187"/>
      <c r="S238" s="189">
        <f>ROUND((SUM(S88:S237))/3,2)</f>
        <v>0</v>
      </c>
      <c r="T238" s="187"/>
      <c r="U238" s="187"/>
      <c r="V238" s="219">
        <f>ROUND((SUM(V88:V237))/3,2)</f>
        <v>0</v>
      </c>
      <c r="W238" s="52"/>
      <c r="Z238">
        <f>(SUM(Z88:Z237))</f>
        <v>0</v>
      </c>
    </row>
  </sheetData>
  <mergeCells count="196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46:E46"/>
    <mergeCell ref="B47:E47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I79:P79"/>
    <mergeCell ref="D88:E88"/>
    <mergeCell ref="D89:E89"/>
    <mergeCell ref="B69:D69"/>
    <mergeCell ref="B70:D70"/>
    <mergeCell ref="B71:D71"/>
    <mergeCell ref="B73:D73"/>
    <mergeCell ref="B77:V77"/>
    <mergeCell ref="H1:I1"/>
    <mergeCell ref="B62:D62"/>
    <mergeCell ref="B63:D63"/>
    <mergeCell ref="B64:D64"/>
    <mergeCell ref="B65:D65"/>
    <mergeCell ref="B66:D66"/>
    <mergeCell ref="B68:D68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D90:E90"/>
    <mergeCell ref="D91:E91"/>
    <mergeCell ref="D92:E92"/>
    <mergeCell ref="D93:E93"/>
    <mergeCell ref="D94:E94"/>
    <mergeCell ref="D96:E96"/>
    <mergeCell ref="B79:E79"/>
    <mergeCell ref="B80:E80"/>
    <mergeCell ref="B81:E81"/>
    <mergeCell ref="D103:E103"/>
    <mergeCell ref="D104:E104"/>
    <mergeCell ref="D106:E106"/>
    <mergeCell ref="D107:E107"/>
    <mergeCell ref="D108:E108"/>
    <mergeCell ref="D109:E109"/>
    <mergeCell ref="D97:E97"/>
    <mergeCell ref="D98:E98"/>
    <mergeCell ref="D99:E99"/>
    <mergeCell ref="D100:E100"/>
    <mergeCell ref="D101:E101"/>
    <mergeCell ref="D102:E102"/>
    <mergeCell ref="D118:E118"/>
    <mergeCell ref="D120:E120"/>
    <mergeCell ref="D121:E121"/>
    <mergeCell ref="D122:E122"/>
    <mergeCell ref="D123:E123"/>
    <mergeCell ref="D124:E124"/>
    <mergeCell ref="D110:E110"/>
    <mergeCell ref="D111:E111"/>
    <mergeCell ref="D112:E112"/>
    <mergeCell ref="D114:E114"/>
    <mergeCell ref="D115:E115"/>
    <mergeCell ref="D116:E116"/>
    <mergeCell ref="D133:E133"/>
    <mergeCell ref="D134:E134"/>
    <mergeCell ref="D135:E135"/>
    <mergeCell ref="D136:E136"/>
    <mergeCell ref="D137:E137"/>
    <mergeCell ref="D138:E138"/>
    <mergeCell ref="D125:E125"/>
    <mergeCell ref="D127:E127"/>
    <mergeCell ref="D128:E128"/>
    <mergeCell ref="D129:E129"/>
    <mergeCell ref="D130:E130"/>
    <mergeCell ref="D131:E131"/>
    <mergeCell ref="D147:E147"/>
    <mergeCell ref="D148:E148"/>
    <mergeCell ref="D149:E149"/>
    <mergeCell ref="D150:E150"/>
    <mergeCell ref="D151:E151"/>
    <mergeCell ref="D152:E152"/>
    <mergeCell ref="D139:E139"/>
    <mergeCell ref="D141:E141"/>
    <mergeCell ref="D143:E143"/>
    <mergeCell ref="D144:E144"/>
    <mergeCell ref="D145:E145"/>
    <mergeCell ref="D146:E146"/>
    <mergeCell ref="D159:E159"/>
    <mergeCell ref="D160:E160"/>
    <mergeCell ref="D161:E161"/>
    <mergeCell ref="D162:E162"/>
    <mergeCell ref="D163:E163"/>
    <mergeCell ref="D164:E164"/>
    <mergeCell ref="D153:E153"/>
    <mergeCell ref="D154:E154"/>
    <mergeCell ref="D155:E155"/>
    <mergeCell ref="D156:E156"/>
    <mergeCell ref="D157:E157"/>
    <mergeCell ref="D158:E158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83:E183"/>
    <mergeCell ref="D184:E184"/>
    <mergeCell ref="D185:E185"/>
    <mergeCell ref="D186:E186"/>
    <mergeCell ref="D187:E187"/>
    <mergeCell ref="D188:E188"/>
    <mergeCell ref="D177:E177"/>
    <mergeCell ref="D178:E178"/>
    <mergeCell ref="D179:E179"/>
    <mergeCell ref="D180:E180"/>
    <mergeCell ref="D181:E181"/>
    <mergeCell ref="D182:E182"/>
    <mergeCell ref="D195:E195"/>
    <mergeCell ref="D196:E196"/>
    <mergeCell ref="D197:E197"/>
    <mergeCell ref="D198:E198"/>
    <mergeCell ref="D199:E199"/>
    <mergeCell ref="D200:E200"/>
    <mergeCell ref="D189:E189"/>
    <mergeCell ref="D190:E190"/>
    <mergeCell ref="D191:E191"/>
    <mergeCell ref="D192:E192"/>
    <mergeCell ref="D193:E193"/>
    <mergeCell ref="D194:E194"/>
    <mergeCell ref="D207:E207"/>
    <mergeCell ref="D208:E208"/>
    <mergeCell ref="D209:E209"/>
    <mergeCell ref="D210:E210"/>
    <mergeCell ref="D211:E211"/>
    <mergeCell ref="D212:E212"/>
    <mergeCell ref="D201:E201"/>
    <mergeCell ref="D202:E202"/>
    <mergeCell ref="D203:E203"/>
    <mergeCell ref="D204:E204"/>
    <mergeCell ref="D205:E205"/>
    <mergeCell ref="D206:E206"/>
    <mergeCell ref="D219:E219"/>
    <mergeCell ref="D220:E220"/>
    <mergeCell ref="D221:E221"/>
    <mergeCell ref="D222:E222"/>
    <mergeCell ref="D223:E223"/>
    <mergeCell ref="D224:E224"/>
    <mergeCell ref="D213:E213"/>
    <mergeCell ref="D214:E214"/>
    <mergeCell ref="D215:E215"/>
    <mergeCell ref="D216:E216"/>
    <mergeCell ref="D217:E217"/>
    <mergeCell ref="D218:E218"/>
    <mergeCell ref="D232:E232"/>
    <mergeCell ref="D233:E233"/>
    <mergeCell ref="D234:E234"/>
    <mergeCell ref="D235:E235"/>
    <mergeCell ref="D237:E237"/>
    <mergeCell ref="D238:E238"/>
    <mergeCell ref="D225:E225"/>
    <mergeCell ref="D226:E226"/>
    <mergeCell ref="D228:E228"/>
    <mergeCell ref="D229:E229"/>
    <mergeCell ref="D230:E230"/>
    <mergeCell ref="D231:E231"/>
  </mergeCells>
  <hyperlinks>
    <hyperlink ref="B1:C1" location="A2:A2" tooltip="Klikni na prechod ku Kryciemu listu..." display="Krycí list rozpočtu" xr:uid="{00000000-0004-0000-0100-000000000000}"/>
    <hyperlink ref="E1:F1" location="A54:A54" tooltip="Klikni na prechod ku rekapitulácii..." display="Rekapitulácia rozpočtu" xr:uid="{00000000-0004-0000-0100-000001000000}"/>
    <hyperlink ref="H1:I1" location="B87:B87" tooltip="Klikni na prechod ku Rozpočet..." display="Rozpočet" xr:uid="{00000000-0004-0000-0100-000002000000}"/>
  </hyperlinks>
  <printOptions horizontalCentered="1" gridLines="1"/>
  <pageMargins left="1.1111111111111112E-2" right="1.1111111111111112E-2" top="0.75" bottom="0.75" header="0.3" footer="0.3"/>
  <pageSetup paperSize="9" scale="75" orientation="portrait" horizontalDpi="4294967293" r:id="rId1"/>
  <headerFooter>
    <oddHeader>&amp;C&amp;B&amp; Rozpočet Novostavba skladovej haly - HUPRO systems / Novostavba</oddHeader>
    <oddFooter>&amp;RStrana &amp;P z &amp;N    &amp;L&amp;7Spracované systémom Systematic® Kalkulus, tel.: 051 77 10 585</oddFooter>
  </headerFooter>
  <rowBreaks count="2" manualBreakCount="2">
    <brk id="40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Rekapitulácia</vt:lpstr>
      <vt:lpstr>SO 8358</vt:lpstr>
      <vt:lpstr>'SO 8358'!Oblasť_tlače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SMDRozpočty s.r.o.</dc:creator>
  <cp:keywords/>
  <dc:description/>
  <cp:lastModifiedBy>Dana Konc</cp:lastModifiedBy>
  <cp:revision/>
  <dcterms:created xsi:type="dcterms:W3CDTF">2022-06-23T08:24:47Z</dcterms:created>
  <dcterms:modified xsi:type="dcterms:W3CDTF">2023-11-30T09:51:23Z</dcterms:modified>
  <cp:category/>
  <cp:contentStatus/>
</cp:coreProperties>
</file>